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Data!$F$155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2" i="11" l="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L141" i="11"/>
  <c r="AN141" i="11"/>
  <c r="AJ142" i="11"/>
  <c r="AL142" i="11"/>
  <c r="AN142" i="11"/>
  <c r="AO131" i="11"/>
  <c r="AN131" i="11"/>
  <c r="AM131" i="11"/>
  <c r="AL131" i="11"/>
  <c r="AK131" i="11"/>
  <c r="AJ13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L89" i="11"/>
  <c r="AN89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L95" i="11"/>
  <c r="AN95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L117" i="11"/>
  <c r="AN117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J127" i="11"/>
  <c r="AL127" i="11"/>
  <c r="AN127" i="11"/>
  <c r="AO5" i="11"/>
  <c r="AN5" i="11"/>
  <c r="AM5" i="11"/>
  <c r="AL5" i="11"/>
  <c r="AK5" i="11"/>
  <c r="AJ5" i="11"/>
  <c r="AF142" i="11"/>
  <c r="AI140" i="11" l="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4" i="11"/>
  <c r="AH94" i="11"/>
  <c r="AI93" i="11"/>
  <c r="AH93" i="11"/>
  <c r="AI92" i="11"/>
  <c r="AH92" i="11"/>
  <c r="AI91" i="11"/>
  <c r="AH91" i="11"/>
  <c r="AI88" i="11"/>
  <c r="AH88" i="11"/>
  <c r="AI87" i="11"/>
  <c r="AH87" i="11"/>
  <c r="AI86" i="11"/>
  <c r="AH86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1" i="11"/>
  <c r="AF126" i="11"/>
  <c r="AF117" i="11"/>
  <c r="AF95" i="11"/>
  <c r="AG85" i="11"/>
  <c r="AF85" i="11"/>
  <c r="AF59" i="11"/>
  <c r="AF47" i="11"/>
  <c r="AF19" i="11"/>
  <c r="AE87" i="11"/>
  <c r="AD87" i="11"/>
  <c r="AA87" i="11"/>
  <c r="Z87" i="11"/>
  <c r="W87" i="11"/>
  <c r="V87" i="11"/>
  <c r="S87" i="11"/>
  <c r="R87" i="11"/>
  <c r="O87" i="11"/>
  <c r="N87" i="11"/>
  <c r="K87" i="11"/>
  <c r="J87" i="11"/>
  <c r="G87" i="11"/>
  <c r="F87" i="11"/>
  <c r="AF89" i="11" l="1"/>
  <c r="I9" i="1"/>
  <c r="H9" i="1"/>
  <c r="G9" i="1"/>
  <c r="F9" i="1"/>
  <c r="E9" i="1"/>
  <c r="D9" i="1"/>
  <c r="C9" i="1"/>
  <c r="AF127" i="11" l="1"/>
  <c r="I85" i="9"/>
  <c r="G85" i="9"/>
  <c r="K87" i="9" l="1"/>
  <c r="J87" i="9"/>
  <c r="F85" i="9" l="1"/>
  <c r="D85" i="9"/>
  <c r="AE64" i="11" l="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88" i="11"/>
  <c r="AD88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1" i="11"/>
  <c r="AH141" i="11" s="1"/>
  <c r="AB126" i="11"/>
  <c r="AH126" i="11" s="1"/>
  <c r="AB117" i="11"/>
  <c r="AH117" i="11" s="1"/>
  <c r="AB95" i="11"/>
  <c r="AH95" i="11" s="1"/>
  <c r="AC85" i="11"/>
  <c r="AI85" i="11" s="1"/>
  <c r="AB85" i="11"/>
  <c r="AB59" i="11"/>
  <c r="AH59" i="11" s="1"/>
  <c r="AB47" i="11"/>
  <c r="AH47" i="11" s="1"/>
  <c r="AB19" i="11"/>
  <c r="AH19" i="11" s="1"/>
  <c r="AB89" i="11" l="1"/>
  <c r="AH89" i="11" s="1"/>
  <c r="AH85" i="11"/>
  <c r="AB127" i="11"/>
  <c r="AH127" i="11" s="1"/>
  <c r="AB142" i="11" l="1"/>
  <c r="AH142" i="11" s="1"/>
  <c r="AA140" i="11" l="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88" i="11"/>
  <c r="Z88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1" i="11"/>
  <c r="AD141" i="11" s="1"/>
  <c r="X126" i="11" l="1"/>
  <c r="AD126" i="11" s="1"/>
  <c r="X117" i="11"/>
  <c r="AD117" i="11" s="1"/>
  <c r="X95" i="11"/>
  <c r="AD95" i="11" s="1"/>
  <c r="Y85" i="11"/>
  <c r="AE85" i="11" s="1"/>
  <c r="X85" i="11"/>
  <c r="AD85" i="11" s="1"/>
  <c r="X59" i="11"/>
  <c r="AD59" i="11" s="1"/>
  <c r="X47" i="11"/>
  <c r="AD47" i="11" s="1"/>
  <c r="X19" i="11"/>
  <c r="AD19" i="11" s="1"/>
  <c r="X89" i="11" l="1"/>
  <c r="AD89" i="11" s="1"/>
  <c r="X127" i="11" l="1"/>
  <c r="AD127" i="11" s="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88" i="11"/>
  <c r="V88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7" i="11"/>
  <c r="Z117" i="11" s="1"/>
  <c r="T95" i="11"/>
  <c r="Z95" i="11" s="1"/>
  <c r="U85" i="11"/>
  <c r="AA85" i="11" s="1"/>
  <c r="T85" i="11"/>
  <c r="T59" i="11"/>
  <c r="Z59" i="11" s="1"/>
  <c r="T47" i="11"/>
  <c r="Z47" i="11" s="1"/>
  <c r="T19" i="11"/>
  <c r="Z19" i="11" s="1"/>
  <c r="T89" i="11" l="1"/>
  <c r="Z89" i="11" s="1"/>
  <c r="Z85" i="11"/>
  <c r="X142" i="11"/>
  <c r="AD142" i="11" s="1"/>
  <c r="T127" i="11" l="1"/>
  <c r="Z127" i="11" s="1"/>
  <c r="T141" i="11"/>
  <c r="Z141" i="11" s="1"/>
  <c r="T142" i="11" l="1"/>
  <c r="Z142" i="11" s="1"/>
  <c r="S140" i="11" l="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88" i="11"/>
  <c r="R88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1" i="11"/>
  <c r="V141" i="11" s="1"/>
  <c r="P126" i="11"/>
  <c r="V126" i="11" s="1"/>
  <c r="P117" i="11"/>
  <c r="V117" i="11" s="1"/>
  <c r="P95" i="11"/>
  <c r="V95" i="11" s="1"/>
  <c r="Q85" i="11"/>
  <c r="W85" i="11" s="1"/>
  <c r="P85" i="11"/>
  <c r="P59" i="11"/>
  <c r="V59" i="11" s="1"/>
  <c r="P47" i="11"/>
  <c r="V47" i="11" s="1"/>
  <c r="P19" i="11"/>
  <c r="V19" i="11" s="1"/>
  <c r="P89" i="11" l="1"/>
  <c r="V89" i="11" s="1"/>
  <c r="V85" i="11"/>
  <c r="P127" i="11" l="1"/>
  <c r="V127" i="11" s="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88" i="11"/>
  <c r="N88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1" i="11"/>
  <c r="R141" i="11" s="1"/>
  <c r="L126" i="11"/>
  <c r="R126" i="11" s="1"/>
  <c r="L117" i="11"/>
  <c r="R117" i="11" s="1"/>
  <c r="L95" i="11"/>
  <c r="R95" i="11" s="1"/>
  <c r="M85" i="11"/>
  <c r="S85" i="11" s="1"/>
  <c r="L85" i="11"/>
  <c r="L59" i="11"/>
  <c r="R59" i="11" s="1"/>
  <c r="L47" i="11"/>
  <c r="R47" i="11" s="1"/>
  <c r="L19" i="11"/>
  <c r="R19" i="11" s="1"/>
  <c r="P142" i="11" l="1"/>
  <c r="V142" i="11" s="1"/>
  <c r="L89" i="11"/>
  <c r="R89" i="11" s="1"/>
  <c r="R85" i="11"/>
  <c r="O85" i="11"/>
  <c r="L127" i="11" l="1"/>
  <c r="R127" i="11" s="1"/>
  <c r="L142" i="11" l="1"/>
  <c r="R142" i="11" s="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88" i="11"/>
  <c r="J88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1" i="11"/>
  <c r="N141" i="11" s="1"/>
  <c r="H126" i="11"/>
  <c r="N126" i="11" s="1"/>
  <c r="H117" i="11"/>
  <c r="N117" i="11" s="1"/>
  <c r="H95" i="11"/>
  <c r="N95" i="11" s="1"/>
  <c r="H85" i="11"/>
  <c r="H59" i="11"/>
  <c r="N59" i="11" s="1"/>
  <c r="H47" i="11"/>
  <c r="N47" i="11" s="1"/>
  <c r="H19" i="11"/>
  <c r="N19" i="11" s="1"/>
  <c r="H89" i="11" l="1"/>
  <c r="N89" i="11" s="1"/>
  <c r="N85" i="11"/>
  <c r="J77" i="9"/>
  <c r="K77" i="9"/>
  <c r="J78" i="9"/>
  <c r="K78" i="9"/>
  <c r="H127" i="11" l="1"/>
  <c r="N127" i="11" s="1"/>
  <c r="H142" i="11" l="1"/>
  <c r="N142" i="11" s="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88" i="11"/>
  <c r="F88" i="11"/>
  <c r="G86" i="11"/>
  <c r="F86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1" i="11"/>
  <c r="J141" i="11" s="1"/>
  <c r="D126" i="11"/>
  <c r="J126" i="11" s="1"/>
  <c r="D117" i="11"/>
  <c r="J117" i="11" s="1"/>
  <c r="D95" i="11"/>
  <c r="J95" i="11" s="1"/>
  <c r="E85" i="11"/>
  <c r="K85" i="11" s="1"/>
  <c r="D85" i="11"/>
  <c r="J85" i="11" s="1"/>
  <c r="D59" i="11"/>
  <c r="J59" i="11" s="1"/>
  <c r="D47" i="11"/>
  <c r="J47" i="11" s="1"/>
  <c r="D19" i="11"/>
  <c r="J19" i="11" s="1"/>
  <c r="D89" i="11" l="1"/>
  <c r="J89" i="11" s="1"/>
  <c r="D127" i="11" l="1"/>
  <c r="J127" i="11" s="1"/>
  <c r="D142" i="11" l="1"/>
  <c r="J142" i="11" s="1"/>
  <c r="B141" i="11"/>
  <c r="F141" i="11" l="1"/>
  <c r="B126" i="11"/>
  <c r="B117" i="11"/>
  <c r="B95" i="11"/>
  <c r="C85" i="11"/>
  <c r="B85" i="11"/>
  <c r="B59" i="11"/>
  <c r="B47" i="11"/>
  <c r="B19" i="11"/>
  <c r="F117" i="11" l="1"/>
  <c r="F19" i="11"/>
  <c r="F47" i="11"/>
  <c r="F126" i="11"/>
  <c r="F59" i="11"/>
  <c r="F85" i="11"/>
  <c r="G85" i="11"/>
  <c r="F95" i="11"/>
  <c r="B89" i="11"/>
  <c r="F89" i="11" l="1"/>
  <c r="B127" i="11"/>
  <c r="F127" i="11" l="1"/>
  <c r="B142" i="11"/>
  <c r="F142" i="11" l="1"/>
  <c r="K86" i="9"/>
  <c r="J86" i="9"/>
  <c r="K93" i="9" l="1"/>
  <c r="J93" i="9"/>
  <c r="K124" i="9"/>
  <c r="J124" i="9"/>
  <c r="K45" i="9" l="1"/>
  <c r="J45" i="9"/>
  <c r="K85" i="9"/>
  <c r="J85" i="9"/>
  <c r="K115" i="9"/>
  <c r="J115" i="9"/>
  <c r="K44" i="9" l="1"/>
  <c r="J44" i="9"/>
  <c r="K62" i="9"/>
  <c r="J62" i="9"/>
  <c r="K84" i="9" l="1"/>
  <c r="J84" i="9"/>
  <c r="AT140" i="11" l="1"/>
  <c r="AT137" i="11"/>
  <c r="AQ137" i="11"/>
  <c r="AS137" i="11" s="1"/>
  <c r="AT136" i="11"/>
  <c r="AS136" i="1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T125" i="11"/>
  <c r="AQ125" i="11"/>
  <c r="AS125" i="11" s="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Q116" i="11"/>
  <c r="AS116" i="11" s="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Q94" i="11"/>
  <c r="AS94" i="11" s="1"/>
  <c r="AT92" i="11"/>
  <c r="AS92" i="11"/>
  <c r="AT91" i="11"/>
  <c r="AS91" i="11"/>
  <c r="AT90" i="11"/>
  <c r="AS90" i="11"/>
  <c r="AT89" i="11"/>
  <c r="AS89" i="11"/>
  <c r="AT88" i="11"/>
  <c r="AQ88" i="11"/>
  <c r="AS88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9" i="9"/>
  <c r="J149" i="9"/>
  <c r="G142" i="9"/>
  <c r="H141" i="9" s="1"/>
  <c r="D142" i="9"/>
  <c r="K141" i="9"/>
  <c r="J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G126" i="9"/>
  <c r="H124" i="9" s="1"/>
  <c r="D126" i="9"/>
  <c r="E124" i="9" s="1"/>
  <c r="K125" i="9"/>
  <c r="J125" i="9"/>
  <c r="K123" i="9"/>
  <c r="J123" i="9"/>
  <c r="K122" i="9"/>
  <c r="J122" i="9"/>
  <c r="K121" i="9"/>
  <c r="J121" i="9"/>
  <c r="K120" i="9"/>
  <c r="J120" i="9"/>
  <c r="K119" i="9"/>
  <c r="J119" i="9"/>
  <c r="G117" i="9"/>
  <c r="D117" i="9"/>
  <c r="E115" i="9" s="1"/>
  <c r="K116" i="9"/>
  <c r="J116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G95" i="9"/>
  <c r="H93" i="9" s="1"/>
  <c r="D95" i="9"/>
  <c r="E93" i="9" s="1"/>
  <c r="K94" i="9"/>
  <c r="J94" i="9"/>
  <c r="K92" i="9"/>
  <c r="J92" i="9"/>
  <c r="K91" i="9"/>
  <c r="J91" i="9"/>
  <c r="D89" i="9"/>
  <c r="E87" i="9" s="1"/>
  <c r="K88" i="9"/>
  <c r="K83" i="9"/>
  <c r="J83" i="9"/>
  <c r="K82" i="9"/>
  <c r="J82" i="9"/>
  <c r="K81" i="9"/>
  <c r="J81" i="9"/>
  <c r="K80" i="9"/>
  <c r="J80" i="9"/>
  <c r="K79" i="9"/>
  <c r="J79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2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M142" i="9" l="1"/>
  <c r="E85" i="9"/>
  <c r="E86" i="9"/>
  <c r="H115" i="9"/>
  <c r="H101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5" i="9"/>
  <c r="E119" i="9"/>
  <c r="E120" i="9"/>
  <c r="E121" i="9"/>
  <c r="E122" i="9"/>
  <c r="E123" i="9"/>
  <c r="E104" i="9"/>
  <c r="E112" i="9"/>
  <c r="E105" i="9"/>
  <c r="E113" i="9"/>
  <c r="E102" i="9"/>
  <c r="E98" i="9"/>
  <c r="E106" i="9"/>
  <c r="E114" i="9"/>
  <c r="E99" i="9"/>
  <c r="E107" i="9"/>
  <c r="E116" i="9"/>
  <c r="E110" i="9"/>
  <c r="E100" i="9"/>
  <c r="E108" i="9"/>
  <c r="E97" i="9"/>
  <c r="E101" i="9"/>
  <c r="E109" i="9"/>
  <c r="E103" i="9"/>
  <c r="E111" i="9"/>
  <c r="E94" i="9"/>
  <c r="E92" i="9"/>
  <c r="E91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8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8" i="9"/>
  <c r="E133" i="9"/>
  <c r="E139" i="9"/>
  <c r="E140" i="9"/>
  <c r="E141" i="9"/>
  <c r="E134" i="9"/>
  <c r="E132" i="9"/>
  <c r="E135" i="9"/>
  <c r="E137" i="9"/>
  <c r="E136" i="9"/>
  <c r="H44" i="9"/>
  <c r="H58" i="9"/>
  <c r="H133" i="9"/>
  <c r="H136" i="9"/>
  <c r="H132" i="9"/>
  <c r="H134" i="9"/>
  <c r="H140" i="9"/>
  <c r="H138" i="9"/>
  <c r="J142" i="9"/>
  <c r="D127" i="9"/>
  <c r="AQ126" i="11"/>
  <c r="AQ140" i="11" s="1"/>
  <c r="AS140" i="11" s="1"/>
  <c r="H135" i="9"/>
  <c r="H137" i="9"/>
  <c r="H139" i="9"/>
  <c r="J95" i="9"/>
  <c r="H91" i="9"/>
  <c r="H94" i="9"/>
  <c r="H92" i="9"/>
  <c r="H53" i="9"/>
  <c r="H57" i="9"/>
  <c r="H51" i="9"/>
  <c r="H55" i="9"/>
  <c r="J59" i="9"/>
  <c r="H49" i="9"/>
  <c r="H50" i="9"/>
  <c r="H52" i="9"/>
  <c r="H54" i="9"/>
  <c r="H56" i="9"/>
  <c r="H5" i="9"/>
  <c r="J19" i="9"/>
  <c r="H120" i="9"/>
  <c r="H123" i="9"/>
  <c r="H121" i="9"/>
  <c r="H119" i="9"/>
  <c r="H125" i="9"/>
  <c r="H122" i="9"/>
  <c r="J126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J117" i="9"/>
  <c r="H98" i="9"/>
  <c r="H100" i="9"/>
  <c r="H102" i="9"/>
  <c r="H104" i="9"/>
  <c r="H106" i="9"/>
  <c r="H108" i="9"/>
  <c r="H110" i="9"/>
  <c r="H112" i="9"/>
  <c r="H116" i="9"/>
  <c r="H97" i="9"/>
  <c r="H99" i="9"/>
  <c r="H103" i="9"/>
  <c r="H105" i="9"/>
  <c r="H107" i="9"/>
  <c r="H109" i="9"/>
  <c r="H111" i="9"/>
  <c r="H113" i="9"/>
  <c r="H114" i="9"/>
  <c r="D143" i="9" l="1"/>
  <c r="E47" i="9"/>
  <c r="E117" i="9"/>
  <c r="E89" i="9"/>
  <c r="E126" i="9"/>
  <c r="E59" i="9"/>
  <c r="E95" i="9"/>
  <c r="E19" i="9"/>
  <c r="AS126" i="11"/>
  <c r="J88" i="9" l="1"/>
  <c r="G89" i="9"/>
  <c r="H86" i="9" l="1"/>
  <c r="H87" i="9"/>
  <c r="H85" i="9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8" i="9"/>
  <c r="H62" i="9"/>
  <c r="H70" i="9"/>
  <c r="H78" i="9"/>
  <c r="H63" i="9"/>
  <c r="H71" i="9"/>
  <c r="H79" i="9"/>
  <c r="H73" i="9"/>
  <c r="H81" i="9"/>
  <c r="J89" i="9"/>
  <c r="G127" i="9"/>
  <c r="H61" i="9"/>
  <c r="H47" i="9" l="1"/>
  <c r="H117" i="9"/>
  <c r="H95" i="9"/>
  <c r="J127" i="9"/>
  <c r="M127" i="9"/>
  <c r="H19" i="9"/>
  <c r="H126" i="9"/>
  <c r="G143" i="9"/>
  <c r="J143" i="9" s="1"/>
  <c r="H59" i="9"/>
  <c r="H89" i="9"/>
</calcChain>
</file>

<file path=xl/sharedStrings.xml><?xml version="1.0" encoding="utf-8"?>
<sst xmlns="http://schemas.openxmlformats.org/spreadsheetml/2006/main" count="646" uniqueCount="232">
  <si>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</si>
  <si>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</si>
  <si>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</si>
  <si>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</si>
  <si>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</si>
  <si>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</si>
  <si>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</si>
  <si>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</si>
  <si>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</si>
  <si>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</si>
  <si>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</si>
  <si>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</si>
  <si>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</si>
  <si>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</si>
  <si>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</si>
  <si>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</si>
  <si>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</si>
  <si>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</si>
  <si>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</si>
  <si>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</si>
  <si>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</si>
  <si>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</si>
  <si>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</si>
  <si>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</si>
  <si>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</si>
  <si>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</si>
  <si>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</si>
  <si>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</si>
  <si>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</si>
  <si>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</si>
  <si>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</si>
  <si>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</si>
  <si>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</si>
  <si>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</si>
  <si>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</si>
  <si>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</si>
  <si>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</si>
  <si>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</si>
  <si>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</si>
  <si>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</si>
  <si>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</si>
  <si>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</si>
  <si>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</si>
  <si>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</si>
  <si>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</si>
  <si>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</si>
  <si>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</si>
  <si>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</si>
  <si>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</si>
  <si>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</si>
  <si>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</si>
  <si>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</si>
  <si>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</si>
  <si>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</si>
  <si>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</si>
  <si>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</si>
  <si>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</si>
  <si>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</si>
  <si>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</si>
  <si>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</si>
  <si>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</si>
  <si>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</si>
  <si>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</si>
  <si>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</si>
  <si>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</si>
  <si>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</si>
  <si>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</si>
  <si>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</si>
  <si>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</si>
  <si>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</si>
  <si>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</si>
  <si>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</si>
  <si>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</si>
  <si>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</si>
  <si>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</si>
  <si>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</si>
  <si>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</si>
  <si>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</si>
  <si>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</si>
  <si>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</si>
  <si>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</si>
  <si>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</si>
  <si>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</si>
  <si>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</si>
  <si>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</si>
  <si>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</si>
  <si>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</si>
  <si>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</si>
  <si>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</si>
  <si>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</si>
  <si>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</si>
  <si>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</si>
  <si>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</si>
  <si>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</si>
  <si>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</si>
  <si>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</si>
  <si>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</si>
  <si>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</si>
  <si>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</si>
  <si>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</si>
  <si>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</si>
  <si>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</si>
  <si>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</si>
  <si>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</si>
  <si>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</si>
  <si>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</si>
  <si>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</si>
  <si>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</si>
  <si>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</si>
  <si>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</si>
  <si>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</si>
  <si>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</si>
  <si>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</si>
  <si>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</si>
  <si>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</si>
  <si>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</si>
  <si>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</si>
  <si>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</si>
  <si>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</si>
  <si>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</si>
  <si>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</si>
  <si>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</si>
  <si>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</si>
  <si>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</si>
  <si>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</si>
  <si>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</si>
  <si>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</si>
  <si>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</si>
  <si>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</si>
  <si>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</si>
  <si>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</si>
  <si>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</si>
  <si>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</si>
  <si>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</si>
  <si>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</si>
  <si>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</si>
  <si>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</si>
  <si>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</si>
  <si>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</si>
  <si>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</si>
  <si>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</si>
  <si>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</si>
  <si>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</si>
  <si>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</si>
  <si>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</si>
  <si>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</si>
  <si>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</si>
  <si>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</si>
  <si>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</si>
  <si>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</si>
  <si>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</si>
  <si>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</si>
  <si>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</si>
  <si>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</si>
  <si>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</si>
  <si>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</si>
  <si>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</si>
  <si>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</si>
  <si>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</si>
  <si>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</si>
  <si>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</si>
  <si>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</si>
  <si>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</si>
  <si>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</si>
  <si>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</si>
  <si>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</si>
  <si>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</si>
  <si>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</si>
  <si>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</si>
  <si>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</si>
  <si>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</si>
  <si>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</si>
  <si>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</si>
  <si>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</si>
  <si>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</si>
  <si>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</si>
  <si>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</si>
  <si>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</si>
  <si>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</si>
  <si>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</si>
  <si>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</si>
  <si>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</si>
  <si>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</si>
  <si>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</si>
  <si>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</si>
  <si>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</si>
  <si>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</si>
  <si>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</si>
  <si>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</si>
  <si>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</si>
  <si>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</si>
  <si>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</si>
  <si>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</si>
  <si>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</si>
  <si>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</si>
  <si>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</si>
  <si>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</si>
  <si>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</si>
  <si>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</si>
  <si>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</si>
  <si>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</si>
  <si>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</si>
  <si>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</si>
  <si>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</si>
  <si>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</si>
  <si>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</si>
  <si>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</si>
  <si>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</si>
  <si>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</si>
  <si>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</si>
  <si>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Nigerian Real Estate Investment Trust</t>
  </si>
  <si>
    <t>United Capital Sukuk Fund</t>
  </si>
  <si>
    <t>United Capital Eurobond Fund</t>
  </si>
  <si>
    <t>Stanbic IBTC Enhanced Short-Term Fixed Income Fund</t>
  </si>
  <si>
    <t>NAV and Unit Price as at Week Ended March 19, 2021</t>
  </si>
  <si>
    <t>NAV and Unit Price as at Week Ended March 26, 2021</t>
  </si>
  <si>
    <t>NAV and Unit Price as at Week Ended April 1, 2021</t>
  </si>
  <si>
    <t>NAV and Unit Price as at Week Ended April 9, 2021</t>
  </si>
  <si>
    <t>NAV and Unit Price as at Week Ended April 16, 2021</t>
  </si>
  <si>
    <t>Coral Money Market Fund (FSDH Treasury Bill Fund)</t>
  </si>
  <si>
    <t>% Change in ETFs Total Mkt. Cap.</t>
  </si>
  <si>
    <t>% Change in CIS Total NAV</t>
  </si>
  <si>
    <t>NAV and Unit Price as at Week Ended April 23, 2021</t>
  </si>
  <si>
    <t>Coral Balanced Fund (Coral Growth Fund)</t>
  </si>
  <si>
    <t>NAV and Unit Price as at Week Ended April 30, 2021</t>
  </si>
  <si>
    <t>NAV and Unit Price as at Week Ended May 7, 2021</t>
  </si>
  <si>
    <t>FBN Nigeria Bond Fund (FBN Fixed Income Fund)</t>
  </si>
  <si>
    <t>NET ASSET VALUES AND UNIT PRICES OF FUND MANAGEMENT AND COLLECTIVE INVESTMENT SCHEMES AS AT WEEK ENDED MAY 14, 2021</t>
  </si>
  <si>
    <t>NAV and Unit Price as at Week Ended May 14, 2021</t>
  </si>
  <si>
    <t>MARKET CAPITALIZATION OF EXCHANGE TRADED FUNDS AS AT MAY 14, 2021</t>
  </si>
  <si>
    <t>AVA GAM Fixed Income Fund</t>
  </si>
  <si>
    <t>The chart above shows that Money Market Funds category has 38.35% share of the Total NAV, followed by Fixed Income Funds with 34.93%, Bond Funds at 18.70%, Real Estate Funds at 3.71%.  Next is Mixed/Balanced Funds at 2.19%, Equity Fund at 1.11% and Ethical Fund at 1.01%.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</si>
</sst>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7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4" fontId="88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9" fillId="0" borderId="0" xfId="6" applyNumberFormat="1" applyFont="1" applyBorder="1" applyAlignment="1">
      <alignment horizontal="center"/>
    </xf>
    <xf numFmtId="0" fontId="90" fillId="0" borderId="0" xfId="0" quotePrefix="1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6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14TH MAY,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13516378745.139999</c:v>
                </c:pt>
                <c:pt idx="1">
                  <c:v>29326862345.399994</c:v>
                </c:pt>
                <c:pt idx="2" formatCode="#,##0.00">
                  <c:v>468365164870.2569</c:v>
                </c:pt>
                <c:pt idx="3" formatCode="#,##0.00">
                  <c:v>14912581688.419998</c:v>
                </c:pt>
                <c:pt idx="4" formatCode="#,##0.00">
                  <c:v>49726283121.581078</c:v>
                </c:pt>
                <c:pt idx="5" formatCode="#,##0.00">
                  <c:v>514215866715.94806</c:v>
                </c:pt>
                <c:pt idx="6" formatCode="#,##0.00">
                  <c:v>250797291296.70999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14,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44281</c:v>
                </c:pt>
                <c:pt idx="1">
                  <c:v>44287</c:v>
                </c:pt>
                <c:pt idx="2">
                  <c:v>44295</c:v>
                </c:pt>
                <c:pt idx="3">
                  <c:v>44302</c:v>
                </c:pt>
                <c:pt idx="4">
                  <c:v>44309</c:v>
                </c:pt>
                <c:pt idx="5">
                  <c:v>44316</c:v>
                </c:pt>
                <c:pt idx="6">
                  <c:v>44323</c:v>
                </c:pt>
                <c:pt idx="7">
                  <c:v>44330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1443628302998.377</c:v>
                </c:pt>
                <c:pt idx="1">
                  <c:v>1440831567754.855</c:v>
                </c:pt>
                <c:pt idx="2">
                  <c:v>1426304012638.563</c:v>
                </c:pt>
                <c:pt idx="3">
                  <c:v>1401353371723.2493</c:v>
                </c:pt>
                <c:pt idx="4">
                  <c:v>1389694806666.9072</c:v>
                </c:pt>
                <c:pt idx="5">
                  <c:v>1369999689452.0234</c:v>
                </c:pt>
                <c:pt idx="6">
                  <c:v>1354080738480.7371</c:v>
                </c:pt>
                <c:pt idx="7">
                  <c:v>1340860428783.4561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14,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44281</c:v>
                </c:pt>
                <c:pt idx="1">
                  <c:v>44287</c:v>
                </c:pt>
                <c:pt idx="2">
                  <c:v>44295</c:v>
                </c:pt>
                <c:pt idx="3">
                  <c:v>44302</c:v>
                </c:pt>
                <c:pt idx="4">
                  <c:v>44309</c:v>
                </c:pt>
                <c:pt idx="5">
                  <c:v>44316</c:v>
                </c:pt>
                <c:pt idx="6">
                  <c:v>44323</c:v>
                </c:pt>
                <c:pt idx="7">
                  <c:v>44330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44281</c:v>
                </c:pt>
                <c:pt idx="1">
                  <c:v>44287</c:v>
                </c:pt>
                <c:pt idx="2">
                  <c:v>44295</c:v>
                </c:pt>
                <c:pt idx="3">
                  <c:v>44302</c:v>
                </c:pt>
                <c:pt idx="4">
                  <c:v>44309</c:v>
                </c:pt>
                <c:pt idx="5">
                  <c:v>44316</c:v>
                </c:pt>
                <c:pt idx="6">
                  <c:v>44323</c:v>
                </c:pt>
                <c:pt idx="7">
                  <c:v>44330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14992221203.59</c:v>
                </c:pt>
                <c:pt idx="1">
                  <c:v>14834615310.5</c:v>
                </c:pt>
                <c:pt idx="2">
                  <c:v>14729799044.210001</c:v>
                </c:pt>
                <c:pt idx="3">
                  <c:v>14875899238.33</c:v>
                </c:pt>
                <c:pt idx="4">
                  <c:v>14943058143.940001</c:v>
                </c:pt>
                <c:pt idx="5">
                  <c:v>15008031417.639999</c:v>
                </c:pt>
                <c:pt idx="6">
                  <c:v>13646829854.68</c:v>
                </c:pt>
                <c:pt idx="7">
                  <c:v>13516378745.139999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44281</c:v>
                </c:pt>
                <c:pt idx="1">
                  <c:v>44287</c:v>
                </c:pt>
                <c:pt idx="2">
                  <c:v>44295</c:v>
                </c:pt>
                <c:pt idx="3">
                  <c:v>44302</c:v>
                </c:pt>
                <c:pt idx="4">
                  <c:v>44309</c:v>
                </c:pt>
                <c:pt idx="5">
                  <c:v>44316</c:v>
                </c:pt>
                <c:pt idx="6">
                  <c:v>44323</c:v>
                </c:pt>
                <c:pt idx="7">
                  <c:v>44330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29055441454.749996</c:v>
                </c:pt>
                <c:pt idx="1">
                  <c:v>28995805087.060005</c:v>
                </c:pt>
                <c:pt idx="2">
                  <c:v>29070858606.970005</c:v>
                </c:pt>
                <c:pt idx="3">
                  <c:v>28776493345.829994</c:v>
                </c:pt>
                <c:pt idx="4">
                  <c:v>29095842052.560001</c:v>
                </c:pt>
                <c:pt idx="5">
                  <c:v>29090050086.420002</c:v>
                </c:pt>
                <c:pt idx="6">
                  <c:v>29033055017.510002</c:v>
                </c:pt>
                <c:pt idx="7">
                  <c:v>29326862345.399994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44281</c:v>
                </c:pt>
                <c:pt idx="1">
                  <c:v>44287</c:v>
                </c:pt>
                <c:pt idx="2">
                  <c:v>44295</c:v>
                </c:pt>
                <c:pt idx="3">
                  <c:v>44302</c:v>
                </c:pt>
                <c:pt idx="4">
                  <c:v>44309</c:v>
                </c:pt>
                <c:pt idx="5">
                  <c:v>44316</c:v>
                </c:pt>
                <c:pt idx="6">
                  <c:v>44323</c:v>
                </c:pt>
                <c:pt idx="7">
                  <c:v>44330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14337562231.480001</c:v>
                </c:pt>
                <c:pt idx="1">
                  <c:v>14379261362.233032</c:v>
                </c:pt>
                <c:pt idx="2">
                  <c:v>14429392495.120001</c:v>
                </c:pt>
                <c:pt idx="3">
                  <c:v>14345654667.159998</c:v>
                </c:pt>
                <c:pt idx="4">
                  <c:v>14610319452.280001</c:v>
                </c:pt>
                <c:pt idx="5">
                  <c:v>14795950615</c:v>
                </c:pt>
                <c:pt idx="6">
                  <c:v>14742884483.059998</c:v>
                </c:pt>
                <c:pt idx="7">
                  <c:v>14912581688.419998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44281</c:v>
                </c:pt>
                <c:pt idx="1">
                  <c:v>44287</c:v>
                </c:pt>
                <c:pt idx="2">
                  <c:v>44295</c:v>
                </c:pt>
                <c:pt idx="3">
                  <c:v>44302</c:v>
                </c:pt>
                <c:pt idx="4">
                  <c:v>44309</c:v>
                </c:pt>
                <c:pt idx="5">
                  <c:v>44316</c:v>
                </c:pt>
                <c:pt idx="6">
                  <c:v>44323</c:v>
                </c:pt>
                <c:pt idx="7">
                  <c:v>44330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49985369807.95108</c:v>
                </c:pt>
                <c:pt idx="1">
                  <c:v>49998344212.991074</c:v>
                </c:pt>
                <c:pt idx="2">
                  <c:v>50017163271.771072</c:v>
                </c:pt>
                <c:pt idx="3">
                  <c:v>50020910716.831078</c:v>
                </c:pt>
                <c:pt idx="4">
                  <c:v>50022974148.161079</c:v>
                </c:pt>
                <c:pt idx="5">
                  <c:v>50037899459.361076</c:v>
                </c:pt>
                <c:pt idx="6">
                  <c:v>49697217654.141075</c:v>
                </c:pt>
                <c:pt idx="7">
                  <c:v>49726283121.581078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44281</c:v>
                </c:pt>
                <c:pt idx="1">
                  <c:v>44287</c:v>
                </c:pt>
                <c:pt idx="2">
                  <c:v>44295</c:v>
                </c:pt>
                <c:pt idx="3">
                  <c:v>44302</c:v>
                </c:pt>
                <c:pt idx="4">
                  <c:v>44309</c:v>
                </c:pt>
                <c:pt idx="5">
                  <c:v>44316</c:v>
                </c:pt>
                <c:pt idx="6">
                  <c:v>44323</c:v>
                </c:pt>
                <c:pt idx="7">
                  <c:v>44330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588293220080.65259</c:v>
                </c:pt>
                <c:pt idx="1">
                  <c:v>583592770615.6687</c:v>
                </c:pt>
                <c:pt idx="2">
                  <c:v>566601011388.17749</c:v>
                </c:pt>
                <c:pt idx="3">
                  <c:v>543483754460.617</c:v>
                </c:pt>
                <c:pt idx="4">
                  <c:v>534974149193.49335</c:v>
                </c:pt>
                <c:pt idx="5">
                  <c:v>525097087567.59589</c:v>
                </c:pt>
                <c:pt idx="6">
                  <c:v>519273063122.22992</c:v>
                </c:pt>
                <c:pt idx="7">
                  <c:v>514215866715.94806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44281</c:v>
                </c:pt>
                <c:pt idx="1">
                  <c:v>44287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491300167905.05341</c:v>
                </c:pt>
                <c:pt idx="1">
                  <c:v>491915046087.46216</c:v>
                </c:pt>
                <c:pt idx="2">
                  <c:v>492164680304.93445</c:v>
                </c:pt>
                <c:pt idx="3">
                  <c:v>488805150444.31128</c:v>
                </c:pt>
                <c:pt idx="4">
                  <c:v>486223115672.3429</c:v>
                </c:pt>
                <c:pt idx="5">
                  <c:v>480897497961.73639</c:v>
                </c:pt>
                <c:pt idx="6">
                  <c:v>474844459808.276</c:v>
                </c:pt>
                <c:pt idx="7">
                  <c:v>468365164870.2569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255664320314.89996</c:v>
                </c:pt>
                <c:pt idx="1">
                  <c:v>257115725078.94</c:v>
                </c:pt>
                <c:pt idx="2">
                  <c:v>259291107527.38</c:v>
                </c:pt>
                <c:pt idx="3">
                  <c:v>261045508850.16998</c:v>
                </c:pt>
                <c:pt idx="4">
                  <c:v>259825348004.12997</c:v>
                </c:pt>
                <c:pt idx="5">
                  <c:v>255073172344.26996</c:v>
                </c:pt>
                <c:pt idx="6">
                  <c:v>252843228540.84</c:v>
                </c:pt>
                <c:pt idx="7">
                  <c:v>250797291296.70999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93</xdr:row>
      <xdr:rowOff>0</xdr:rowOff>
    </xdr:from>
    <xdr:to>
      <xdr:col>13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6" t="s">
        <v>227</v>
      </c>
      <c r="B1" s="437"/>
      <c r="C1" s="437"/>
      <c r="D1" s="437"/>
      <c r="E1" s="437"/>
      <c r="F1" s="437"/>
      <c r="G1" s="437"/>
      <c r="H1" s="437"/>
      <c r="I1" s="437"/>
      <c r="J1" s="437"/>
      <c r="K1" s="438"/>
      <c r="M1" s="4"/>
    </row>
    <row r="2" spans="1:19" ht="24.75" customHeight="1" thickBot="1">
      <c r="A2" s="186"/>
      <c r="B2" s="189"/>
      <c r="C2" s="187"/>
      <c r="D2" s="429" t="s">
        <v>225</v>
      </c>
      <c r="E2" s="430"/>
      <c r="F2" s="431"/>
      <c r="G2" s="429" t="s">
        <v>228</v>
      </c>
      <c r="H2" s="430"/>
      <c r="I2" s="431"/>
      <c r="J2" s="444" t="s">
        <v>84</v>
      </c>
      <c r="K2" s="445"/>
      <c r="M2" s="4"/>
    </row>
    <row r="3" spans="1:19" ht="14.25" customHeight="1">
      <c r="A3" s="405" t="s">
        <v>2</v>
      </c>
      <c r="B3" s="188" t="s">
        <v>3</v>
      </c>
      <c r="C3" s="188" t="s">
        <v>4</v>
      </c>
      <c r="D3" s="406" t="s">
        <v>79</v>
      </c>
      <c r="E3" s="407" t="s">
        <v>83</v>
      </c>
      <c r="F3" s="407" t="s">
        <v>5</v>
      </c>
      <c r="G3" s="406" t="s">
        <v>79</v>
      </c>
      <c r="H3" s="407" t="s">
        <v>83</v>
      </c>
      <c r="I3" s="407" t="s">
        <v>5</v>
      </c>
      <c r="J3" s="408" t="s">
        <v>79</v>
      </c>
      <c r="K3" s="409" t="s">
        <v>5</v>
      </c>
      <c r="L3" s="7"/>
      <c r="M3" s="4"/>
    </row>
    <row r="4" spans="1:19" ht="12.95" customHeight="1">
      <c r="A4" s="191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70" t="s">
        <v>102</v>
      </c>
      <c r="K4" s="270" t="s">
        <v>102</v>
      </c>
      <c r="L4" s="8"/>
      <c r="M4" s="193"/>
    </row>
    <row r="5" spans="1:19" ht="13.5" customHeight="1">
      <c r="A5" s="399">
        <v>1</v>
      </c>
      <c r="B5" s="400" t="s">
        <v>7</v>
      </c>
      <c r="C5" s="400" t="s">
        <v>8</v>
      </c>
      <c r="D5" s="72">
        <v>6315891415.8100004</v>
      </c>
      <c r="E5" s="54">
        <f>(D5/$D$19)</f>
        <v>0.42840269304606865</v>
      </c>
      <c r="F5" s="72">
        <v>10269.11</v>
      </c>
      <c r="G5" s="72">
        <v>6402687700.3100004</v>
      </c>
      <c r="H5" s="54">
        <f t="shared" ref="H5:H18" si="0">(G5/$G$19)</f>
        <v>0.42934803872905869</v>
      </c>
      <c r="I5" s="72">
        <v>10402.709999999999</v>
      </c>
      <c r="J5" s="185">
        <f t="shared" ref="J5:J13" si="1">((G5-D5)/D5)</f>
        <v>1.3742523230011634E-2</v>
      </c>
      <c r="K5" s="185">
        <f t="shared" ref="K5:K13" si="2">((I5-F5)/F5)</f>
        <v>1.3009890827929445E-2</v>
      </c>
      <c r="L5" s="9"/>
      <c r="M5" s="193"/>
      <c r="N5" s="275"/>
    </row>
    <row r="6" spans="1:19" ht="12.75" customHeight="1">
      <c r="A6" s="399">
        <v>2</v>
      </c>
      <c r="B6" s="53" t="s">
        <v>170</v>
      </c>
      <c r="C6" s="400" t="s">
        <v>61</v>
      </c>
      <c r="D6" s="73">
        <v>813722062.90999997</v>
      </c>
      <c r="E6" s="54">
        <f t="shared" ref="E6:E18" si="3">(D6/$D$19)</f>
        <v>5.5194223616483615E-2</v>
      </c>
      <c r="F6" s="72">
        <v>1.6</v>
      </c>
      <c r="G6" s="73">
        <v>816935481.72000003</v>
      </c>
      <c r="H6" s="54">
        <f t="shared" si="0"/>
        <v>5.4781626601540859E-2</v>
      </c>
      <c r="I6" s="72">
        <v>1.6</v>
      </c>
      <c r="J6" s="185">
        <f t="shared" si="1"/>
        <v>3.9490373390004491E-3</v>
      </c>
      <c r="K6" s="185">
        <f t="shared" si="2"/>
        <v>0</v>
      </c>
      <c r="L6" s="9"/>
      <c r="M6" s="193"/>
      <c r="N6" s="275"/>
    </row>
    <row r="7" spans="1:19" ht="12.95" customHeight="1">
      <c r="A7" s="399">
        <v>3</v>
      </c>
      <c r="B7" s="53" t="s">
        <v>76</v>
      </c>
      <c r="C7" s="400" t="s">
        <v>13</v>
      </c>
      <c r="D7" s="73">
        <v>257794285.78</v>
      </c>
      <c r="E7" s="54">
        <f t="shared" si="3"/>
        <v>1.7486014088777074E-2</v>
      </c>
      <c r="F7" s="72">
        <v>131.51</v>
      </c>
      <c r="G7" s="73">
        <v>259393112.31999999</v>
      </c>
      <c r="H7" s="54">
        <f t="shared" si="0"/>
        <v>1.7394245861628733E-2</v>
      </c>
      <c r="I7" s="72">
        <v>132.35</v>
      </c>
      <c r="J7" s="185">
        <f t="shared" si="1"/>
        <v>6.2019471655955167E-3</v>
      </c>
      <c r="K7" s="185">
        <f t="shared" si="2"/>
        <v>6.3873469698122083E-3</v>
      </c>
      <c r="L7" s="9"/>
      <c r="M7" s="233"/>
      <c r="N7" s="10"/>
    </row>
    <row r="8" spans="1:19" ht="12.95" customHeight="1">
      <c r="A8" s="399">
        <v>4</v>
      </c>
      <c r="B8" s="400" t="s">
        <v>14</v>
      </c>
      <c r="C8" s="400" t="s">
        <v>15</v>
      </c>
      <c r="D8" s="73">
        <v>556576695</v>
      </c>
      <c r="E8" s="54">
        <f t="shared" si="3"/>
        <v>3.7752225193076888E-2</v>
      </c>
      <c r="F8" s="95">
        <v>15.93</v>
      </c>
      <c r="G8" s="73">
        <v>567026812</v>
      </c>
      <c r="H8" s="54">
        <f t="shared" si="0"/>
        <v>3.8023383465541107E-2</v>
      </c>
      <c r="I8" s="95">
        <v>16.23</v>
      </c>
      <c r="J8" s="185">
        <f t="shared" si="1"/>
        <v>1.8775699906012053E-2</v>
      </c>
      <c r="K8" s="185">
        <f t="shared" si="2"/>
        <v>1.883239171374769E-2</v>
      </c>
      <c r="L8" s="47"/>
      <c r="M8" s="193"/>
      <c r="N8" s="10"/>
      <c r="O8" s="325"/>
      <c r="P8" s="326"/>
      <c r="Q8" s="326"/>
      <c r="R8" s="327"/>
    </row>
    <row r="9" spans="1:19" ht="12.95" customHeight="1">
      <c r="A9" s="399">
        <v>5</v>
      </c>
      <c r="B9" s="400" t="s">
        <v>77</v>
      </c>
      <c r="C9" s="400" t="s">
        <v>20</v>
      </c>
      <c r="D9" s="72">
        <v>328057254.38</v>
      </c>
      <c r="E9" s="54">
        <f t="shared" si="3"/>
        <v>2.2251904283517063E-2</v>
      </c>
      <c r="F9" s="72">
        <v>154.99700000000001</v>
      </c>
      <c r="G9" s="72">
        <v>333059214.57999998</v>
      </c>
      <c r="H9" s="54">
        <f t="shared" si="0"/>
        <v>2.2334108307928265E-2</v>
      </c>
      <c r="I9" s="72">
        <v>157.40870000000001</v>
      </c>
      <c r="J9" s="229">
        <f>((G9-D9)/D9)</f>
        <v>1.5247217164739316E-2</v>
      </c>
      <c r="K9" s="229">
        <f>((I9-F9)/F9)</f>
        <v>1.5559655993341781E-2</v>
      </c>
      <c r="L9" s="47"/>
      <c r="M9" s="193"/>
      <c r="N9" s="10"/>
      <c r="O9" s="325"/>
      <c r="P9" s="326"/>
      <c r="Q9" s="326"/>
      <c r="R9" s="327"/>
    </row>
    <row r="10" spans="1:19" ht="12.95" customHeight="1">
      <c r="A10" s="399">
        <v>6</v>
      </c>
      <c r="B10" s="400" t="s">
        <v>55</v>
      </c>
      <c r="C10" s="400" t="s">
        <v>100</v>
      </c>
      <c r="D10" s="72">
        <v>1746084813.1900001</v>
      </c>
      <c r="E10" s="54">
        <f t="shared" si="3"/>
        <v>0.11843576575508695</v>
      </c>
      <c r="F10" s="72">
        <v>0.90590000000000004</v>
      </c>
      <c r="G10" s="72">
        <v>1761082658.21</v>
      </c>
      <c r="H10" s="54">
        <f t="shared" si="0"/>
        <v>0.11809374761564766</v>
      </c>
      <c r="I10" s="72">
        <v>0.91369999999999996</v>
      </c>
      <c r="J10" s="185">
        <f t="shared" si="1"/>
        <v>8.5894138169610168E-3</v>
      </c>
      <c r="K10" s="185">
        <f t="shared" si="2"/>
        <v>8.6102218787944777E-3</v>
      </c>
      <c r="L10" s="9"/>
      <c r="M10" s="226"/>
      <c r="N10" s="10"/>
      <c r="O10" s="328"/>
      <c r="P10" s="327"/>
      <c r="Q10" s="327"/>
      <c r="R10" s="329"/>
      <c r="S10" s="330"/>
    </row>
    <row r="11" spans="1:19" ht="12.95" customHeight="1">
      <c r="A11" s="399">
        <v>7</v>
      </c>
      <c r="B11" s="400" t="s">
        <v>9</v>
      </c>
      <c r="C11" s="400" t="s">
        <v>16</v>
      </c>
      <c r="D11" s="72">
        <v>2612038808.0500002</v>
      </c>
      <c r="E11" s="54">
        <f t="shared" si="3"/>
        <v>0.1771728464027042</v>
      </c>
      <c r="F11" s="72">
        <v>19.424099999999999</v>
      </c>
      <c r="G11" s="72">
        <v>2631310764.8400002</v>
      </c>
      <c r="H11" s="54">
        <f t="shared" si="0"/>
        <v>0.17644904281619328</v>
      </c>
      <c r="I11" s="72">
        <v>19.5852</v>
      </c>
      <c r="J11" s="185">
        <f t="shared" si="1"/>
        <v>7.3781280471813928E-3</v>
      </c>
      <c r="K11" s="185">
        <f t="shared" si="2"/>
        <v>8.2938205631149526E-3</v>
      </c>
      <c r="L11" s="48"/>
      <c r="M11" s="226"/>
      <c r="N11" s="10"/>
    </row>
    <row r="12" spans="1:19" ht="12.95" customHeight="1">
      <c r="A12" s="399">
        <v>8</v>
      </c>
      <c r="B12" s="74" t="s">
        <v>17</v>
      </c>
      <c r="C12" s="74" t="s">
        <v>72</v>
      </c>
      <c r="D12" s="72">
        <v>316534697.57999998</v>
      </c>
      <c r="E12" s="54">
        <f t="shared" si="3"/>
        <v>2.1470336957717301E-2</v>
      </c>
      <c r="F12" s="72">
        <v>152.84</v>
      </c>
      <c r="G12" s="72">
        <v>319135938.93000001</v>
      </c>
      <c r="H12" s="54">
        <f t="shared" si="0"/>
        <v>2.1400448667973918E-2</v>
      </c>
      <c r="I12" s="72">
        <v>154.1</v>
      </c>
      <c r="J12" s="185">
        <f>((G12-D12)/D12)</f>
        <v>8.2178711208827099E-3</v>
      </c>
      <c r="K12" s="185">
        <f>((I12-F12)/F12)</f>
        <v>8.2439152054435416E-3</v>
      </c>
      <c r="L12" s="9"/>
      <c r="M12" s="345"/>
      <c r="N12" s="10"/>
    </row>
    <row r="13" spans="1:19" ht="12.95" customHeight="1">
      <c r="A13" s="399">
        <v>9</v>
      </c>
      <c r="B13" s="400" t="s">
        <v>74</v>
      </c>
      <c r="C13" s="400" t="s">
        <v>73</v>
      </c>
      <c r="D13" s="72">
        <v>212852458.09999999</v>
      </c>
      <c r="E13" s="54">
        <f t="shared" si="3"/>
        <v>1.4437639957402749E-2</v>
      </c>
      <c r="F13" s="72">
        <v>10.7255</v>
      </c>
      <c r="G13" s="72">
        <v>215527262.28999999</v>
      </c>
      <c r="H13" s="54">
        <f t="shared" si="0"/>
        <v>1.4452712936845968E-2</v>
      </c>
      <c r="I13" s="72">
        <v>10.7736</v>
      </c>
      <c r="J13" s="185">
        <f t="shared" si="1"/>
        <v>1.2566470755735179E-2</v>
      </c>
      <c r="K13" s="185">
        <f t="shared" si="2"/>
        <v>4.4846394107500636E-3</v>
      </c>
      <c r="L13" s="47"/>
      <c r="M13"/>
      <c r="N13" s="49"/>
      <c r="O13" s="49"/>
    </row>
    <row r="14" spans="1:19" ht="12.95" customHeight="1">
      <c r="A14" s="399">
        <v>10</v>
      </c>
      <c r="B14" s="400" t="s">
        <v>7</v>
      </c>
      <c r="C14" s="53" t="s">
        <v>91</v>
      </c>
      <c r="D14" s="72">
        <v>299339319.31</v>
      </c>
      <c r="E14" s="54">
        <f t="shared" si="3"/>
        <v>2.0303985943452896E-2</v>
      </c>
      <c r="F14" s="72">
        <v>2565.12</v>
      </c>
      <c r="G14" s="72">
        <v>302127773.13</v>
      </c>
      <c r="H14" s="54">
        <f t="shared" si="0"/>
        <v>2.0259924099165872E-2</v>
      </c>
      <c r="I14" s="72">
        <v>2589.0300000000002</v>
      </c>
      <c r="J14" s="185">
        <f t="shared" ref="J14:J19" si="4">((G14-D14)/D14)</f>
        <v>9.3153609971038612E-3</v>
      </c>
      <c r="K14" s="185">
        <f>((I14-F14)/F14)</f>
        <v>9.3212013473055102E-3</v>
      </c>
      <c r="L14" s="47"/>
      <c r="M14" s="341"/>
      <c r="N14" s="281"/>
      <c r="O14" s="281"/>
    </row>
    <row r="15" spans="1:19" ht="12.95" customHeight="1">
      <c r="A15" s="399">
        <v>11</v>
      </c>
      <c r="B15" s="400" t="s">
        <v>105</v>
      </c>
      <c r="C15" s="72" t="s">
        <v>106</v>
      </c>
      <c r="D15" s="72">
        <v>300832131.60000002</v>
      </c>
      <c r="E15" s="54">
        <f t="shared" si="3"/>
        <v>2.0405242403253237E-2</v>
      </c>
      <c r="F15" s="72">
        <v>128.82</v>
      </c>
      <c r="G15" s="72">
        <v>306806020.95999998</v>
      </c>
      <c r="H15" s="54">
        <f t="shared" si="0"/>
        <v>2.0573635562931583E-2</v>
      </c>
      <c r="I15" s="72">
        <v>131.79</v>
      </c>
      <c r="J15" s="185">
        <f t="shared" si="4"/>
        <v>1.9857883292676685E-2</v>
      </c>
      <c r="K15" s="185">
        <f>((I15-F15)/F15)</f>
        <v>2.3055426176059612E-2</v>
      </c>
      <c r="L15" s="47"/>
      <c r="M15" s="331"/>
      <c r="N15" s="281"/>
      <c r="O15" s="281"/>
    </row>
    <row r="16" spans="1:19" ht="12.95" customHeight="1">
      <c r="A16" s="399">
        <v>12</v>
      </c>
      <c r="B16" s="421" t="s">
        <v>65</v>
      </c>
      <c r="C16" s="421" t="s">
        <v>159</v>
      </c>
      <c r="D16" s="72">
        <v>311569360.20999998</v>
      </c>
      <c r="E16" s="54">
        <f t="shared" si="3"/>
        <v>2.1133541442856871E-2</v>
      </c>
      <c r="F16" s="72">
        <v>1.24</v>
      </c>
      <c r="G16" s="72">
        <v>317702148.32999998</v>
      </c>
      <c r="H16" s="54">
        <f t="shared" si="0"/>
        <v>2.130430229775062E-2</v>
      </c>
      <c r="I16" s="72">
        <v>1.26</v>
      </c>
      <c r="J16" s="185">
        <f t="shared" si="4"/>
        <v>1.9683540499189207E-2</v>
      </c>
      <c r="K16" s="185">
        <f>((I16-F16)/F16)</f>
        <v>1.612903225806453E-2</v>
      </c>
      <c r="L16" s="47"/>
      <c r="M16" s="49"/>
      <c r="N16" s="281"/>
      <c r="O16" s="281"/>
    </row>
    <row r="17" spans="1:18" ht="12.95" customHeight="1">
      <c r="A17" s="399">
        <v>13</v>
      </c>
      <c r="B17" s="400" t="s">
        <v>115</v>
      </c>
      <c r="C17" s="53" t="s">
        <v>162</v>
      </c>
      <c r="D17" s="72">
        <v>290274777.89999998</v>
      </c>
      <c r="E17" s="54">
        <f t="shared" si="3"/>
        <v>1.9689144158562332E-2</v>
      </c>
      <c r="F17" s="72">
        <v>1.573604</v>
      </c>
      <c r="G17" s="72">
        <v>293673816.73000002</v>
      </c>
      <c r="H17" s="54">
        <f t="shared" si="0"/>
        <v>1.9693023171034513E-2</v>
      </c>
      <c r="I17" s="72">
        <v>1.592376</v>
      </c>
      <c r="J17" s="185">
        <f t="shared" si="4"/>
        <v>1.170972846690461E-2</v>
      </c>
      <c r="K17" s="185">
        <f>((I17-F17)/F17)</f>
        <v>1.1929303687585956E-2</v>
      </c>
      <c r="L17" s="47"/>
      <c r="M17" s="49"/>
      <c r="N17" s="281"/>
      <c r="O17" s="281"/>
    </row>
    <row r="18" spans="1:18" ht="12.95" customHeight="1">
      <c r="A18" s="399">
        <v>14</v>
      </c>
      <c r="B18" s="400" t="s">
        <v>173</v>
      </c>
      <c r="C18" s="53" t="s">
        <v>174</v>
      </c>
      <c r="D18" s="72">
        <v>381316403.24000001</v>
      </c>
      <c r="E18" s="54">
        <f t="shared" si="3"/>
        <v>2.5864436751040384E-2</v>
      </c>
      <c r="F18" s="72">
        <v>128.31</v>
      </c>
      <c r="G18" s="72">
        <v>386112984.06999999</v>
      </c>
      <c r="H18" s="54">
        <f t="shared" si="0"/>
        <v>2.589175986675913E-2</v>
      </c>
      <c r="I18" s="72">
        <v>129.91999999999999</v>
      </c>
      <c r="J18" s="185">
        <f t="shared" si="4"/>
        <v>1.2579004703820784E-2</v>
      </c>
      <c r="K18" s="185">
        <f>((I18-F18)/F18)</f>
        <v>1.2547735951991155E-2</v>
      </c>
      <c r="L18" s="47"/>
      <c r="N18" s="49"/>
      <c r="O18" s="49"/>
    </row>
    <row r="19" spans="1:18" ht="12.95" customHeight="1">
      <c r="A19" s="236"/>
      <c r="B19" s="237"/>
      <c r="C19" s="238" t="s">
        <v>56</v>
      </c>
      <c r="D19" s="77">
        <f>SUM(D5:D18)</f>
        <v>14742884483.059998</v>
      </c>
      <c r="E19" s="65">
        <f>(D19/$D$127)</f>
        <v>1.0887744034821251E-2</v>
      </c>
      <c r="F19" s="78"/>
      <c r="G19" s="77">
        <f>SUM(G5:G18)</f>
        <v>14912581688.419998</v>
      </c>
      <c r="H19" s="65">
        <f>(G19/$G$127)</f>
        <v>1.1121650970004371E-2</v>
      </c>
      <c r="I19" s="78"/>
      <c r="J19" s="185">
        <f t="shared" si="4"/>
        <v>1.1510448010020538E-2</v>
      </c>
      <c r="K19" s="185"/>
      <c r="L19" s="9"/>
      <c r="M19" s="48"/>
      <c r="Q19" s="49"/>
      <c r="R19" s="49"/>
    </row>
    <row r="20" spans="1:18" ht="12.95" customHeight="1">
      <c r="A20" s="239"/>
      <c r="B20" s="79"/>
      <c r="C20" s="79" t="s">
        <v>59</v>
      </c>
      <c r="D20" s="388"/>
      <c r="E20" s="81"/>
      <c r="F20" s="82"/>
      <c r="G20" s="80"/>
      <c r="H20" s="81"/>
      <c r="I20" s="82"/>
      <c r="J20" s="185"/>
      <c r="K20" s="185"/>
      <c r="L20" s="9"/>
      <c r="M20" s="4"/>
      <c r="O20" s="93"/>
    </row>
    <row r="21" spans="1:18" ht="12.95" customHeight="1">
      <c r="A21" s="399">
        <v>15</v>
      </c>
      <c r="B21" s="400" t="s">
        <v>7</v>
      </c>
      <c r="C21" s="400" t="s">
        <v>48</v>
      </c>
      <c r="D21" s="83">
        <v>221283773416.48999</v>
      </c>
      <c r="E21" s="54">
        <f>(D21/$D$47)</f>
        <v>0.42614144489987293</v>
      </c>
      <c r="F21" s="83">
        <v>100</v>
      </c>
      <c r="G21" s="83">
        <v>217968938473.97</v>
      </c>
      <c r="H21" s="54">
        <f t="shared" ref="H21:H46" si="5">(G21/$G$47)</f>
        <v>0.42388606144348256</v>
      </c>
      <c r="I21" s="83">
        <v>100</v>
      </c>
      <c r="J21" s="185">
        <f>((G21-D21)/D21)</f>
        <v>-1.4980018151990572E-2</v>
      </c>
      <c r="K21" s="185">
        <f t="shared" ref="K21:K30" si="6">((I21-F21)/F21)</f>
        <v>0</v>
      </c>
      <c r="L21" s="9"/>
      <c r="M21" s="4"/>
      <c r="N21" s="193"/>
      <c r="O21" s="193"/>
    </row>
    <row r="22" spans="1:18" ht="12.95" customHeight="1">
      <c r="A22" s="399">
        <v>16</v>
      </c>
      <c r="B22" s="400" t="s">
        <v>21</v>
      </c>
      <c r="C22" s="400" t="s">
        <v>22</v>
      </c>
      <c r="D22" s="83">
        <v>145009035976.60001</v>
      </c>
      <c r="E22" s="54">
        <f t="shared" ref="E22:E44" si="7">(D22/$D$47)</f>
        <v>0.27925391528053672</v>
      </c>
      <c r="F22" s="83">
        <v>100</v>
      </c>
      <c r="G22" s="83">
        <v>144030223153.72</v>
      </c>
      <c r="H22" s="54">
        <f t="shared" si="5"/>
        <v>0.28009680851268254</v>
      </c>
      <c r="I22" s="83">
        <v>100</v>
      </c>
      <c r="J22" s="185">
        <f t="shared" ref="J22:J47" si="8">((G22-D22)/D22)</f>
        <v>-6.7500126201649607E-3</v>
      </c>
      <c r="K22" s="185">
        <f t="shared" si="6"/>
        <v>0</v>
      </c>
      <c r="L22" s="9"/>
      <c r="M22" s="232"/>
      <c r="N22" s="94"/>
      <c r="O22" s="93"/>
      <c r="P22" s="213"/>
    </row>
    <row r="23" spans="1:18" ht="12.95" customHeight="1">
      <c r="A23" s="399">
        <v>17</v>
      </c>
      <c r="B23" s="400" t="s">
        <v>55</v>
      </c>
      <c r="C23" s="400" t="s">
        <v>101</v>
      </c>
      <c r="D23" s="83">
        <v>10261193259.440001</v>
      </c>
      <c r="E23" s="54">
        <f t="shared" si="7"/>
        <v>1.976068852434322E-2</v>
      </c>
      <c r="F23" s="83">
        <v>1</v>
      </c>
      <c r="G23" s="83">
        <v>9105197698.5200005</v>
      </c>
      <c r="H23" s="54">
        <f t="shared" si="5"/>
        <v>1.7706955945701489E-2</v>
      </c>
      <c r="I23" s="83">
        <v>1</v>
      </c>
      <c r="J23" s="185">
        <f t="shared" si="8"/>
        <v>-0.11265703039522403</v>
      </c>
      <c r="K23" s="185">
        <f t="shared" si="6"/>
        <v>0</v>
      </c>
      <c r="L23" s="9"/>
      <c r="M23" s="4"/>
      <c r="N23" s="10"/>
    </row>
    <row r="24" spans="1:18" ht="12.95" customHeight="1">
      <c r="A24" s="399">
        <v>18</v>
      </c>
      <c r="B24" s="400" t="s">
        <v>50</v>
      </c>
      <c r="C24" s="400" t="s">
        <v>51</v>
      </c>
      <c r="D24" s="83">
        <v>699296100.63999999</v>
      </c>
      <c r="E24" s="54">
        <f t="shared" si="7"/>
        <v>1.3466827962061939E-3</v>
      </c>
      <c r="F24" s="83">
        <v>100</v>
      </c>
      <c r="G24" s="83">
        <v>681747100.63999999</v>
      </c>
      <c r="H24" s="54">
        <f t="shared" si="5"/>
        <v>1.3257994254319576E-3</v>
      </c>
      <c r="I24" s="83">
        <v>100</v>
      </c>
      <c r="J24" s="185">
        <f t="shared" si="8"/>
        <v>-2.5095235028393625E-2</v>
      </c>
      <c r="K24" s="185">
        <f t="shared" si="6"/>
        <v>0</v>
      </c>
      <c r="L24" s="9"/>
      <c r="M24" s="232"/>
      <c r="N24" s="94"/>
    </row>
    <row r="25" spans="1:18" ht="12.95" customHeight="1">
      <c r="A25" s="399">
        <v>19</v>
      </c>
      <c r="B25" s="400" t="s">
        <v>9</v>
      </c>
      <c r="C25" s="400" t="s">
        <v>23</v>
      </c>
      <c r="D25" s="83">
        <v>58959276155.650002</v>
      </c>
      <c r="E25" s="54">
        <f t="shared" si="7"/>
        <v>0.11354194997357639</v>
      </c>
      <c r="F25" s="75">
        <v>1</v>
      </c>
      <c r="G25" s="83">
        <v>58649105068.220001</v>
      </c>
      <c r="H25" s="54">
        <f t="shared" si="5"/>
        <v>0.11405541692593796</v>
      </c>
      <c r="I25" s="75">
        <v>1</v>
      </c>
      <c r="J25" s="185">
        <f t="shared" si="8"/>
        <v>-5.2607682396093487E-3</v>
      </c>
      <c r="K25" s="185">
        <f t="shared" si="6"/>
        <v>0</v>
      </c>
      <c r="L25" s="9"/>
      <c r="M25" s="214"/>
      <c r="N25" s="10"/>
    </row>
    <row r="26" spans="1:18" ht="12.95" customHeight="1">
      <c r="A26" s="399">
        <v>20</v>
      </c>
      <c r="B26" s="400" t="s">
        <v>74</v>
      </c>
      <c r="C26" s="400" t="s">
        <v>75</v>
      </c>
      <c r="D26" s="83">
        <v>1122044835.97</v>
      </c>
      <c r="E26" s="54">
        <f t="shared" si="7"/>
        <v>2.1607992319560886E-3</v>
      </c>
      <c r="F26" s="75">
        <v>10</v>
      </c>
      <c r="G26" s="83">
        <v>1116012784.1300001</v>
      </c>
      <c r="H26" s="54">
        <f t="shared" si="5"/>
        <v>2.1703196193797801E-3</v>
      </c>
      <c r="I26" s="75">
        <v>10</v>
      </c>
      <c r="J26" s="185">
        <f t="shared" si="8"/>
        <v>-5.3759454583517125E-3</v>
      </c>
      <c r="K26" s="185">
        <f t="shared" si="6"/>
        <v>0</v>
      </c>
      <c r="L26" s="9"/>
      <c r="M26" s="49"/>
      <c r="N26" s="49"/>
      <c r="O26" s="441"/>
      <c r="P26" s="441"/>
    </row>
    <row r="27" spans="1:18" ht="12.95" customHeight="1">
      <c r="A27" s="399">
        <v>21</v>
      </c>
      <c r="B27" s="400" t="s">
        <v>105</v>
      </c>
      <c r="C27" s="400" t="s">
        <v>107</v>
      </c>
      <c r="D27" s="83">
        <v>20863148293.77</v>
      </c>
      <c r="E27" s="54">
        <f t="shared" si="7"/>
        <v>4.0177605532484735E-2</v>
      </c>
      <c r="F27" s="75">
        <v>1</v>
      </c>
      <c r="G27" s="83">
        <v>21811213210.43</v>
      </c>
      <c r="H27" s="54">
        <f t="shared" si="5"/>
        <v>4.2416453132276599E-2</v>
      </c>
      <c r="I27" s="75">
        <v>1</v>
      </c>
      <c r="J27" s="185">
        <f t="shared" si="8"/>
        <v>4.5442083012135995E-2</v>
      </c>
      <c r="K27" s="185">
        <f t="shared" si="6"/>
        <v>0</v>
      </c>
      <c r="L27" s="9"/>
      <c r="M27" s="232"/>
      <c r="N27" s="10"/>
      <c r="O27" s="440"/>
      <c r="P27" s="440"/>
    </row>
    <row r="28" spans="1:18" ht="12.95" customHeight="1">
      <c r="A28" s="399">
        <v>22</v>
      </c>
      <c r="B28" s="400" t="s">
        <v>112</v>
      </c>
      <c r="C28" s="400" t="s">
        <v>111</v>
      </c>
      <c r="D28" s="83">
        <v>3918599434.8499999</v>
      </c>
      <c r="E28" s="54">
        <f t="shared" si="7"/>
        <v>7.5463175603384114E-3</v>
      </c>
      <c r="F28" s="75">
        <v>100</v>
      </c>
      <c r="G28" s="83">
        <v>3859045157.4423432</v>
      </c>
      <c r="H28" s="54">
        <f t="shared" si="5"/>
        <v>7.5047181684381459E-3</v>
      </c>
      <c r="I28" s="75">
        <v>100</v>
      </c>
      <c r="J28" s="185">
        <f t="shared" si="8"/>
        <v>-1.519784769987248E-2</v>
      </c>
      <c r="K28" s="185">
        <f t="shared" si="6"/>
        <v>0</v>
      </c>
      <c r="L28" s="9"/>
      <c r="M28" s="4"/>
      <c r="N28" s="10"/>
      <c r="O28" s="441"/>
      <c r="P28" s="441"/>
    </row>
    <row r="29" spans="1:18" ht="12.95" customHeight="1">
      <c r="A29" s="399">
        <v>23</v>
      </c>
      <c r="B29" s="400" t="s">
        <v>113</v>
      </c>
      <c r="C29" s="400" t="s">
        <v>114</v>
      </c>
      <c r="D29" s="83">
        <v>5363880799.4499998</v>
      </c>
      <c r="E29" s="54">
        <f t="shared" si="7"/>
        <v>1.0329595699030924E-2</v>
      </c>
      <c r="F29" s="75">
        <v>100</v>
      </c>
      <c r="G29" s="83">
        <v>5279848278.2799997</v>
      </c>
      <c r="H29" s="54">
        <f t="shared" si="5"/>
        <v>1.0267766165987598E-2</v>
      </c>
      <c r="I29" s="75">
        <v>100</v>
      </c>
      <c r="J29" s="185">
        <f t="shared" si="8"/>
        <v>-1.5666366258291306E-2</v>
      </c>
      <c r="K29" s="185">
        <f t="shared" si="6"/>
        <v>0</v>
      </c>
      <c r="L29" s="9"/>
      <c r="M29" s="336"/>
      <c r="N29" s="10"/>
    </row>
    <row r="30" spans="1:18" ht="12.95" customHeight="1">
      <c r="A30" s="399">
        <v>24</v>
      </c>
      <c r="B30" s="400" t="s">
        <v>115</v>
      </c>
      <c r="C30" s="53" t="s">
        <v>120</v>
      </c>
      <c r="D30" s="83">
        <v>1133176289.8</v>
      </c>
      <c r="E30" s="54">
        <f t="shared" si="7"/>
        <v>2.1822358413636131E-3</v>
      </c>
      <c r="F30" s="75">
        <v>10</v>
      </c>
      <c r="G30" s="83">
        <v>1159061161.1300001</v>
      </c>
      <c r="H30" s="54">
        <f t="shared" si="5"/>
        <v>2.2540361668191454E-3</v>
      </c>
      <c r="I30" s="75">
        <v>10</v>
      </c>
      <c r="J30" s="185">
        <f t="shared" si="8"/>
        <v>2.2842757621207126E-2</v>
      </c>
      <c r="K30" s="185">
        <f t="shared" si="6"/>
        <v>0</v>
      </c>
      <c r="L30" s="9"/>
      <c r="M30" s="364"/>
      <c r="N30" s="365"/>
    </row>
    <row r="31" spans="1:18" ht="12.95" customHeight="1">
      <c r="A31" s="399">
        <v>25</v>
      </c>
      <c r="B31" s="400" t="s">
        <v>14</v>
      </c>
      <c r="C31" s="400" t="s">
        <v>122</v>
      </c>
      <c r="D31" s="74">
        <v>2029740277</v>
      </c>
      <c r="E31" s="54">
        <f t="shared" si="7"/>
        <v>3.9088110305506574E-3</v>
      </c>
      <c r="F31" s="75">
        <v>100</v>
      </c>
      <c r="G31" s="74">
        <v>2031584402</v>
      </c>
      <c r="H31" s="54">
        <f t="shared" si="5"/>
        <v>3.9508395860570434E-3</v>
      </c>
      <c r="I31" s="75">
        <v>100</v>
      </c>
      <c r="J31" s="185">
        <f t="shared" si="8"/>
        <v>9.0855220290827381E-4</v>
      </c>
      <c r="K31" s="185">
        <f t="shared" ref="K31:K46" si="9">((I31-F31)/F31)</f>
        <v>0</v>
      </c>
      <c r="L31" s="9"/>
      <c r="M31" s="277"/>
      <c r="N31" s="10"/>
      <c r="O31" s="441"/>
      <c r="P31" s="441"/>
    </row>
    <row r="32" spans="1:18" ht="12.95" customHeight="1">
      <c r="A32" s="399">
        <v>26</v>
      </c>
      <c r="B32" s="400" t="s">
        <v>65</v>
      </c>
      <c r="C32" s="400" t="s">
        <v>123</v>
      </c>
      <c r="D32" s="74">
        <v>7146356977.7399998</v>
      </c>
      <c r="E32" s="54">
        <f t="shared" si="7"/>
        <v>1.37622331779953E-2</v>
      </c>
      <c r="F32" s="75">
        <v>100</v>
      </c>
      <c r="G32" s="74">
        <v>7151609456.7600002</v>
      </c>
      <c r="H32" s="54">
        <f t="shared" si="5"/>
        <v>1.3907796160460636E-2</v>
      </c>
      <c r="I32" s="75">
        <v>100</v>
      </c>
      <c r="J32" s="185">
        <f t="shared" si="8"/>
        <v>7.3498693619158224E-4</v>
      </c>
      <c r="K32" s="185">
        <f t="shared" si="9"/>
        <v>0</v>
      </c>
      <c r="L32" s="9"/>
      <c r="M32" s="332"/>
      <c r="N32" s="212"/>
    </row>
    <row r="33" spans="1:16" ht="12.95" customHeight="1">
      <c r="A33" s="399">
        <v>27</v>
      </c>
      <c r="B33" s="400" t="s">
        <v>126</v>
      </c>
      <c r="C33" s="400" t="s">
        <v>128</v>
      </c>
      <c r="D33" s="74">
        <v>7664122638.9200001</v>
      </c>
      <c r="E33" s="54">
        <f t="shared" si="7"/>
        <v>1.4759330269970056E-2</v>
      </c>
      <c r="F33" s="75">
        <v>100</v>
      </c>
      <c r="G33" s="74">
        <v>7653773531.6800003</v>
      </c>
      <c r="H33" s="54">
        <f t="shared" si="5"/>
        <v>1.4884358937737586E-2</v>
      </c>
      <c r="I33" s="75">
        <v>100</v>
      </c>
      <c r="J33" s="185">
        <f t="shared" si="8"/>
        <v>-1.3503316331924106E-3</v>
      </c>
      <c r="K33" s="185">
        <f t="shared" si="9"/>
        <v>0</v>
      </c>
      <c r="L33" s="9"/>
      <c r="M33" s="346"/>
      <c r="N33" s="346"/>
    </row>
    <row r="34" spans="1:16" ht="12.95" customHeight="1">
      <c r="A34" s="399">
        <v>28</v>
      </c>
      <c r="B34" s="400" t="s">
        <v>126</v>
      </c>
      <c r="C34" s="400" t="s">
        <v>127</v>
      </c>
      <c r="D34" s="74">
        <v>166442054.12</v>
      </c>
      <c r="E34" s="54">
        <f t="shared" si="7"/>
        <v>3.2052895853914491E-4</v>
      </c>
      <c r="F34" s="75">
        <v>1000000</v>
      </c>
      <c r="G34" s="74">
        <v>165918199.44</v>
      </c>
      <c r="H34" s="54">
        <f t="shared" si="5"/>
        <v>3.2266254345600137E-4</v>
      </c>
      <c r="I34" s="75">
        <v>1000000</v>
      </c>
      <c r="J34" s="185">
        <f t="shared" si="8"/>
        <v>-3.1473697123584089E-3</v>
      </c>
      <c r="K34" s="185">
        <f t="shared" si="9"/>
        <v>0</v>
      </c>
      <c r="L34" s="9"/>
      <c r="M34" s="366"/>
      <c r="N34" s="212"/>
    </row>
    <row r="35" spans="1:16" ht="12.95" customHeight="1">
      <c r="A35" s="399">
        <v>29</v>
      </c>
      <c r="B35" s="400" t="s">
        <v>138</v>
      </c>
      <c r="C35" s="400" t="s">
        <v>139</v>
      </c>
      <c r="D35" s="74">
        <v>5235799257.8000002</v>
      </c>
      <c r="E35" s="54">
        <f t="shared" si="7"/>
        <v>1.0082940228631815E-2</v>
      </c>
      <c r="F35" s="75">
        <v>1</v>
      </c>
      <c r="G35" s="74">
        <v>5217031921.9399996</v>
      </c>
      <c r="H35" s="54">
        <f t="shared" si="5"/>
        <v>1.014560665982304E-2</v>
      </c>
      <c r="I35" s="75">
        <v>1</v>
      </c>
      <c r="J35" s="185">
        <f t="shared" si="8"/>
        <v>-3.5844261660800086E-3</v>
      </c>
      <c r="K35" s="185">
        <f t="shared" si="9"/>
        <v>0</v>
      </c>
      <c r="L35" s="9"/>
      <c r="M35" s="367"/>
      <c r="N35" s="212"/>
      <c r="O35" s="58"/>
    </row>
    <row r="36" spans="1:16" ht="12.95" customHeight="1">
      <c r="A36" s="399">
        <v>30</v>
      </c>
      <c r="B36" s="400" t="s">
        <v>18</v>
      </c>
      <c r="C36" s="74" t="s">
        <v>144</v>
      </c>
      <c r="D36" s="74">
        <v>10359602306.43</v>
      </c>
      <c r="E36" s="54">
        <f t="shared" si="7"/>
        <v>1.9950201622516067E-2</v>
      </c>
      <c r="F36" s="75">
        <v>1</v>
      </c>
      <c r="G36" s="74">
        <v>10316796557.200001</v>
      </c>
      <c r="H36" s="54">
        <f t="shared" si="5"/>
        <v>2.0063162622904789E-2</v>
      </c>
      <c r="I36" s="75">
        <v>1</v>
      </c>
      <c r="J36" s="185">
        <f t="shared" si="8"/>
        <v>-4.1319876925614086E-3</v>
      </c>
      <c r="K36" s="185">
        <f t="shared" si="9"/>
        <v>0</v>
      </c>
      <c r="L36" s="9"/>
      <c r="M36" s="311"/>
      <c r="N36" s="442"/>
      <c r="O36" s="343"/>
    </row>
    <row r="37" spans="1:16" ht="12.95" customHeight="1" thickBot="1">
      <c r="A37" s="399">
        <v>31</v>
      </c>
      <c r="B37" s="400" t="s">
        <v>78</v>
      </c>
      <c r="C37" s="400" t="s">
        <v>147</v>
      </c>
      <c r="D37" s="74">
        <v>533038735.16000003</v>
      </c>
      <c r="E37" s="54">
        <f t="shared" si="7"/>
        <v>1.0265095053361738E-3</v>
      </c>
      <c r="F37" s="75">
        <v>100</v>
      </c>
      <c r="G37" s="74">
        <v>534253507.68000001</v>
      </c>
      <c r="H37" s="54">
        <f t="shared" si="5"/>
        <v>1.0389673719950006E-3</v>
      </c>
      <c r="I37" s="75">
        <v>100</v>
      </c>
      <c r="J37" s="229">
        <f t="shared" ref="J37:J45" si="10">((G37-D37)/D37)</f>
        <v>2.2789573062365676E-3</v>
      </c>
      <c r="K37" s="229">
        <f t="shared" ref="K37:K45" si="11">((I37-F37)/F37)</f>
        <v>0</v>
      </c>
      <c r="L37" s="9"/>
      <c r="M37" s="302"/>
      <c r="N37" s="443"/>
      <c r="O37" s="344"/>
    </row>
    <row r="38" spans="1:16" ht="12.95" customHeight="1">
      <c r="A38" s="399">
        <v>32</v>
      </c>
      <c r="B38" s="53" t="s">
        <v>170</v>
      </c>
      <c r="C38" s="400" t="s">
        <v>157</v>
      </c>
      <c r="D38" s="73">
        <v>8007051438.1899996</v>
      </c>
      <c r="E38" s="54">
        <f t="shared" si="7"/>
        <v>1.541973194227725E-2</v>
      </c>
      <c r="F38" s="75">
        <v>1</v>
      </c>
      <c r="G38" s="73">
        <v>8004397699.4700003</v>
      </c>
      <c r="H38" s="54">
        <f t="shared" si="5"/>
        <v>1.5566220759756555E-2</v>
      </c>
      <c r="I38" s="75">
        <v>1</v>
      </c>
      <c r="J38" s="229">
        <f t="shared" si="10"/>
        <v>-3.3142521195032978E-4</v>
      </c>
      <c r="K38" s="229">
        <f t="shared" si="11"/>
        <v>0</v>
      </c>
      <c r="L38" s="9"/>
      <c r="M38" s="4"/>
      <c r="N38" s="212"/>
    </row>
    <row r="39" spans="1:16" ht="12.95" customHeight="1">
      <c r="A39" s="399">
        <v>33</v>
      </c>
      <c r="B39" s="53" t="s">
        <v>181</v>
      </c>
      <c r="C39" s="400" t="s">
        <v>158</v>
      </c>
      <c r="D39" s="73">
        <v>768652412.78999996</v>
      </c>
      <c r="E39" s="54">
        <f t="shared" si="7"/>
        <v>1.4802470364403814E-3</v>
      </c>
      <c r="F39" s="75">
        <v>10</v>
      </c>
      <c r="G39" s="73">
        <v>768652412.78999996</v>
      </c>
      <c r="H39" s="54">
        <f t="shared" si="5"/>
        <v>1.4948049302698826E-3</v>
      </c>
      <c r="I39" s="75">
        <v>10</v>
      </c>
      <c r="J39" s="185">
        <f t="shared" si="10"/>
        <v>0</v>
      </c>
      <c r="K39" s="185">
        <f t="shared" si="11"/>
        <v>0</v>
      </c>
      <c r="L39" s="9"/>
      <c r="M39" s="4"/>
      <c r="N39" s="357"/>
      <c r="O39" s="355"/>
    </row>
    <row r="40" spans="1:16" ht="12.95" customHeight="1" thickBot="1">
      <c r="A40" s="399">
        <v>34</v>
      </c>
      <c r="B40" s="53" t="s">
        <v>52</v>
      </c>
      <c r="C40" s="400" t="s">
        <v>169</v>
      </c>
      <c r="D40" s="73">
        <v>938989397.45000005</v>
      </c>
      <c r="E40" s="54">
        <f t="shared" si="7"/>
        <v>1.8082767317144169E-3</v>
      </c>
      <c r="F40" s="75">
        <v>1</v>
      </c>
      <c r="G40" s="73">
        <v>939490481.17999995</v>
      </c>
      <c r="H40" s="54">
        <f t="shared" si="5"/>
        <v>1.8270351850091255E-3</v>
      </c>
      <c r="I40" s="75">
        <v>1</v>
      </c>
      <c r="J40" s="185">
        <f t="shared" si="10"/>
        <v>5.3364152072503238E-4</v>
      </c>
      <c r="K40" s="185">
        <f t="shared" si="11"/>
        <v>0</v>
      </c>
      <c r="L40" s="9"/>
      <c r="M40" s="4"/>
      <c r="N40" s="360"/>
      <c r="O40" s="356"/>
    </row>
    <row r="41" spans="1:16" ht="12.95" customHeight="1">
      <c r="A41" s="399">
        <v>35</v>
      </c>
      <c r="B41" s="400" t="s">
        <v>11</v>
      </c>
      <c r="C41" s="53" t="s">
        <v>219</v>
      </c>
      <c r="D41" s="73">
        <v>4770257805.2399998</v>
      </c>
      <c r="E41" s="54">
        <f t="shared" si="7"/>
        <v>9.1864149019359881E-3</v>
      </c>
      <c r="F41" s="75">
        <v>100</v>
      </c>
      <c r="G41" s="73">
        <v>4721099851.3599997</v>
      </c>
      <c r="H41" s="54">
        <f>(G41/$G$47)</f>
        <v>9.1811633147600383E-3</v>
      </c>
      <c r="I41" s="75">
        <v>100</v>
      </c>
      <c r="J41" s="185">
        <f t="shared" si="10"/>
        <v>-1.0305093746925256E-2</v>
      </c>
      <c r="K41" s="185">
        <f t="shared" si="11"/>
        <v>0</v>
      </c>
      <c r="L41" s="9"/>
      <c r="M41" s="335"/>
      <c r="N41" s="212"/>
    </row>
    <row r="42" spans="1:16" ht="12.95" customHeight="1">
      <c r="A42" s="399">
        <v>36</v>
      </c>
      <c r="B42" s="400" t="s">
        <v>171</v>
      </c>
      <c r="C42" s="53" t="s">
        <v>172</v>
      </c>
      <c r="D42" s="73">
        <v>511107550.93000001</v>
      </c>
      <c r="E42" s="54">
        <f t="shared" si="7"/>
        <v>9.8427510923995709E-4</v>
      </c>
      <c r="F42" s="75">
        <v>1</v>
      </c>
      <c r="G42" s="73">
        <v>511557622.41000003</v>
      </c>
      <c r="H42" s="54">
        <f>(G42/$G$47)</f>
        <v>9.9483048953171176E-4</v>
      </c>
      <c r="I42" s="75">
        <v>1</v>
      </c>
      <c r="J42" s="185">
        <f t="shared" si="10"/>
        <v>8.8058076853116129E-4</v>
      </c>
      <c r="K42" s="185">
        <f t="shared" si="11"/>
        <v>0</v>
      </c>
      <c r="L42" s="9"/>
      <c r="M42" s="4"/>
      <c r="N42" s="212"/>
    </row>
    <row r="43" spans="1:16" ht="12.95" customHeight="1">
      <c r="A43" s="399">
        <v>37</v>
      </c>
      <c r="B43" s="400" t="s">
        <v>173</v>
      </c>
      <c r="C43" s="53" t="s">
        <v>175</v>
      </c>
      <c r="D43" s="73">
        <v>238028666.71000001</v>
      </c>
      <c r="E43" s="54">
        <f t="shared" si="7"/>
        <v>4.583882423609777E-4</v>
      </c>
      <c r="F43" s="75">
        <v>100</v>
      </c>
      <c r="G43" s="73">
        <v>246241405.30000001</v>
      </c>
      <c r="H43" s="54">
        <f>(G43/$G$47)</f>
        <v>4.7886776981936912E-4</v>
      </c>
      <c r="I43" s="75">
        <v>100</v>
      </c>
      <c r="J43" s="185">
        <f t="shared" si="10"/>
        <v>3.4503149152223404E-2</v>
      </c>
      <c r="K43" s="185">
        <f t="shared" si="11"/>
        <v>0</v>
      </c>
      <c r="L43" s="9"/>
      <c r="M43" s="4"/>
      <c r="N43" s="212"/>
    </row>
    <row r="44" spans="1:16" ht="12.95" customHeight="1">
      <c r="A44" s="399">
        <v>38</v>
      </c>
      <c r="B44" s="400" t="s">
        <v>190</v>
      </c>
      <c r="C44" s="53" t="s">
        <v>191</v>
      </c>
      <c r="D44" s="73">
        <v>106918220.51000001</v>
      </c>
      <c r="E44" s="54">
        <f t="shared" si="7"/>
        <v>2.058998012859236E-4</v>
      </c>
      <c r="F44" s="75">
        <v>1</v>
      </c>
      <c r="G44" s="73">
        <v>108474816.75574799</v>
      </c>
      <c r="H44" s="54">
        <f t="shared" ref="H44:H45" si="12">(G44/$G$47)</f>
        <v>2.1095190517656526E-4</v>
      </c>
      <c r="I44" s="75">
        <v>1</v>
      </c>
      <c r="J44" s="185">
        <f t="shared" si="10"/>
        <v>1.4558755638870699E-2</v>
      </c>
      <c r="K44" s="185">
        <f t="shared" si="11"/>
        <v>0</v>
      </c>
      <c r="L44" s="9"/>
      <c r="M44" s="4"/>
      <c r="N44" s="212"/>
    </row>
    <row r="45" spans="1:16" ht="12.95" customHeight="1">
      <c r="A45" s="399">
        <v>39</v>
      </c>
      <c r="B45" s="423" t="s">
        <v>137</v>
      </c>
      <c r="C45" s="423" t="s">
        <v>201</v>
      </c>
      <c r="D45" s="73">
        <v>2051099901.5699999</v>
      </c>
      <c r="E45" s="54">
        <f t="shared" ref="E45" si="13">(D45/$D$47)</f>
        <v>3.9499447347362184E-3</v>
      </c>
      <c r="F45" s="75">
        <v>1</v>
      </c>
      <c r="G45" s="73">
        <v>2052161844.49</v>
      </c>
      <c r="H45" s="54">
        <f t="shared" si="12"/>
        <v>3.9908567147026808E-3</v>
      </c>
      <c r="I45" s="75">
        <v>1</v>
      </c>
      <c r="J45" s="185">
        <f t="shared" si="10"/>
        <v>5.1774314804813731E-4</v>
      </c>
      <c r="K45" s="185">
        <f t="shared" si="11"/>
        <v>0</v>
      </c>
      <c r="L45" s="9"/>
      <c r="M45" s="4"/>
      <c r="N45" s="212"/>
    </row>
    <row r="46" spans="1:16" ht="12.95" customHeight="1">
      <c r="A46" s="399">
        <v>40</v>
      </c>
      <c r="B46" s="400" t="s">
        <v>204</v>
      </c>
      <c r="C46" s="400" t="s">
        <v>207</v>
      </c>
      <c r="D46" s="73">
        <v>132430919.01000001</v>
      </c>
      <c r="E46" s="54" t="s">
        <v>102</v>
      </c>
      <c r="F46" s="75">
        <v>1</v>
      </c>
      <c r="G46" s="73">
        <v>132430919.01000001</v>
      </c>
      <c r="H46" s="54">
        <f t="shared" si="5"/>
        <v>2.575395424022468E-4</v>
      </c>
      <c r="I46" s="75">
        <v>1</v>
      </c>
      <c r="J46" s="185">
        <f t="shared" si="8"/>
        <v>0</v>
      </c>
      <c r="K46" s="185">
        <f t="shared" si="9"/>
        <v>0</v>
      </c>
      <c r="L46" s="9"/>
      <c r="M46" s="250"/>
      <c r="N46" s="212"/>
    </row>
    <row r="47" spans="1:16" ht="12.95" customHeight="1">
      <c r="A47" s="236"/>
      <c r="B47" s="240"/>
      <c r="C47" s="238" t="s">
        <v>56</v>
      </c>
      <c r="D47" s="84">
        <f>SUM(D21:D46)</f>
        <v>519273063122.22992</v>
      </c>
      <c r="E47" s="65">
        <f>(D47/$D$127)</f>
        <v>0.38348751914516443</v>
      </c>
      <c r="F47" s="85"/>
      <c r="G47" s="84">
        <f>SUM(G21:G46)</f>
        <v>514215866715.94806</v>
      </c>
      <c r="H47" s="65">
        <f>(G47/$G$127)</f>
        <v>0.38349693650254785</v>
      </c>
      <c r="I47" s="85"/>
      <c r="J47" s="185">
        <f t="shared" si="8"/>
        <v>-9.7389923826868407E-3</v>
      </c>
      <c r="K47" s="185"/>
      <c r="L47" s="9"/>
      <c r="M47" s="4"/>
    </row>
    <row r="48" spans="1:16" ht="12.95" customHeight="1">
      <c r="A48" s="239"/>
      <c r="B48" s="79"/>
      <c r="C48" s="79" t="s">
        <v>81</v>
      </c>
      <c r="D48" s="388"/>
      <c r="E48" s="81"/>
      <c r="F48" s="82"/>
      <c r="G48" s="80"/>
      <c r="H48" s="81"/>
      <c r="I48" s="82"/>
      <c r="J48" s="185"/>
      <c r="K48" s="185"/>
      <c r="L48" s="9"/>
      <c r="M48" s="4"/>
      <c r="O48" s="58"/>
      <c r="P48" s="59"/>
    </row>
    <row r="49" spans="1:15" ht="12.95" customHeight="1">
      <c r="A49" s="399">
        <v>41</v>
      </c>
      <c r="B49" s="400" t="s">
        <v>7</v>
      </c>
      <c r="C49" s="400" t="s">
        <v>24</v>
      </c>
      <c r="D49" s="72">
        <v>157038443212.91</v>
      </c>
      <c r="E49" s="54">
        <f>(D49/$D$59)</f>
        <v>0.62109016768683079</v>
      </c>
      <c r="F49" s="95">
        <v>228.91</v>
      </c>
      <c r="G49" s="72">
        <v>153639089448.29001</v>
      </c>
      <c r="H49" s="54">
        <f t="shared" ref="H49:H58" si="14">(G49/$G$59)</f>
        <v>0.61260266669517049</v>
      </c>
      <c r="I49" s="95">
        <v>229.17</v>
      </c>
      <c r="J49" s="185">
        <f>((G49-D49)/D49)</f>
        <v>-2.1646634385003485E-2</v>
      </c>
      <c r="K49" s="185">
        <f t="shared" ref="K49:K58" si="15">((I49-F49)/F49)</f>
        <v>1.1358175702240658E-3</v>
      </c>
      <c r="L49" s="9"/>
      <c r="M49" s="4"/>
    </row>
    <row r="50" spans="1:15" ht="12.95" customHeight="1">
      <c r="A50" s="399">
        <v>42</v>
      </c>
      <c r="B50" s="400" t="s">
        <v>78</v>
      </c>
      <c r="C50" s="400" t="s">
        <v>25</v>
      </c>
      <c r="D50" s="72">
        <v>1302785235.1400001</v>
      </c>
      <c r="E50" s="54">
        <f t="shared" ref="E50:E58" si="16">(D50/$D$59)</f>
        <v>5.1525415280384715E-3</v>
      </c>
      <c r="F50" s="342">
        <v>298.79660000000001</v>
      </c>
      <c r="G50" s="72">
        <v>1356155728.52</v>
      </c>
      <c r="H50" s="54">
        <f t="shared" si="14"/>
        <v>5.4073778927523457E-3</v>
      </c>
      <c r="I50" s="95">
        <v>311.23880000000003</v>
      </c>
      <c r="J50" s="229">
        <f t="shared" ref="J50:J59" si="17">((G50-D50)/D50)</f>
        <v>4.0966455514261771E-2</v>
      </c>
      <c r="K50" s="229">
        <f t="shared" si="15"/>
        <v>4.1641036076046425E-2</v>
      </c>
      <c r="L50" s="9"/>
      <c r="M50" s="214"/>
      <c r="N50" s="215"/>
    </row>
    <row r="51" spans="1:15" ht="12.95" customHeight="1">
      <c r="A51" s="399">
        <v>43</v>
      </c>
      <c r="B51" s="420" t="s">
        <v>21</v>
      </c>
      <c r="C51" s="420" t="s">
        <v>226</v>
      </c>
      <c r="D51" s="72">
        <v>37263343260.910004</v>
      </c>
      <c r="E51" s="54">
        <f t="shared" si="16"/>
        <v>0.14737726406974397</v>
      </c>
      <c r="F51" s="342">
        <v>1363.32</v>
      </c>
      <c r="G51" s="72">
        <v>37220037194.790001</v>
      </c>
      <c r="H51" s="54">
        <f t="shared" si="14"/>
        <v>0.14840685480432964</v>
      </c>
      <c r="I51" s="95">
        <v>1365.53</v>
      </c>
      <c r="J51" s="185">
        <f t="shared" si="17"/>
        <v>-1.1621626598768361E-3</v>
      </c>
      <c r="K51" s="185">
        <f t="shared" si="15"/>
        <v>1.6210427485843649E-3</v>
      </c>
      <c r="L51" s="9"/>
      <c r="M51" s="308" t="s">
        <v>182</v>
      </c>
      <c r="N51" s="216"/>
      <c r="O51" s="94"/>
    </row>
    <row r="52" spans="1:15" ht="12.95" customHeight="1">
      <c r="A52" s="399" t="s">
        <v>208</v>
      </c>
      <c r="B52" s="400" t="s">
        <v>21</v>
      </c>
      <c r="C52" s="400" t="s">
        <v>86</v>
      </c>
      <c r="D52" s="72">
        <v>5290907306.8000002</v>
      </c>
      <c r="E52" s="54">
        <f t="shared" si="16"/>
        <v>2.0925643677838883E-2</v>
      </c>
      <c r="F52" s="342">
        <v>52128.32</v>
      </c>
      <c r="G52" s="72">
        <v>5388109899.46</v>
      </c>
      <c r="H52" s="54">
        <f t="shared" si="14"/>
        <v>2.1483923815929517E-2</v>
      </c>
      <c r="I52" s="342">
        <v>52339.72</v>
      </c>
      <c r="J52" s="185">
        <f t="shared" si="17"/>
        <v>1.8371630237232234E-2</v>
      </c>
      <c r="K52" s="185">
        <f t="shared" si="15"/>
        <v>4.0553771922824571E-3</v>
      </c>
      <c r="L52" s="9"/>
      <c r="M52" s="315"/>
      <c r="N52" s="217"/>
    </row>
    <row r="53" spans="1:15" ht="12.95" customHeight="1">
      <c r="A53" s="399" t="s">
        <v>209</v>
      </c>
      <c r="B53" s="400" t="s">
        <v>21</v>
      </c>
      <c r="C53" s="400" t="s">
        <v>85</v>
      </c>
      <c r="D53" s="72">
        <v>608322127.96000004</v>
      </c>
      <c r="E53" s="54">
        <f t="shared" si="16"/>
        <v>2.4059261205871766E-3</v>
      </c>
      <c r="F53" s="342">
        <v>52087.29</v>
      </c>
      <c r="G53" s="72">
        <v>610762101.05999994</v>
      </c>
      <c r="H53" s="54">
        <f t="shared" si="14"/>
        <v>2.4352818880225761E-3</v>
      </c>
      <c r="I53" s="342">
        <v>52294.44</v>
      </c>
      <c r="J53" s="185">
        <f t="shared" si="17"/>
        <v>4.0109885665055803E-3</v>
      </c>
      <c r="K53" s="185">
        <f>((I53-F53)/F53)</f>
        <v>3.9769778769446719E-3</v>
      </c>
      <c r="L53" s="9"/>
      <c r="M53" s="308"/>
      <c r="N53" s="217"/>
    </row>
    <row r="54" spans="1:15" ht="12.95" customHeight="1">
      <c r="A54" s="399">
        <v>45</v>
      </c>
      <c r="B54" s="419" t="s">
        <v>55</v>
      </c>
      <c r="C54" s="420" t="s">
        <v>212</v>
      </c>
      <c r="D54" s="72">
        <v>40889926800.330002</v>
      </c>
      <c r="E54" s="54">
        <f t="shared" si="16"/>
        <v>0.16172047413057511</v>
      </c>
      <c r="F54" s="342">
        <v>49274.93</v>
      </c>
      <c r="G54" s="72">
        <v>41553297230.019997</v>
      </c>
      <c r="H54" s="54">
        <f t="shared" si="14"/>
        <v>0.16568479274706227</v>
      </c>
      <c r="I54" s="342">
        <v>49520.4</v>
      </c>
      <c r="J54" s="185">
        <f t="shared" si="17"/>
        <v>1.6223321526822619E-2</v>
      </c>
      <c r="K54" s="185">
        <f>((I54-F54)/F54)</f>
        <v>4.9816407653953268E-3</v>
      </c>
      <c r="L54" s="9"/>
      <c r="M54" s="280"/>
      <c r="N54" s="217"/>
    </row>
    <row r="55" spans="1:15" ht="12.95" customHeight="1">
      <c r="A55" s="399">
        <v>46</v>
      </c>
      <c r="B55" s="53" t="s">
        <v>170</v>
      </c>
      <c r="C55" s="400" t="s">
        <v>156</v>
      </c>
      <c r="D55" s="72">
        <v>4388857523.8199997</v>
      </c>
      <c r="E55" s="54">
        <f t="shared" si="16"/>
        <v>1.7358018837000801E-2</v>
      </c>
      <c r="F55" s="342">
        <v>379.5</v>
      </c>
      <c r="G55" s="72">
        <v>4393847125.3000002</v>
      </c>
      <c r="H55" s="54">
        <f t="shared" si="14"/>
        <v>1.751951587109362E-2</v>
      </c>
      <c r="I55" s="342">
        <v>379.5</v>
      </c>
      <c r="J55" s="185">
        <f>((G55-D55)/D55)</f>
        <v>1.1368793479669891E-3</v>
      </c>
      <c r="K55" s="185">
        <f>((I55-F55)/F55)</f>
        <v>0</v>
      </c>
      <c r="L55" s="9"/>
      <c r="M55" s="316"/>
      <c r="N55" s="217"/>
    </row>
    <row r="56" spans="1:15" ht="12.95" customHeight="1">
      <c r="A56" s="399">
        <v>47</v>
      </c>
      <c r="B56" s="400" t="s">
        <v>115</v>
      </c>
      <c r="C56" s="400" t="s">
        <v>164</v>
      </c>
      <c r="D56" s="72">
        <v>577041008.60000002</v>
      </c>
      <c r="E56" s="54">
        <f t="shared" si="16"/>
        <v>2.2822086710809208E-3</v>
      </c>
      <c r="F56" s="342">
        <v>42538.48</v>
      </c>
      <c r="G56" s="72">
        <v>577804257.60000002</v>
      </c>
      <c r="H56" s="54">
        <f t="shared" si="14"/>
        <v>2.3038696096458989E-3</v>
      </c>
      <c r="I56" s="342">
        <v>42538.48</v>
      </c>
      <c r="J56" s="185">
        <f>((G56-D56)/D56)</f>
        <v>1.3226945548493552E-3</v>
      </c>
      <c r="K56" s="185">
        <f>((I56-F56)/F56)</f>
        <v>0</v>
      </c>
      <c r="L56" s="9"/>
      <c r="M56" s="316"/>
      <c r="N56" s="217"/>
    </row>
    <row r="57" spans="1:15" ht="12.95" customHeight="1">
      <c r="A57" s="399">
        <v>48</v>
      </c>
      <c r="B57" s="400" t="s">
        <v>78</v>
      </c>
      <c r="C57" s="400" t="s">
        <v>186</v>
      </c>
      <c r="D57" s="72">
        <v>653599682.17999995</v>
      </c>
      <c r="E57" s="54">
        <f t="shared" si="16"/>
        <v>2.5849997484683621E-3</v>
      </c>
      <c r="F57" s="342">
        <v>41878.2114</v>
      </c>
      <c r="G57" s="72">
        <v>649441006.13999999</v>
      </c>
      <c r="H57" s="54">
        <f t="shared" si="14"/>
        <v>2.5895056632476458E-3</v>
      </c>
      <c r="I57" s="342">
        <v>41819.807500000003</v>
      </c>
      <c r="J57" s="185">
        <f>((G57-D57)/D57)</f>
        <v>-6.3627265333563478E-3</v>
      </c>
      <c r="K57" s="185">
        <f>((I57-F57)/F57)</f>
        <v>-1.3946130469172215E-3</v>
      </c>
      <c r="L57" s="9"/>
      <c r="M57" s="316"/>
      <c r="N57" s="217"/>
    </row>
    <row r="58" spans="1:15" ht="12.95" customHeight="1">
      <c r="A58" s="399">
        <v>49</v>
      </c>
      <c r="B58" s="400" t="s">
        <v>9</v>
      </c>
      <c r="C58" s="400" t="s">
        <v>187</v>
      </c>
      <c r="D58" s="72">
        <v>4830002382.1899996</v>
      </c>
      <c r="E58" s="54">
        <f t="shared" si="16"/>
        <v>1.9102755529835529E-2</v>
      </c>
      <c r="F58" s="342">
        <v>456.50549999999998</v>
      </c>
      <c r="G58" s="72">
        <v>5408747305.5299997</v>
      </c>
      <c r="H58" s="54">
        <f t="shared" si="14"/>
        <v>2.1566211012746105E-2</v>
      </c>
      <c r="I58" s="342">
        <v>411.44240000000002</v>
      </c>
      <c r="J58" s="185">
        <f t="shared" si="17"/>
        <v>0.11982290639732315</v>
      </c>
      <c r="K58" s="185">
        <f t="shared" si="15"/>
        <v>-9.8713158987131511E-2</v>
      </c>
      <c r="L58" s="9"/>
      <c r="M58" s="218"/>
      <c r="N58" s="231"/>
      <c r="O58"/>
    </row>
    <row r="59" spans="1:15" ht="12.95" customHeight="1">
      <c r="A59" s="236"/>
      <c r="B59" s="240"/>
      <c r="C59" s="238" t="s">
        <v>56</v>
      </c>
      <c r="D59" s="207">
        <f>SUM(D49:D58)</f>
        <v>252843228540.84</v>
      </c>
      <c r="E59" s="65">
        <f>(D59/$D$127)</f>
        <v>0.18672684822658892</v>
      </c>
      <c r="F59" s="85"/>
      <c r="G59" s="207">
        <f>SUM(G49:G58)</f>
        <v>250797291296.70999</v>
      </c>
      <c r="H59" s="65">
        <f>(G59/$G$127)</f>
        <v>0.18704205591647963</v>
      </c>
      <c r="I59" s="85"/>
      <c r="J59" s="185">
        <f t="shared" si="17"/>
        <v>-8.0917225109690405E-3</v>
      </c>
      <c r="K59" s="185"/>
      <c r="L59" s="9"/>
      <c r="M59" s="317"/>
      <c r="N59"/>
      <c r="O59"/>
    </row>
    <row r="60" spans="1:15" ht="15">
      <c r="A60" s="239"/>
      <c r="B60" s="79"/>
      <c r="C60" s="79" t="s">
        <v>62</v>
      </c>
      <c r="D60" s="388"/>
      <c r="E60" s="81"/>
      <c r="F60" s="86"/>
      <c r="G60" s="86"/>
      <c r="H60" s="81"/>
      <c r="I60" s="86"/>
      <c r="J60" s="185"/>
      <c r="K60" s="185"/>
      <c r="L60" s="9"/>
      <c r="M60" s="4"/>
      <c r="N60" s="219"/>
      <c r="O60"/>
    </row>
    <row r="61" spans="1:15" ht="12.95" customHeight="1">
      <c r="A61" s="399">
        <v>50</v>
      </c>
      <c r="B61" s="400" t="s">
        <v>11</v>
      </c>
      <c r="C61" s="53" t="s">
        <v>26</v>
      </c>
      <c r="D61" s="72">
        <v>21474241474.98</v>
      </c>
      <c r="E61" s="54">
        <f>(D61/$D$89)</f>
        <v>4.5223738071305447E-2</v>
      </c>
      <c r="F61" s="342">
        <v>3358.16</v>
      </c>
      <c r="G61" s="72">
        <v>15270655153.969999</v>
      </c>
      <c r="H61" s="54">
        <f>(G61/$G$89)</f>
        <v>3.260416508174805E-2</v>
      </c>
      <c r="I61" s="342">
        <v>2438.83</v>
      </c>
      <c r="J61" s="185">
        <f t="shared" ref="J61:J69" si="18">((G61-D61)/D61)</f>
        <v>-0.28888500337662232</v>
      </c>
      <c r="K61" s="185">
        <f t="shared" ref="K61:K88" si="19">((I61-F61)/F61)</f>
        <v>-0.27376003525740283</v>
      </c>
      <c r="L61" s="9"/>
      <c r="M61" s="234"/>
      <c r="N61"/>
      <c r="O61"/>
    </row>
    <row r="62" spans="1:15" ht="12.95" customHeight="1">
      <c r="A62" s="399">
        <v>51</v>
      </c>
      <c r="B62" s="400" t="s">
        <v>55</v>
      </c>
      <c r="C62" s="400" t="s">
        <v>199</v>
      </c>
      <c r="D62" s="72">
        <v>136845972325.55</v>
      </c>
      <c r="E62" s="54">
        <f t="shared" ref="E62:E88" si="20">(D62/$D$89)</f>
        <v>0.28819115291100411</v>
      </c>
      <c r="F62" s="342">
        <v>1.9329000000000001</v>
      </c>
      <c r="G62" s="72">
        <v>135532098017.78999</v>
      </c>
      <c r="H62" s="54">
        <f t="shared" ref="H62:H88" si="21">(G62/$G$89)</f>
        <v>0.28937271211306698</v>
      </c>
      <c r="I62" s="342">
        <v>1.9350000000000001</v>
      </c>
      <c r="J62" s="229">
        <f t="shared" si="18"/>
        <v>-9.6011178512025609E-3</v>
      </c>
      <c r="K62" s="229">
        <f t="shared" si="19"/>
        <v>1.0864504112990795E-3</v>
      </c>
      <c r="L62" s="9"/>
      <c r="M62" s="234"/>
      <c r="N62" s="374"/>
      <c r="O62" s="374"/>
    </row>
    <row r="63" spans="1:15" ht="12.95" customHeight="1">
      <c r="A63" s="399">
        <v>52</v>
      </c>
      <c r="B63" s="400" t="s">
        <v>65</v>
      </c>
      <c r="C63" s="400" t="s">
        <v>68</v>
      </c>
      <c r="D63" s="72">
        <v>11345644493.209999</v>
      </c>
      <c r="E63" s="54">
        <f t="shared" si="20"/>
        <v>2.3893391317634696E-2</v>
      </c>
      <c r="F63" s="75">
        <v>1</v>
      </c>
      <c r="G63" s="72">
        <v>11345644493.209999</v>
      </c>
      <c r="H63" s="54">
        <f t="shared" si="21"/>
        <v>2.4223928985736776E-2</v>
      </c>
      <c r="I63" s="75">
        <v>1</v>
      </c>
      <c r="J63" s="185">
        <f t="shared" si="18"/>
        <v>0</v>
      </c>
      <c r="K63" s="185">
        <f t="shared" si="19"/>
        <v>0</v>
      </c>
      <c r="L63" s="9"/>
      <c r="M63" s="337"/>
      <c r="N63" s="219"/>
      <c r="O63"/>
    </row>
    <row r="64" spans="1:15" ht="12" customHeight="1" thickBot="1">
      <c r="A64" s="399">
        <v>53</v>
      </c>
      <c r="B64" s="400" t="s">
        <v>18</v>
      </c>
      <c r="C64" s="400" t="s">
        <v>27</v>
      </c>
      <c r="D64" s="72">
        <v>28760329354.790001</v>
      </c>
      <c r="E64" s="54">
        <f t="shared" si="20"/>
        <v>6.0567894940592379E-2</v>
      </c>
      <c r="F64" s="75">
        <v>24.323</v>
      </c>
      <c r="G64" s="72">
        <v>27764842263.27</v>
      </c>
      <c r="H64" s="54">
        <f t="shared" si="21"/>
        <v>5.9280331557026056E-2</v>
      </c>
      <c r="I64" s="75">
        <v>24.049600000000002</v>
      </c>
      <c r="J64" s="185">
        <f t="shared" si="18"/>
        <v>-3.4613202068710082E-2</v>
      </c>
      <c r="K64" s="185">
        <f t="shared" si="19"/>
        <v>-1.1240389754553251E-2</v>
      </c>
      <c r="L64" s="9"/>
      <c r="M64" s="312"/>
      <c r="N64" s="312"/>
      <c r="O64" s="297"/>
    </row>
    <row r="65" spans="1:16" ht="12.95" customHeight="1" thickBot="1">
      <c r="A65" s="399">
        <v>54</v>
      </c>
      <c r="B65" s="400" t="s">
        <v>133</v>
      </c>
      <c r="C65" s="417" t="s">
        <v>136</v>
      </c>
      <c r="D65" s="72">
        <v>515168996.70999998</v>
      </c>
      <c r="E65" s="54">
        <f t="shared" si="20"/>
        <v>1.084921569724127E-3</v>
      </c>
      <c r="F65" s="75">
        <v>1.9475</v>
      </c>
      <c r="G65" s="72">
        <v>515920533.10000002</v>
      </c>
      <c r="H65" s="54">
        <f t="shared" si="21"/>
        <v>1.1015348104356066E-3</v>
      </c>
      <c r="I65" s="75">
        <v>1.9502999999999999</v>
      </c>
      <c r="J65" s="229">
        <f t="shared" si="18"/>
        <v>1.4588152524696702E-3</v>
      </c>
      <c r="K65" s="229">
        <f t="shared" si="19"/>
        <v>1.4377406931963613E-3</v>
      </c>
      <c r="L65" s="9"/>
      <c r="N65" s="310"/>
      <c r="O65" s="309"/>
      <c r="P65" s="294"/>
    </row>
    <row r="66" spans="1:16" ht="12.95" customHeight="1" thickBot="1">
      <c r="A66" s="399">
        <v>55</v>
      </c>
      <c r="B66" s="400" t="s">
        <v>7</v>
      </c>
      <c r="C66" s="400" t="s">
        <v>87</v>
      </c>
      <c r="D66" s="72">
        <v>40832511094.809998</v>
      </c>
      <c r="E66" s="54">
        <f t="shared" si="20"/>
        <v>8.5991339377312306E-2</v>
      </c>
      <c r="F66" s="95">
        <v>300.04000000000002</v>
      </c>
      <c r="G66" s="72">
        <v>40575701113.129997</v>
      </c>
      <c r="H66" s="54">
        <f t="shared" si="21"/>
        <v>8.6632619495452826E-2</v>
      </c>
      <c r="I66" s="95">
        <v>300.38</v>
      </c>
      <c r="J66" s="185">
        <f t="shared" si="18"/>
        <v>-6.2893506863613401E-3</v>
      </c>
      <c r="K66" s="185">
        <f t="shared" si="19"/>
        <v>1.133182242367601E-3</v>
      </c>
      <c r="L66" s="9"/>
      <c r="M66" s="4"/>
      <c r="N66"/>
      <c r="O66" s="303"/>
      <c r="P66" s="296"/>
    </row>
    <row r="67" spans="1:16" ht="12.95" customHeight="1">
      <c r="A67" s="399">
        <v>56</v>
      </c>
      <c r="B67" s="400" t="s">
        <v>29</v>
      </c>
      <c r="C67" s="400" t="s">
        <v>49</v>
      </c>
      <c r="D67" s="72">
        <v>6406756172.3400002</v>
      </c>
      <c r="E67" s="54">
        <f t="shared" si="20"/>
        <v>1.3492325834288565E-2</v>
      </c>
      <c r="F67" s="95">
        <v>1.01</v>
      </c>
      <c r="G67" s="72">
        <v>6622388554.0200005</v>
      </c>
      <c r="H67" s="54">
        <f t="shared" si="21"/>
        <v>1.4139370411662631E-2</v>
      </c>
      <c r="I67" s="95">
        <v>1.01</v>
      </c>
      <c r="J67" s="185">
        <f t="shared" si="18"/>
        <v>3.3657029529382397E-2</v>
      </c>
      <c r="K67" s="185">
        <f t="shared" si="19"/>
        <v>0</v>
      </c>
      <c r="L67" s="9"/>
      <c r="M67" s="4"/>
      <c r="N67" s="221"/>
      <c r="O67" s="220"/>
    </row>
    <row r="68" spans="1:16" ht="12.95" customHeight="1">
      <c r="A68" s="399">
        <v>57</v>
      </c>
      <c r="B68" s="53" t="s">
        <v>170</v>
      </c>
      <c r="C68" s="400" t="s">
        <v>143</v>
      </c>
      <c r="D68" s="73">
        <v>25291611240.02</v>
      </c>
      <c r="E68" s="54">
        <f t="shared" si="20"/>
        <v>5.3262938458272811E-2</v>
      </c>
      <c r="F68" s="95">
        <v>3.93</v>
      </c>
      <c r="G68" s="73">
        <v>25324660369.119999</v>
      </c>
      <c r="H68" s="54">
        <f t="shared" si="21"/>
        <v>5.4070332869728371E-2</v>
      </c>
      <c r="I68" s="95">
        <v>3.93</v>
      </c>
      <c r="J68" s="185">
        <f t="shared" si="18"/>
        <v>1.3067229598920697E-3</v>
      </c>
      <c r="K68" s="185">
        <f t="shared" si="19"/>
        <v>0</v>
      </c>
      <c r="L68" s="9"/>
      <c r="M68" s="4"/>
      <c r="N68" s="309"/>
      <c r="O68" s="313"/>
    </row>
    <row r="69" spans="1:16" ht="12" customHeight="1" thickBot="1">
      <c r="A69" s="399">
        <v>58</v>
      </c>
      <c r="B69" s="400" t="s">
        <v>7</v>
      </c>
      <c r="C69" s="53" t="s">
        <v>92</v>
      </c>
      <c r="D69" s="72">
        <v>32137114138.970001</v>
      </c>
      <c r="E69" s="54">
        <f t="shared" si="20"/>
        <v>6.7679244171756234E-2</v>
      </c>
      <c r="F69" s="72">
        <v>4009.61</v>
      </c>
      <c r="G69" s="72">
        <v>32211432713.23</v>
      </c>
      <c r="H69" s="54">
        <f t="shared" si="21"/>
        <v>6.8774185463073401E-2</v>
      </c>
      <c r="I69" s="72">
        <v>4015.38</v>
      </c>
      <c r="J69" s="185">
        <f t="shared" si="18"/>
        <v>2.3125466069735981E-3</v>
      </c>
      <c r="K69" s="185">
        <f t="shared" si="19"/>
        <v>1.4390426999134533E-3</v>
      </c>
      <c r="L69" s="9"/>
      <c r="M69" s="4"/>
      <c r="N69" s="303"/>
      <c r="O69" s="314"/>
    </row>
    <row r="70" spans="1:16" ht="12.95" customHeight="1">
      <c r="A70" s="399">
        <v>59</v>
      </c>
      <c r="B70" s="400" t="s">
        <v>7</v>
      </c>
      <c r="C70" s="53" t="s">
        <v>93</v>
      </c>
      <c r="D70" s="72">
        <v>247768847.03999999</v>
      </c>
      <c r="E70" s="54">
        <f t="shared" si="20"/>
        <v>5.2178948689859321E-4</v>
      </c>
      <c r="F70" s="72">
        <v>3549.63</v>
      </c>
      <c r="G70" s="72">
        <v>249588074.11000001</v>
      </c>
      <c r="H70" s="54">
        <f t="shared" si="21"/>
        <v>5.3289205267675931E-4</v>
      </c>
      <c r="I70" s="72">
        <v>3575.76</v>
      </c>
      <c r="J70" s="185">
        <f t="shared" ref="J70:J88" si="22">((G70-D70)/D70)</f>
        <v>7.3424366773048155E-3</v>
      </c>
      <c r="K70" s="185">
        <f t="shared" si="19"/>
        <v>7.3613306175573535E-3</v>
      </c>
      <c r="L70" s="9"/>
      <c r="M70" s="4"/>
      <c r="N70" s="439"/>
      <c r="O70" s="439"/>
    </row>
    <row r="71" spans="1:16" ht="12.95" customHeight="1">
      <c r="A71" s="399">
        <v>60</v>
      </c>
      <c r="B71" s="400" t="s">
        <v>115</v>
      </c>
      <c r="C71" s="53" t="s">
        <v>116</v>
      </c>
      <c r="D71" s="72">
        <v>57992585.82</v>
      </c>
      <c r="E71" s="54">
        <f t="shared" si="20"/>
        <v>1.2212964608119295E-4</v>
      </c>
      <c r="F71" s="72">
        <v>12.43849</v>
      </c>
      <c r="G71" s="72">
        <v>58137415.75</v>
      </c>
      <c r="H71" s="54">
        <f t="shared" si="21"/>
        <v>1.2412839406215193E-4</v>
      </c>
      <c r="I71" s="72">
        <v>12.46223</v>
      </c>
      <c r="J71" s="185">
        <f t="shared" si="22"/>
        <v>2.4973870013233995E-3</v>
      </c>
      <c r="K71" s="185">
        <f t="shared" si="19"/>
        <v>1.9085917985221755E-3</v>
      </c>
      <c r="L71" s="9"/>
      <c r="M71" s="253"/>
      <c r="N71" s="254"/>
      <c r="O71" s="446"/>
      <c r="P71" s="58"/>
    </row>
    <row r="72" spans="1:16" ht="12.95" customHeight="1">
      <c r="A72" s="399">
        <v>61</v>
      </c>
      <c r="B72" s="400" t="s">
        <v>37</v>
      </c>
      <c r="C72" s="400" t="s">
        <v>110</v>
      </c>
      <c r="D72" s="72">
        <v>15340458586</v>
      </c>
      <c r="E72" s="54">
        <f t="shared" si="20"/>
        <v>3.2306281076110457E-2</v>
      </c>
      <c r="F72" s="72">
        <v>1133.02</v>
      </c>
      <c r="G72" s="72">
        <v>15325322389.5</v>
      </c>
      <c r="H72" s="54">
        <f t="shared" si="21"/>
        <v>3.2720884341911526E-2</v>
      </c>
      <c r="I72" s="72">
        <v>1136.45</v>
      </c>
      <c r="J72" s="185">
        <f t="shared" si="22"/>
        <v>-9.8668474707878603E-4</v>
      </c>
      <c r="K72" s="185">
        <f t="shared" si="19"/>
        <v>3.0273075497343946E-3</v>
      </c>
      <c r="L72" s="9"/>
      <c r="M72" s="4"/>
      <c r="N72" s="222"/>
      <c r="O72" s="446"/>
    </row>
    <row r="73" spans="1:16" ht="12.95" customHeight="1">
      <c r="A73" s="399">
        <v>62</v>
      </c>
      <c r="B73" s="400" t="s">
        <v>7</v>
      </c>
      <c r="C73" s="419" t="s">
        <v>118</v>
      </c>
      <c r="D73" s="72">
        <v>132287271403.42</v>
      </c>
      <c r="E73" s="54">
        <f t="shared" si="20"/>
        <v>0.27859074412878804</v>
      </c>
      <c r="F73" s="72">
        <v>312.87</v>
      </c>
      <c r="G73" s="72">
        <v>133086880524.39</v>
      </c>
      <c r="H73" s="54">
        <f t="shared" si="21"/>
        <v>0.28415196198730269</v>
      </c>
      <c r="I73" s="72">
        <v>515.08000000000004</v>
      </c>
      <c r="J73" s="185">
        <f t="shared" si="22"/>
        <v>6.0444902407241659E-3</v>
      </c>
      <c r="K73" s="185">
        <f t="shared" si="19"/>
        <v>0.64630677278102733</v>
      </c>
      <c r="L73" s="9"/>
      <c r="M73" s="255"/>
      <c r="N73" s="256"/>
      <c r="O73" s="446"/>
    </row>
    <row r="74" spans="1:16" ht="12.95" customHeight="1" thickBot="1">
      <c r="A74" s="399">
        <v>63</v>
      </c>
      <c r="B74" s="53" t="s">
        <v>124</v>
      </c>
      <c r="C74" s="400" t="s">
        <v>125</v>
      </c>
      <c r="D74" s="72">
        <v>31361189.260000002</v>
      </c>
      <c r="E74" s="54">
        <f t="shared" si="20"/>
        <v>6.6045183032486989E-5</v>
      </c>
      <c r="F74" s="72">
        <v>0.6583</v>
      </c>
      <c r="G74" s="72">
        <v>31370536.879999999</v>
      </c>
      <c r="H74" s="54">
        <f t="shared" si="21"/>
        <v>6.697880037404156E-5</v>
      </c>
      <c r="I74" s="72">
        <v>0.65849999999999997</v>
      </c>
      <c r="J74" s="229">
        <f t="shared" si="22"/>
        <v>2.9806331394198276E-4</v>
      </c>
      <c r="K74" s="229">
        <f t="shared" si="19"/>
        <v>3.0381285128357584E-4</v>
      </c>
      <c r="L74" s="9"/>
      <c r="M74" s="354"/>
      <c r="N74" s="256"/>
      <c r="O74" s="446"/>
    </row>
    <row r="75" spans="1:16" ht="12.95" customHeight="1">
      <c r="A75" s="399">
        <v>64</v>
      </c>
      <c r="B75" s="400" t="s">
        <v>126</v>
      </c>
      <c r="C75" s="400" t="s">
        <v>129</v>
      </c>
      <c r="D75" s="72">
        <v>1311352871.55</v>
      </c>
      <c r="E75" s="54">
        <f t="shared" si="20"/>
        <v>2.761647197230592E-3</v>
      </c>
      <c r="F75" s="72">
        <v>1168.1099999999999</v>
      </c>
      <c r="G75" s="72">
        <v>1306454586.1099999</v>
      </c>
      <c r="H75" s="54">
        <f t="shared" si="21"/>
        <v>2.7893931575203815E-3</v>
      </c>
      <c r="I75" s="72">
        <v>1166.53</v>
      </c>
      <c r="J75" s="185">
        <f t="shared" si="22"/>
        <v>-3.7352916566311821E-3</v>
      </c>
      <c r="K75" s="185">
        <f t="shared" si="19"/>
        <v>-1.3526123395912434E-3</v>
      </c>
      <c r="L75" s="9"/>
      <c r="M75" s="346"/>
      <c r="N75" s="256"/>
      <c r="O75" s="446"/>
    </row>
    <row r="76" spans="1:16" ht="12.95" customHeight="1">
      <c r="A76" s="399">
        <v>65</v>
      </c>
      <c r="B76" s="400" t="s">
        <v>65</v>
      </c>
      <c r="C76" s="400" t="s">
        <v>130</v>
      </c>
      <c r="D76" s="72">
        <v>271689802.83999997</v>
      </c>
      <c r="E76" s="54">
        <f t="shared" si="20"/>
        <v>5.7216588975197882E-4</v>
      </c>
      <c r="F76" s="72">
        <v>148.52000000000001</v>
      </c>
      <c r="G76" s="72">
        <v>272178938.82999998</v>
      </c>
      <c r="H76" s="54">
        <f t="shared" si="21"/>
        <v>5.8112549618287044E-4</v>
      </c>
      <c r="I76" s="72">
        <v>148.79</v>
      </c>
      <c r="J76" s="185">
        <f t="shared" si="22"/>
        <v>1.8003472522230256E-3</v>
      </c>
      <c r="K76" s="185">
        <f t="shared" si="19"/>
        <v>1.8179369781846336E-3</v>
      </c>
      <c r="L76" s="9"/>
      <c r="M76" s="346"/>
      <c r="N76"/>
      <c r="O76" s="446"/>
    </row>
    <row r="77" spans="1:16" ht="12.95" customHeight="1">
      <c r="A77" s="399">
        <v>66</v>
      </c>
      <c r="B77" s="400" t="s">
        <v>134</v>
      </c>
      <c r="C77" s="72" t="s">
        <v>135</v>
      </c>
      <c r="D77" s="72">
        <v>615423006.44000006</v>
      </c>
      <c r="E77" s="54">
        <f t="shared" si="20"/>
        <v>1.296051778067463E-3</v>
      </c>
      <c r="F77" s="72">
        <v>172.37514400000001</v>
      </c>
      <c r="G77" s="72">
        <v>616428324.28999996</v>
      </c>
      <c r="H77" s="54">
        <f t="shared" si="21"/>
        <v>1.3161276083817175E-3</v>
      </c>
      <c r="I77" s="72">
        <v>172.77795499999999</v>
      </c>
      <c r="J77" s="185">
        <f t="shared" si="22"/>
        <v>1.6335395971224826E-3</v>
      </c>
      <c r="K77" s="185">
        <f t="shared" si="19"/>
        <v>2.3368276344992384E-3</v>
      </c>
      <c r="L77" s="9"/>
      <c r="M77" s="346"/>
      <c r="N77" s="223"/>
      <c r="O77" s="446"/>
    </row>
    <row r="78" spans="1:16" ht="12.95" customHeight="1">
      <c r="A78" s="399">
        <v>67</v>
      </c>
      <c r="B78" s="400" t="s">
        <v>138</v>
      </c>
      <c r="C78" s="400" t="s">
        <v>141</v>
      </c>
      <c r="D78" s="72">
        <v>1234843809.54</v>
      </c>
      <c r="E78" s="54">
        <f t="shared" si="20"/>
        <v>2.6005227270390445E-3</v>
      </c>
      <c r="F78" s="72">
        <v>1.3480000000000001</v>
      </c>
      <c r="G78" s="72">
        <v>1223393879.2</v>
      </c>
      <c r="H78" s="54">
        <f t="shared" si="21"/>
        <v>2.6120513884479342E-3</v>
      </c>
      <c r="I78" s="72">
        <v>1.3452999999999999</v>
      </c>
      <c r="J78" s="185">
        <f t="shared" ref="J78:J87" si="23">((G78-D78)/D78)</f>
        <v>-9.2723713327479088E-3</v>
      </c>
      <c r="K78" s="185">
        <f t="shared" ref="K78:K87" si="24">((I78-F78)/F78)</f>
        <v>-2.0029673590505536E-3</v>
      </c>
      <c r="L78" s="9"/>
      <c r="M78" s="347"/>
      <c r="N78" s="223"/>
      <c r="O78" s="446"/>
    </row>
    <row r="79" spans="1:16" ht="12.95" customHeight="1">
      <c r="A79" s="399">
        <v>68</v>
      </c>
      <c r="B79" s="400" t="s">
        <v>65</v>
      </c>
      <c r="C79" s="400" t="s">
        <v>160</v>
      </c>
      <c r="D79" s="72">
        <v>1805396671.1500001</v>
      </c>
      <c r="E79" s="54">
        <f t="shared" si="20"/>
        <v>3.8020800998266888E-3</v>
      </c>
      <c r="F79" s="72">
        <v>523.79999999999995</v>
      </c>
      <c r="G79" s="72">
        <v>1801123377.1343999</v>
      </c>
      <c r="H79" s="54">
        <f t="shared" si="21"/>
        <v>3.8455536667278277E-3</v>
      </c>
      <c r="I79" s="72">
        <v>522.72</v>
      </c>
      <c r="J79" s="185">
        <f t="shared" si="23"/>
        <v>-2.3669557410218359E-3</v>
      </c>
      <c r="K79" s="185">
        <f t="shared" si="24"/>
        <v>-2.0618556701029541E-3</v>
      </c>
      <c r="L79" s="9"/>
      <c r="M79" s="263"/>
      <c r="N79" s="223"/>
      <c r="O79" s="446"/>
    </row>
    <row r="80" spans="1:16" ht="12.95" customHeight="1">
      <c r="A80" s="399">
        <v>69</v>
      </c>
      <c r="B80" s="400" t="s">
        <v>7</v>
      </c>
      <c r="C80" s="53" t="s">
        <v>168</v>
      </c>
      <c r="D80" s="72">
        <v>10305660081.370001</v>
      </c>
      <c r="E80" s="54">
        <f t="shared" si="20"/>
        <v>2.1703233276705033E-2</v>
      </c>
      <c r="F80" s="95">
        <v>113.42</v>
      </c>
      <c r="G80" s="72">
        <v>10345666909.59</v>
      </c>
      <c r="H80" s="54">
        <f t="shared" si="21"/>
        <v>2.2088890646800946E-2</v>
      </c>
      <c r="I80" s="95">
        <v>113.51</v>
      </c>
      <c r="J80" s="185">
        <f t="shared" si="23"/>
        <v>3.8820248197707812E-3</v>
      </c>
      <c r="K80" s="185">
        <f t="shared" si="24"/>
        <v>7.9351084464824022E-4</v>
      </c>
      <c r="L80" s="9"/>
      <c r="M80" s="263"/>
      <c r="N80" s="223"/>
      <c r="O80" s="446"/>
    </row>
    <row r="81" spans="1:15" ht="12.95" customHeight="1">
      <c r="A81" s="399">
        <v>70</v>
      </c>
      <c r="B81" s="400" t="s">
        <v>173</v>
      </c>
      <c r="C81" s="53" t="s">
        <v>176</v>
      </c>
      <c r="D81" s="72">
        <v>358583808.75</v>
      </c>
      <c r="E81" s="54">
        <f t="shared" si="20"/>
        <v>7.5516056119678094E-4</v>
      </c>
      <c r="F81" s="95">
        <v>1.0508999999999999</v>
      </c>
      <c r="G81" s="72">
        <v>383784126.24000001</v>
      </c>
      <c r="H81" s="54">
        <f t="shared" si="21"/>
        <v>8.1941219165245372E-4</v>
      </c>
      <c r="I81" s="95">
        <v>1.0508999999999999</v>
      </c>
      <c r="J81" s="185">
        <f t="shared" si="23"/>
        <v>7.0277343469150738E-2</v>
      </c>
      <c r="K81" s="185">
        <f t="shared" si="24"/>
        <v>0</v>
      </c>
      <c r="L81" s="9"/>
      <c r="M81" s="263"/>
      <c r="N81" s="223"/>
      <c r="O81" s="446"/>
    </row>
    <row r="82" spans="1:15" ht="12.95" customHeight="1">
      <c r="A82" s="399">
        <v>71</v>
      </c>
      <c r="B82" s="424" t="s">
        <v>113</v>
      </c>
      <c r="C82" s="425" t="s">
        <v>180</v>
      </c>
      <c r="D82" s="72">
        <v>2112970919.9000001</v>
      </c>
      <c r="E82" s="54">
        <f t="shared" si="20"/>
        <v>4.4498169374307048E-3</v>
      </c>
      <c r="F82" s="342">
        <v>40348.44</v>
      </c>
      <c r="G82" s="72">
        <v>2104457900</v>
      </c>
      <c r="H82" s="54">
        <f t="shared" si="21"/>
        <v>4.4931990204330448E-3</v>
      </c>
      <c r="I82" s="342">
        <v>40382.6</v>
      </c>
      <c r="J82" s="185">
        <f t="shared" si="23"/>
        <v>-4.0289337727388071E-3</v>
      </c>
      <c r="K82" s="185">
        <f t="shared" si="24"/>
        <v>8.4662504919635591E-4</v>
      </c>
      <c r="L82" s="9"/>
      <c r="M82" s="263"/>
      <c r="N82" s="223"/>
      <c r="O82" s="446"/>
    </row>
    <row r="83" spans="1:15" ht="12.95" customHeight="1">
      <c r="A83" s="399">
        <v>72</v>
      </c>
      <c r="B83" s="400" t="s">
        <v>9</v>
      </c>
      <c r="C83" s="400" t="s">
        <v>185</v>
      </c>
      <c r="D83" s="72">
        <v>1880683533.27</v>
      </c>
      <c r="E83" s="54">
        <f t="shared" si="20"/>
        <v>3.9606306747884306E-3</v>
      </c>
      <c r="F83" s="342">
        <v>1.0264</v>
      </c>
      <c r="G83" s="72">
        <v>2005602587.3199999</v>
      </c>
      <c r="H83" s="54">
        <f t="shared" si="21"/>
        <v>4.2821344065491667E-3</v>
      </c>
      <c r="I83" s="342">
        <v>0.96109999999999995</v>
      </c>
      <c r="J83" s="185">
        <f t="shared" si="23"/>
        <v>6.642215547705653E-2</v>
      </c>
      <c r="K83" s="185">
        <f t="shared" si="24"/>
        <v>-6.36204208885425E-2</v>
      </c>
      <c r="L83" s="9"/>
      <c r="M83" s="263"/>
      <c r="N83" s="223"/>
      <c r="O83" s="446"/>
    </row>
    <row r="84" spans="1:15" ht="12.95" customHeight="1">
      <c r="A84" s="399">
        <v>73</v>
      </c>
      <c r="B84" s="400" t="s">
        <v>188</v>
      </c>
      <c r="C84" s="400" t="s">
        <v>189</v>
      </c>
      <c r="D84" s="72">
        <v>535744537.35000002</v>
      </c>
      <c r="E84" s="54">
        <f t="shared" si="20"/>
        <v>1.1282526862929246E-3</v>
      </c>
      <c r="F84" s="342">
        <v>48350.7</v>
      </c>
      <c r="G84" s="72">
        <v>536327661.30000001</v>
      </c>
      <c r="H84" s="54">
        <f t="shared" si="21"/>
        <v>1.1451057882337803E-3</v>
      </c>
      <c r="I84" s="342">
        <v>48406.5</v>
      </c>
      <c r="J84" s="185">
        <f t="shared" si="23"/>
        <v>1.0884365762912768E-3</v>
      </c>
      <c r="K84" s="185">
        <f t="shared" si="24"/>
        <v>1.1540680900173712E-3</v>
      </c>
      <c r="L84" s="9"/>
      <c r="M84" s="263"/>
      <c r="N84" s="223"/>
      <c r="O84" s="446"/>
    </row>
    <row r="85" spans="1:15" ht="12.95" customHeight="1">
      <c r="A85" s="399">
        <v>74</v>
      </c>
      <c r="B85" s="53" t="s">
        <v>11</v>
      </c>
      <c r="C85" s="400" t="s">
        <v>195</v>
      </c>
      <c r="D85" s="72">
        <f>3441251.85*409.96</f>
        <v>1410775608.4259999</v>
      </c>
      <c r="E85" s="54">
        <f t="shared" ref="E85:E87" si="25">(D85/$D$89)</f>
        <v>2.9710267842139658E-3</v>
      </c>
      <c r="F85" s="342">
        <f>1.0581*409.96</f>
        <v>433.77867600000002</v>
      </c>
      <c r="G85" s="72">
        <f>3473511.65*410.65</f>
        <v>1426397559.0725</v>
      </c>
      <c r="H85" s="54">
        <f t="shared" ref="H85:H87" si="26">(G85/$G$89)</f>
        <v>3.045481743860328E-3</v>
      </c>
      <c r="I85" s="342">
        <f>1.0588*410.65</f>
        <v>434.79621999999995</v>
      </c>
      <c r="J85" s="185">
        <f t="shared" si="23"/>
        <v>1.1073306451569216E-2</v>
      </c>
      <c r="K85" s="185">
        <f t="shared" si="24"/>
        <v>2.3457676836099932E-3</v>
      </c>
      <c r="L85" s="9"/>
      <c r="M85" s="263"/>
      <c r="N85" s="223"/>
      <c r="O85" s="446"/>
    </row>
    <row r="86" spans="1:15" ht="12.95" customHeight="1">
      <c r="A86" s="399">
        <v>75</v>
      </c>
      <c r="B86" s="400" t="s">
        <v>204</v>
      </c>
      <c r="C86" s="400" t="s">
        <v>206</v>
      </c>
      <c r="D86" s="72">
        <v>107115058.86</v>
      </c>
      <c r="E86" s="54">
        <f t="shared" si="25"/>
        <v>2.255792536849834E-4</v>
      </c>
      <c r="F86" s="342">
        <v>409.62</v>
      </c>
      <c r="G86" s="72">
        <v>107115058.86</v>
      </c>
      <c r="H86" s="54">
        <f t="shared" si="26"/>
        <v>2.2869988396697315E-4</v>
      </c>
      <c r="I86" s="342">
        <v>409.62</v>
      </c>
      <c r="J86" s="185">
        <f t="shared" si="23"/>
        <v>0</v>
      </c>
      <c r="K86" s="185">
        <f t="shared" si="24"/>
        <v>0</v>
      </c>
      <c r="L86" s="9"/>
      <c r="M86" s="263"/>
      <c r="N86" s="223"/>
      <c r="O86" s="446"/>
    </row>
    <row r="87" spans="1:15" ht="12.95" customHeight="1">
      <c r="A87" s="399">
        <v>76</v>
      </c>
      <c r="B87" s="400" t="s">
        <v>7</v>
      </c>
      <c r="C87" s="53" t="s">
        <v>213</v>
      </c>
      <c r="D87" s="72">
        <v>1320018195.9100001</v>
      </c>
      <c r="E87" s="54">
        <f t="shared" si="25"/>
        <v>2.7798959609699834E-3</v>
      </c>
      <c r="F87" s="342">
        <v>100.8</v>
      </c>
      <c r="G87" s="72">
        <v>2046936350.21</v>
      </c>
      <c r="H87" s="54">
        <f t="shared" si="26"/>
        <v>4.3703855532830401E-3</v>
      </c>
      <c r="I87" s="342">
        <v>100.88</v>
      </c>
      <c r="J87" s="185">
        <f t="shared" si="23"/>
        <v>0.55068798032656952</v>
      </c>
      <c r="K87" s="185">
        <f t="shared" si="24"/>
        <v>7.9365079365077674E-4</v>
      </c>
      <c r="L87" s="9"/>
      <c r="M87" s="263"/>
      <c r="N87" s="223"/>
      <c r="O87" s="446"/>
    </row>
    <row r="88" spans="1:15" ht="12.95" customHeight="1">
      <c r="A88" s="399">
        <v>77</v>
      </c>
      <c r="B88" s="400" t="s">
        <v>188</v>
      </c>
      <c r="C88" s="400" t="s">
        <v>230</v>
      </c>
      <c r="D88" s="72">
        <v>0</v>
      </c>
      <c r="E88" s="54">
        <f t="shared" si="20"/>
        <v>0</v>
      </c>
      <c r="F88" s="342">
        <v>0</v>
      </c>
      <c r="G88" s="72">
        <v>274655460.63</v>
      </c>
      <c r="H88" s="54">
        <f t="shared" si="21"/>
        <v>5.8641308370165198E-4</v>
      </c>
      <c r="I88" s="342">
        <v>992.93</v>
      </c>
      <c r="J88" s="185" t="e">
        <f t="shared" si="22"/>
        <v>#DIV/0!</v>
      </c>
      <c r="K88" s="185" t="e">
        <f t="shared" si="19"/>
        <v>#DIV/0!</v>
      </c>
      <c r="L88" s="9"/>
      <c r="M88" s="336"/>
      <c r="N88" s="336"/>
      <c r="O88" s="446"/>
    </row>
    <row r="89" spans="1:15" ht="12.95" customHeight="1">
      <c r="A89" s="236"/>
      <c r="B89" s="237"/>
      <c r="C89" s="238" t="s">
        <v>56</v>
      </c>
      <c r="D89" s="77">
        <f>SUM(D61:D88)</f>
        <v>474844459808.276</v>
      </c>
      <c r="E89" s="65">
        <f>(D89/$D$127)</f>
        <v>0.350676622385934</v>
      </c>
      <c r="F89" s="87"/>
      <c r="G89" s="77">
        <f>SUM(G61:G88)</f>
        <v>468365164870.2569</v>
      </c>
      <c r="H89" s="65">
        <f>(G89/$G$127)</f>
        <v>0.34930195180358792</v>
      </c>
      <c r="I89" s="87"/>
      <c r="J89" s="185">
        <f>((G89-D89)/D89)</f>
        <v>-1.3645089047969929E-2</v>
      </c>
      <c r="K89" s="185"/>
      <c r="L89" s="9"/>
      <c r="M89" s="4"/>
      <c r="N89"/>
      <c r="O89"/>
    </row>
    <row r="90" spans="1:15" ht="12.95" customHeight="1">
      <c r="A90" s="239"/>
      <c r="B90" s="79"/>
      <c r="C90" s="334" t="s">
        <v>58</v>
      </c>
      <c r="D90" s="388"/>
      <c r="E90" s="81"/>
      <c r="F90" s="82"/>
      <c r="G90" s="80"/>
      <c r="H90" s="81"/>
      <c r="I90" s="82"/>
      <c r="J90" s="185"/>
      <c r="K90" s="185"/>
      <c r="L90" s="9"/>
      <c r="M90" s="4"/>
      <c r="N90" s="219"/>
      <c r="O90"/>
    </row>
    <row r="91" spans="1:15" ht="12.95" customHeight="1">
      <c r="A91" s="399">
        <v>78</v>
      </c>
      <c r="B91" s="400" t="s">
        <v>29</v>
      </c>
      <c r="C91" s="400" t="s">
        <v>178</v>
      </c>
      <c r="D91" s="72">
        <v>2297982723.3600001</v>
      </c>
      <c r="E91" s="54">
        <f>(D91/$D$95)</f>
        <v>4.6239665555371755E-2</v>
      </c>
      <c r="F91" s="95">
        <v>68.599999999999994</v>
      </c>
      <c r="G91" s="72">
        <v>2301982368.6300001</v>
      </c>
      <c r="H91" s="54">
        <f>(G91/$G$95)</f>
        <v>4.629307127181894E-2</v>
      </c>
      <c r="I91" s="95">
        <v>68.599999999999994</v>
      </c>
      <c r="J91" s="185">
        <f>((G91-D91)/D91)</f>
        <v>1.7405027589380182E-3</v>
      </c>
      <c r="K91" s="185">
        <f>((I91-F91)/F91)</f>
        <v>0</v>
      </c>
      <c r="L91" s="9"/>
      <c r="M91" s="4"/>
      <c r="N91" s="224"/>
      <c r="O91"/>
    </row>
    <row r="92" spans="1:15" ht="12.95" customHeight="1">
      <c r="A92" s="399">
        <v>79</v>
      </c>
      <c r="B92" s="400" t="s">
        <v>29</v>
      </c>
      <c r="C92" s="400" t="s">
        <v>31</v>
      </c>
      <c r="D92" s="72">
        <v>9648869234.3299999</v>
      </c>
      <c r="E92" s="54">
        <f t="shared" ref="E92:E94" si="27">(D92/$D$95)</f>
        <v>0.19415310735260041</v>
      </c>
      <c r="F92" s="95">
        <v>36.6</v>
      </c>
      <c r="G92" s="72">
        <v>9673935056.5</v>
      </c>
      <c r="H92" s="54">
        <f>(G92/$G$95)</f>
        <v>0.19454369901018276</v>
      </c>
      <c r="I92" s="95">
        <v>36.6</v>
      </c>
      <c r="J92" s="185">
        <f>((G92-D92)/D92)</f>
        <v>2.5977989297251165E-3</v>
      </c>
      <c r="K92" s="185">
        <f>((I92-F92)/F92)</f>
        <v>0</v>
      </c>
      <c r="L92" s="9"/>
      <c r="M92" s="4"/>
      <c r="N92" s="224"/>
      <c r="O92"/>
    </row>
    <row r="93" spans="1:15" ht="12.95" customHeight="1">
      <c r="A93" s="399">
        <v>80</v>
      </c>
      <c r="B93" s="53" t="s">
        <v>11</v>
      </c>
      <c r="C93" s="400" t="s">
        <v>32</v>
      </c>
      <c r="D93" s="72">
        <v>30350365696.451077</v>
      </c>
      <c r="E93" s="54">
        <f t="shared" ref="E93" si="28">(D93/$D$95)</f>
        <v>0.61070553099509584</v>
      </c>
      <c r="F93" s="95">
        <v>11.37</v>
      </c>
      <c r="G93" s="72">
        <v>30350365696.451077</v>
      </c>
      <c r="H93" s="54">
        <f>(G93/$G$95)</f>
        <v>0.61034856802476545</v>
      </c>
      <c r="I93" s="95">
        <v>11.37</v>
      </c>
      <c r="J93" s="185">
        <f>((G93-D93)/D93)</f>
        <v>0</v>
      </c>
      <c r="K93" s="185">
        <f>((I93-F93)/F93)</f>
        <v>0</v>
      </c>
      <c r="L93" s="9"/>
      <c r="M93" s="4"/>
      <c r="N93" s="224"/>
      <c r="O93" s="374"/>
    </row>
    <row r="94" spans="1:15" ht="12.95" customHeight="1">
      <c r="A94" s="399">
        <v>81</v>
      </c>
      <c r="B94" s="400" t="s">
        <v>14</v>
      </c>
      <c r="C94" s="400" t="s">
        <v>210</v>
      </c>
      <c r="D94" s="72">
        <v>7400000000</v>
      </c>
      <c r="E94" s="54">
        <f t="shared" si="27"/>
        <v>0.14890169609693205</v>
      </c>
      <c r="F94" s="95">
        <v>100</v>
      </c>
      <c r="G94" s="72">
        <v>7400000000</v>
      </c>
      <c r="H94" s="54">
        <f>(G94/$G$95)</f>
        <v>0.14881466169323279</v>
      </c>
      <c r="I94" s="95">
        <v>100</v>
      </c>
      <c r="J94" s="185">
        <f>((G94-D94)/D94)</f>
        <v>0</v>
      </c>
      <c r="K94" s="185">
        <f>((I94-F94)/F94)</f>
        <v>0</v>
      </c>
      <c r="L94" s="9"/>
      <c r="M94" s="4"/>
      <c r="N94" s="224"/>
      <c r="O94"/>
    </row>
    <row r="95" spans="1:15" ht="12.95" customHeight="1">
      <c r="A95" s="236"/>
      <c r="B95" s="240"/>
      <c r="C95" s="238" t="s">
        <v>56</v>
      </c>
      <c r="D95" s="77">
        <f>SUM(D91:D94)</f>
        <v>49697217654.141075</v>
      </c>
      <c r="E95" s="65">
        <f>(D95/$D$127)</f>
        <v>3.6701812707195573E-2</v>
      </c>
      <c r="F95" s="87"/>
      <c r="G95" s="77">
        <f>SUM(G91:G94)</f>
        <v>49726283121.581078</v>
      </c>
      <c r="H95" s="65">
        <f>(G95/$G$127)</f>
        <v>3.7085353593958356E-2</v>
      </c>
      <c r="I95" s="87"/>
      <c r="J95" s="185">
        <f>((G95-D95)/D95)</f>
        <v>5.8485099995493465E-4</v>
      </c>
      <c r="K95" s="185"/>
      <c r="L95" s="9"/>
      <c r="M95" s="4"/>
      <c r="N95"/>
      <c r="O95"/>
    </row>
    <row r="96" spans="1:15" ht="12.95" customHeight="1">
      <c r="A96" s="239"/>
      <c r="B96" s="79"/>
      <c r="C96" s="79" t="s">
        <v>82</v>
      </c>
      <c r="D96" s="388"/>
      <c r="E96" s="81"/>
      <c r="F96" s="82"/>
      <c r="G96" s="80"/>
      <c r="H96" s="81"/>
      <c r="I96" s="82"/>
      <c r="J96" s="185"/>
      <c r="K96" s="185"/>
      <c r="L96" s="9"/>
      <c r="M96" s="4"/>
      <c r="N96"/>
      <c r="O96"/>
    </row>
    <row r="97" spans="1:18" ht="12.95" customHeight="1">
      <c r="A97" s="399">
        <v>82</v>
      </c>
      <c r="B97" s="400" t="s">
        <v>7</v>
      </c>
      <c r="C97" s="400" t="s">
        <v>35</v>
      </c>
      <c r="D97" s="72">
        <v>1715950484.78</v>
      </c>
      <c r="E97" s="54">
        <f>(D97/$D$117)</f>
        <v>5.910333872012781E-2</v>
      </c>
      <c r="F97" s="72">
        <v>3138.37</v>
      </c>
      <c r="G97" s="72">
        <v>1734360315.1099999</v>
      </c>
      <c r="H97" s="54">
        <f t="shared" ref="H97:H116" si="29">(G97/$G$117)</f>
        <v>5.9138965999274026E-2</v>
      </c>
      <c r="I97" s="72">
        <v>3181.15</v>
      </c>
      <c r="J97" s="185">
        <f>((G97-D97)/D97)</f>
        <v>1.0728648928561728E-2</v>
      </c>
      <c r="K97" s="185">
        <f t="shared" ref="K97:K107" si="30">((I97-F97)/F97)</f>
        <v>1.3631279931939256E-2</v>
      </c>
      <c r="L97" s="9"/>
      <c r="M97" s="4"/>
      <c r="N97" s="225"/>
      <c r="O97"/>
    </row>
    <row r="98" spans="1:18" ht="12.95" customHeight="1">
      <c r="A98" s="399">
        <v>83</v>
      </c>
      <c r="B98" s="400" t="s">
        <v>14</v>
      </c>
      <c r="C98" s="400" t="s">
        <v>33</v>
      </c>
      <c r="D98" s="72">
        <v>176668986</v>
      </c>
      <c r="E98" s="54">
        <f t="shared" ref="E98:E116" si="31">(D98/$D$117)</f>
        <v>6.0850980337222495E-3</v>
      </c>
      <c r="F98" s="72">
        <v>131.91999999999999</v>
      </c>
      <c r="G98" s="72">
        <v>178877847</v>
      </c>
      <c r="H98" s="64">
        <f t="shared" si="29"/>
        <v>6.0994539713539291E-3</v>
      </c>
      <c r="I98" s="72">
        <v>133.58000000000001</v>
      </c>
      <c r="J98" s="185">
        <f>((G98-D98)/D98)</f>
        <v>1.2502822651622622E-2</v>
      </c>
      <c r="K98" s="185">
        <f t="shared" si="30"/>
        <v>1.2583383869011713E-2</v>
      </c>
      <c r="L98" s="9"/>
      <c r="M98" s="4"/>
      <c r="N98" s="395"/>
      <c r="O98" s="278"/>
    </row>
    <row r="99" spans="1:18" ht="12.95" customHeight="1">
      <c r="A99" s="399">
        <v>84</v>
      </c>
      <c r="B99" s="400" t="s">
        <v>55</v>
      </c>
      <c r="C99" s="400" t="s">
        <v>99</v>
      </c>
      <c r="D99" s="72">
        <v>914268174.54999995</v>
      </c>
      <c r="E99" s="54">
        <f t="shared" si="31"/>
        <v>3.1490594909788158E-2</v>
      </c>
      <c r="F99" s="72">
        <v>1.3527</v>
      </c>
      <c r="G99" s="72">
        <v>924275016.11000001</v>
      </c>
      <c r="H99" s="64">
        <f t="shared" si="29"/>
        <v>3.1516328109848932E-2</v>
      </c>
      <c r="I99" s="72">
        <v>1.3676999999999999</v>
      </c>
      <c r="J99" s="185">
        <f t="shared" ref="J99:J104" si="32">((G99-D99)/D99)</f>
        <v>1.0945192929771835E-2</v>
      </c>
      <c r="K99" s="185">
        <f t="shared" si="30"/>
        <v>1.1088933244621796E-2</v>
      </c>
      <c r="L99" s="9"/>
      <c r="M99" s="4"/>
      <c r="N99" s="461"/>
      <c r="O99" s="60"/>
    </row>
    <row r="100" spans="1:18" ht="12.95" customHeight="1">
      <c r="A100" s="399">
        <v>85</v>
      </c>
      <c r="B100" s="400" t="s">
        <v>9</v>
      </c>
      <c r="C100" s="400" t="s">
        <v>197</v>
      </c>
      <c r="D100" s="72">
        <v>4290295044.3400002</v>
      </c>
      <c r="E100" s="54">
        <f t="shared" si="31"/>
        <v>0.14777277285330456</v>
      </c>
      <c r="F100" s="72">
        <v>424.45890000000003</v>
      </c>
      <c r="G100" s="72">
        <v>4314607212.1599998</v>
      </c>
      <c r="H100" s="64">
        <f t="shared" si="29"/>
        <v>0.14712133747362027</v>
      </c>
      <c r="I100" s="72">
        <v>426.78890000000001</v>
      </c>
      <c r="J100" s="185">
        <f>((G100-D100)/D100)</f>
        <v>5.6667822536060038E-3</v>
      </c>
      <c r="K100" s="185">
        <f t="shared" si="30"/>
        <v>5.489341842048745E-3</v>
      </c>
      <c r="L100" s="9"/>
      <c r="M100" s="4"/>
      <c r="N100" s="461"/>
      <c r="O100" s="276"/>
    </row>
    <row r="101" spans="1:18" ht="12.75" customHeight="1">
      <c r="A101" s="399">
        <v>86</v>
      </c>
      <c r="B101" s="400" t="s">
        <v>18</v>
      </c>
      <c r="C101" s="400" t="s">
        <v>19</v>
      </c>
      <c r="D101" s="72">
        <v>2273555921.6599998</v>
      </c>
      <c r="E101" s="54">
        <f t="shared" si="31"/>
        <v>7.8309220999609075E-2</v>
      </c>
      <c r="F101" s="72">
        <v>12.1357</v>
      </c>
      <c r="G101" s="72">
        <v>2292287920.27</v>
      </c>
      <c r="H101" s="64">
        <f t="shared" si="29"/>
        <v>7.8163422096518692E-2</v>
      </c>
      <c r="I101" s="72">
        <v>12.2362</v>
      </c>
      <c r="J101" s="185">
        <f>((G101-D101)/D101)</f>
        <v>8.2390753759526043E-3</v>
      </c>
      <c r="K101" s="185">
        <f t="shared" si="30"/>
        <v>8.2813517143634288E-3</v>
      </c>
      <c r="L101" s="9"/>
      <c r="M101" s="311"/>
      <c r="N101" s="361"/>
      <c r="O101" s="359"/>
      <c r="P101" s="352"/>
      <c r="Q101" s="294"/>
      <c r="R101" s="375"/>
    </row>
    <row r="102" spans="1:18" ht="12.95" customHeight="1" thickBot="1">
      <c r="A102" s="399">
        <v>87</v>
      </c>
      <c r="B102" s="53" t="s">
        <v>34</v>
      </c>
      <c r="C102" s="53" t="s">
        <v>163</v>
      </c>
      <c r="D102" s="72">
        <v>4145446919.1700001</v>
      </c>
      <c r="E102" s="54">
        <f t="shared" si="31"/>
        <v>0.14278369660615658</v>
      </c>
      <c r="F102" s="72">
        <v>185.65</v>
      </c>
      <c r="G102" s="72">
        <v>4164993624.48</v>
      </c>
      <c r="H102" s="64">
        <f t="shared" si="29"/>
        <v>0.14201974883730759</v>
      </c>
      <c r="I102" s="72">
        <v>186.75</v>
      </c>
      <c r="J102" s="185">
        <f t="shared" si="32"/>
        <v>4.7152226746913885E-3</v>
      </c>
      <c r="K102" s="185">
        <f t="shared" si="30"/>
        <v>5.9251279288984344E-3</v>
      </c>
      <c r="L102" s="9"/>
      <c r="M102" s="303"/>
      <c r="N102" s="360"/>
      <c r="O102" s="358"/>
      <c r="P102" s="353"/>
      <c r="Q102" s="296"/>
      <c r="R102" s="376"/>
    </row>
    <row r="103" spans="1:18" ht="12.75" customHeight="1">
      <c r="A103" s="399">
        <v>88</v>
      </c>
      <c r="B103" s="423" t="s">
        <v>137</v>
      </c>
      <c r="C103" s="423" t="s">
        <v>200</v>
      </c>
      <c r="D103" s="72">
        <v>5323682215.8299999</v>
      </c>
      <c r="E103" s="54">
        <f t="shared" si="31"/>
        <v>0.18336624280907596</v>
      </c>
      <c r="F103" s="72">
        <v>115.05</v>
      </c>
      <c r="G103" s="72">
        <v>5373886678.75</v>
      </c>
      <c r="H103" s="64">
        <f t="shared" si="29"/>
        <v>0.18324110555907833</v>
      </c>
      <c r="I103" s="72">
        <v>115.05</v>
      </c>
      <c r="J103" s="185">
        <f>((G103-D103)/D103)</f>
        <v>9.4304019069201411E-3</v>
      </c>
      <c r="K103" s="185">
        <f t="shared" si="30"/>
        <v>0</v>
      </c>
      <c r="L103" s="9"/>
      <c r="M103" s="4"/>
      <c r="N103" s="306"/>
      <c r="O103" s="306"/>
      <c r="P103" s="306"/>
      <c r="Q103" s="304"/>
    </row>
    <row r="104" spans="1:18" ht="12.95" customHeight="1" thickBot="1">
      <c r="A104" s="399">
        <v>89</v>
      </c>
      <c r="B104" s="400" t="s">
        <v>11</v>
      </c>
      <c r="C104" s="72" t="s">
        <v>223</v>
      </c>
      <c r="D104" s="72">
        <v>2109522579.04</v>
      </c>
      <c r="E104" s="54">
        <f t="shared" si="31"/>
        <v>7.2659338735373696E-2</v>
      </c>
      <c r="F104" s="72">
        <v>3855.79</v>
      </c>
      <c r="G104" s="72">
        <v>2126630557.1900001</v>
      </c>
      <c r="H104" s="64">
        <f t="shared" si="29"/>
        <v>7.2514765887444765E-2</v>
      </c>
      <c r="I104" s="72">
        <v>3887.06</v>
      </c>
      <c r="J104" s="185">
        <f t="shared" si="32"/>
        <v>8.1098815058834699E-3</v>
      </c>
      <c r="K104" s="185">
        <f t="shared" si="30"/>
        <v>8.1098815028826723E-3</v>
      </c>
      <c r="L104" s="9"/>
      <c r="M104" s="4"/>
      <c r="N104" s="296"/>
      <c r="O104" s="296"/>
      <c r="P104" s="296"/>
      <c r="Q104" s="305"/>
    </row>
    <row r="105" spans="1:18" ht="13.5" customHeight="1">
      <c r="A105" s="399">
        <v>90</v>
      </c>
      <c r="B105" s="53" t="s">
        <v>60</v>
      </c>
      <c r="C105" s="72" t="s">
        <v>202</v>
      </c>
      <c r="D105" s="72">
        <v>1829629113.3499999</v>
      </c>
      <c r="E105" s="54">
        <f t="shared" si="31"/>
        <v>6.3018828443873368E-2</v>
      </c>
      <c r="F105" s="72">
        <v>1.081</v>
      </c>
      <c r="G105" s="72">
        <v>1849676178.23</v>
      </c>
      <c r="H105" s="64">
        <f t="shared" si="29"/>
        <v>6.3071056032017944E-2</v>
      </c>
      <c r="I105" s="72">
        <v>1.0929</v>
      </c>
      <c r="J105" s="185">
        <f>((G105-D105)/D105)</f>
        <v>1.0956900900693746E-2</v>
      </c>
      <c r="K105" s="185">
        <f t="shared" si="30"/>
        <v>1.1008325624421852E-2</v>
      </c>
      <c r="L105" s="9"/>
      <c r="M105" s="4"/>
      <c r="N105" s="306"/>
      <c r="O105" s="306"/>
      <c r="P105" s="306"/>
      <c r="Q105" s="306"/>
    </row>
    <row r="106" spans="1:18" ht="12.95" customHeight="1">
      <c r="A106" s="399">
        <v>91</v>
      </c>
      <c r="B106" s="53" t="s">
        <v>76</v>
      </c>
      <c r="C106" s="400" t="s">
        <v>41</v>
      </c>
      <c r="D106" s="72">
        <v>1113551318.8099999</v>
      </c>
      <c r="E106" s="54">
        <f t="shared" si="31"/>
        <v>3.8354603679785361E-2</v>
      </c>
      <c r="F106" s="73">
        <v>552.20000000000005</v>
      </c>
      <c r="G106" s="72">
        <v>1113266832.72</v>
      </c>
      <c r="H106" s="64">
        <f t="shared" si="29"/>
        <v>3.7960652578799291E-2</v>
      </c>
      <c r="I106" s="73">
        <v>552.20000000000005</v>
      </c>
      <c r="J106" s="185">
        <f>((G106-D106)/D106)</f>
        <v>-2.5547640705408269E-4</v>
      </c>
      <c r="K106" s="185">
        <f t="shared" si="30"/>
        <v>0</v>
      </c>
      <c r="L106" s="9"/>
      <c r="M106" s="292"/>
      <c r="N106" s="254"/>
    </row>
    <row r="107" spans="1:18" ht="12.95" customHeight="1">
      <c r="A107" s="399">
        <v>92</v>
      </c>
      <c r="B107" s="53" t="s">
        <v>65</v>
      </c>
      <c r="C107" s="400" t="s">
        <v>71</v>
      </c>
      <c r="D107" s="72">
        <v>2000179914.5</v>
      </c>
      <c r="E107" s="54">
        <f t="shared" si="31"/>
        <v>6.8893194784141049E-2</v>
      </c>
      <c r="F107" s="73">
        <v>2.79</v>
      </c>
      <c r="G107" s="72">
        <v>2031203768.5</v>
      </c>
      <c r="H107" s="64">
        <f t="shared" si="29"/>
        <v>6.9260862092142647E-2</v>
      </c>
      <c r="I107" s="73">
        <v>2.83</v>
      </c>
      <c r="J107" s="185">
        <f>((G107-D107)/D107)</f>
        <v>1.5510531715220861E-2</v>
      </c>
      <c r="K107" s="185">
        <f t="shared" si="30"/>
        <v>1.4336917562724026E-2</v>
      </c>
      <c r="L107" s="9"/>
      <c r="M107" s="208"/>
    </row>
    <row r="108" spans="1:18" ht="12.95" customHeight="1" thickBot="1">
      <c r="A108" s="399">
        <v>93</v>
      </c>
      <c r="B108" s="53" t="s">
        <v>115</v>
      </c>
      <c r="C108" s="422" t="s">
        <v>67</v>
      </c>
      <c r="D108" s="72">
        <v>162374995.49000001</v>
      </c>
      <c r="E108" s="54">
        <f t="shared" si="31"/>
        <v>5.5927629866051199E-3</v>
      </c>
      <c r="F108" s="73">
        <v>1.641364</v>
      </c>
      <c r="G108" s="72">
        <v>163776904.80000001</v>
      </c>
      <c r="H108" s="64">
        <f t="shared" si="29"/>
        <v>5.58453553166041E-3</v>
      </c>
      <c r="I108" s="73">
        <v>1.655756</v>
      </c>
      <c r="J108" s="185">
        <f>((G108-D108)/D108)</f>
        <v>8.6337758210212855E-3</v>
      </c>
      <c r="K108" s="185">
        <f t="shared" ref="K108:K116" si="33">((I108-F108)/F108)</f>
        <v>8.7683170826215028E-3</v>
      </c>
      <c r="L108" s="9"/>
      <c r="M108" s="292"/>
      <c r="N108" s="397"/>
      <c r="O108" s="254"/>
    </row>
    <row r="109" spans="1:18" ht="12.95" customHeight="1">
      <c r="A109" s="399">
        <v>94</v>
      </c>
      <c r="B109" s="400" t="s">
        <v>55</v>
      </c>
      <c r="C109" s="400" t="s">
        <v>131</v>
      </c>
      <c r="D109" s="72">
        <v>542667626.38999999</v>
      </c>
      <c r="E109" s="54">
        <f t="shared" si="31"/>
        <v>1.8691371819559259E-2</v>
      </c>
      <c r="F109" s="73">
        <v>1.0899000000000001</v>
      </c>
      <c r="G109" s="72">
        <v>550306248.26999998</v>
      </c>
      <c r="H109" s="64">
        <f t="shared" si="29"/>
        <v>1.8764579783159693E-2</v>
      </c>
      <c r="I109" s="73">
        <v>1.1052</v>
      </c>
      <c r="J109" s="185">
        <f t="shared" ref="J109:J116" si="34">((G109-D109)/D109)</f>
        <v>1.4076059651493439E-2</v>
      </c>
      <c r="K109" s="185">
        <f t="shared" si="33"/>
        <v>1.4037985136250911E-2</v>
      </c>
      <c r="L109" s="9"/>
      <c r="M109" s="4"/>
      <c r="N109" s="398"/>
      <c r="Q109" s="306"/>
    </row>
    <row r="110" spans="1:18" ht="12.95" customHeight="1">
      <c r="A110" s="399">
        <v>95</v>
      </c>
      <c r="B110" s="400" t="s">
        <v>138</v>
      </c>
      <c r="C110" s="400" t="s">
        <v>140</v>
      </c>
      <c r="D110" s="72">
        <v>312996910.91000003</v>
      </c>
      <c r="E110" s="54">
        <f t="shared" si="31"/>
        <v>1.0780708772164341E-2</v>
      </c>
      <c r="F110" s="73">
        <v>1.17</v>
      </c>
      <c r="G110" s="72">
        <v>315481397.41000003</v>
      </c>
      <c r="H110" s="64">
        <f t="shared" si="29"/>
        <v>1.0757420746017319E-2</v>
      </c>
      <c r="I110" s="73">
        <v>1.1777</v>
      </c>
      <c r="J110" s="185">
        <f t="shared" si="34"/>
        <v>7.9377348893848853E-3</v>
      </c>
      <c r="K110" s="185">
        <f t="shared" si="33"/>
        <v>6.5811965811966161E-3</v>
      </c>
      <c r="L110" s="9"/>
      <c r="M110" s="4"/>
    </row>
    <row r="111" spans="1:18" ht="12.95" customHeight="1">
      <c r="A111" s="399">
        <v>96</v>
      </c>
      <c r="B111" s="400" t="s">
        <v>112</v>
      </c>
      <c r="C111" s="400" t="s">
        <v>142</v>
      </c>
      <c r="D111" s="72">
        <v>235505297.19</v>
      </c>
      <c r="E111" s="54">
        <f t="shared" si="31"/>
        <v>8.1116264563948024E-3</v>
      </c>
      <c r="F111" s="73">
        <v>130.30000000000001</v>
      </c>
      <c r="G111" s="72">
        <v>234959011.74000001</v>
      </c>
      <c r="H111" s="64">
        <f t="shared" si="29"/>
        <v>8.0117337126879521E-3</v>
      </c>
      <c r="I111" s="73">
        <v>129.82</v>
      </c>
      <c r="J111" s="185">
        <f t="shared" si="34"/>
        <v>-2.3196312631526845E-3</v>
      </c>
      <c r="K111" s="185">
        <f t="shared" si="33"/>
        <v>-3.6838066001536312E-3</v>
      </c>
      <c r="L111" s="9"/>
      <c r="N111" s="371"/>
    </row>
    <row r="112" spans="1:18" ht="12.95" customHeight="1">
      <c r="A112" s="399">
        <v>97</v>
      </c>
      <c r="B112" s="400" t="s">
        <v>50</v>
      </c>
      <c r="C112" s="400" t="s">
        <v>148</v>
      </c>
      <c r="D112" s="72">
        <v>157242931.09</v>
      </c>
      <c r="E112" s="54">
        <f t="shared" si="31"/>
        <v>5.4159967318343138E-3</v>
      </c>
      <c r="F112" s="73">
        <v>3.4851999999999999</v>
      </c>
      <c r="G112" s="72">
        <v>159268085.99000001</v>
      </c>
      <c r="H112" s="64">
        <f t="shared" si="29"/>
        <v>5.4307918833663323E-3</v>
      </c>
      <c r="I112" s="73">
        <v>3.5301</v>
      </c>
      <c r="J112" s="185">
        <f t="shared" si="34"/>
        <v>1.2879147481935978E-2</v>
      </c>
      <c r="K112" s="185">
        <f t="shared" si="33"/>
        <v>1.2883048318604432E-2</v>
      </c>
      <c r="L112" s="9"/>
      <c r="M112" s="4"/>
    </row>
    <row r="113" spans="1:16" ht="12.95" customHeight="1">
      <c r="A113" s="399">
        <v>98</v>
      </c>
      <c r="B113" s="400" t="s">
        <v>113</v>
      </c>
      <c r="C113" s="400" t="s">
        <v>198</v>
      </c>
      <c r="D113" s="72">
        <v>326134362.76999998</v>
      </c>
      <c r="E113" s="54">
        <f t="shared" si="31"/>
        <v>1.1233208581504993E-2</v>
      </c>
      <c r="F113" s="73">
        <v>114.28</v>
      </c>
      <c r="G113" s="72">
        <v>328266838.60000002</v>
      </c>
      <c r="H113" s="64">
        <f t="shared" si="29"/>
        <v>1.1193384233669636E-2</v>
      </c>
      <c r="I113" s="73">
        <v>115.04</v>
      </c>
      <c r="J113" s="185">
        <f>((G113-D113)/D113)</f>
        <v>6.5386419630486187E-3</v>
      </c>
      <c r="K113" s="185">
        <f t="shared" si="33"/>
        <v>6.6503325166258759E-3</v>
      </c>
      <c r="L113" s="9"/>
      <c r="M113" s="4"/>
    </row>
    <row r="114" spans="1:16" ht="12.95" customHeight="1">
      <c r="A114" s="399">
        <v>99</v>
      </c>
      <c r="B114" s="400" t="s">
        <v>134</v>
      </c>
      <c r="C114" s="400" t="s">
        <v>166</v>
      </c>
      <c r="D114" s="72">
        <v>138011672.91</v>
      </c>
      <c r="E114" s="54">
        <f t="shared" si="31"/>
        <v>4.753604910911524E-3</v>
      </c>
      <c r="F114" s="73">
        <v>126.708089</v>
      </c>
      <c r="G114" s="72">
        <v>141289524.09999999</v>
      </c>
      <c r="H114" s="64">
        <f t="shared" si="29"/>
        <v>4.8177511264569928E-3</v>
      </c>
      <c r="I114" s="73">
        <v>128.719776</v>
      </c>
      <c r="J114" s="185">
        <f>((G114-D114)/D114)</f>
        <v>2.3750535885015654E-2</v>
      </c>
      <c r="K114" s="185">
        <f>((I114-F114)/F114)</f>
        <v>1.5876547550172544E-2</v>
      </c>
      <c r="L114" s="9"/>
      <c r="M114" s="4"/>
    </row>
    <row r="115" spans="1:16" ht="12.95" customHeight="1">
      <c r="A115" s="399">
        <v>100</v>
      </c>
      <c r="B115" s="400" t="s">
        <v>133</v>
      </c>
      <c r="C115" s="400" t="s">
        <v>184</v>
      </c>
      <c r="D115" s="72">
        <v>1250216902.54</v>
      </c>
      <c r="E115" s="54">
        <f t="shared" ref="E115" si="35">(D115/$D$117)</f>
        <v>4.3061844569439456E-2</v>
      </c>
      <c r="F115" s="73">
        <v>2.2059000000000002</v>
      </c>
      <c r="G115" s="72">
        <v>1314294737.78</v>
      </c>
      <c r="H115" s="64">
        <f t="shared" ref="H115" si="36">(G115/$G$117)</f>
        <v>4.4815388782501346E-2</v>
      </c>
      <c r="I115" s="73">
        <v>2.3159999999999998</v>
      </c>
      <c r="J115" s="185">
        <f t="shared" ref="J115" si="37">((G115-D115)/D115)</f>
        <v>5.1253374602292165E-2</v>
      </c>
      <c r="K115" s="185">
        <f t="shared" ref="K115" si="38">((I115-F115)/F115)</f>
        <v>4.9911600707194179E-2</v>
      </c>
      <c r="L115" s="9"/>
      <c r="M115" s="4"/>
    </row>
    <row r="116" spans="1:16" ht="12.95" customHeight="1">
      <c r="A116" s="399">
        <v>101</v>
      </c>
      <c r="B116" s="400" t="s">
        <v>204</v>
      </c>
      <c r="C116" s="400" t="s">
        <v>205</v>
      </c>
      <c r="D116" s="72">
        <v>15153646.189999999</v>
      </c>
      <c r="E116" s="54">
        <f t="shared" si="31"/>
        <v>5.2194459662824831E-4</v>
      </c>
      <c r="F116" s="73">
        <v>1.0119</v>
      </c>
      <c r="G116" s="72">
        <v>15153646.189999999</v>
      </c>
      <c r="H116" s="64">
        <f t="shared" si="29"/>
        <v>5.1671556307410075E-4</v>
      </c>
      <c r="I116" s="73">
        <v>1.0119</v>
      </c>
      <c r="J116" s="185">
        <f t="shared" si="34"/>
        <v>0</v>
      </c>
      <c r="K116" s="185">
        <f t="shared" si="33"/>
        <v>0</v>
      </c>
      <c r="L116" s="9"/>
      <c r="M116" s="272"/>
      <c r="N116" s="297"/>
    </row>
    <row r="117" spans="1:16" ht="12.95" customHeight="1">
      <c r="A117" s="241"/>
      <c r="B117" s="67"/>
      <c r="C117" s="42" t="s">
        <v>56</v>
      </c>
      <c r="D117" s="68">
        <f>SUM(D97:D116)</f>
        <v>29033055017.510002</v>
      </c>
      <c r="E117" s="65">
        <f>(D117/$D$127)</f>
        <v>2.1441155015678576E-2</v>
      </c>
      <c r="F117" s="67"/>
      <c r="G117" s="68">
        <f>SUM(G97:G116)</f>
        <v>29326862345.399994</v>
      </c>
      <c r="H117" s="65">
        <f>(G117/$G$127)</f>
        <v>2.1871674124955609E-2</v>
      </c>
      <c r="I117" s="67"/>
      <c r="J117" s="185">
        <f>((G117-D117)/D117)</f>
        <v>1.0119752389570951E-2</v>
      </c>
      <c r="K117" s="209"/>
      <c r="L117" s="9"/>
      <c r="M117" s="273"/>
      <c r="N117" s="10"/>
    </row>
    <row r="118" spans="1:16" s="13" customFormat="1" ht="12.95" customHeight="1">
      <c r="A118" s="235"/>
      <c r="B118" s="235"/>
      <c r="C118" s="79" t="s">
        <v>90</v>
      </c>
      <c r="D118" s="388"/>
      <c r="E118" s="81"/>
      <c r="F118" s="82"/>
      <c r="G118" s="80"/>
      <c r="H118" s="81"/>
      <c r="I118" s="82"/>
      <c r="J118" s="185"/>
      <c r="K118" s="185"/>
      <c r="L118" s="9"/>
      <c r="M118" s="273"/>
      <c r="N118" s="10"/>
    </row>
    <row r="119" spans="1:16" ht="16.5" customHeight="1" thickBot="1">
      <c r="A119" s="399">
        <v>102</v>
      </c>
      <c r="B119" s="400" t="s">
        <v>18</v>
      </c>
      <c r="C119" s="53" t="s">
        <v>36</v>
      </c>
      <c r="D119" s="83">
        <v>579948107.88999999</v>
      </c>
      <c r="E119" s="54">
        <f>(D119/$D$126)</f>
        <v>4.2496910569388716E-2</v>
      </c>
      <c r="F119" s="363">
        <v>13.435</v>
      </c>
      <c r="G119" s="83">
        <v>589745313.63</v>
      </c>
      <c r="H119" s="54">
        <f t="shared" ref="H119:H125" si="39">(G119/$G$126)</f>
        <v>4.3631902061197499E-2</v>
      </c>
      <c r="I119" s="363">
        <v>13.6632</v>
      </c>
      <c r="J119" s="185">
        <f t="shared" ref="J119:J126" si="40">((G119-D119)/D119)</f>
        <v>1.68932454588821E-2</v>
      </c>
      <c r="K119" s="229">
        <f t="shared" ref="K119:K125" si="41">((I119-F119)/F119)</f>
        <v>1.6985485671752832E-2</v>
      </c>
      <c r="L119" s="9"/>
      <c r="M119" s="362"/>
      <c r="N119" s="360"/>
      <c r="O119" s="300"/>
      <c r="P119" s="449"/>
    </row>
    <row r="120" spans="1:16" ht="12" customHeight="1" thickBot="1">
      <c r="A120" s="399">
        <v>103</v>
      </c>
      <c r="B120" s="400" t="s">
        <v>37</v>
      </c>
      <c r="C120" s="53" t="s">
        <v>165</v>
      </c>
      <c r="D120" s="83">
        <v>2722970342.27</v>
      </c>
      <c r="E120" s="54">
        <f t="shared" ref="E120:E125" si="42">(D120/$D$126)</f>
        <v>0.19953134693301633</v>
      </c>
      <c r="F120" s="363">
        <v>1.38</v>
      </c>
      <c r="G120" s="83">
        <v>2726511140.8899999</v>
      </c>
      <c r="H120" s="54">
        <f t="shared" si="39"/>
        <v>0.20171905451157579</v>
      </c>
      <c r="I120" s="363">
        <v>1.38</v>
      </c>
      <c r="J120" s="229">
        <f t="shared" si="40"/>
        <v>1.3003441737995957E-3</v>
      </c>
      <c r="K120" s="229">
        <f t="shared" si="41"/>
        <v>0</v>
      </c>
      <c r="L120" s="9"/>
      <c r="M120" s="312"/>
      <c r="N120" s="310"/>
      <c r="O120" s="301"/>
      <c r="P120" s="450"/>
    </row>
    <row r="121" spans="1:16" ht="12" customHeight="1" thickBot="1">
      <c r="A121" s="399">
        <v>104</v>
      </c>
      <c r="B121" s="400" t="s">
        <v>7</v>
      </c>
      <c r="C121" s="53" t="s">
        <v>39</v>
      </c>
      <c r="D121" s="75">
        <v>1467573244.9400001</v>
      </c>
      <c r="E121" s="54">
        <f t="shared" si="42"/>
        <v>0.10753949895819322</v>
      </c>
      <c r="F121" s="75">
        <v>1.18</v>
      </c>
      <c r="G121" s="75">
        <v>1503512589.79</v>
      </c>
      <c r="H121" s="54">
        <f t="shared" si="39"/>
        <v>0.11123634652000328</v>
      </c>
      <c r="I121" s="75">
        <v>1.2</v>
      </c>
      <c r="J121" s="185">
        <f t="shared" si="40"/>
        <v>2.4488961606457495E-2</v>
      </c>
      <c r="K121" s="185">
        <f t="shared" si="41"/>
        <v>1.6949152542372899E-2</v>
      </c>
      <c r="L121" s="9"/>
      <c r="M121" s="447"/>
      <c r="N121" s="295"/>
      <c r="O121" s="296"/>
    </row>
    <row r="122" spans="1:16" ht="12" customHeight="1" thickBot="1">
      <c r="A122" s="399">
        <v>105</v>
      </c>
      <c r="B122" s="419" t="s">
        <v>9</v>
      </c>
      <c r="C122" s="400" t="s">
        <v>40</v>
      </c>
      <c r="D122" s="75">
        <v>402592436.17000002</v>
      </c>
      <c r="E122" s="54">
        <f t="shared" si="42"/>
        <v>2.950080278402066E-2</v>
      </c>
      <c r="F122" s="75">
        <v>37.930599999999998</v>
      </c>
      <c r="G122" s="75">
        <v>402400974.25</v>
      </c>
      <c r="H122" s="54">
        <f t="shared" si="39"/>
        <v>2.9771359758225837E-2</v>
      </c>
      <c r="I122" s="95">
        <v>38.0334</v>
      </c>
      <c r="J122" s="185">
        <f t="shared" si="40"/>
        <v>-4.755725711626866E-4</v>
      </c>
      <c r="K122" s="185">
        <f t="shared" si="41"/>
        <v>2.7102128624382953E-3</v>
      </c>
      <c r="L122" s="9"/>
      <c r="M122" s="448"/>
      <c r="P122" s="298"/>
    </row>
    <row r="123" spans="1:16" ht="12" customHeight="1">
      <c r="A123" s="399">
        <v>106</v>
      </c>
      <c r="B123" s="400" t="s">
        <v>7</v>
      </c>
      <c r="C123" s="400" t="s">
        <v>89</v>
      </c>
      <c r="D123" s="72">
        <v>255195307.49000001</v>
      </c>
      <c r="E123" s="54">
        <f t="shared" si="42"/>
        <v>1.8699969898319218E-2</v>
      </c>
      <c r="F123" s="95">
        <v>217.3</v>
      </c>
      <c r="G123" s="72">
        <v>255179954.28</v>
      </c>
      <c r="H123" s="54">
        <f t="shared" si="39"/>
        <v>1.8879313689826389E-2</v>
      </c>
      <c r="I123" s="95">
        <v>220.06</v>
      </c>
      <c r="J123" s="185">
        <f>((G123-D123)/D123)</f>
        <v>-6.0162587435546676E-5</v>
      </c>
      <c r="K123" s="185">
        <f t="shared" si="41"/>
        <v>1.2701334560515374E-2</v>
      </c>
      <c r="L123" s="9"/>
      <c r="M123" s="350"/>
      <c r="N123" s="10"/>
      <c r="P123" s="348"/>
    </row>
    <row r="124" spans="1:16" ht="12" customHeight="1">
      <c r="A124" s="399">
        <v>107</v>
      </c>
      <c r="B124" s="53" t="s">
        <v>34</v>
      </c>
      <c r="C124" s="53" t="s">
        <v>183</v>
      </c>
      <c r="D124" s="72">
        <v>6917004495.0100002</v>
      </c>
      <c r="E124" s="54">
        <f t="shared" ref="E124" si="43">(D124/$D$126)</f>
        <v>0.50685797131396815</v>
      </c>
      <c r="F124" s="95">
        <v>109.24</v>
      </c>
      <c r="G124" s="72">
        <v>6609367288.3900003</v>
      </c>
      <c r="H124" s="54">
        <f t="shared" ref="H124" si="44">(G124/$G$126)</f>
        <v>0.48898950029544636</v>
      </c>
      <c r="I124" s="95">
        <v>109.32</v>
      </c>
      <c r="J124" s="185">
        <f t="shared" ref="J124" si="45">((G124-D124)/D124)</f>
        <v>-4.4475496125805987E-2</v>
      </c>
      <c r="K124" s="185">
        <f t="shared" ref="K124" si="46">((I124-F124)/F124)</f>
        <v>7.3233247894542567E-4</v>
      </c>
      <c r="L124" s="9"/>
      <c r="M124" s="350"/>
      <c r="N124" s="10"/>
      <c r="P124" s="393"/>
    </row>
    <row r="125" spans="1:16" ht="12" customHeight="1" thickBot="1">
      <c r="A125" s="399">
        <v>108</v>
      </c>
      <c r="B125" s="400" t="s">
        <v>55</v>
      </c>
      <c r="C125" s="400" t="s">
        <v>211</v>
      </c>
      <c r="D125" s="72">
        <v>1301545920.9100001</v>
      </c>
      <c r="E125" s="54">
        <f t="shared" si="42"/>
        <v>9.5373499543093668E-2</v>
      </c>
      <c r="F125" s="95">
        <v>1.0417000000000001</v>
      </c>
      <c r="G125" s="72">
        <v>1429661483.9100001</v>
      </c>
      <c r="H125" s="54">
        <f t="shared" si="39"/>
        <v>0.10577252316372494</v>
      </c>
      <c r="I125" s="95">
        <v>1.0427999999999999</v>
      </c>
      <c r="J125" s="185">
        <f t="shared" si="40"/>
        <v>9.8433379062358106E-2</v>
      </c>
      <c r="K125" s="185">
        <f t="shared" si="41"/>
        <v>1.0559662090811931E-3</v>
      </c>
      <c r="L125" s="9"/>
      <c r="M125" s="4"/>
      <c r="N125" s="10"/>
      <c r="P125" s="299"/>
    </row>
    <row r="126" spans="1:16" ht="12" customHeight="1">
      <c r="A126" s="242"/>
      <c r="B126" s="243"/>
      <c r="C126" s="238" t="s">
        <v>56</v>
      </c>
      <c r="D126" s="90">
        <f>SUM(D119:D125)</f>
        <v>13646829854.68</v>
      </c>
      <c r="E126" s="65">
        <f>(D126/$D$127)</f>
        <v>1.0078298484617386E-2</v>
      </c>
      <c r="F126" s="87"/>
      <c r="G126" s="90">
        <f>SUM(G119:G125)</f>
        <v>13516378745.139999</v>
      </c>
      <c r="H126" s="65">
        <f>(G126/$G$127)</f>
        <v>1.0080377088466414E-2</v>
      </c>
      <c r="I126" s="87"/>
      <c r="J126" s="185">
        <f t="shared" si="40"/>
        <v>-9.5590778905523203E-3</v>
      </c>
      <c r="K126" s="185"/>
      <c r="L126" s="9"/>
      <c r="M126" s="411" t="s">
        <v>221</v>
      </c>
      <c r="N126" s="10"/>
    </row>
    <row r="127" spans="1:16" ht="15" customHeight="1">
      <c r="A127" s="244"/>
      <c r="B127" s="245"/>
      <c r="C127" s="246" t="s">
        <v>42</v>
      </c>
      <c r="D127" s="41">
        <f>SUM(D19,D47,D59,D89,D95,D117,D126)</f>
        <v>1354080738480.7368</v>
      </c>
      <c r="E127" s="55"/>
      <c r="F127" s="40"/>
      <c r="G127" s="41">
        <f>SUM(G19,G47,G59,G89,G95,G117,G126)</f>
        <v>1340860428783.4558</v>
      </c>
      <c r="H127" s="55"/>
      <c r="I127" s="40"/>
      <c r="J127" s="185">
        <f>((G127-D127)/D127)</f>
        <v>-9.7633097654974722E-3</v>
      </c>
      <c r="K127" s="185"/>
      <c r="L127" s="9"/>
      <c r="M127" s="410">
        <f>((G127-D127)/D127)</f>
        <v>-9.7633097654974722E-3</v>
      </c>
      <c r="N127" s="193"/>
    </row>
    <row r="128" spans="1:16" ht="11.25" customHeight="1">
      <c r="A128" s="338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9"/>
      <c r="M128" s="4"/>
    </row>
    <row r="129" spans="1:15" ht="12" customHeight="1">
      <c r="A129" s="455" t="s">
        <v>229</v>
      </c>
      <c r="B129" s="456"/>
      <c r="C129" s="456"/>
      <c r="D129" s="456"/>
      <c r="E129" s="456"/>
      <c r="F129" s="456"/>
      <c r="G129" s="456"/>
      <c r="H129" s="456"/>
      <c r="I129" s="456"/>
      <c r="J129" s="456"/>
      <c r="K129" s="457"/>
      <c r="L129" s="9"/>
      <c r="M129" s="4"/>
    </row>
    <row r="130" spans="1:15" ht="27" customHeight="1">
      <c r="A130" s="266"/>
      <c r="B130" s="267"/>
      <c r="C130" s="266" t="s">
        <v>63</v>
      </c>
      <c r="D130" s="429" t="s">
        <v>225</v>
      </c>
      <c r="E130" s="430"/>
      <c r="F130" s="431"/>
      <c r="G130" s="429" t="s">
        <v>228</v>
      </c>
      <c r="H130" s="430"/>
      <c r="I130" s="431"/>
      <c r="J130" s="453" t="s">
        <v>84</v>
      </c>
      <c r="K130" s="454"/>
      <c r="M130" s="4"/>
    </row>
    <row r="131" spans="1:15" ht="27" customHeight="1">
      <c r="A131" s="247"/>
      <c r="B131" s="370"/>
      <c r="C131" s="248"/>
      <c r="D131" s="91" t="s">
        <v>97</v>
      </c>
      <c r="E131" s="92" t="s">
        <v>83</v>
      </c>
      <c r="F131" s="92" t="s">
        <v>98</v>
      </c>
      <c r="G131" s="91" t="s">
        <v>97</v>
      </c>
      <c r="H131" s="92" t="s">
        <v>83</v>
      </c>
      <c r="I131" s="92" t="s">
        <v>98</v>
      </c>
      <c r="J131" s="389" t="s">
        <v>155</v>
      </c>
      <c r="K131" s="210" t="s">
        <v>154</v>
      </c>
      <c r="M131" s="4"/>
    </row>
    <row r="132" spans="1:15" ht="12" customHeight="1">
      <c r="A132" s="399">
        <v>1</v>
      </c>
      <c r="B132" s="53" t="s">
        <v>43</v>
      </c>
      <c r="C132" s="53" t="s">
        <v>44</v>
      </c>
      <c r="D132" s="89">
        <v>2507869000</v>
      </c>
      <c r="E132" s="76">
        <f>(D132/$D$142)</f>
        <v>0.16089598110273282</v>
      </c>
      <c r="F132" s="88">
        <v>16.510000000000002</v>
      </c>
      <c r="G132" s="89">
        <v>2507869000</v>
      </c>
      <c r="H132" s="76">
        <f t="shared" ref="H132:H141" si="47">(G132/$G$142)</f>
        <v>0.15266719441719681</v>
      </c>
      <c r="I132" s="88">
        <v>16.510000000000002</v>
      </c>
      <c r="J132" s="185">
        <f t="shared" ref="J132:J141" si="48">((G132-D132)/D132)</f>
        <v>0</v>
      </c>
      <c r="K132" s="185">
        <f t="shared" ref="K132:K138" si="49">((I132-F132)/F132)</f>
        <v>0</v>
      </c>
      <c r="M132" s="4"/>
    </row>
    <row r="133" spans="1:15" ht="12" customHeight="1">
      <c r="A133" s="399">
        <v>2</v>
      </c>
      <c r="B133" s="53" t="s">
        <v>43</v>
      </c>
      <c r="C133" s="422" t="s">
        <v>80</v>
      </c>
      <c r="D133" s="89">
        <v>302474885.14999998</v>
      </c>
      <c r="E133" s="76">
        <f t="shared" ref="E133:E141" si="50">(D133/$D$142)</f>
        <v>1.9405715930595129E-2</v>
      </c>
      <c r="F133" s="88">
        <v>3.55</v>
      </c>
      <c r="G133" s="89">
        <v>312699388.31</v>
      </c>
      <c r="H133" s="76">
        <f t="shared" si="47"/>
        <v>1.9035658684429406E-2</v>
      </c>
      <c r="I133" s="88">
        <v>3.67</v>
      </c>
      <c r="J133" s="185">
        <f t="shared" si="48"/>
        <v>3.3802816901408538E-2</v>
      </c>
      <c r="K133" s="185">
        <f t="shared" si="49"/>
        <v>3.3802816901408482E-2</v>
      </c>
      <c r="M133" s="4"/>
    </row>
    <row r="134" spans="1:15" ht="12" customHeight="1">
      <c r="A134" s="399">
        <v>3</v>
      </c>
      <c r="B134" s="53" t="s">
        <v>43</v>
      </c>
      <c r="C134" s="53" t="s">
        <v>69</v>
      </c>
      <c r="D134" s="89">
        <v>144328433.91999999</v>
      </c>
      <c r="E134" s="76">
        <f t="shared" si="50"/>
        <v>9.2596004721854849E-3</v>
      </c>
      <c r="F134" s="88">
        <v>5.62</v>
      </c>
      <c r="G134" s="89">
        <v>144328433.91999999</v>
      </c>
      <c r="H134" s="76">
        <f t="shared" si="47"/>
        <v>8.7860319184112808E-3</v>
      </c>
      <c r="I134" s="88">
        <v>5.62</v>
      </c>
      <c r="J134" s="185">
        <f t="shared" si="48"/>
        <v>0</v>
      </c>
      <c r="K134" s="185">
        <f t="shared" si="49"/>
        <v>0</v>
      </c>
      <c r="M134" s="4"/>
      <c r="O134" s="193"/>
    </row>
    <row r="135" spans="1:15" ht="12" customHeight="1">
      <c r="A135" s="399">
        <v>4</v>
      </c>
      <c r="B135" s="53" t="s">
        <v>43</v>
      </c>
      <c r="C135" s="53" t="s">
        <v>70</v>
      </c>
      <c r="D135" s="89">
        <v>202635567.75</v>
      </c>
      <c r="E135" s="76">
        <f t="shared" si="50"/>
        <v>1.3000379397586371E-2</v>
      </c>
      <c r="F135" s="88">
        <v>19.25</v>
      </c>
      <c r="G135" s="89">
        <v>203372424.36000001</v>
      </c>
      <c r="H135" s="76">
        <f t="shared" si="47"/>
        <v>1.238035058803501E-2</v>
      </c>
      <c r="I135" s="88">
        <v>19.32</v>
      </c>
      <c r="J135" s="185">
        <f t="shared" si="48"/>
        <v>3.6363636363637071E-3</v>
      </c>
      <c r="K135" s="185">
        <f t="shared" si="49"/>
        <v>3.6363636363636511E-3</v>
      </c>
      <c r="M135" s="4"/>
      <c r="O135" s="193"/>
    </row>
    <row r="136" spans="1:15" ht="12" customHeight="1">
      <c r="A136" s="399">
        <v>5</v>
      </c>
      <c r="B136" s="53" t="s">
        <v>43</v>
      </c>
      <c r="C136" s="53" t="s">
        <v>117</v>
      </c>
      <c r="D136" s="89">
        <v>687174076.79999995</v>
      </c>
      <c r="E136" s="76">
        <f t="shared" si="50"/>
        <v>4.4086651764944924E-2</v>
      </c>
      <c r="F136" s="88">
        <v>195.2</v>
      </c>
      <c r="G136" s="89">
        <v>687174076.79999995</v>
      </c>
      <c r="H136" s="76">
        <f t="shared" si="47"/>
        <v>4.1831905247556117E-2</v>
      </c>
      <c r="I136" s="88">
        <v>195.2</v>
      </c>
      <c r="J136" s="185">
        <f t="shared" si="48"/>
        <v>0</v>
      </c>
      <c r="K136" s="185">
        <f t="shared" si="49"/>
        <v>0</v>
      </c>
      <c r="M136" s="4"/>
    </row>
    <row r="137" spans="1:15" ht="12" customHeight="1">
      <c r="A137" s="399">
        <v>6</v>
      </c>
      <c r="B137" s="53" t="s">
        <v>45</v>
      </c>
      <c r="C137" s="53" t="s">
        <v>46</v>
      </c>
      <c r="D137" s="89">
        <v>9159411300</v>
      </c>
      <c r="E137" s="76">
        <f t="shared" si="50"/>
        <v>0.58763534595983979</v>
      </c>
      <c r="F137" s="88">
        <v>8450</v>
      </c>
      <c r="G137" s="89">
        <v>9972376800</v>
      </c>
      <c r="H137" s="76">
        <f t="shared" si="47"/>
        <v>0.60707109810246984</v>
      </c>
      <c r="I137" s="88">
        <v>9200</v>
      </c>
      <c r="J137" s="185">
        <f t="shared" si="48"/>
        <v>8.8757396449704137E-2</v>
      </c>
      <c r="K137" s="185">
        <f t="shared" si="49"/>
        <v>8.8757396449704137E-2</v>
      </c>
      <c r="M137" s="193"/>
      <c r="O137" s="194"/>
    </row>
    <row r="138" spans="1:15" ht="12" customHeight="1">
      <c r="A138" s="399">
        <v>7</v>
      </c>
      <c r="B138" s="53" t="s">
        <v>37</v>
      </c>
      <c r="C138" s="53" t="s">
        <v>121</v>
      </c>
      <c r="D138" s="89">
        <v>593824000</v>
      </c>
      <c r="E138" s="76">
        <f t="shared" si="50"/>
        <v>3.8097641895310008E-2</v>
      </c>
      <c r="F138" s="88">
        <v>12.32</v>
      </c>
      <c r="G138" s="89">
        <v>593824000</v>
      </c>
      <c r="H138" s="76">
        <f t="shared" si="47"/>
        <v>3.6149194418686734E-2</v>
      </c>
      <c r="I138" s="88">
        <v>12.32</v>
      </c>
      <c r="J138" s="185">
        <f t="shared" si="48"/>
        <v>0</v>
      </c>
      <c r="K138" s="185">
        <f t="shared" si="49"/>
        <v>0</v>
      </c>
      <c r="M138" s="193"/>
      <c r="O138" s="194"/>
    </row>
    <row r="139" spans="1:15" ht="12" customHeight="1">
      <c r="A139" s="399">
        <v>8</v>
      </c>
      <c r="B139" s="53" t="s">
        <v>53</v>
      </c>
      <c r="C139" s="53" t="s">
        <v>54</v>
      </c>
      <c r="D139" s="89">
        <v>553306972.77999997</v>
      </c>
      <c r="E139" s="76">
        <f t="shared" si="50"/>
        <v>3.5498213118955249E-2</v>
      </c>
      <c r="F139" s="95">
        <v>75</v>
      </c>
      <c r="G139" s="89">
        <v>558760854.82000005</v>
      </c>
      <c r="H139" s="76">
        <f t="shared" si="47"/>
        <v>3.4014716101807563E-2</v>
      </c>
      <c r="I139" s="95">
        <v>75</v>
      </c>
      <c r="J139" s="185">
        <f t="shared" si="48"/>
        <v>9.8568829028088095E-3</v>
      </c>
      <c r="K139" s="185">
        <f>((I139-F139)/F139)</f>
        <v>0</v>
      </c>
      <c r="M139" s="193"/>
      <c r="O139" s="194"/>
    </row>
    <row r="140" spans="1:15" ht="12" customHeight="1">
      <c r="A140" s="399">
        <v>9</v>
      </c>
      <c r="B140" s="53" t="s">
        <v>53</v>
      </c>
      <c r="C140" s="53" t="s">
        <v>119</v>
      </c>
      <c r="D140" s="89">
        <v>781522234.29999995</v>
      </c>
      <c r="E140" s="76">
        <f t="shared" si="50"/>
        <v>5.0139694952686255E-2</v>
      </c>
      <c r="F140" s="53">
        <v>118.21</v>
      </c>
      <c r="G140" s="89">
        <v>792277755.13999999</v>
      </c>
      <c r="H140" s="76">
        <f>(G140/$G$142)</f>
        <v>4.823011970576558E-2</v>
      </c>
      <c r="I140" s="53">
        <v>118.21</v>
      </c>
      <c r="J140" s="185">
        <f>((G140-D140)/D140)</f>
        <v>1.3762271075542239E-2</v>
      </c>
      <c r="K140" s="185">
        <f>((I140-F140)/F140)</f>
        <v>0</v>
      </c>
      <c r="M140" s="193"/>
      <c r="O140" s="194"/>
    </row>
    <row r="141" spans="1:15" ht="12" customHeight="1">
      <c r="A141" s="399">
        <v>10</v>
      </c>
      <c r="B141" s="400" t="s">
        <v>112</v>
      </c>
      <c r="C141" s="53" t="s">
        <v>179</v>
      </c>
      <c r="D141" s="89">
        <v>654350000</v>
      </c>
      <c r="E141" s="76">
        <f t="shared" si="50"/>
        <v>4.1980775405163998E-2</v>
      </c>
      <c r="F141" s="53">
        <v>100</v>
      </c>
      <c r="G141" s="89">
        <v>654350000</v>
      </c>
      <c r="H141" s="76">
        <f t="shared" si="47"/>
        <v>3.9833730815641774E-2</v>
      </c>
      <c r="I141" s="53">
        <v>100</v>
      </c>
      <c r="J141" s="185">
        <f t="shared" si="48"/>
        <v>0</v>
      </c>
      <c r="K141" s="185">
        <f>((I141-F141)/F141)</f>
        <v>0</v>
      </c>
      <c r="M141" s="411" t="s">
        <v>220</v>
      </c>
      <c r="N141" s="10"/>
      <c r="O141" s="194"/>
    </row>
    <row r="142" spans="1:15" ht="12" customHeight="1">
      <c r="A142" s="42"/>
      <c r="B142" s="42"/>
      <c r="C142" s="42" t="s">
        <v>47</v>
      </c>
      <c r="D142" s="43">
        <f>SUM(D132:D141)</f>
        <v>15586896470.699999</v>
      </c>
      <c r="E142" s="43"/>
      <c r="F142" s="44"/>
      <c r="G142" s="43">
        <f>SUM(G132:G141)</f>
        <v>16427032733.349998</v>
      </c>
      <c r="H142" s="43"/>
      <c r="I142" s="44"/>
      <c r="J142" s="185">
        <f>((G142-D142)/D142)</f>
        <v>5.3900163142115848E-2</v>
      </c>
      <c r="K142" s="211"/>
      <c r="M142" s="410">
        <f>((G142-D142)/D142)</f>
        <v>5.3900163142115848E-2</v>
      </c>
      <c r="N142" s="10"/>
      <c r="O142" s="194"/>
    </row>
    <row r="143" spans="1:15" ht="12" customHeight="1" thickBot="1">
      <c r="A143" s="45"/>
      <c r="B143" s="45"/>
      <c r="C143" s="45" t="s">
        <v>57</v>
      </c>
      <c r="D143" s="46">
        <f>SUM(D127,D142)</f>
        <v>1369667634951.4368</v>
      </c>
      <c r="E143" s="51"/>
      <c r="F143" s="56"/>
      <c r="G143" s="46">
        <f>SUM(G127,G142)</f>
        <v>1357287461516.8059</v>
      </c>
      <c r="H143" s="51"/>
      <c r="I143" s="56"/>
      <c r="J143" s="192">
        <f>((G143-D143)/D143)</f>
        <v>-9.0388157818081273E-3</v>
      </c>
      <c r="K143" s="66"/>
      <c r="M143" s="193"/>
    </row>
    <row r="144" spans="1:15" ht="7.5" customHeight="1" thickBot="1">
      <c r="A144" s="318"/>
      <c r="B144" s="319"/>
      <c r="C144" s="319"/>
      <c r="D144" s="320"/>
      <c r="E144" s="320"/>
      <c r="F144" s="321"/>
      <c r="G144" s="320"/>
      <c r="H144" s="320"/>
      <c r="I144" s="321"/>
      <c r="J144" s="322"/>
      <c r="K144" s="323"/>
      <c r="M144" s="4"/>
    </row>
    <row r="145" spans="1:21" ht="12" customHeight="1" thickBot="1">
      <c r="A145" s="458" t="s">
        <v>149</v>
      </c>
      <c r="B145" s="459"/>
      <c r="C145" s="459"/>
      <c r="D145" s="459"/>
      <c r="E145" s="459"/>
      <c r="F145" s="459"/>
      <c r="G145" s="459"/>
      <c r="H145" s="459"/>
      <c r="I145" s="459"/>
      <c r="J145" s="459"/>
      <c r="K145" s="460"/>
      <c r="M145" s="4"/>
      <c r="P145" s="69"/>
      <c r="Q145" s="52"/>
      <c r="R145" s="9"/>
    </row>
    <row r="146" spans="1:21" ht="25.5" customHeight="1" thickBot="1">
      <c r="A146" s="186"/>
      <c r="B146" s="189"/>
      <c r="C146" s="187"/>
      <c r="D146" s="429" t="s">
        <v>225</v>
      </c>
      <c r="E146" s="430"/>
      <c r="F146" s="431"/>
      <c r="G146" s="429" t="s">
        <v>228</v>
      </c>
      <c r="H146" s="430"/>
      <c r="I146" s="431"/>
      <c r="J146" s="444" t="s">
        <v>84</v>
      </c>
      <c r="K146" s="445"/>
      <c r="L146" s="9"/>
      <c r="M146" s="4"/>
      <c r="N146" s="10"/>
      <c r="P146" s="184"/>
      <c r="Q146" s="57"/>
      <c r="T146" s="193"/>
      <c r="U146" s="194"/>
    </row>
    <row r="147" spans="1:21" ht="12.75" customHeight="1">
      <c r="A147" s="190" t="s">
        <v>2</v>
      </c>
      <c r="B147" s="188" t="s">
        <v>3</v>
      </c>
      <c r="C147" s="36" t="s">
        <v>4</v>
      </c>
      <c r="D147" s="451" t="s">
        <v>153</v>
      </c>
      <c r="E147" s="452"/>
      <c r="F147" s="37" t="s">
        <v>167</v>
      </c>
      <c r="G147" s="451" t="s">
        <v>153</v>
      </c>
      <c r="H147" s="452"/>
      <c r="I147" s="37" t="s">
        <v>167</v>
      </c>
      <c r="J147" s="69" t="s">
        <v>79</v>
      </c>
      <c r="K147" s="52" t="s">
        <v>5</v>
      </c>
    </row>
    <row r="148" spans="1:21" ht="12.75" customHeight="1">
      <c r="A148" s="191"/>
      <c r="B148" s="38"/>
      <c r="C148" s="38" t="s">
        <v>150</v>
      </c>
      <c r="D148" s="434" t="s">
        <v>6</v>
      </c>
      <c r="E148" s="435"/>
      <c r="F148" s="265" t="s">
        <v>6</v>
      </c>
      <c r="G148" s="434" t="s">
        <v>6</v>
      </c>
      <c r="H148" s="435"/>
      <c r="I148" s="265" t="s">
        <v>6</v>
      </c>
      <c r="J148" s="184" t="s">
        <v>102</v>
      </c>
      <c r="K148" s="57" t="s">
        <v>102</v>
      </c>
    </row>
    <row r="149" spans="1:21" ht="12.75" customHeight="1" thickBot="1">
      <c r="A149" s="293">
        <v>1</v>
      </c>
      <c r="B149" s="372" t="s">
        <v>151</v>
      </c>
      <c r="C149" s="372" t="s">
        <v>152</v>
      </c>
      <c r="D149" s="432">
        <v>77731276660</v>
      </c>
      <c r="E149" s="433"/>
      <c r="F149" s="324">
        <v>107.52</v>
      </c>
      <c r="G149" s="432">
        <v>77731276660</v>
      </c>
      <c r="H149" s="433"/>
      <c r="I149" s="324">
        <v>107.52</v>
      </c>
      <c r="J149" s="192">
        <f>((G149-D149)/D149)</f>
        <v>0</v>
      </c>
      <c r="K149" s="269">
        <f>((I149-F149)/F149)</f>
        <v>0</v>
      </c>
      <c r="M149" s="4"/>
      <c r="O149" s="193"/>
    </row>
    <row r="150" spans="1:21" ht="12" customHeight="1">
      <c r="A150" s="19"/>
      <c r="B150" s="19"/>
      <c r="C150" s="22"/>
      <c r="D150" s="428"/>
      <c r="E150" s="428"/>
      <c r="F150" s="428"/>
      <c r="G150" s="23"/>
      <c r="H150" s="23"/>
      <c r="I150" s="24"/>
      <c r="K150" s="9"/>
      <c r="M150" s="4"/>
      <c r="O150" s="193"/>
    </row>
    <row r="151" spans="1:21" ht="12" customHeight="1">
      <c r="A151" s="19"/>
      <c r="B151" s="390"/>
      <c r="C151" s="349"/>
      <c r="D151" s="230"/>
      <c r="E151" s="22"/>
      <c r="F151" s="22"/>
      <c r="G151" s="283"/>
      <c r="H151" s="22"/>
      <c r="I151" s="12"/>
      <c r="M151" s="33"/>
    </row>
    <row r="152" spans="1:21" ht="10.5" customHeight="1">
      <c r="A152" s="19"/>
      <c r="B152" s="392"/>
      <c r="C152" s="351"/>
      <c r="D152" s="268"/>
      <c r="E152" s="160"/>
      <c r="F152" s="282"/>
      <c r="G152" s="233"/>
      <c r="H152"/>
      <c r="I152" s="282"/>
      <c r="M152" s="34"/>
      <c r="O152" s="277"/>
    </row>
    <row r="153" spans="1:21" ht="9.75" customHeight="1">
      <c r="A153" s="20"/>
      <c r="B153" s="391"/>
      <c r="C153" s="373"/>
      <c r="D153" s="160"/>
      <c r="E153" s="160"/>
      <c r="F153" s="28"/>
      <c r="G153" s="274"/>
      <c r="H153"/>
      <c r="I153" s="12"/>
      <c r="L153" s="32"/>
      <c r="M153" s="277"/>
    </row>
    <row r="154" spans="1:21" ht="10.5" customHeight="1">
      <c r="A154" s="21"/>
      <c r="B154" s="391"/>
      <c r="C154" s="282"/>
      <c r="D154"/>
      <c r="E154"/>
      <c r="F154" s="28"/>
      <c r="G154" s="29"/>
      <c r="H154" s="29"/>
      <c r="I154" s="30"/>
      <c r="J154" s="31"/>
      <c r="K154" s="31"/>
      <c r="L154" s="35"/>
      <c r="M154" s="14"/>
    </row>
    <row r="155" spans="1:21" ht="9.75" customHeight="1">
      <c r="A155" s="21"/>
      <c r="B155" s="391"/>
      <c r="C155" s="28"/>
      <c r="D155" s="274"/>
      <c r="E155"/>
      <c r="F155" s="29"/>
      <c r="G155" s="29"/>
      <c r="H155" s="29"/>
      <c r="I155" s="30"/>
      <c r="J155" s="34"/>
      <c r="K155" s="34"/>
      <c r="M155" s="14"/>
    </row>
    <row r="156" spans="1:21" ht="12" customHeight="1">
      <c r="A156" s="21"/>
      <c r="B156" s="12"/>
      <c r="C156" s="396"/>
      <c r="D156" s="333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396"/>
      <c r="D157" s="25"/>
      <c r="E157" s="25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2"/>
      <c r="C159" s="12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26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11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1"/>
      <c r="C164" s="26"/>
      <c r="D164" s="12"/>
      <c r="E164" s="12"/>
      <c r="F164" s="12"/>
      <c r="G164" s="12"/>
      <c r="H164" s="12"/>
      <c r="I164" s="12"/>
      <c r="J164" s="13"/>
      <c r="M164" s="14"/>
    </row>
    <row r="165" spans="1:13" ht="12" customHeight="1">
      <c r="A165" s="6"/>
      <c r="B165" s="11"/>
      <c r="C165" s="11"/>
      <c r="D165" s="12"/>
      <c r="E165" s="12"/>
      <c r="F165" s="12"/>
      <c r="G165" s="12"/>
      <c r="H165" s="12"/>
      <c r="I165" s="12"/>
      <c r="M165" s="14"/>
    </row>
    <row r="166" spans="1:13" ht="12" customHeight="1">
      <c r="B166" s="16"/>
      <c r="C166" s="16"/>
      <c r="D166" s="13"/>
      <c r="E166" s="13"/>
      <c r="F166" s="13"/>
      <c r="G166" s="13"/>
      <c r="H166" s="13"/>
      <c r="I166" s="13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2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  <c r="M195" s="15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7"/>
      <c r="C200" s="17"/>
    </row>
    <row r="201" spans="2:13" ht="12" customHeight="1">
      <c r="B201" s="18"/>
      <c r="C201" s="18"/>
    </row>
    <row r="202" spans="2:13" ht="12" customHeight="1">
      <c r="B202" s="18"/>
      <c r="C202" s="18"/>
    </row>
    <row r="203" spans="2:13" ht="12" customHeight="1">
      <c r="B203" s="18"/>
      <c r="C203" s="18"/>
    </row>
  </sheetData>
  <protectedRanges>
    <protectedRange password="CADF" sqref="F78" name="BidOffer Prices_2_1"/>
    <protectedRange password="CADF" sqref="G44:G46 D44:D46" name="Yield_2_1_2"/>
    <protectedRange password="CADF" sqref="D18" name="Fund Name_1_1_1_1_1"/>
    <protectedRange password="CADF" sqref="F18" name="Fund Name_1_1_1_1_2"/>
    <protectedRange password="CADF" sqref="D43" name="Yield_2_1_2_2"/>
    <protectedRange password="CADF" sqref="D81" name="Yield_2_1_2_2_1"/>
    <protectedRange password="CADF" sqref="I81 F81" name="Fund Name_2_2"/>
    <protectedRange password="CADF" sqref="I78" name="BidOffer Prices_2_1_1_1_1_1_1_1_1"/>
    <protectedRange password="CADF" sqref="G18" name="Fund Name_1_1_1"/>
    <protectedRange password="CADF" sqref="I18" name="Fund Name_1_1_1_1"/>
    <protectedRange password="CADF" sqref="G43" name="Yield_2_1_2_1"/>
    <protectedRange password="CADF" sqref="G81" name="Yield_2_1_2_1_1"/>
  </protectedRanges>
  <mergeCells count="29">
    <mergeCell ref="O71:O88"/>
    <mergeCell ref="M121:M122"/>
    <mergeCell ref="P119:P120"/>
    <mergeCell ref="D147:E147"/>
    <mergeCell ref="J130:K130"/>
    <mergeCell ref="A129:K129"/>
    <mergeCell ref="J146:K146"/>
    <mergeCell ref="G147:H147"/>
    <mergeCell ref="A145:K145"/>
    <mergeCell ref="N99:N100"/>
    <mergeCell ref="A1:K1"/>
    <mergeCell ref="N70:O70"/>
    <mergeCell ref="O27:P27"/>
    <mergeCell ref="O28:P28"/>
    <mergeCell ref="O26:P26"/>
    <mergeCell ref="O31:P31"/>
    <mergeCell ref="N36:N37"/>
    <mergeCell ref="D2:F2"/>
    <mergeCell ref="G2:I2"/>
    <mergeCell ref="J2:K2"/>
    <mergeCell ref="D150:F150"/>
    <mergeCell ref="D130:F130"/>
    <mergeCell ref="G130:I130"/>
    <mergeCell ref="D146:F146"/>
    <mergeCell ref="G146:I146"/>
    <mergeCell ref="D149:E149"/>
    <mergeCell ref="G149:H149"/>
    <mergeCell ref="G148:H148"/>
    <mergeCell ref="D148:E14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B27" sqref="B27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7"/>
      <c r="F5" s="387"/>
      <c r="G5" s="387"/>
    </row>
    <row r="6" spans="1:7">
      <c r="E6" s="382" t="s">
        <v>88</v>
      </c>
      <c r="F6" s="383" t="s">
        <v>194</v>
      </c>
      <c r="G6" s="387"/>
    </row>
    <row r="7" spans="1:7">
      <c r="E7" s="384" t="s">
        <v>90</v>
      </c>
      <c r="F7" s="385">
        <f>'NAV Trend'!J2</f>
        <v>13516378745.139999</v>
      </c>
      <c r="G7" s="387"/>
    </row>
    <row r="8" spans="1:7">
      <c r="E8" s="384" t="s">
        <v>82</v>
      </c>
      <c r="F8" s="386">
        <f>'NAV Trend'!J3</f>
        <v>29326862345.399994</v>
      </c>
      <c r="G8" s="387"/>
    </row>
    <row r="9" spans="1:7">
      <c r="A9" s="387"/>
      <c r="B9" s="387"/>
      <c r="E9" s="384" t="s">
        <v>62</v>
      </c>
      <c r="F9" s="385">
        <f>'NAV Trend'!J4</f>
        <v>468365164870.2569</v>
      </c>
      <c r="G9" s="387"/>
    </row>
    <row r="10" spans="1:7">
      <c r="A10" s="462"/>
      <c r="B10" s="462"/>
      <c r="E10" s="384" t="s">
        <v>0</v>
      </c>
      <c r="F10" s="385">
        <f>'NAV Trend'!J5</f>
        <v>14912581688.419998</v>
      </c>
      <c r="G10" s="387"/>
    </row>
    <row r="11" spans="1:7">
      <c r="A11" s="378"/>
      <c r="B11" s="378"/>
      <c r="E11" s="384" t="s">
        <v>58</v>
      </c>
      <c r="F11" s="385">
        <f>'NAV Trend'!J6</f>
        <v>49726283121.581078</v>
      </c>
      <c r="G11" s="387"/>
    </row>
    <row r="12" spans="1:7">
      <c r="A12" s="379"/>
      <c r="B12" s="380"/>
      <c r="E12" s="384" t="s">
        <v>59</v>
      </c>
      <c r="F12" s="385">
        <f>'NAV Trend'!J7</f>
        <v>514215866715.94806</v>
      </c>
      <c r="G12" s="387"/>
    </row>
    <row r="13" spans="1:7">
      <c r="A13" s="379"/>
      <c r="B13" s="380"/>
      <c r="E13" s="384" t="s">
        <v>81</v>
      </c>
      <c r="F13" s="385">
        <f>'NAV Trend'!J8</f>
        <v>250797291296.70999</v>
      </c>
      <c r="G13" s="387"/>
    </row>
    <row r="14" spans="1:7">
      <c r="A14" s="379"/>
      <c r="B14" s="380"/>
    </row>
    <row r="15" spans="1:7">
      <c r="A15" s="379"/>
      <c r="B15" s="380"/>
    </row>
    <row r="16" spans="1:7">
      <c r="A16" s="379"/>
      <c r="B16" s="380"/>
    </row>
    <row r="17" spans="1:13">
      <c r="A17" s="379"/>
      <c r="B17" s="380"/>
    </row>
    <row r="18" spans="1:13">
      <c r="A18" s="379"/>
      <c r="B18" s="380"/>
    </row>
    <row r="19" spans="1:13">
      <c r="A19" s="379"/>
      <c r="B19" s="380"/>
    </row>
    <row r="24" spans="1:13" s="374" customFormat="1"/>
    <row r="25" spans="1:13" ht="18">
      <c r="B25" s="394" t="s">
        <v>196</v>
      </c>
      <c r="M25" s="377"/>
    </row>
    <row r="26" spans="1:13" ht="39.75" customHeight="1">
      <c r="B26" s="463" t="s">
        <v>231</v>
      </c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38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4" t="s">
        <v>88</v>
      </c>
      <c r="C1" s="285">
        <v>44281</v>
      </c>
      <c r="D1" s="285">
        <v>44287</v>
      </c>
      <c r="E1" s="285">
        <v>44295</v>
      </c>
      <c r="F1" s="285">
        <v>44302</v>
      </c>
      <c r="G1" s="285">
        <v>44309</v>
      </c>
      <c r="H1" s="285">
        <v>44316</v>
      </c>
      <c r="I1" s="285">
        <v>44323</v>
      </c>
      <c r="J1" s="285">
        <v>44330</v>
      </c>
    </row>
    <row r="2" spans="2:11">
      <c r="B2" s="286" t="s">
        <v>90</v>
      </c>
      <c r="C2" s="287">
        <v>14992221203.59</v>
      </c>
      <c r="D2" s="287">
        <v>14834615310.5</v>
      </c>
      <c r="E2" s="287">
        <v>14729799044.210001</v>
      </c>
      <c r="F2" s="287">
        <v>14875899238.33</v>
      </c>
      <c r="G2" s="287">
        <v>14943058143.940001</v>
      </c>
      <c r="H2" s="287">
        <v>15008031417.639999</v>
      </c>
      <c r="I2" s="287">
        <v>13646829854.68</v>
      </c>
      <c r="J2" s="287">
        <v>13516378745.139999</v>
      </c>
      <c r="K2" s="340"/>
    </row>
    <row r="3" spans="2:11">
      <c r="B3" s="286" t="s">
        <v>203</v>
      </c>
      <c r="C3" s="288">
        <v>29055441454.749996</v>
      </c>
      <c r="D3" s="288">
        <v>28995805087.060005</v>
      </c>
      <c r="E3" s="288">
        <v>29070858606.970005</v>
      </c>
      <c r="F3" s="288">
        <v>28776493345.829994</v>
      </c>
      <c r="G3" s="288">
        <v>29095842052.560001</v>
      </c>
      <c r="H3" s="288">
        <v>29090050086.420002</v>
      </c>
      <c r="I3" s="288">
        <v>29033055017.510002</v>
      </c>
      <c r="J3" s="288">
        <v>29326862345.399994</v>
      </c>
      <c r="K3" s="340"/>
    </row>
    <row r="4" spans="2:11">
      <c r="B4" s="286" t="s">
        <v>62</v>
      </c>
      <c r="C4" s="287">
        <v>491300167905.05341</v>
      </c>
      <c r="D4" s="287">
        <v>491915046087.46216</v>
      </c>
      <c r="E4" s="287">
        <v>492164680304.93445</v>
      </c>
      <c r="F4" s="287">
        <v>488805150444.31128</v>
      </c>
      <c r="G4" s="287">
        <v>486223115672.3429</v>
      </c>
      <c r="H4" s="287">
        <v>480897497961.73639</v>
      </c>
      <c r="I4" s="287">
        <v>474844459808.276</v>
      </c>
      <c r="J4" s="287">
        <v>468365164870.2569</v>
      </c>
      <c r="K4" s="340"/>
    </row>
    <row r="5" spans="2:11">
      <c r="B5" s="286" t="s">
        <v>0</v>
      </c>
      <c r="C5" s="287">
        <v>14337562231.480001</v>
      </c>
      <c r="D5" s="287">
        <v>14379261362.233032</v>
      </c>
      <c r="E5" s="287">
        <v>14429392495.120001</v>
      </c>
      <c r="F5" s="287">
        <v>14345654667.159998</v>
      </c>
      <c r="G5" s="287">
        <v>14610319452.280001</v>
      </c>
      <c r="H5" s="287">
        <v>14795950615</v>
      </c>
      <c r="I5" s="287">
        <v>14742884483.059998</v>
      </c>
      <c r="J5" s="287">
        <v>14912581688.419998</v>
      </c>
      <c r="K5" s="340"/>
    </row>
    <row r="6" spans="2:11">
      <c r="B6" s="286" t="s">
        <v>58</v>
      </c>
      <c r="C6" s="287">
        <v>49985369807.95108</v>
      </c>
      <c r="D6" s="287">
        <v>49998344212.991074</v>
      </c>
      <c r="E6" s="287">
        <v>50017163271.771072</v>
      </c>
      <c r="F6" s="287">
        <v>50020910716.831078</v>
      </c>
      <c r="G6" s="287">
        <v>50022974148.161079</v>
      </c>
      <c r="H6" s="287">
        <v>50037899459.361076</v>
      </c>
      <c r="I6" s="287">
        <v>49697217654.141075</v>
      </c>
      <c r="J6" s="287">
        <v>49726283121.581078</v>
      </c>
      <c r="K6" s="340"/>
    </row>
    <row r="7" spans="2:11">
      <c r="B7" s="286" t="s">
        <v>59</v>
      </c>
      <c r="C7" s="289">
        <v>588293220080.65259</v>
      </c>
      <c r="D7" s="289">
        <v>583592770615.6687</v>
      </c>
      <c r="E7" s="289">
        <v>566601011388.17749</v>
      </c>
      <c r="F7" s="289">
        <v>543483754460.617</v>
      </c>
      <c r="G7" s="289">
        <v>534974149193.49335</v>
      </c>
      <c r="H7" s="289">
        <v>525097087567.59589</v>
      </c>
      <c r="I7" s="289">
        <v>519273063122.22992</v>
      </c>
      <c r="J7" s="289">
        <v>514215866715.94806</v>
      </c>
      <c r="K7" s="340"/>
    </row>
    <row r="8" spans="2:11">
      <c r="B8" s="286" t="s">
        <v>81</v>
      </c>
      <c r="C8" s="289">
        <v>255664320314.89996</v>
      </c>
      <c r="D8" s="289">
        <v>257115725078.94</v>
      </c>
      <c r="E8" s="289">
        <v>259291107527.38</v>
      </c>
      <c r="F8" s="289">
        <v>261045508850.16998</v>
      </c>
      <c r="G8" s="289">
        <v>259825348004.12997</v>
      </c>
      <c r="H8" s="289">
        <v>255073172344.26996</v>
      </c>
      <c r="I8" s="289">
        <v>252843228540.84</v>
      </c>
      <c r="J8" s="289">
        <v>250797291296.70999</v>
      </c>
      <c r="K8" s="340"/>
    </row>
    <row r="9" spans="2:11" s="2" customFormat="1">
      <c r="B9" s="290" t="s">
        <v>1</v>
      </c>
      <c r="C9" s="291">
        <f t="shared" ref="C9:H9" si="0">SUM(C2:C8)</f>
        <v>1443628302998.377</v>
      </c>
      <c r="D9" s="291">
        <f t="shared" si="0"/>
        <v>1440831567754.855</v>
      </c>
      <c r="E9" s="291">
        <f t="shared" si="0"/>
        <v>1426304012638.563</v>
      </c>
      <c r="F9" s="291">
        <f t="shared" si="0"/>
        <v>1401353371723.2493</v>
      </c>
      <c r="G9" s="291">
        <f t="shared" si="0"/>
        <v>1389694806666.9072</v>
      </c>
      <c r="H9" s="291">
        <f t="shared" si="0"/>
        <v>1369999689452.0234</v>
      </c>
      <c r="I9" s="291">
        <f t="shared" ref="I9:J9" si="1">SUM(I2:I8)</f>
        <v>1354080738480.7371</v>
      </c>
      <c r="J9" s="291">
        <f t="shared" si="1"/>
        <v>1340860428783.4561</v>
      </c>
      <c r="K9" s="340"/>
    </row>
    <row r="10" spans="2:11">
      <c r="C10" s="50"/>
      <c r="D10" s="50"/>
      <c r="E10" s="50"/>
      <c r="F10" s="50"/>
      <c r="G10" s="50"/>
      <c r="H10" s="50"/>
      <c r="I10" s="50"/>
    </row>
    <row r="11" spans="2:11">
      <c r="B11" s="257" t="s">
        <v>146</v>
      </c>
      <c r="C11" s="258" t="s">
        <v>145</v>
      </c>
      <c r="D11" s="259">
        <f t="shared" ref="D11:J11" si="2">(C9+D9)/2</f>
        <v>1442229935376.616</v>
      </c>
      <c r="E11" s="260">
        <f t="shared" si="2"/>
        <v>1433567790196.709</v>
      </c>
      <c r="F11" s="260">
        <f t="shared" si="2"/>
        <v>1413828692180.9063</v>
      </c>
      <c r="G11" s="260">
        <f t="shared" si="2"/>
        <v>1395524089195.0781</v>
      </c>
      <c r="H11" s="260">
        <f>(G9+H9)/2</f>
        <v>1379847248059.4653</v>
      </c>
      <c r="I11" s="260">
        <f t="shared" si="2"/>
        <v>1362040213966.3804</v>
      </c>
      <c r="J11" s="260">
        <f t="shared" si="2"/>
        <v>1347470583632.0967</v>
      </c>
    </row>
    <row r="12" spans="2:11">
      <c r="B12" s="60"/>
      <c r="C12" s="63"/>
      <c r="D12" s="63"/>
      <c r="E12" s="63"/>
      <c r="F12" s="63"/>
      <c r="G12" s="63"/>
      <c r="H12" s="63"/>
      <c r="I12" s="63"/>
    </row>
    <row r="13" spans="2:11">
      <c r="B13" s="60"/>
      <c r="C13" s="63"/>
      <c r="D13" s="63"/>
      <c r="E13" s="63"/>
      <c r="F13" s="63"/>
      <c r="G13" s="63"/>
      <c r="H13" s="339"/>
      <c r="I13" s="340"/>
      <c r="J13" s="339"/>
    </row>
    <row r="14" spans="2:11">
      <c r="B14" s="60"/>
      <c r="C14" s="63"/>
      <c r="D14" s="63"/>
      <c r="E14" s="63"/>
      <c r="F14" s="63"/>
      <c r="G14" s="63"/>
      <c r="H14" s="63"/>
      <c r="I14" s="63"/>
    </row>
    <row r="15" spans="2:11">
      <c r="B15" s="60"/>
      <c r="C15" s="63"/>
      <c r="D15" s="63"/>
      <c r="E15" s="63"/>
      <c r="F15" s="63"/>
      <c r="G15" s="63"/>
      <c r="H15" s="63"/>
      <c r="I15" s="63"/>
      <c r="J15" s="340"/>
    </row>
    <row r="16" spans="2:11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9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2"/>
  <sheetViews>
    <sheetView zoomScale="120" zoomScaleNormal="120" workbookViewId="0">
      <pane xSplit="1" topLeftCell="AC1" activePane="topRight" state="frozen"/>
      <selection pane="topRight" activeCell="AO9" sqref="AO9"/>
    </sheetView>
  </sheetViews>
  <sheetFormatPr defaultRowHeight="15"/>
  <cols>
    <col min="1" max="1" width="33.85546875" customWidth="1"/>
    <col min="2" max="2" width="18.42578125" style="374" customWidth="1"/>
    <col min="3" max="3" width="9" style="374" customWidth="1"/>
    <col min="4" max="4" width="17.85546875" style="374" customWidth="1"/>
    <col min="5" max="5" width="10.42578125" style="374" customWidth="1"/>
    <col min="6" max="7" width="7.140625" style="374" customWidth="1"/>
    <col min="8" max="8" width="18.85546875" style="374" customWidth="1"/>
    <col min="9" max="9" width="9.5703125" style="374" customWidth="1"/>
    <col min="10" max="11" width="7.140625" style="374" customWidth="1"/>
    <col min="12" max="12" width="18.7109375" style="374" customWidth="1"/>
    <col min="13" max="13" width="9.7109375" style="374" customWidth="1"/>
    <col min="14" max="15" width="7.140625" style="374" customWidth="1"/>
    <col min="16" max="16" width="18" style="374" customWidth="1"/>
    <col min="17" max="17" width="9" style="374" customWidth="1"/>
    <col min="18" max="19" width="7.140625" style="374" customWidth="1"/>
    <col min="20" max="20" width="17.42578125" style="374" customWidth="1"/>
    <col min="21" max="21" width="10.5703125" style="374" customWidth="1"/>
    <col min="22" max="23" width="7.140625" style="374" customWidth="1"/>
    <col min="24" max="24" width="18.140625" style="374" customWidth="1"/>
    <col min="25" max="25" width="9.85546875" style="374" customWidth="1"/>
    <col min="26" max="27" width="7.140625" style="374" customWidth="1"/>
    <col min="28" max="28" width="18.28515625" style="374" customWidth="1"/>
    <col min="29" max="29" width="10.7109375" style="374" customWidth="1"/>
    <col min="30" max="30" width="7.140625" style="374" customWidth="1"/>
    <col min="31" max="31" width="6.7109375" style="374" customWidth="1"/>
    <col min="32" max="32" width="17.28515625" style="427" customWidth="1"/>
    <col min="33" max="33" width="9.28515625" style="427" customWidth="1"/>
    <col min="34" max="35" width="6.7109375" style="427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1" t="s">
        <v>95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2"/>
      <c r="AN1" s="472"/>
      <c r="AO1" s="473"/>
    </row>
    <row r="2" spans="1:49" ht="30.75" customHeight="1" thickBot="1">
      <c r="A2" s="99"/>
      <c r="B2" s="464" t="s">
        <v>214</v>
      </c>
      <c r="C2" s="465"/>
      <c r="D2" s="464" t="s">
        <v>215</v>
      </c>
      <c r="E2" s="465"/>
      <c r="F2" s="464" t="s">
        <v>84</v>
      </c>
      <c r="G2" s="465"/>
      <c r="H2" s="464" t="s">
        <v>216</v>
      </c>
      <c r="I2" s="465"/>
      <c r="J2" s="464" t="s">
        <v>84</v>
      </c>
      <c r="K2" s="465"/>
      <c r="L2" s="464" t="s">
        <v>217</v>
      </c>
      <c r="M2" s="465"/>
      <c r="N2" s="464" t="s">
        <v>84</v>
      </c>
      <c r="O2" s="465"/>
      <c r="P2" s="464" t="s">
        <v>218</v>
      </c>
      <c r="Q2" s="465"/>
      <c r="R2" s="464" t="s">
        <v>84</v>
      </c>
      <c r="S2" s="465"/>
      <c r="T2" s="464" t="s">
        <v>222</v>
      </c>
      <c r="U2" s="465"/>
      <c r="V2" s="464" t="s">
        <v>84</v>
      </c>
      <c r="W2" s="465"/>
      <c r="X2" s="464" t="s">
        <v>224</v>
      </c>
      <c r="Y2" s="465"/>
      <c r="Z2" s="464" t="s">
        <v>84</v>
      </c>
      <c r="AA2" s="465"/>
      <c r="AB2" s="464" t="s">
        <v>225</v>
      </c>
      <c r="AC2" s="465"/>
      <c r="AD2" s="464" t="s">
        <v>84</v>
      </c>
      <c r="AE2" s="465"/>
      <c r="AF2" s="464" t="s">
        <v>228</v>
      </c>
      <c r="AG2" s="465"/>
      <c r="AH2" s="464" t="s">
        <v>84</v>
      </c>
      <c r="AI2" s="465"/>
      <c r="AJ2" s="464" t="s">
        <v>103</v>
      </c>
      <c r="AK2" s="465"/>
      <c r="AL2" s="464" t="s">
        <v>104</v>
      </c>
      <c r="AM2" s="465"/>
      <c r="AN2" s="464" t="s">
        <v>94</v>
      </c>
      <c r="AO2" s="465"/>
      <c r="AP2" s="100"/>
      <c r="AQ2" s="466" t="s">
        <v>108</v>
      </c>
      <c r="AR2" s="467"/>
      <c r="AS2" s="100"/>
      <c r="AT2" s="100"/>
    </row>
    <row r="3" spans="1:49" ht="14.25" customHeight="1">
      <c r="A3" s="195" t="s">
        <v>4</v>
      </c>
      <c r="B3" s="162" t="s">
        <v>79</v>
      </c>
      <c r="C3" s="249" t="s">
        <v>5</v>
      </c>
      <c r="D3" s="162" t="s">
        <v>79</v>
      </c>
      <c r="E3" s="249" t="s">
        <v>5</v>
      </c>
      <c r="F3" s="101" t="s">
        <v>79</v>
      </c>
      <c r="G3" s="102" t="s">
        <v>5</v>
      </c>
      <c r="H3" s="162" t="s">
        <v>79</v>
      </c>
      <c r="I3" s="249" t="s">
        <v>5</v>
      </c>
      <c r="J3" s="101" t="s">
        <v>79</v>
      </c>
      <c r="K3" s="102" t="s">
        <v>5</v>
      </c>
      <c r="L3" s="162" t="s">
        <v>79</v>
      </c>
      <c r="M3" s="249" t="s">
        <v>5</v>
      </c>
      <c r="N3" s="101" t="s">
        <v>79</v>
      </c>
      <c r="O3" s="102" t="s">
        <v>5</v>
      </c>
      <c r="P3" s="413" t="s">
        <v>79</v>
      </c>
      <c r="Q3" s="414" t="s">
        <v>5</v>
      </c>
      <c r="R3" s="101" t="s">
        <v>79</v>
      </c>
      <c r="S3" s="102" t="s">
        <v>5</v>
      </c>
      <c r="T3" s="413" t="s">
        <v>79</v>
      </c>
      <c r="U3" s="414" t="s">
        <v>5</v>
      </c>
      <c r="V3" s="101" t="s">
        <v>79</v>
      </c>
      <c r="W3" s="102" t="s">
        <v>5</v>
      </c>
      <c r="X3" s="413" t="s">
        <v>79</v>
      </c>
      <c r="Y3" s="414" t="s">
        <v>5</v>
      </c>
      <c r="Z3" s="101" t="s">
        <v>79</v>
      </c>
      <c r="AA3" s="102" t="s">
        <v>5</v>
      </c>
      <c r="AB3" s="413" t="s">
        <v>79</v>
      </c>
      <c r="AC3" s="414" t="s">
        <v>5</v>
      </c>
      <c r="AD3" s="101" t="s">
        <v>79</v>
      </c>
      <c r="AE3" s="102" t="s">
        <v>5</v>
      </c>
      <c r="AF3" s="413" t="s">
        <v>79</v>
      </c>
      <c r="AG3" s="414" t="s">
        <v>5</v>
      </c>
      <c r="AH3" s="101" t="s">
        <v>79</v>
      </c>
      <c r="AI3" s="102" t="s">
        <v>5</v>
      </c>
      <c r="AJ3" s="103" t="s">
        <v>79</v>
      </c>
      <c r="AK3" s="104" t="s">
        <v>5</v>
      </c>
      <c r="AL3" s="105" t="s">
        <v>79</v>
      </c>
      <c r="AM3" s="106" t="s">
        <v>5</v>
      </c>
      <c r="AN3" s="107" t="s">
        <v>79</v>
      </c>
      <c r="AO3" s="108" t="s">
        <v>5</v>
      </c>
      <c r="AP3" s="100"/>
      <c r="AQ3" s="109" t="s">
        <v>79</v>
      </c>
      <c r="AR3" s="110" t="s">
        <v>5</v>
      </c>
      <c r="AS3" s="100"/>
      <c r="AT3" s="100"/>
    </row>
    <row r="4" spans="1:49">
      <c r="A4" s="196" t="s">
        <v>0</v>
      </c>
      <c r="B4" s="163" t="s">
        <v>6</v>
      </c>
      <c r="C4" s="163" t="s">
        <v>6</v>
      </c>
      <c r="D4" s="163" t="s">
        <v>6</v>
      </c>
      <c r="E4" s="163" t="s">
        <v>6</v>
      </c>
      <c r="F4" s="111" t="s">
        <v>102</v>
      </c>
      <c r="G4" s="111" t="s">
        <v>102</v>
      </c>
      <c r="H4" s="163" t="s">
        <v>6</v>
      </c>
      <c r="I4" s="163" t="s">
        <v>6</v>
      </c>
      <c r="J4" s="111" t="s">
        <v>102</v>
      </c>
      <c r="K4" s="111" t="s">
        <v>102</v>
      </c>
      <c r="L4" s="163" t="s">
        <v>6</v>
      </c>
      <c r="M4" s="163" t="s">
        <v>6</v>
      </c>
      <c r="N4" s="111" t="s">
        <v>102</v>
      </c>
      <c r="O4" s="111" t="s">
        <v>102</v>
      </c>
      <c r="P4" s="163" t="s">
        <v>6</v>
      </c>
      <c r="Q4" s="163" t="s">
        <v>6</v>
      </c>
      <c r="R4" s="111" t="s">
        <v>102</v>
      </c>
      <c r="S4" s="111" t="s">
        <v>102</v>
      </c>
      <c r="T4" s="163" t="s">
        <v>6</v>
      </c>
      <c r="U4" s="163" t="s">
        <v>6</v>
      </c>
      <c r="V4" s="111" t="s">
        <v>102</v>
      </c>
      <c r="W4" s="111" t="s">
        <v>102</v>
      </c>
      <c r="X4" s="163" t="s">
        <v>6</v>
      </c>
      <c r="Y4" s="163" t="s">
        <v>6</v>
      </c>
      <c r="Z4" s="111" t="s">
        <v>102</v>
      </c>
      <c r="AA4" s="111" t="s">
        <v>102</v>
      </c>
      <c r="AB4" s="163" t="s">
        <v>6</v>
      </c>
      <c r="AC4" s="163" t="s">
        <v>6</v>
      </c>
      <c r="AD4" s="111" t="s">
        <v>102</v>
      </c>
      <c r="AE4" s="111" t="s">
        <v>102</v>
      </c>
      <c r="AF4" s="163" t="s">
        <v>6</v>
      </c>
      <c r="AG4" s="163" t="s">
        <v>6</v>
      </c>
      <c r="AH4" s="111" t="s">
        <v>102</v>
      </c>
      <c r="AI4" s="111" t="s">
        <v>102</v>
      </c>
      <c r="AJ4" s="112" t="s">
        <v>102</v>
      </c>
      <c r="AK4" s="112" t="s">
        <v>102</v>
      </c>
      <c r="AL4" s="113" t="s">
        <v>102</v>
      </c>
      <c r="AM4" s="113" t="s">
        <v>102</v>
      </c>
      <c r="AN4" s="107" t="s">
        <v>102</v>
      </c>
      <c r="AO4" s="108" t="s">
        <v>102</v>
      </c>
      <c r="AP4" s="100"/>
      <c r="AQ4" s="114" t="s">
        <v>6</v>
      </c>
      <c r="AR4" s="114" t="s">
        <v>6</v>
      </c>
      <c r="AS4" s="100"/>
      <c r="AT4" s="100"/>
    </row>
    <row r="5" spans="1:49">
      <c r="A5" s="197" t="s">
        <v>8</v>
      </c>
      <c r="B5" s="164">
        <v>5962890652.6400003</v>
      </c>
      <c r="C5" s="164">
        <v>9731.49</v>
      </c>
      <c r="D5" s="164">
        <v>6030903901.3800001</v>
      </c>
      <c r="E5" s="164">
        <v>9823.02</v>
      </c>
      <c r="F5" s="115">
        <f>((D5-B5)/B5)</f>
        <v>1.1406086863237665E-2</v>
      </c>
      <c r="G5" s="115">
        <f>((E5-C5)/C5)</f>
        <v>9.40554837953907E-3</v>
      </c>
      <c r="H5" s="164">
        <v>6079553377.8199997</v>
      </c>
      <c r="I5" s="164">
        <v>9888.31</v>
      </c>
      <c r="J5" s="115">
        <f t="shared" ref="J5:J18" si="0">((H5-D5)/D5)</f>
        <v>8.0666973368399286E-3</v>
      </c>
      <c r="K5" s="115">
        <f t="shared" ref="K5:K18" si="1">((I5-E5)/E5)</f>
        <v>6.6466320948139219E-3</v>
      </c>
      <c r="L5" s="164">
        <v>6146538041.7399998</v>
      </c>
      <c r="M5" s="164">
        <v>9997.7800000000007</v>
      </c>
      <c r="N5" s="115">
        <f t="shared" ref="N5:N18" si="2">((L5-H5)/H5)</f>
        <v>1.1018023818062005E-2</v>
      </c>
      <c r="O5" s="115">
        <f t="shared" ref="O5:O18" si="3">((M5-I5)/I5)</f>
        <v>1.1070648068274676E-2</v>
      </c>
      <c r="P5" s="164">
        <v>6107045587.71</v>
      </c>
      <c r="Q5" s="164">
        <v>9937.26</v>
      </c>
      <c r="R5" s="115">
        <f t="shared" ref="R5:R18" si="4">((P5-L5)/L5)</f>
        <v>-6.4251540886615856E-3</v>
      </c>
      <c r="S5" s="115">
        <f t="shared" ref="S5:S18" si="5">((Q5-M5)/M5)</f>
        <v>-6.0533438423330411E-3</v>
      </c>
      <c r="T5" s="164">
        <v>6167793380.8199997</v>
      </c>
      <c r="U5" s="164">
        <v>10032.11</v>
      </c>
      <c r="V5" s="115">
        <f t="shared" ref="V5:V18" si="6">((T5-P5)/P5)</f>
        <v>9.9471654890296423E-3</v>
      </c>
      <c r="W5" s="115">
        <f t="shared" ref="W5:W18" si="7">((U5-Q5)/Q5)</f>
        <v>9.544884606018194E-3</v>
      </c>
      <c r="X5" s="164">
        <v>6297058711.0699997</v>
      </c>
      <c r="Y5" s="164">
        <v>10242.49</v>
      </c>
      <c r="Z5" s="115">
        <f t="shared" ref="Z5:Z18" si="8">((X5-T5)/T5)</f>
        <v>2.0958116180087465E-2</v>
      </c>
      <c r="AA5" s="115">
        <f t="shared" ref="AA5:AA18" si="9">((Y5-U5)/U5)</f>
        <v>2.097066320046323E-2</v>
      </c>
      <c r="AB5" s="164">
        <v>6315891415.8100004</v>
      </c>
      <c r="AC5" s="164">
        <v>10269.11</v>
      </c>
      <c r="AD5" s="115">
        <f t="shared" ref="AD5:AD18" si="10">((AB5-X5)/X5)</f>
        <v>2.990714491337601E-3</v>
      </c>
      <c r="AE5" s="115">
        <f t="shared" ref="AE5:AE18" si="11">((AC5-Y5)/Y5)</f>
        <v>2.5989773970978543E-3</v>
      </c>
      <c r="AF5" s="164">
        <v>6402687700.3100004</v>
      </c>
      <c r="AG5" s="164">
        <v>10402.709999999999</v>
      </c>
      <c r="AH5" s="115">
        <f t="shared" ref="AH5:AH18" si="12">((AF5-AB5)/AB5)</f>
        <v>1.3742523230011634E-2</v>
      </c>
      <c r="AI5" s="115">
        <f t="shared" ref="AI5:AI18" si="13">((AG5-AC5)/AC5)</f>
        <v>1.3009890827929445E-2</v>
      </c>
      <c r="AJ5" s="116">
        <f>AVERAGE(F5,J5,N5,R5,V5,Z5,AD5,AH5)</f>
        <v>8.9630216649930448E-3</v>
      </c>
      <c r="AK5" s="116">
        <f>AVERAGE(G5,K5,O5,S5,W5,AA5,AE5,AI5)</f>
        <v>8.3992375914754194E-3</v>
      </c>
      <c r="AL5" s="117">
        <f>((AF5-D5)/D5)</f>
        <v>6.1646447200879494E-2</v>
      </c>
      <c r="AM5" s="117">
        <f>((AG5-E5)/E5)</f>
        <v>5.9013419498280435E-2</v>
      </c>
      <c r="AN5" s="118">
        <f>STDEV(F5,J5,N5,R5,V5,Z5,AD5,AH5)</f>
        <v>8.0281101798399118E-3</v>
      </c>
      <c r="AO5" s="202">
        <f>STDEV(G5,K5,O5,S5,W5,AA5,AE5,AI5)</f>
        <v>7.8772023857192688E-3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7" t="s">
        <v>61</v>
      </c>
      <c r="B6" s="165">
        <v>796641587.83000004</v>
      </c>
      <c r="C6" s="164">
        <v>1.56</v>
      </c>
      <c r="D6" s="165">
        <v>806187720.88</v>
      </c>
      <c r="E6" s="164">
        <v>1.58</v>
      </c>
      <c r="F6" s="115">
        <f>((D6-B6)/B6)</f>
        <v>1.1982971007078602E-2</v>
      </c>
      <c r="G6" s="115">
        <f>((E6-C6)/C6)</f>
        <v>1.2820512820512832E-2</v>
      </c>
      <c r="H6" s="165">
        <v>804195433.61000001</v>
      </c>
      <c r="I6" s="164">
        <v>1.57</v>
      </c>
      <c r="J6" s="115">
        <f t="shared" si="0"/>
        <v>-2.471244870642889E-3</v>
      </c>
      <c r="K6" s="115">
        <f t="shared" si="1"/>
        <v>-6.329113924050638E-3</v>
      </c>
      <c r="L6" s="165">
        <v>804571927.94000006</v>
      </c>
      <c r="M6" s="164">
        <v>1.57</v>
      </c>
      <c r="N6" s="115">
        <f t="shared" si="2"/>
        <v>4.6816273043229732E-4</v>
      </c>
      <c r="O6" s="115">
        <f t="shared" si="3"/>
        <v>0</v>
      </c>
      <c r="P6" s="165">
        <v>801498077.35000002</v>
      </c>
      <c r="Q6" s="164">
        <v>1.57</v>
      </c>
      <c r="R6" s="115">
        <f t="shared" si="4"/>
        <v>-3.8204795410526206E-3</v>
      </c>
      <c r="S6" s="115">
        <f t="shared" si="5"/>
        <v>0</v>
      </c>
      <c r="T6" s="165">
        <v>812255000.33000004</v>
      </c>
      <c r="U6" s="164">
        <v>1.59</v>
      </c>
      <c r="V6" s="115">
        <f t="shared" si="6"/>
        <v>1.342102156447552E-2</v>
      </c>
      <c r="W6" s="115">
        <f t="shared" si="7"/>
        <v>1.2738853503184724E-2</v>
      </c>
      <c r="X6" s="165">
        <v>824267547.60000002</v>
      </c>
      <c r="Y6" s="164">
        <v>1.61</v>
      </c>
      <c r="Z6" s="115">
        <f t="shared" si="8"/>
        <v>1.4789133049497468E-2</v>
      </c>
      <c r="AA6" s="115">
        <f t="shared" si="9"/>
        <v>1.2578616352201269E-2</v>
      </c>
      <c r="AB6" s="165">
        <v>813722062.90999997</v>
      </c>
      <c r="AC6" s="164">
        <v>1.6</v>
      </c>
      <c r="AD6" s="115">
        <f t="shared" si="10"/>
        <v>-1.2793764258589448E-2</v>
      </c>
      <c r="AE6" s="115">
        <f t="shared" si="11"/>
        <v>-6.2111801242236073E-3</v>
      </c>
      <c r="AF6" s="165">
        <v>816935481.72000003</v>
      </c>
      <c r="AG6" s="164">
        <v>1.6</v>
      </c>
      <c r="AH6" s="115">
        <f t="shared" si="12"/>
        <v>3.9490373390004491E-3</v>
      </c>
      <c r="AI6" s="115">
        <f t="shared" si="13"/>
        <v>0</v>
      </c>
      <c r="AJ6" s="116">
        <f t="shared" ref="AJ6:AJ69" si="14">AVERAGE(F6,J6,N6,R6,V6,Z6,AD6,AH6)</f>
        <v>3.1906046275249223E-3</v>
      </c>
      <c r="AK6" s="116">
        <f t="shared" ref="AK6:AK69" si="15">AVERAGE(G6,K6,O6,S6,W6,AA6,AE6,AI6)</f>
        <v>3.1997110784530722E-3</v>
      </c>
      <c r="AL6" s="117">
        <f t="shared" ref="AL6:AL69" si="16">((AF6-D6)/D6)</f>
        <v>1.3331585884573184E-2</v>
      </c>
      <c r="AM6" s="117">
        <f t="shared" ref="AM6:AM69" si="17">((AG6-E6)/E6)</f>
        <v>1.2658227848101276E-2</v>
      </c>
      <c r="AN6" s="118">
        <f t="shared" ref="AN6:AN69" si="18">STDEV(F6,J6,N6,R6,V6,Z6,AD6,AH6)</f>
        <v>9.718846187533204E-3</v>
      </c>
      <c r="AO6" s="202">
        <f t="shared" ref="AO6:AO69" si="19">STDEV(G6,K6,O6,S6,W6,AA6,AE6,AI6)</f>
        <v>8.2945486453191511E-3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7" t="s">
        <v>13</v>
      </c>
      <c r="B7" s="165">
        <v>249977111.88999999</v>
      </c>
      <c r="C7" s="164">
        <v>127.81</v>
      </c>
      <c r="D7" s="165">
        <v>255954350.77000001</v>
      </c>
      <c r="E7" s="164">
        <v>130.93</v>
      </c>
      <c r="F7" s="115">
        <f>((D7-B7)/B7)</f>
        <v>2.3911144643635418E-2</v>
      </c>
      <c r="G7" s="115">
        <f>((E7-C7)/C7)</f>
        <v>2.4411235427587861E-2</v>
      </c>
      <c r="H7" s="165">
        <v>257547110.09</v>
      </c>
      <c r="I7" s="164">
        <v>131.63999999999999</v>
      </c>
      <c r="J7" s="115">
        <f t="shared" si="0"/>
        <v>6.2228257312619108E-3</v>
      </c>
      <c r="K7" s="115">
        <f t="shared" si="1"/>
        <v>5.4227449782324865E-3</v>
      </c>
      <c r="L7" s="165">
        <v>255878852.66999999</v>
      </c>
      <c r="M7" s="164">
        <v>130.4</v>
      </c>
      <c r="N7" s="115">
        <f t="shared" si="2"/>
        <v>-6.4774845247420679E-3</v>
      </c>
      <c r="O7" s="115">
        <f t="shared" si="3"/>
        <v>-9.4196292920083625E-3</v>
      </c>
      <c r="P7" s="165">
        <v>255729577.69999999</v>
      </c>
      <c r="Q7" s="164">
        <v>130.28</v>
      </c>
      <c r="R7" s="115">
        <f t="shared" si="4"/>
        <v>-5.8338142618028182E-4</v>
      </c>
      <c r="S7" s="115">
        <f t="shared" si="5"/>
        <v>-9.2024539877304094E-4</v>
      </c>
      <c r="T7" s="165">
        <v>260550314.43000001</v>
      </c>
      <c r="U7" s="164">
        <v>132.87</v>
      </c>
      <c r="V7" s="115">
        <f t="shared" si="6"/>
        <v>1.8850915773439763E-2</v>
      </c>
      <c r="W7" s="115">
        <f t="shared" si="7"/>
        <v>1.9880257906048537E-2</v>
      </c>
      <c r="X7" s="165">
        <v>254342897.37</v>
      </c>
      <c r="Y7" s="164">
        <v>129.71</v>
      </c>
      <c r="Z7" s="115">
        <f t="shared" si="8"/>
        <v>-2.3824254726308152E-2</v>
      </c>
      <c r="AA7" s="115">
        <f t="shared" si="9"/>
        <v>-2.3782644690298761E-2</v>
      </c>
      <c r="AB7" s="165">
        <v>257794285.78</v>
      </c>
      <c r="AC7" s="164">
        <v>131.51</v>
      </c>
      <c r="AD7" s="115">
        <f t="shared" si="10"/>
        <v>1.3569824224260375E-2</v>
      </c>
      <c r="AE7" s="115">
        <f t="shared" si="11"/>
        <v>1.3877110477218279E-2</v>
      </c>
      <c r="AF7" s="165">
        <v>259393112.31999999</v>
      </c>
      <c r="AG7" s="164">
        <v>132.35</v>
      </c>
      <c r="AH7" s="115">
        <f t="shared" si="12"/>
        <v>6.2019471655955167E-3</v>
      </c>
      <c r="AI7" s="115">
        <f t="shared" si="13"/>
        <v>6.3873469698122083E-3</v>
      </c>
      <c r="AJ7" s="116">
        <f t="shared" si="14"/>
        <v>4.7339421076203108E-3</v>
      </c>
      <c r="AK7" s="116">
        <f t="shared" si="15"/>
        <v>4.4820220472274012E-3</v>
      </c>
      <c r="AL7" s="117">
        <f t="shared" si="16"/>
        <v>1.3435058008019739E-2</v>
      </c>
      <c r="AM7" s="117">
        <f t="shared" si="17"/>
        <v>1.084548995646519E-2</v>
      </c>
      <c r="AN7" s="118">
        <f t="shared" si="18"/>
        <v>1.5208265101414374E-2</v>
      </c>
      <c r="AO7" s="202">
        <f t="shared" si="19"/>
        <v>1.5804131069908467E-2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7" t="s">
        <v>15</v>
      </c>
      <c r="B8" s="165">
        <v>546920130</v>
      </c>
      <c r="C8" s="176">
        <v>15.65</v>
      </c>
      <c r="D8" s="165">
        <v>553011574</v>
      </c>
      <c r="E8" s="176">
        <v>15.83</v>
      </c>
      <c r="F8" s="115">
        <f>((D8-B8)/B8)</f>
        <v>1.1137721334191886E-2</v>
      </c>
      <c r="G8" s="115">
        <f>((E8-C8)/C8)</f>
        <v>1.1501597444089438E-2</v>
      </c>
      <c r="H8" s="165">
        <v>552913538</v>
      </c>
      <c r="I8" s="176">
        <v>15.83</v>
      </c>
      <c r="J8" s="115">
        <f t="shared" si="0"/>
        <v>-1.7727657902508927E-4</v>
      </c>
      <c r="K8" s="115">
        <f t="shared" si="1"/>
        <v>0</v>
      </c>
      <c r="L8" s="165">
        <v>547035158</v>
      </c>
      <c r="M8" s="176">
        <v>15.55</v>
      </c>
      <c r="N8" s="115">
        <f t="shared" si="2"/>
        <v>-1.0631644183036805E-2</v>
      </c>
      <c r="O8" s="115">
        <f t="shared" si="3"/>
        <v>-1.7687934301958266E-2</v>
      </c>
      <c r="P8" s="165">
        <v>555766833</v>
      </c>
      <c r="Q8" s="176">
        <v>15.85</v>
      </c>
      <c r="R8" s="115">
        <f t="shared" si="4"/>
        <v>1.5961816845417455E-2</v>
      </c>
      <c r="S8" s="115">
        <f t="shared" si="5"/>
        <v>1.9292604501607649E-2</v>
      </c>
      <c r="T8" s="165">
        <v>565140206</v>
      </c>
      <c r="U8" s="176">
        <v>15.96</v>
      </c>
      <c r="V8" s="115">
        <f t="shared" si="6"/>
        <v>1.6865657400609944E-2</v>
      </c>
      <c r="W8" s="115">
        <f t="shared" si="7"/>
        <v>6.9400630914827266E-3</v>
      </c>
      <c r="X8" s="165">
        <v>559535962</v>
      </c>
      <c r="Y8" s="176">
        <v>16.010000000000002</v>
      </c>
      <c r="Z8" s="115">
        <f t="shared" si="8"/>
        <v>-9.916555114112692E-3</v>
      </c>
      <c r="AA8" s="115">
        <f t="shared" si="9"/>
        <v>3.1328320802005457E-3</v>
      </c>
      <c r="AB8" s="165">
        <v>556576695</v>
      </c>
      <c r="AC8" s="176">
        <v>15.93</v>
      </c>
      <c r="AD8" s="115">
        <f t="shared" si="10"/>
        <v>-5.2887878545329319E-3</v>
      </c>
      <c r="AE8" s="115">
        <f t="shared" si="11"/>
        <v>-4.9968769519051744E-3</v>
      </c>
      <c r="AF8" s="165">
        <v>567026812</v>
      </c>
      <c r="AG8" s="176">
        <v>16.23</v>
      </c>
      <c r="AH8" s="115">
        <f t="shared" si="12"/>
        <v>1.8775699906012053E-2</v>
      </c>
      <c r="AI8" s="115">
        <f t="shared" si="13"/>
        <v>1.883239171374769E-2</v>
      </c>
      <c r="AJ8" s="116">
        <f t="shared" si="14"/>
        <v>4.5908289694404775E-3</v>
      </c>
      <c r="AK8" s="116">
        <f t="shared" si="15"/>
        <v>4.6268346971580759E-3</v>
      </c>
      <c r="AL8" s="117">
        <f t="shared" si="16"/>
        <v>2.5343480424154741E-2</v>
      </c>
      <c r="AM8" s="117">
        <f t="shared" si="17"/>
        <v>2.5268477574226175E-2</v>
      </c>
      <c r="AN8" s="118">
        <f t="shared" si="18"/>
        <v>1.2458919251160506E-2</v>
      </c>
      <c r="AO8" s="202">
        <f t="shared" si="19"/>
        <v>1.2442441348994231E-2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8" customFormat="1">
      <c r="A9" s="197" t="s">
        <v>20</v>
      </c>
      <c r="B9" s="164">
        <v>326207398.17000002</v>
      </c>
      <c r="C9" s="164">
        <v>153.05449999999999</v>
      </c>
      <c r="D9" s="164">
        <v>328390502.81999999</v>
      </c>
      <c r="E9" s="164">
        <v>154.14250000000001</v>
      </c>
      <c r="F9" s="115">
        <f>((D9-B9)/B9)</f>
        <v>6.6923823991946099E-3</v>
      </c>
      <c r="G9" s="115">
        <f>((E9-C9)/C9)</f>
        <v>7.1085789702362385E-3</v>
      </c>
      <c r="H9" s="164">
        <v>329091789.19999999</v>
      </c>
      <c r="I9" s="164">
        <v>154.5394</v>
      </c>
      <c r="J9" s="115">
        <f t="shared" si="0"/>
        <v>2.1355257657508747E-3</v>
      </c>
      <c r="K9" s="115">
        <f t="shared" si="1"/>
        <v>2.5748901179102972E-3</v>
      </c>
      <c r="L9" s="164">
        <v>330991497.69999999</v>
      </c>
      <c r="M9" s="164">
        <v>155.49709999999999</v>
      </c>
      <c r="N9" s="115">
        <f t="shared" si="2"/>
        <v>5.7725794515203904E-3</v>
      </c>
      <c r="O9" s="115">
        <f t="shared" si="3"/>
        <v>6.1971251344316624E-3</v>
      </c>
      <c r="P9" s="164">
        <v>328321359.24000001</v>
      </c>
      <c r="Q9" s="164">
        <v>154.6053</v>
      </c>
      <c r="R9" s="115">
        <f t="shared" si="4"/>
        <v>-8.0670907819514626E-3</v>
      </c>
      <c r="S9" s="115">
        <f t="shared" si="5"/>
        <v>-5.7351551893893155E-3</v>
      </c>
      <c r="T9" s="164">
        <v>335681887.38999999</v>
      </c>
      <c r="U9" s="164">
        <v>158.11429999999999</v>
      </c>
      <c r="V9" s="115">
        <f t="shared" si="6"/>
        <v>2.2418669827141812E-2</v>
      </c>
      <c r="W9" s="115">
        <f t="shared" si="7"/>
        <v>2.2696505229768876E-2</v>
      </c>
      <c r="X9" s="164">
        <v>335311948.76999998</v>
      </c>
      <c r="Y9" s="164">
        <v>158.2929</v>
      </c>
      <c r="Z9" s="115">
        <f t="shared" si="8"/>
        <v>-1.1020511796938416E-3</v>
      </c>
      <c r="AA9" s="115">
        <f t="shared" si="9"/>
        <v>1.1295626012322554E-3</v>
      </c>
      <c r="AB9" s="164">
        <v>328057254.38</v>
      </c>
      <c r="AC9" s="164">
        <v>154.99700000000001</v>
      </c>
      <c r="AD9" s="115">
        <f t="shared" si="10"/>
        <v>-2.163565723384402E-2</v>
      </c>
      <c r="AE9" s="115">
        <f t="shared" si="11"/>
        <v>-2.0821527686965043E-2</v>
      </c>
      <c r="AF9" s="164">
        <v>333059214.57999998</v>
      </c>
      <c r="AG9" s="164">
        <v>157.40870000000001</v>
      </c>
      <c r="AH9" s="115">
        <f t="shared" si="12"/>
        <v>1.5247217164739316E-2</v>
      </c>
      <c r="AI9" s="115">
        <f t="shared" si="13"/>
        <v>1.5559655993341781E-2</v>
      </c>
      <c r="AJ9" s="116">
        <f t="shared" si="14"/>
        <v>2.6826969266072098E-3</v>
      </c>
      <c r="AK9" s="116">
        <f t="shared" si="15"/>
        <v>3.5887043963208432E-3</v>
      </c>
      <c r="AL9" s="117">
        <f t="shared" si="16"/>
        <v>1.4216951220903735E-2</v>
      </c>
      <c r="AM9" s="117">
        <f t="shared" si="17"/>
        <v>2.1189483756913229E-2</v>
      </c>
      <c r="AN9" s="118">
        <f t="shared" si="18"/>
        <v>1.3599184566475967E-2</v>
      </c>
      <c r="AO9" s="202">
        <f t="shared" si="19"/>
        <v>1.3188057889542221E-2</v>
      </c>
      <c r="AP9" s="122"/>
      <c r="AQ9" s="125"/>
      <c r="AR9" s="126"/>
      <c r="AS9" s="121"/>
      <c r="AT9" s="121"/>
    </row>
    <row r="10" spans="1:49">
      <c r="A10" s="197" t="s">
        <v>100</v>
      </c>
      <c r="B10" s="164">
        <v>1721334559.1400001</v>
      </c>
      <c r="C10" s="164">
        <v>0.89329999999999998</v>
      </c>
      <c r="D10" s="164">
        <v>1746210030.79</v>
      </c>
      <c r="E10" s="164">
        <v>0.90600000000000003</v>
      </c>
      <c r="F10" s="115">
        <f>((D10-B10)/B10)</f>
        <v>1.4451270682921714E-2</v>
      </c>
      <c r="G10" s="115">
        <f>((E10-C10)/C10)</f>
        <v>1.4216948393596825E-2</v>
      </c>
      <c r="H10" s="164">
        <v>1741705640.24</v>
      </c>
      <c r="I10" s="164">
        <v>0.90310000000000001</v>
      </c>
      <c r="J10" s="115">
        <f t="shared" si="0"/>
        <v>-2.5795239235695652E-3</v>
      </c>
      <c r="K10" s="115">
        <f t="shared" si="1"/>
        <v>-3.2008830022075205E-3</v>
      </c>
      <c r="L10" s="164">
        <v>1733692487.05</v>
      </c>
      <c r="M10" s="164">
        <v>0.89980000000000004</v>
      </c>
      <c r="N10" s="115">
        <f t="shared" si="2"/>
        <v>-4.6007505544369007E-3</v>
      </c>
      <c r="O10" s="115">
        <f t="shared" si="3"/>
        <v>-3.6540803897685413E-3</v>
      </c>
      <c r="P10" s="164">
        <v>1720249451.6500001</v>
      </c>
      <c r="Q10" s="164">
        <v>0.8921</v>
      </c>
      <c r="R10" s="115">
        <f t="shared" si="4"/>
        <v>-7.7539906877453968E-3</v>
      </c>
      <c r="S10" s="115">
        <f t="shared" si="5"/>
        <v>-8.5574572127139811E-3</v>
      </c>
      <c r="T10" s="164">
        <v>1758300727.51</v>
      </c>
      <c r="U10" s="164">
        <v>0.91200000000000003</v>
      </c>
      <c r="V10" s="115">
        <f t="shared" si="6"/>
        <v>2.2119626792208833E-2</v>
      </c>
      <c r="W10" s="115">
        <f t="shared" si="7"/>
        <v>2.2306916264992746E-2</v>
      </c>
      <c r="X10" s="164">
        <v>1768709184.3800001</v>
      </c>
      <c r="Y10" s="164">
        <v>0.91759999999999997</v>
      </c>
      <c r="Z10" s="115">
        <f t="shared" si="8"/>
        <v>5.9196113083226417E-3</v>
      </c>
      <c r="AA10" s="115">
        <f t="shared" si="9"/>
        <v>6.1403508771929148E-3</v>
      </c>
      <c r="AB10" s="164">
        <v>1746084813.1900001</v>
      </c>
      <c r="AC10" s="164">
        <v>0.90590000000000004</v>
      </c>
      <c r="AD10" s="115">
        <f t="shared" si="10"/>
        <v>-1.2791459098987356E-2</v>
      </c>
      <c r="AE10" s="115">
        <f t="shared" si="11"/>
        <v>-1.2750653879686064E-2</v>
      </c>
      <c r="AF10" s="164">
        <v>1761082658.21</v>
      </c>
      <c r="AG10" s="164">
        <v>0.91369999999999996</v>
      </c>
      <c r="AH10" s="115">
        <f t="shared" si="12"/>
        <v>8.5894138169610168E-3</v>
      </c>
      <c r="AI10" s="115">
        <f t="shared" si="13"/>
        <v>8.6102218787944777E-3</v>
      </c>
      <c r="AJ10" s="116">
        <f t="shared" si="14"/>
        <v>2.9192747919593734E-3</v>
      </c>
      <c r="AK10" s="116">
        <f t="shared" si="15"/>
        <v>2.8889203662751071E-3</v>
      </c>
      <c r="AL10" s="117">
        <f t="shared" si="16"/>
        <v>8.5170896729252991E-3</v>
      </c>
      <c r="AM10" s="117">
        <f t="shared" si="17"/>
        <v>8.4988962472405394E-3</v>
      </c>
      <c r="AN10" s="118">
        <f t="shared" si="18"/>
        <v>1.189433398035546E-2</v>
      </c>
      <c r="AO10" s="202">
        <f t="shared" si="19"/>
        <v>1.1977361272184472E-2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7" t="s">
        <v>16</v>
      </c>
      <c r="B11" s="164">
        <v>2484604577.9000001</v>
      </c>
      <c r="C11" s="164">
        <v>18.6433</v>
      </c>
      <c r="D11" s="164">
        <v>2508754044.9200001</v>
      </c>
      <c r="E11" s="164">
        <v>18.838200000000001</v>
      </c>
      <c r="F11" s="115">
        <f>((D11-B11)/B11)</f>
        <v>9.7196420045282325E-3</v>
      </c>
      <c r="G11" s="115">
        <f>((E11-C11)/C11)</f>
        <v>1.0454157793952815E-2</v>
      </c>
      <c r="H11" s="164">
        <v>2529620322.04</v>
      </c>
      <c r="I11" s="164">
        <v>18.9072</v>
      </c>
      <c r="J11" s="115">
        <f t="shared" si="0"/>
        <v>8.3173865378522102E-3</v>
      </c>
      <c r="K11" s="115">
        <f t="shared" si="1"/>
        <v>3.6627703283752728E-3</v>
      </c>
      <c r="L11" s="164">
        <v>2524552092.5700002</v>
      </c>
      <c r="M11" s="164">
        <v>18.9817</v>
      </c>
      <c r="N11" s="115">
        <f t="shared" si="2"/>
        <v>-2.003553428884751E-3</v>
      </c>
      <c r="O11" s="115">
        <f t="shared" si="3"/>
        <v>3.9402978759414641E-3</v>
      </c>
      <c r="P11" s="164">
        <v>2499159784.5</v>
      </c>
      <c r="Q11" s="164">
        <v>18.850000000000001</v>
      </c>
      <c r="R11" s="115">
        <f t="shared" si="4"/>
        <v>-1.0058143836576864E-2</v>
      </c>
      <c r="S11" s="115">
        <f t="shared" si="5"/>
        <v>-6.9382615887933425E-3</v>
      </c>
      <c r="T11" s="164">
        <v>2589431204.0100002</v>
      </c>
      <c r="U11" s="164">
        <v>19.181999999999999</v>
      </c>
      <c r="V11" s="115">
        <f t="shared" si="6"/>
        <v>3.6120707475316781E-2</v>
      </c>
      <c r="W11" s="115">
        <f t="shared" si="7"/>
        <v>1.7612732095490566E-2</v>
      </c>
      <c r="X11" s="164">
        <v>2620578483.8200002</v>
      </c>
      <c r="Y11" s="164">
        <v>19.501999999999999</v>
      </c>
      <c r="Z11" s="115">
        <f t="shared" si="8"/>
        <v>1.2028618393786704E-2</v>
      </c>
      <c r="AA11" s="115">
        <f t="shared" si="9"/>
        <v>1.6682306328849979E-2</v>
      </c>
      <c r="AB11" s="164">
        <v>2612038808.0500002</v>
      </c>
      <c r="AC11" s="164">
        <v>19.424099999999999</v>
      </c>
      <c r="AD11" s="115">
        <f t="shared" si="10"/>
        <v>-3.2586987272946511E-3</v>
      </c>
      <c r="AE11" s="115">
        <f t="shared" si="11"/>
        <v>-3.9944621064506016E-3</v>
      </c>
      <c r="AF11" s="164">
        <v>2631310764.8400002</v>
      </c>
      <c r="AG11" s="164">
        <v>19.5852</v>
      </c>
      <c r="AH11" s="115">
        <f t="shared" si="12"/>
        <v>7.3781280471813928E-3</v>
      </c>
      <c r="AI11" s="115">
        <f t="shared" si="13"/>
        <v>8.2938205631149526E-3</v>
      </c>
      <c r="AJ11" s="116">
        <f t="shared" si="14"/>
        <v>7.2805108082386319E-3</v>
      </c>
      <c r="AK11" s="116">
        <f t="shared" si="15"/>
        <v>6.2141701613101386E-3</v>
      </c>
      <c r="AL11" s="117">
        <f t="shared" si="16"/>
        <v>4.8851628228827909E-2</v>
      </c>
      <c r="AM11" s="117">
        <f t="shared" si="17"/>
        <v>3.9653470076758922E-2</v>
      </c>
      <c r="AN11" s="118">
        <f t="shared" si="18"/>
        <v>1.3934711038684705E-2</v>
      </c>
      <c r="AO11" s="202">
        <f t="shared" si="19"/>
        <v>8.8696456677926968E-3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7" t="s">
        <v>72</v>
      </c>
      <c r="B12" s="164">
        <v>328621934.26999998</v>
      </c>
      <c r="C12" s="164">
        <v>148.71</v>
      </c>
      <c r="D12" s="164">
        <v>331149020.37</v>
      </c>
      <c r="E12" s="164">
        <v>149.80000000000001</v>
      </c>
      <c r="F12" s="115">
        <f>((D12-B12)/B12)</f>
        <v>7.6899495635119035E-3</v>
      </c>
      <c r="G12" s="115">
        <f>((E12-C12)/C12)</f>
        <v>7.3297021047676915E-3</v>
      </c>
      <c r="H12" s="164">
        <v>330908496.98000002</v>
      </c>
      <c r="I12" s="164">
        <v>149.72999999999999</v>
      </c>
      <c r="J12" s="115">
        <f t="shared" si="0"/>
        <v>-7.2632976456111413E-4</v>
      </c>
      <c r="K12" s="115">
        <f t="shared" si="1"/>
        <v>-4.6728971962631239E-4</v>
      </c>
      <c r="L12" s="164">
        <v>329608501.17000002</v>
      </c>
      <c r="M12" s="164">
        <v>150.05000000000001</v>
      </c>
      <c r="N12" s="115">
        <f t="shared" si="2"/>
        <v>-3.9285658176331862E-3</v>
      </c>
      <c r="O12" s="115">
        <f t="shared" si="3"/>
        <v>2.1371802577975132E-3</v>
      </c>
      <c r="P12" s="164">
        <v>328045909.14999998</v>
      </c>
      <c r="Q12" s="164">
        <v>148.55000000000001</v>
      </c>
      <c r="R12" s="115">
        <f t="shared" si="4"/>
        <v>-4.7407515717991528E-3</v>
      </c>
      <c r="S12" s="115">
        <f t="shared" si="5"/>
        <v>-9.9966677774075297E-3</v>
      </c>
      <c r="T12" s="164">
        <v>321254217.02999997</v>
      </c>
      <c r="U12" s="164">
        <v>151.33000000000001</v>
      </c>
      <c r="V12" s="115">
        <f t="shared" si="6"/>
        <v>-2.0703480612204443E-2</v>
      </c>
      <c r="W12" s="115">
        <f t="shared" si="7"/>
        <v>1.8714237630427472E-2</v>
      </c>
      <c r="X12" s="164">
        <v>322089006.31999999</v>
      </c>
      <c r="Y12" s="164">
        <v>151.61000000000001</v>
      </c>
      <c r="Z12" s="115">
        <f t="shared" si="8"/>
        <v>2.5985317724936375E-3</v>
      </c>
      <c r="AA12" s="115">
        <f t="shared" si="9"/>
        <v>1.8502610189651829E-3</v>
      </c>
      <c r="AB12" s="164">
        <v>316534697.57999998</v>
      </c>
      <c r="AC12" s="164">
        <v>152.84</v>
      </c>
      <c r="AD12" s="115">
        <f t="shared" si="10"/>
        <v>-1.7244639310916826E-2</v>
      </c>
      <c r="AE12" s="115">
        <f t="shared" si="11"/>
        <v>8.1129213112590831E-3</v>
      </c>
      <c r="AF12" s="164">
        <v>319135938.93000001</v>
      </c>
      <c r="AG12" s="164">
        <v>154.1</v>
      </c>
      <c r="AH12" s="115">
        <f t="shared" si="12"/>
        <v>8.2178711208827099E-3</v>
      </c>
      <c r="AI12" s="115">
        <f t="shared" si="13"/>
        <v>8.2439152054435416E-3</v>
      </c>
      <c r="AJ12" s="116">
        <f t="shared" si="14"/>
        <v>-3.6046768275283091E-3</v>
      </c>
      <c r="AK12" s="116">
        <f t="shared" si="15"/>
        <v>4.4905325039533307E-3</v>
      </c>
      <c r="AL12" s="117">
        <f t="shared" si="16"/>
        <v>-3.6276965055120867E-2</v>
      </c>
      <c r="AM12" s="117">
        <f t="shared" si="17"/>
        <v>2.8704939919893074E-2</v>
      </c>
      <c r="AN12" s="118">
        <f t="shared" si="18"/>
        <v>1.0649742729109336E-2</v>
      </c>
      <c r="AO12" s="202">
        <f t="shared" si="19"/>
        <v>8.3199633191501313E-3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6"/>
      <c r="AV12" s="227"/>
      <c r="AW12" s="279"/>
    </row>
    <row r="13" spans="1:49" ht="12.75" customHeight="1">
      <c r="A13" s="197" t="s">
        <v>73</v>
      </c>
      <c r="B13" s="164">
        <v>289722287.63</v>
      </c>
      <c r="C13" s="164">
        <v>10.458600000000001</v>
      </c>
      <c r="D13" s="164">
        <v>199875209.96000001</v>
      </c>
      <c r="E13" s="164">
        <v>10.5672</v>
      </c>
      <c r="F13" s="115">
        <f>((D13-B13)/B13)</f>
        <v>-0.31011448378711665</v>
      </c>
      <c r="G13" s="115">
        <f>((E13-C13)/C13)</f>
        <v>1.0383798978830737E-2</v>
      </c>
      <c r="H13" s="164">
        <v>198398497.94</v>
      </c>
      <c r="I13" s="164">
        <v>10.602964999999999</v>
      </c>
      <c r="J13" s="115">
        <f t="shared" si="0"/>
        <v>-7.3881699501180632E-3</v>
      </c>
      <c r="K13" s="115">
        <f t="shared" si="1"/>
        <v>3.3845294874706266E-3</v>
      </c>
      <c r="L13" s="164">
        <v>198198115.38999999</v>
      </c>
      <c r="M13" s="164">
        <v>10.998200000000001</v>
      </c>
      <c r="N13" s="115">
        <f t="shared" si="2"/>
        <v>-1.0100003381104828E-3</v>
      </c>
      <c r="O13" s="115">
        <f t="shared" si="3"/>
        <v>3.7275894054163282E-2</v>
      </c>
      <c r="P13" s="164">
        <v>196612285.22</v>
      </c>
      <c r="Q13" s="164">
        <v>10.317500000000001</v>
      </c>
      <c r="R13" s="115">
        <f t="shared" si="4"/>
        <v>-8.0012373825023731E-3</v>
      </c>
      <c r="S13" s="115">
        <f t="shared" si="5"/>
        <v>-6.1891945954792589E-2</v>
      </c>
      <c r="T13" s="164">
        <v>200112836.86000001</v>
      </c>
      <c r="U13" s="164">
        <v>10.5015</v>
      </c>
      <c r="V13" s="115">
        <f t="shared" si="6"/>
        <v>1.7804338300035836E-2</v>
      </c>
      <c r="W13" s="115">
        <f t="shared" si="7"/>
        <v>1.7833777562393918E-2</v>
      </c>
      <c r="X13" s="164">
        <v>211487227.94999999</v>
      </c>
      <c r="Y13" s="164">
        <v>10.5662</v>
      </c>
      <c r="Z13" s="115">
        <f t="shared" si="8"/>
        <v>5.6839887277983857E-2</v>
      </c>
      <c r="AA13" s="115">
        <f t="shared" si="9"/>
        <v>6.1610246155311341E-3</v>
      </c>
      <c r="AB13" s="164">
        <v>212852458.09999999</v>
      </c>
      <c r="AC13" s="164">
        <v>10.7255</v>
      </c>
      <c r="AD13" s="115">
        <f t="shared" si="10"/>
        <v>6.4553787159325523E-3</v>
      </c>
      <c r="AE13" s="115">
        <f t="shared" si="11"/>
        <v>1.5076375612803089E-2</v>
      </c>
      <c r="AF13" s="164">
        <v>215527262.28999999</v>
      </c>
      <c r="AG13" s="164">
        <v>10.7736</v>
      </c>
      <c r="AH13" s="115">
        <f t="shared" si="12"/>
        <v>1.2566470755735179E-2</v>
      </c>
      <c r="AI13" s="115">
        <f t="shared" si="13"/>
        <v>4.4846394107500636E-3</v>
      </c>
      <c r="AJ13" s="116">
        <f t="shared" si="14"/>
        <v>-2.9105977051020013E-2</v>
      </c>
      <c r="AK13" s="116">
        <f t="shared" si="15"/>
        <v>4.0885117208937826E-3</v>
      </c>
      <c r="AL13" s="117">
        <f t="shared" si="16"/>
        <v>7.8309122642734666E-2</v>
      </c>
      <c r="AM13" s="117">
        <f t="shared" si="17"/>
        <v>1.9532137179196038E-2</v>
      </c>
      <c r="AN13" s="118">
        <f t="shared" si="18"/>
        <v>0.11542512115717313</v>
      </c>
      <c r="AO13" s="202">
        <f t="shared" si="19"/>
        <v>2.8807407496481356E-2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8" t="s">
        <v>91</v>
      </c>
      <c r="B14" s="164">
        <v>296910512.43000001</v>
      </c>
      <c r="C14" s="164">
        <v>2443.83</v>
      </c>
      <c r="D14" s="164">
        <v>289887269.29000002</v>
      </c>
      <c r="E14" s="164">
        <v>2713.93</v>
      </c>
      <c r="F14" s="115">
        <f>((D14-B14)/B14)</f>
        <v>-2.3654410490621461E-2</v>
      </c>
      <c r="G14" s="115">
        <f>((E14-C14)/C14)</f>
        <v>0.11052323606797523</v>
      </c>
      <c r="H14" s="164">
        <v>295831383.19</v>
      </c>
      <c r="I14" s="164">
        <v>2532.88</v>
      </c>
      <c r="J14" s="115">
        <f t="shared" si="0"/>
        <v>2.050491528847909E-2</v>
      </c>
      <c r="K14" s="115">
        <f t="shared" si="1"/>
        <v>-6.6711374280102931E-2</v>
      </c>
      <c r="L14" s="164">
        <v>296296838.26999998</v>
      </c>
      <c r="M14" s="164">
        <v>2539.96</v>
      </c>
      <c r="N14" s="115">
        <f t="shared" si="2"/>
        <v>1.5733796562788648E-3</v>
      </c>
      <c r="O14" s="115">
        <f t="shared" si="3"/>
        <v>2.795237042418088E-3</v>
      </c>
      <c r="P14" s="164">
        <v>291557790.57999998</v>
      </c>
      <c r="Q14" s="164">
        <v>2499.12</v>
      </c>
      <c r="R14" s="115">
        <f t="shared" si="4"/>
        <v>-1.5994256697675419E-2</v>
      </c>
      <c r="S14" s="115">
        <f t="shared" si="5"/>
        <v>-1.6078993369974388E-2</v>
      </c>
      <c r="T14" s="164">
        <v>295112247.41000003</v>
      </c>
      <c r="U14" s="164">
        <v>2529.62</v>
      </c>
      <c r="V14" s="115">
        <f t="shared" si="6"/>
        <v>1.2191260000047031E-2</v>
      </c>
      <c r="W14" s="115">
        <f t="shared" si="7"/>
        <v>1.2204295912161081E-2</v>
      </c>
      <c r="X14" s="164">
        <v>295274593.69</v>
      </c>
      <c r="Y14" s="164">
        <v>2530.2399999999998</v>
      </c>
      <c r="Z14" s="115">
        <f t="shared" si="8"/>
        <v>5.5011705351023057E-4</v>
      </c>
      <c r="AA14" s="115">
        <f t="shared" si="9"/>
        <v>2.4509610139067958E-4</v>
      </c>
      <c r="AB14" s="164">
        <v>299339319.31</v>
      </c>
      <c r="AC14" s="164">
        <v>2565.12</v>
      </c>
      <c r="AD14" s="115">
        <f t="shared" si="10"/>
        <v>1.3765917240639535E-2</v>
      </c>
      <c r="AE14" s="115">
        <f t="shared" si="11"/>
        <v>1.3785253572783655E-2</v>
      </c>
      <c r="AF14" s="164">
        <v>302127773.13</v>
      </c>
      <c r="AG14" s="164">
        <v>2589.0300000000002</v>
      </c>
      <c r="AH14" s="115">
        <f t="shared" si="12"/>
        <v>9.3153609971038612E-3</v>
      </c>
      <c r="AI14" s="115">
        <f t="shared" si="13"/>
        <v>9.3212013473055102E-3</v>
      </c>
      <c r="AJ14" s="116">
        <f t="shared" si="14"/>
        <v>2.2815353809702166E-3</v>
      </c>
      <c r="AK14" s="116">
        <f t="shared" si="15"/>
        <v>8.2604940492446155E-3</v>
      </c>
      <c r="AL14" s="117">
        <f t="shared" si="16"/>
        <v>4.2225047929768549E-2</v>
      </c>
      <c r="AM14" s="117">
        <f t="shared" si="17"/>
        <v>-4.6021820754403996E-2</v>
      </c>
      <c r="AN14" s="118">
        <f t="shared" si="18"/>
        <v>1.5221399903178197E-2</v>
      </c>
      <c r="AO14" s="202">
        <f t="shared" si="19"/>
        <v>4.9007546610008321E-2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8" customFormat="1" ht="12.75" customHeight="1">
      <c r="A15" s="197" t="s">
        <v>106</v>
      </c>
      <c r="B15" s="164">
        <v>313114149.87</v>
      </c>
      <c r="C15" s="164">
        <v>122.25</v>
      </c>
      <c r="D15" s="164">
        <v>317979627.11000001</v>
      </c>
      <c r="E15" s="164">
        <v>124.54</v>
      </c>
      <c r="F15" s="115">
        <f>((D15-B15)/B15)</f>
        <v>1.5538988710730825E-2</v>
      </c>
      <c r="G15" s="115">
        <f>((E15-C15)/C15)</f>
        <v>1.8732106339468355E-2</v>
      </c>
      <c r="H15" s="164">
        <v>291812157.05000001</v>
      </c>
      <c r="I15" s="164">
        <v>125.6</v>
      </c>
      <c r="J15" s="115">
        <f t="shared" si="0"/>
        <v>-8.2292913850571248E-2</v>
      </c>
      <c r="K15" s="115">
        <f t="shared" si="1"/>
        <v>8.5113216637224022E-3</v>
      </c>
      <c r="L15" s="164">
        <v>292139873.01999998</v>
      </c>
      <c r="M15" s="164">
        <v>125.02</v>
      </c>
      <c r="N15" s="115">
        <f t="shared" si="2"/>
        <v>1.1230374132213316E-3</v>
      </c>
      <c r="O15" s="115">
        <f t="shared" si="3"/>
        <v>-4.6178343949044454E-3</v>
      </c>
      <c r="P15" s="164">
        <v>290733843.44999999</v>
      </c>
      <c r="Q15" s="164">
        <v>125.02</v>
      </c>
      <c r="R15" s="115">
        <f t="shared" si="4"/>
        <v>-4.8128643155251035E-3</v>
      </c>
      <c r="S15" s="115">
        <f t="shared" si="5"/>
        <v>0</v>
      </c>
      <c r="T15" s="164">
        <v>311778884.93000001</v>
      </c>
      <c r="U15" s="164">
        <v>124.8</v>
      </c>
      <c r="V15" s="115">
        <f t="shared" si="6"/>
        <v>7.2385936326739744E-2</v>
      </c>
      <c r="W15" s="115">
        <f t="shared" si="7"/>
        <v>-1.7597184450487832E-3</v>
      </c>
      <c r="X15" s="164">
        <v>311400167.93000001</v>
      </c>
      <c r="Y15" s="164">
        <v>124.8</v>
      </c>
      <c r="Z15" s="115">
        <f t="shared" si="8"/>
        <v>-1.2146973971153589E-3</v>
      </c>
      <c r="AA15" s="115">
        <f t="shared" si="9"/>
        <v>0</v>
      </c>
      <c r="AB15" s="164">
        <v>300832131.60000002</v>
      </c>
      <c r="AC15" s="164">
        <v>128.82</v>
      </c>
      <c r="AD15" s="115">
        <f t="shared" si="10"/>
        <v>-3.3937156810960947E-2</v>
      </c>
      <c r="AE15" s="115">
        <f t="shared" si="11"/>
        <v>3.221153846153843E-2</v>
      </c>
      <c r="AF15" s="164">
        <v>306806020.95999998</v>
      </c>
      <c r="AG15" s="164">
        <v>131.79</v>
      </c>
      <c r="AH15" s="115">
        <f t="shared" si="12"/>
        <v>1.9857883292676685E-2</v>
      </c>
      <c r="AI15" s="115">
        <f t="shared" si="13"/>
        <v>2.3055426176059612E-2</v>
      </c>
      <c r="AJ15" s="116">
        <f t="shared" si="14"/>
        <v>-1.6689733288505104E-3</v>
      </c>
      <c r="AK15" s="116">
        <f t="shared" si="15"/>
        <v>9.5166049751044465E-3</v>
      </c>
      <c r="AL15" s="117">
        <f t="shared" si="16"/>
        <v>-3.513937748639067E-2</v>
      </c>
      <c r="AM15" s="117">
        <f t="shared" si="17"/>
        <v>5.8214228360366028E-2</v>
      </c>
      <c r="AN15" s="118">
        <f t="shared" si="18"/>
        <v>4.4405582579034715E-2</v>
      </c>
      <c r="AO15" s="202">
        <f t="shared" si="19"/>
        <v>1.3587626367305927E-2</v>
      </c>
      <c r="AP15" s="122"/>
      <c r="AQ15" s="120"/>
      <c r="AR15" s="120"/>
      <c r="AS15" s="121"/>
      <c r="AT15" s="121"/>
    </row>
    <row r="16" spans="1:49" s="278" customFormat="1" ht="12.75" customHeight="1">
      <c r="A16" s="197" t="s">
        <v>159</v>
      </c>
      <c r="B16" s="164">
        <v>297657743.22000003</v>
      </c>
      <c r="C16" s="164">
        <v>1.19</v>
      </c>
      <c r="D16" s="164">
        <v>298819284.58999997</v>
      </c>
      <c r="E16" s="164">
        <v>1.19</v>
      </c>
      <c r="F16" s="115">
        <f>((D16-B16)/B16)</f>
        <v>3.9022716406925295E-3</v>
      </c>
      <c r="G16" s="115">
        <f>((E16-C16)/C16)</f>
        <v>0</v>
      </c>
      <c r="H16" s="164">
        <v>300807784.88999999</v>
      </c>
      <c r="I16" s="164">
        <v>1.2</v>
      </c>
      <c r="J16" s="115">
        <f t="shared" si="0"/>
        <v>6.6545246660648667E-3</v>
      </c>
      <c r="K16" s="115">
        <f t="shared" si="1"/>
        <v>8.4033613445378234E-3</v>
      </c>
      <c r="L16" s="164">
        <v>301938400.85000002</v>
      </c>
      <c r="M16" s="164">
        <v>1.2</v>
      </c>
      <c r="N16" s="115">
        <f t="shared" si="2"/>
        <v>3.7585994006554191E-3</v>
      </c>
      <c r="O16" s="115">
        <f t="shared" si="3"/>
        <v>0</v>
      </c>
      <c r="P16" s="164">
        <v>304190560.88</v>
      </c>
      <c r="Q16" s="164">
        <v>1.21</v>
      </c>
      <c r="R16" s="115">
        <f t="shared" si="4"/>
        <v>7.4590049614749795E-3</v>
      </c>
      <c r="S16" s="115">
        <f t="shared" si="5"/>
        <v>8.3333333333333419E-3</v>
      </c>
      <c r="T16" s="164">
        <v>310816321.50999999</v>
      </c>
      <c r="U16" s="164">
        <v>1.24</v>
      </c>
      <c r="V16" s="115">
        <f t="shared" si="6"/>
        <v>2.1781611535979871E-2</v>
      </c>
      <c r="W16" s="115">
        <f t="shared" si="7"/>
        <v>2.4793388429752088E-2</v>
      </c>
      <c r="X16" s="164">
        <v>311781780.17000002</v>
      </c>
      <c r="Y16" s="164">
        <v>1.24</v>
      </c>
      <c r="Z16" s="115">
        <f t="shared" si="8"/>
        <v>3.106203224173233E-3</v>
      </c>
      <c r="AA16" s="115">
        <f t="shared" si="9"/>
        <v>0</v>
      </c>
      <c r="AB16" s="164">
        <v>311569360.20999998</v>
      </c>
      <c r="AC16" s="164">
        <v>1.24</v>
      </c>
      <c r="AD16" s="115">
        <f t="shared" si="10"/>
        <v>-6.813097285037486E-4</v>
      </c>
      <c r="AE16" s="115">
        <f t="shared" si="11"/>
        <v>0</v>
      </c>
      <c r="AF16" s="164">
        <v>317702148.32999998</v>
      </c>
      <c r="AG16" s="164">
        <v>1.26</v>
      </c>
      <c r="AH16" s="115">
        <f t="shared" si="12"/>
        <v>1.9683540499189207E-2</v>
      </c>
      <c r="AI16" s="115">
        <f t="shared" si="13"/>
        <v>1.612903225806453E-2</v>
      </c>
      <c r="AJ16" s="116">
        <f t="shared" si="14"/>
        <v>8.2080557749657935E-3</v>
      </c>
      <c r="AK16" s="116">
        <f t="shared" si="15"/>
        <v>7.2073894207109728E-3</v>
      </c>
      <c r="AL16" s="117">
        <f t="shared" si="16"/>
        <v>6.319158338762694E-2</v>
      </c>
      <c r="AM16" s="117">
        <f t="shared" si="17"/>
        <v>5.8823529411764761E-2</v>
      </c>
      <c r="AN16" s="118">
        <f t="shared" si="18"/>
        <v>8.1265865195920897E-3</v>
      </c>
      <c r="AO16" s="202">
        <f t="shared" si="19"/>
        <v>9.2531617735109994E-3</v>
      </c>
      <c r="AP16" s="122"/>
      <c r="AQ16" s="120"/>
      <c r="AR16" s="120"/>
      <c r="AS16" s="121"/>
      <c r="AT16" s="121"/>
    </row>
    <row r="17" spans="1:46" s="278" customFormat="1" ht="12.75" customHeight="1">
      <c r="A17" s="197" t="s">
        <v>162</v>
      </c>
      <c r="B17" s="164">
        <v>291595981.69</v>
      </c>
      <c r="C17" s="164">
        <v>1.5890439999999999</v>
      </c>
      <c r="D17" s="164">
        <v>288399133.76999998</v>
      </c>
      <c r="E17" s="164">
        <v>1.572279</v>
      </c>
      <c r="F17" s="115">
        <f>((D17-B17)/B17)</f>
        <v>-1.0963278373975101E-2</v>
      </c>
      <c r="G17" s="115">
        <f>((E17-C17)/C17)</f>
        <v>-1.0550368649326212E-2</v>
      </c>
      <c r="H17" s="164">
        <v>287748900.97000003</v>
      </c>
      <c r="I17" s="164">
        <v>1.56917</v>
      </c>
      <c r="J17" s="115">
        <f t="shared" si="0"/>
        <v>-2.2546281311597726E-3</v>
      </c>
      <c r="K17" s="115">
        <f t="shared" si="1"/>
        <v>-1.9773844209583849E-3</v>
      </c>
      <c r="L17" s="164">
        <v>289103631.66000003</v>
      </c>
      <c r="M17" s="164">
        <v>1.5769880000000001</v>
      </c>
      <c r="N17" s="115">
        <f t="shared" si="2"/>
        <v>4.7080308054460243E-3</v>
      </c>
      <c r="O17" s="115">
        <f t="shared" si="3"/>
        <v>4.9822517636713059E-3</v>
      </c>
      <c r="P17" s="164">
        <v>287541159.73000002</v>
      </c>
      <c r="Q17" s="164">
        <v>1.5690280000000001</v>
      </c>
      <c r="R17" s="115">
        <f t="shared" si="4"/>
        <v>-5.4045392685953889E-3</v>
      </c>
      <c r="S17" s="115">
        <f t="shared" si="5"/>
        <v>-5.0475970647842388E-3</v>
      </c>
      <c r="T17" s="164">
        <v>295080863.48000002</v>
      </c>
      <c r="U17" s="164">
        <v>1.610109</v>
      </c>
      <c r="V17" s="115">
        <f t="shared" si="6"/>
        <v>2.6221302567881938E-2</v>
      </c>
      <c r="W17" s="115">
        <f t="shared" si="7"/>
        <v>2.6182451810930027E-2</v>
      </c>
      <c r="X17" s="164">
        <v>295612744.02999997</v>
      </c>
      <c r="Y17" s="164">
        <v>1.6134409999999999</v>
      </c>
      <c r="Z17" s="115">
        <f t="shared" si="8"/>
        <v>1.8024908281997151E-3</v>
      </c>
      <c r="AA17" s="115">
        <f t="shared" si="9"/>
        <v>2.0694251134549839E-3</v>
      </c>
      <c r="AB17" s="164">
        <v>290274777.89999998</v>
      </c>
      <c r="AC17" s="164">
        <v>1.573604</v>
      </c>
      <c r="AD17" s="115">
        <f t="shared" si="10"/>
        <v>-1.8057293664776094E-2</v>
      </c>
      <c r="AE17" s="115">
        <f t="shared" si="11"/>
        <v>-2.4690707624263859E-2</v>
      </c>
      <c r="AF17" s="164">
        <v>293673816.73000002</v>
      </c>
      <c r="AG17" s="164">
        <v>1.592376</v>
      </c>
      <c r="AH17" s="115">
        <f t="shared" si="12"/>
        <v>1.170972846690461E-2</v>
      </c>
      <c r="AI17" s="115">
        <f t="shared" si="13"/>
        <v>1.1929303687585956E-2</v>
      </c>
      <c r="AJ17" s="116">
        <f t="shared" si="14"/>
        <v>9.7022665374074148E-4</v>
      </c>
      <c r="AK17" s="116">
        <f t="shared" si="15"/>
        <v>3.6217182703869718E-4</v>
      </c>
      <c r="AL17" s="117">
        <f t="shared" si="16"/>
        <v>1.8289524282020311E-2</v>
      </c>
      <c r="AM17" s="117">
        <f t="shared" si="17"/>
        <v>1.2782082569315008E-2</v>
      </c>
      <c r="AN17" s="118">
        <f t="shared" si="18"/>
        <v>1.374829848285457E-2</v>
      </c>
      <c r="AO17" s="202">
        <f t="shared" si="19"/>
        <v>1.5147912075270867E-2</v>
      </c>
      <c r="AP17" s="122"/>
      <c r="AQ17" s="120"/>
      <c r="AR17" s="120"/>
      <c r="AS17" s="121"/>
      <c r="AT17" s="121"/>
    </row>
    <row r="18" spans="1:46">
      <c r="A18" s="197" t="s">
        <v>174</v>
      </c>
      <c r="B18" s="164">
        <v>378970225.00999999</v>
      </c>
      <c r="C18" s="164">
        <v>127.59</v>
      </c>
      <c r="D18" s="164">
        <v>382040560.82999998</v>
      </c>
      <c r="E18" s="164">
        <v>128.58000000000001</v>
      </c>
      <c r="F18" s="115">
        <f>((D18-B18)/B18)</f>
        <v>8.1017864132174894E-3</v>
      </c>
      <c r="G18" s="115">
        <f>((E18-C18)/C18)</f>
        <v>7.7592287796849997E-3</v>
      </c>
      <c r="H18" s="164">
        <v>379126930.21303362</v>
      </c>
      <c r="I18" s="164">
        <v>127.18</v>
      </c>
      <c r="J18" s="115">
        <f t="shared" si="0"/>
        <v>-7.6264954973272354E-3</v>
      </c>
      <c r="K18" s="115">
        <f t="shared" si="1"/>
        <v>-1.0888163011354842E-2</v>
      </c>
      <c r="L18" s="164">
        <v>378847077.08999997</v>
      </c>
      <c r="M18" s="164">
        <v>127.51</v>
      </c>
      <c r="N18" s="115">
        <f t="shared" si="2"/>
        <v>-7.3815152850363781E-4</v>
      </c>
      <c r="O18" s="115">
        <f t="shared" si="3"/>
        <v>2.5947476018241726E-3</v>
      </c>
      <c r="P18" s="164">
        <v>379202447</v>
      </c>
      <c r="Q18" s="164">
        <v>127.62569999999999</v>
      </c>
      <c r="R18" s="115">
        <f t="shared" si="4"/>
        <v>9.3802996377771589E-4</v>
      </c>
      <c r="S18" s="115">
        <f t="shared" si="5"/>
        <v>9.073798133478919E-4</v>
      </c>
      <c r="T18" s="164">
        <v>387011360.56999999</v>
      </c>
      <c r="U18" s="164">
        <v>130.22</v>
      </c>
      <c r="V18" s="115">
        <f t="shared" si="6"/>
        <v>2.0592993615360274E-2</v>
      </c>
      <c r="W18" s="115">
        <f t="shared" si="7"/>
        <v>2.0327410545054828E-2</v>
      </c>
      <c r="X18" s="164">
        <v>388500359.89999998</v>
      </c>
      <c r="Y18" s="164">
        <v>130.72</v>
      </c>
      <c r="Z18" s="115">
        <f t="shared" si="8"/>
        <v>3.8474305452091844E-3</v>
      </c>
      <c r="AA18" s="115">
        <f t="shared" si="9"/>
        <v>3.8396559668253723E-3</v>
      </c>
      <c r="AB18" s="164">
        <v>381316403.24000001</v>
      </c>
      <c r="AC18" s="164">
        <v>128.31</v>
      </c>
      <c r="AD18" s="115">
        <f t="shared" si="10"/>
        <v>-1.8491505804136495E-2</v>
      </c>
      <c r="AE18" s="115">
        <f t="shared" si="11"/>
        <v>-1.8436352509179899E-2</v>
      </c>
      <c r="AF18" s="164">
        <v>386112984.06999999</v>
      </c>
      <c r="AG18" s="164">
        <v>129.91999999999999</v>
      </c>
      <c r="AH18" s="115">
        <f t="shared" si="12"/>
        <v>1.2579004703820784E-2</v>
      </c>
      <c r="AI18" s="115">
        <f t="shared" si="13"/>
        <v>1.2547735951991155E-2</v>
      </c>
      <c r="AJ18" s="116">
        <f t="shared" si="14"/>
        <v>2.4003865514272602E-3</v>
      </c>
      <c r="AK18" s="116">
        <f t="shared" si="15"/>
        <v>2.3314553922742093E-3</v>
      </c>
      <c r="AL18" s="117">
        <f t="shared" si="16"/>
        <v>1.0659661977127482E-2</v>
      </c>
      <c r="AM18" s="117">
        <f t="shared" si="17"/>
        <v>1.0421527453725111E-2</v>
      </c>
      <c r="AN18" s="118">
        <f t="shared" si="18"/>
        <v>1.2060404837220604E-2</v>
      </c>
      <c r="AO18" s="202">
        <f t="shared" si="19"/>
        <v>1.2352672660864442E-2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9" t="s">
        <v>56</v>
      </c>
      <c r="B19" s="169">
        <f>SUM(B5:B18)</f>
        <v>14285168851.690001</v>
      </c>
      <c r="C19" s="170"/>
      <c r="D19" s="169">
        <f>SUM(D5:D18)</f>
        <v>14337562231.480001</v>
      </c>
      <c r="E19" s="170"/>
      <c r="F19" s="115">
        <f>((D19-B19)/B19)</f>
        <v>3.6676766185933141E-3</v>
      </c>
      <c r="G19" s="115"/>
      <c r="H19" s="169">
        <f>SUM(H5:H18)</f>
        <v>14379261362.233032</v>
      </c>
      <c r="I19" s="170"/>
      <c r="J19" s="115">
        <f>((H19-D19)/D19)</f>
        <v>2.908383592677621E-3</v>
      </c>
      <c r="K19" s="115"/>
      <c r="L19" s="169">
        <f>SUM(L5:L18)</f>
        <v>14429392495.120001</v>
      </c>
      <c r="M19" s="170"/>
      <c r="N19" s="115">
        <f>((L19-H19)/H19)</f>
        <v>3.486349654832582E-3</v>
      </c>
      <c r="O19" s="115"/>
      <c r="P19" s="169">
        <f>SUM(P5:P18)</f>
        <v>14345654667.159998</v>
      </c>
      <c r="Q19" s="170"/>
      <c r="R19" s="115">
        <f>((P19-L19)/L19)</f>
        <v>-5.803281599576899E-3</v>
      </c>
      <c r="S19" s="115"/>
      <c r="T19" s="169">
        <f>SUM(T5:T18)</f>
        <v>14610319452.280001</v>
      </c>
      <c r="U19" s="170"/>
      <c r="V19" s="115">
        <f>((T19-P19)/P19)</f>
        <v>1.844912562449116E-2</v>
      </c>
      <c r="W19" s="115"/>
      <c r="X19" s="169">
        <f>SUM(X5:X18)</f>
        <v>14795950615</v>
      </c>
      <c r="Y19" s="170"/>
      <c r="Z19" s="115">
        <f>((X19-T19)/T19)</f>
        <v>1.2705482814821738E-2</v>
      </c>
      <c r="AA19" s="115"/>
      <c r="AB19" s="169">
        <f>SUM(AB5:AB18)</f>
        <v>14742884483.059998</v>
      </c>
      <c r="AC19" s="170"/>
      <c r="AD19" s="115">
        <f>((AB19-X19)/X19)</f>
        <v>-3.5865307556653021E-3</v>
      </c>
      <c r="AE19" s="115"/>
      <c r="AF19" s="169">
        <f>SUM(AF5:AF18)</f>
        <v>14912581688.419998</v>
      </c>
      <c r="AG19" s="170"/>
      <c r="AH19" s="115">
        <f>((AF19-AB19)/AB19)</f>
        <v>1.1510448010020538E-2</v>
      </c>
      <c r="AI19" s="115"/>
      <c r="AJ19" s="116">
        <f t="shared" si="14"/>
        <v>5.4172067450243442E-3</v>
      </c>
      <c r="AK19" s="116"/>
      <c r="AL19" s="117">
        <f t="shared" si="16"/>
        <v>4.0105803738202161E-2</v>
      </c>
      <c r="AM19" s="117"/>
      <c r="AN19" s="118">
        <f t="shared" si="18"/>
        <v>8.2818853349815678E-3</v>
      </c>
      <c r="AO19" s="202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200" t="s">
        <v>59</v>
      </c>
      <c r="B20" s="169"/>
      <c r="C20" s="171"/>
      <c r="D20" s="169"/>
      <c r="E20" s="171"/>
      <c r="F20" s="115"/>
      <c r="G20" s="115"/>
      <c r="H20" s="169"/>
      <c r="I20" s="171"/>
      <c r="J20" s="115"/>
      <c r="K20" s="115"/>
      <c r="L20" s="169"/>
      <c r="M20" s="171"/>
      <c r="N20" s="115"/>
      <c r="O20" s="115"/>
      <c r="P20" s="169"/>
      <c r="Q20" s="171"/>
      <c r="R20" s="115"/>
      <c r="S20" s="115"/>
      <c r="T20" s="169"/>
      <c r="U20" s="171"/>
      <c r="V20" s="115"/>
      <c r="W20" s="115"/>
      <c r="X20" s="169"/>
      <c r="Y20" s="171"/>
      <c r="Z20" s="115"/>
      <c r="AA20" s="115"/>
      <c r="AB20" s="169"/>
      <c r="AC20" s="171"/>
      <c r="AD20" s="115"/>
      <c r="AE20" s="115"/>
      <c r="AF20" s="169"/>
      <c r="AG20" s="171"/>
      <c r="AH20" s="115"/>
      <c r="AI20" s="115"/>
      <c r="AJ20" s="116"/>
      <c r="AK20" s="116"/>
      <c r="AL20" s="117"/>
      <c r="AM20" s="117"/>
      <c r="AN20" s="118"/>
      <c r="AO20" s="202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7" t="s">
        <v>48</v>
      </c>
      <c r="B21" s="172">
        <v>258272868274.45999</v>
      </c>
      <c r="C21" s="172">
        <v>100</v>
      </c>
      <c r="D21" s="172">
        <v>249589929594.34</v>
      </c>
      <c r="E21" s="172">
        <v>100</v>
      </c>
      <c r="F21" s="115">
        <f>((D21-B21)/B21)</f>
        <v>-3.3619244398884585E-2</v>
      </c>
      <c r="G21" s="115">
        <f>((E21-C21)/C21)</f>
        <v>0</v>
      </c>
      <c r="H21" s="172">
        <v>247661515839.82999</v>
      </c>
      <c r="I21" s="172">
        <v>100</v>
      </c>
      <c r="J21" s="115">
        <f t="shared" ref="J21:J46" si="20">((H21-D21)/D21)</f>
        <v>-7.7263283724798995E-3</v>
      </c>
      <c r="K21" s="115">
        <f t="shared" ref="K21:K46" si="21">((I21-E21)/E21)</f>
        <v>0</v>
      </c>
      <c r="L21" s="172">
        <v>237059370278</v>
      </c>
      <c r="M21" s="172">
        <v>100</v>
      </c>
      <c r="N21" s="115">
        <f t="shared" ref="N21:N46" si="22">((L21-H21)/H21)</f>
        <v>-4.2809015061858489E-2</v>
      </c>
      <c r="O21" s="115">
        <f t="shared" ref="O21:O46" si="23">((M21-I21)/I21)</f>
        <v>0</v>
      </c>
      <c r="P21" s="172">
        <v>229811245927.35001</v>
      </c>
      <c r="Q21" s="172">
        <v>100</v>
      </c>
      <c r="R21" s="115">
        <f t="shared" ref="R21:R46" si="24">((P21-L21)/L21)</f>
        <v>-3.0575143864383442E-2</v>
      </c>
      <c r="S21" s="115">
        <f t="shared" ref="S21:S46" si="25">((Q21-M21)/M21)</f>
        <v>0</v>
      </c>
      <c r="T21" s="172">
        <v>225525514793.10999</v>
      </c>
      <c r="U21" s="172">
        <v>100</v>
      </c>
      <c r="V21" s="115">
        <f t="shared" ref="V21:V46" si="26">((T21-P21)/P21)</f>
        <v>-1.8648918232638905E-2</v>
      </c>
      <c r="W21" s="115">
        <f t="shared" ref="W21:W46" si="27">((U21-Q21)/Q21)</f>
        <v>0</v>
      </c>
      <c r="X21" s="172">
        <v>221909005915.54999</v>
      </c>
      <c r="Y21" s="172">
        <v>100</v>
      </c>
      <c r="Z21" s="115">
        <f t="shared" ref="Z21:Z46" si="28">((X21-T21)/T21)</f>
        <v>-1.6035918955235151E-2</v>
      </c>
      <c r="AA21" s="115">
        <f t="shared" ref="AA21:AA46" si="29">((Y21-U21)/U21)</f>
        <v>0</v>
      </c>
      <c r="AB21" s="172">
        <v>221283773416.48999</v>
      </c>
      <c r="AC21" s="172">
        <v>100</v>
      </c>
      <c r="AD21" s="115">
        <f t="shared" ref="AD21:AD46" si="30">((AB21-X21)/X21)</f>
        <v>-2.8175174616299121E-3</v>
      </c>
      <c r="AE21" s="115">
        <f t="shared" ref="AE21:AE46" si="31">((AC21-Y21)/Y21)</f>
        <v>0</v>
      </c>
      <c r="AF21" s="172">
        <v>217968938473.97</v>
      </c>
      <c r="AG21" s="172">
        <v>100</v>
      </c>
      <c r="AH21" s="115">
        <f t="shared" ref="AH21:AH46" si="32">((AF21-AB21)/AB21)</f>
        <v>-1.4980018151990572E-2</v>
      </c>
      <c r="AI21" s="115">
        <f t="shared" ref="AI21:AI46" si="33">((AG21-AC21)/AC21)</f>
        <v>0</v>
      </c>
      <c r="AJ21" s="116">
        <f t="shared" si="14"/>
        <v>-2.0901513062387619E-2</v>
      </c>
      <c r="AK21" s="116">
        <f t="shared" si="15"/>
        <v>0</v>
      </c>
      <c r="AL21" s="117">
        <f t="shared" si="16"/>
        <v>-0.12669177467121281</v>
      </c>
      <c r="AM21" s="117">
        <f t="shared" si="17"/>
        <v>0</v>
      </c>
      <c r="AN21" s="118">
        <f t="shared" si="18"/>
        <v>1.3626062983726069E-2</v>
      </c>
      <c r="AO21" s="202">
        <f t="shared" si="19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7" t="s">
        <v>22</v>
      </c>
      <c r="B22" s="172">
        <v>172770651412.26001</v>
      </c>
      <c r="C22" s="172">
        <v>100</v>
      </c>
      <c r="D22" s="172">
        <v>163762058542.39999</v>
      </c>
      <c r="E22" s="172">
        <v>100</v>
      </c>
      <c r="F22" s="115">
        <f>((D22-B22)/B22)</f>
        <v>-5.2141916443690366E-2</v>
      </c>
      <c r="G22" s="115">
        <f>((E22-C22)/C22)</f>
        <v>0</v>
      </c>
      <c r="H22" s="172">
        <v>162703552950.47</v>
      </c>
      <c r="I22" s="172">
        <v>100</v>
      </c>
      <c r="J22" s="115">
        <f t="shared" si="20"/>
        <v>-6.4636803014779679E-3</v>
      </c>
      <c r="K22" s="115">
        <f t="shared" si="21"/>
        <v>0</v>
      </c>
      <c r="L22" s="172">
        <v>161012424867.73001</v>
      </c>
      <c r="M22" s="172">
        <v>100</v>
      </c>
      <c r="N22" s="115">
        <f t="shared" si="22"/>
        <v>-1.0393922271966619E-2</v>
      </c>
      <c r="O22" s="115">
        <f t="shared" si="23"/>
        <v>0</v>
      </c>
      <c r="P22" s="172">
        <v>153567061663.26999</v>
      </c>
      <c r="Q22" s="172">
        <v>100</v>
      </c>
      <c r="R22" s="115">
        <f t="shared" si="24"/>
        <v>-4.6240923398155817E-2</v>
      </c>
      <c r="S22" s="115">
        <f t="shared" si="25"/>
        <v>0</v>
      </c>
      <c r="T22" s="172">
        <v>151781511695.38</v>
      </c>
      <c r="U22" s="172">
        <v>100</v>
      </c>
      <c r="V22" s="115">
        <f t="shared" si="26"/>
        <v>-1.1627167626643795E-2</v>
      </c>
      <c r="W22" s="115">
        <f t="shared" si="27"/>
        <v>0</v>
      </c>
      <c r="X22" s="172">
        <v>149076014236.10999</v>
      </c>
      <c r="Y22" s="172">
        <v>100</v>
      </c>
      <c r="Z22" s="115">
        <f t="shared" si="28"/>
        <v>-1.782494738028341E-2</v>
      </c>
      <c r="AA22" s="115">
        <f t="shared" si="29"/>
        <v>0</v>
      </c>
      <c r="AB22" s="172">
        <v>145009035976.60001</v>
      </c>
      <c r="AC22" s="172">
        <v>100</v>
      </c>
      <c r="AD22" s="115">
        <f t="shared" si="30"/>
        <v>-2.7281238235069838E-2</v>
      </c>
      <c r="AE22" s="115">
        <f t="shared" si="31"/>
        <v>0</v>
      </c>
      <c r="AF22" s="172">
        <v>144030223153.72</v>
      </c>
      <c r="AG22" s="172">
        <v>100</v>
      </c>
      <c r="AH22" s="115">
        <f t="shared" si="32"/>
        <v>-6.7500126201649607E-3</v>
      </c>
      <c r="AI22" s="115">
        <f t="shared" si="33"/>
        <v>0</v>
      </c>
      <c r="AJ22" s="116">
        <f t="shared" si="14"/>
        <v>-2.2340476034681596E-2</v>
      </c>
      <c r="AK22" s="116">
        <f t="shared" si="15"/>
        <v>0</v>
      </c>
      <c r="AL22" s="117">
        <f t="shared" si="16"/>
        <v>-0.12049088515561851</v>
      </c>
      <c r="AM22" s="117">
        <f t="shared" si="17"/>
        <v>0</v>
      </c>
      <c r="AN22" s="118">
        <f t="shared" si="18"/>
        <v>1.7955455521372111E-2</v>
      </c>
      <c r="AO22" s="202">
        <f t="shared" si="19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7" t="s">
        <v>101</v>
      </c>
      <c r="B23" s="172">
        <v>11360410977.790001</v>
      </c>
      <c r="C23" s="172">
        <v>1</v>
      </c>
      <c r="D23" s="172">
        <v>11115621783.76</v>
      </c>
      <c r="E23" s="172">
        <v>1</v>
      </c>
      <c r="F23" s="115">
        <f>((D23-B23)/B23)</f>
        <v>-2.1547565005224905E-2</v>
      </c>
      <c r="G23" s="115">
        <f>((E23-C23)/C23)</f>
        <v>0</v>
      </c>
      <c r="H23" s="172">
        <v>11130694749.41</v>
      </c>
      <c r="I23" s="172">
        <v>1</v>
      </c>
      <c r="J23" s="115">
        <f t="shared" si="20"/>
        <v>1.3560164193442894E-3</v>
      </c>
      <c r="K23" s="115">
        <f t="shared" si="21"/>
        <v>0</v>
      </c>
      <c r="L23" s="172">
        <v>10704568902.24</v>
      </c>
      <c r="M23" s="172">
        <v>1</v>
      </c>
      <c r="N23" s="115">
        <f t="shared" si="22"/>
        <v>-3.8283849909062286E-2</v>
      </c>
      <c r="O23" s="115">
        <f t="shared" si="23"/>
        <v>0</v>
      </c>
      <c r="P23" s="172">
        <v>11628025889.58</v>
      </c>
      <c r="Q23" s="172">
        <v>1</v>
      </c>
      <c r="R23" s="115">
        <f t="shared" si="24"/>
        <v>8.6267555076109684E-2</v>
      </c>
      <c r="S23" s="115">
        <f t="shared" si="25"/>
        <v>0</v>
      </c>
      <c r="T23" s="172">
        <v>11945429425.290001</v>
      </c>
      <c r="U23" s="172">
        <v>1</v>
      </c>
      <c r="V23" s="115">
        <f t="shared" si="26"/>
        <v>2.7296424924064689E-2</v>
      </c>
      <c r="W23" s="115">
        <f t="shared" si="27"/>
        <v>0</v>
      </c>
      <c r="X23" s="172">
        <v>10374734263.969999</v>
      </c>
      <c r="Y23" s="172">
        <v>1</v>
      </c>
      <c r="Z23" s="115">
        <f t="shared" si="28"/>
        <v>-0.13148921695478266</v>
      </c>
      <c r="AA23" s="115">
        <f t="shared" si="29"/>
        <v>0</v>
      </c>
      <c r="AB23" s="172">
        <v>10261193259.440001</v>
      </c>
      <c r="AC23" s="172">
        <v>1</v>
      </c>
      <c r="AD23" s="115">
        <f t="shared" si="30"/>
        <v>-1.0943991589674813E-2</v>
      </c>
      <c r="AE23" s="115">
        <f t="shared" si="31"/>
        <v>0</v>
      </c>
      <c r="AF23" s="172">
        <v>9105197698.5200005</v>
      </c>
      <c r="AG23" s="172">
        <v>1</v>
      </c>
      <c r="AH23" s="115">
        <f t="shared" si="32"/>
        <v>-0.11265703039522403</v>
      </c>
      <c r="AI23" s="115">
        <f t="shared" si="33"/>
        <v>0</v>
      </c>
      <c r="AJ23" s="116">
        <f t="shared" si="14"/>
        <v>-2.5000207179306254E-2</v>
      </c>
      <c r="AK23" s="116">
        <f t="shared" si="15"/>
        <v>0</v>
      </c>
      <c r="AL23" s="117">
        <f t="shared" si="16"/>
        <v>-0.18086474372286065</v>
      </c>
      <c r="AM23" s="117">
        <f t="shared" si="17"/>
        <v>0</v>
      </c>
      <c r="AN23" s="118">
        <f t="shared" si="18"/>
        <v>7.0932245465242169E-2</v>
      </c>
      <c r="AO23" s="202">
        <f t="shared" si="19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7" t="s">
        <v>51</v>
      </c>
      <c r="B24" s="172">
        <v>723215774.59000003</v>
      </c>
      <c r="C24" s="172">
        <v>100</v>
      </c>
      <c r="D24" s="172">
        <v>723785774.59000003</v>
      </c>
      <c r="E24" s="172">
        <v>100</v>
      </c>
      <c r="F24" s="115">
        <f>((D24-B24)/B24)</f>
        <v>7.881465255969286E-4</v>
      </c>
      <c r="G24" s="115">
        <f>((E24-C24)/C24)</f>
        <v>0</v>
      </c>
      <c r="H24" s="172">
        <v>717887884.77999997</v>
      </c>
      <c r="I24" s="172">
        <v>100</v>
      </c>
      <c r="J24" s="115">
        <f t="shared" si="20"/>
        <v>-8.1486677647692306E-3</v>
      </c>
      <c r="K24" s="115">
        <f t="shared" si="21"/>
        <v>0</v>
      </c>
      <c r="L24" s="172">
        <v>719012188.77999997</v>
      </c>
      <c r="M24" s="172">
        <v>100</v>
      </c>
      <c r="N24" s="115">
        <f t="shared" si="22"/>
        <v>1.5661275581277544E-3</v>
      </c>
      <c r="O24" s="115">
        <f t="shared" si="23"/>
        <v>0</v>
      </c>
      <c r="P24" s="172">
        <v>710180364.77999997</v>
      </c>
      <c r="Q24" s="172">
        <v>100</v>
      </c>
      <c r="R24" s="115">
        <f t="shared" si="24"/>
        <v>-1.2283274383686867E-2</v>
      </c>
      <c r="S24" s="115">
        <f t="shared" si="25"/>
        <v>0</v>
      </c>
      <c r="T24" s="172">
        <v>703234504.94000006</v>
      </c>
      <c r="U24" s="172">
        <v>100</v>
      </c>
      <c r="V24" s="115">
        <f t="shared" si="26"/>
        <v>-9.78041661592771E-3</v>
      </c>
      <c r="W24" s="115">
        <f t="shared" si="27"/>
        <v>0</v>
      </c>
      <c r="X24" s="172">
        <v>699259100.63999999</v>
      </c>
      <c r="Y24" s="172">
        <v>100</v>
      </c>
      <c r="Z24" s="115">
        <f t="shared" si="28"/>
        <v>-5.6530279331775011E-3</v>
      </c>
      <c r="AA24" s="115">
        <f t="shared" si="29"/>
        <v>0</v>
      </c>
      <c r="AB24" s="172">
        <v>699296100.63999999</v>
      </c>
      <c r="AC24" s="172">
        <v>100</v>
      </c>
      <c r="AD24" s="115">
        <f t="shared" si="30"/>
        <v>5.2913147595984933E-5</v>
      </c>
      <c r="AE24" s="115">
        <f t="shared" si="31"/>
        <v>0</v>
      </c>
      <c r="AF24" s="172">
        <v>681747100.63999999</v>
      </c>
      <c r="AG24" s="172">
        <v>100</v>
      </c>
      <c r="AH24" s="115">
        <f t="shared" si="32"/>
        <v>-2.5095235028393625E-2</v>
      </c>
      <c r="AI24" s="115">
        <f t="shared" si="33"/>
        <v>0</v>
      </c>
      <c r="AJ24" s="116">
        <f t="shared" si="14"/>
        <v>-7.3191793118292832E-3</v>
      </c>
      <c r="AK24" s="116">
        <f t="shared" si="15"/>
        <v>0</v>
      </c>
      <c r="AL24" s="117">
        <f t="shared" si="16"/>
        <v>-5.8081652646203942E-2</v>
      </c>
      <c r="AM24" s="117">
        <f t="shared" si="17"/>
        <v>0</v>
      </c>
      <c r="AN24" s="118">
        <f t="shared" si="18"/>
        <v>8.8574210607819809E-3</v>
      </c>
      <c r="AO24" s="202">
        <f t="shared" si="19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7" t="s">
        <v>23</v>
      </c>
      <c r="B25" s="172">
        <v>70540512443.729996</v>
      </c>
      <c r="C25" s="168">
        <v>1</v>
      </c>
      <c r="D25" s="172">
        <v>68751326879.779999</v>
      </c>
      <c r="E25" s="168">
        <v>1</v>
      </c>
      <c r="F25" s="115">
        <f>((D25-B25)/B25)</f>
        <v>-2.5363943384692961E-2</v>
      </c>
      <c r="G25" s="115">
        <f>((E25-C25)/C25)</f>
        <v>0</v>
      </c>
      <c r="H25" s="172">
        <v>68066819985.050003</v>
      </c>
      <c r="I25" s="168">
        <v>1</v>
      </c>
      <c r="J25" s="115">
        <f t="shared" si="20"/>
        <v>-9.9562717666080644E-3</v>
      </c>
      <c r="K25" s="115">
        <f t="shared" si="21"/>
        <v>0</v>
      </c>
      <c r="L25" s="172">
        <v>65676021166.970001</v>
      </c>
      <c r="M25" s="168">
        <v>1</v>
      </c>
      <c r="N25" s="115">
        <f t="shared" si="22"/>
        <v>-3.5124291374345237E-2</v>
      </c>
      <c r="O25" s="115">
        <f t="shared" si="23"/>
        <v>0</v>
      </c>
      <c r="P25" s="172">
        <v>60266487375.260002</v>
      </c>
      <c r="Q25" s="168">
        <v>1</v>
      </c>
      <c r="R25" s="115">
        <f t="shared" si="24"/>
        <v>-8.2366953655081954E-2</v>
      </c>
      <c r="S25" s="115">
        <f t="shared" si="25"/>
        <v>0</v>
      </c>
      <c r="T25" s="172">
        <v>58897563818.150002</v>
      </c>
      <c r="U25" s="168">
        <v>1</v>
      </c>
      <c r="V25" s="115">
        <f t="shared" si="26"/>
        <v>-2.271450712874893E-2</v>
      </c>
      <c r="W25" s="115">
        <f t="shared" si="27"/>
        <v>0</v>
      </c>
      <c r="X25" s="172">
        <v>58905743864.279999</v>
      </c>
      <c r="Y25" s="168">
        <v>1</v>
      </c>
      <c r="Z25" s="115">
        <f t="shared" si="28"/>
        <v>1.3888598440597085E-4</v>
      </c>
      <c r="AA25" s="115">
        <f t="shared" si="29"/>
        <v>0</v>
      </c>
      <c r="AB25" s="172">
        <v>58959276155.650002</v>
      </c>
      <c r="AC25" s="168">
        <v>1</v>
      </c>
      <c r="AD25" s="115">
        <f t="shared" si="30"/>
        <v>9.0877880251104552E-4</v>
      </c>
      <c r="AE25" s="115">
        <f t="shared" si="31"/>
        <v>0</v>
      </c>
      <c r="AF25" s="172">
        <v>58649105068.220001</v>
      </c>
      <c r="AG25" s="168">
        <v>1</v>
      </c>
      <c r="AH25" s="115">
        <f t="shared" si="32"/>
        <v>-5.2607682396093487E-3</v>
      </c>
      <c r="AI25" s="115">
        <f t="shared" si="33"/>
        <v>0</v>
      </c>
      <c r="AJ25" s="116">
        <f t="shared" si="14"/>
        <v>-2.2467383845271183E-2</v>
      </c>
      <c r="AK25" s="116">
        <f t="shared" si="15"/>
        <v>0</v>
      </c>
      <c r="AL25" s="117">
        <f t="shared" si="16"/>
        <v>-0.14693857224348489</v>
      </c>
      <c r="AM25" s="117">
        <f t="shared" si="17"/>
        <v>0</v>
      </c>
      <c r="AN25" s="118">
        <f t="shared" si="18"/>
        <v>2.7429626476484448E-2</v>
      </c>
      <c r="AO25" s="202">
        <f t="shared" si="19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7" t="s">
        <v>75</v>
      </c>
      <c r="B26" s="172">
        <v>1185004411.1300001</v>
      </c>
      <c r="C26" s="168">
        <v>10</v>
      </c>
      <c r="D26" s="172">
        <v>1143381622.3199999</v>
      </c>
      <c r="E26" s="168">
        <v>10</v>
      </c>
      <c r="F26" s="115">
        <f>((D26-B26)/B26)</f>
        <v>-3.5124585545052441E-2</v>
      </c>
      <c r="G26" s="115">
        <f>((E26-C26)/C26)</f>
        <v>0</v>
      </c>
      <c r="H26" s="172">
        <v>1166955700.03</v>
      </c>
      <c r="I26" s="168">
        <v>10</v>
      </c>
      <c r="J26" s="115">
        <f t="shared" si="20"/>
        <v>2.0617856059437629E-2</v>
      </c>
      <c r="K26" s="115">
        <f t="shared" si="21"/>
        <v>0</v>
      </c>
      <c r="L26" s="172">
        <v>1176424973.5599999</v>
      </c>
      <c r="M26" s="168">
        <v>10</v>
      </c>
      <c r="N26" s="115">
        <f t="shared" si="22"/>
        <v>8.1145098565065799E-3</v>
      </c>
      <c r="O26" s="115">
        <f t="shared" si="23"/>
        <v>0</v>
      </c>
      <c r="P26" s="172">
        <v>1186966501.6500001</v>
      </c>
      <c r="Q26" s="168">
        <v>10</v>
      </c>
      <c r="R26" s="115">
        <f t="shared" si="24"/>
        <v>8.9606463029259335E-3</v>
      </c>
      <c r="S26" s="115">
        <f t="shared" si="25"/>
        <v>0</v>
      </c>
      <c r="T26" s="172">
        <v>1143879244.25</v>
      </c>
      <c r="U26" s="168">
        <v>10</v>
      </c>
      <c r="V26" s="115">
        <f t="shared" si="26"/>
        <v>-3.6300314575099274E-2</v>
      </c>
      <c r="W26" s="115">
        <f t="shared" si="27"/>
        <v>0</v>
      </c>
      <c r="X26" s="172">
        <v>1135613103.5599999</v>
      </c>
      <c r="Y26" s="168">
        <v>10</v>
      </c>
      <c r="Z26" s="115">
        <f t="shared" si="28"/>
        <v>-7.2264102452701331E-3</v>
      </c>
      <c r="AA26" s="115">
        <f t="shared" si="29"/>
        <v>0</v>
      </c>
      <c r="AB26" s="172">
        <v>1122044835.97</v>
      </c>
      <c r="AC26" s="168">
        <v>10</v>
      </c>
      <c r="AD26" s="115">
        <f t="shared" si="30"/>
        <v>-1.1947966739257547E-2</v>
      </c>
      <c r="AE26" s="115">
        <f t="shared" si="31"/>
        <v>0</v>
      </c>
      <c r="AF26" s="172">
        <v>1116012784.1300001</v>
      </c>
      <c r="AG26" s="168">
        <v>10</v>
      </c>
      <c r="AH26" s="115">
        <f t="shared" si="32"/>
        <v>-5.3759454583517125E-3</v>
      </c>
      <c r="AI26" s="115">
        <f t="shared" si="33"/>
        <v>0</v>
      </c>
      <c r="AJ26" s="116">
        <f t="shared" si="14"/>
        <v>-7.2852762930201206E-3</v>
      </c>
      <c r="AK26" s="116">
        <f t="shared" si="15"/>
        <v>0</v>
      </c>
      <c r="AL26" s="117">
        <f t="shared" si="16"/>
        <v>-2.3936748374935889E-2</v>
      </c>
      <c r="AM26" s="117">
        <f t="shared" si="17"/>
        <v>0</v>
      </c>
      <c r="AN26" s="118">
        <f t="shared" si="18"/>
        <v>2.0430920150278659E-2</v>
      </c>
      <c r="AO26" s="202">
        <f t="shared" si="19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7" t="s">
        <v>107</v>
      </c>
      <c r="B27" s="172">
        <v>24185354549.470001</v>
      </c>
      <c r="C27" s="168">
        <v>1</v>
      </c>
      <c r="D27" s="172">
        <v>24292428697.279999</v>
      </c>
      <c r="E27" s="168">
        <v>1</v>
      </c>
      <c r="F27" s="115">
        <f>((D27-B27)/B27)</f>
        <v>4.4272308512567984E-3</v>
      </c>
      <c r="G27" s="115">
        <f>((E27-C27)/C27)</f>
        <v>0</v>
      </c>
      <c r="H27" s="172">
        <v>23732445167.360001</v>
      </c>
      <c r="I27" s="168">
        <v>1</v>
      </c>
      <c r="J27" s="115">
        <f t="shared" si="20"/>
        <v>-2.3051772093199516E-2</v>
      </c>
      <c r="K27" s="115">
        <f t="shared" si="21"/>
        <v>0</v>
      </c>
      <c r="L27" s="172">
        <v>23279367107.049999</v>
      </c>
      <c r="M27" s="168">
        <v>1</v>
      </c>
      <c r="N27" s="115">
        <f t="shared" si="22"/>
        <v>-1.9091082149981505E-2</v>
      </c>
      <c r="O27" s="115">
        <f t="shared" si="23"/>
        <v>0</v>
      </c>
      <c r="P27" s="172">
        <v>21656241414.27</v>
      </c>
      <c r="Q27" s="168">
        <v>1</v>
      </c>
      <c r="R27" s="115">
        <f t="shared" si="24"/>
        <v>-6.972378953929749E-2</v>
      </c>
      <c r="S27" s="115">
        <f t="shared" si="25"/>
        <v>0</v>
      </c>
      <c r="T27" s="172">
        <v>21815972392.66</v>
      </c>
      <c r="U27" s="168">
        <v>1</v>
      </c>
      <c r="V27" s="115">
        <f t="shared" si="26"/>
        <v>7.3757479580342815E-3</v>
      </c>
      <c r="W27" s="115">
        <f t="shared" si="27"/>
        <v>0</v>
      </c>
      <c r="X27" s="172">
        <v>21494448359.32</v>
      </c>
      <c r="Y27" s="168">
        <v>1</v>
      </c>
      <c r="Z27" s="115">
        <f t="shared" si="28"/>
        <v>-1.4738010644356021E-2</v>
      </c>
      <c r="AA27" s="115">
        <f t="shared" si="29"/>
        <v>0</v>
      </c>
      <c r="AB27" s="172">
        <v>20863148293.77</v>
      </c>
      <c r="AC27" s="168">
        <v>1</v>
      </c>
      <c r="AD27" s="115">
        <f t="shared" si="30"/>
        <v>-2.9370377643409832E-2</v>
      </c>
      <c r="AE27" s="115">
        <f t="shared" si="31"/>
        <v>0</v>
      </c>
      <c r="AF27" s="172">
        <v>21811213210.43</v>
      </c>
      <c r="AG27" s="168">
        <v>1</v>
      </c>
      <c r="AH27" s="115">
        <f t="shared" si="32"/>
        <v>4.5442083012135995E-2</v>
      </c>
      <c r="AI27" s="115">
        <f t="shared" si="33"/>
        <v>0</v>
      </c>
      <c r="AJ27" s="116">
        <f t="shared" si="14"/>
        <v>-1.2341246281102161E-2</v>
      </c>
      <c r="AK27" s="116">
        <f t="shared" si="15"/>
        <v>0</v>
      </c>
      <c r="AL27" s="117">
        <f t="shared" si="16"/>
        <v>-0.1021394574321759</v>
      </c>
      <c r="AM27" s="117">
        <f t="shared" si="17"/>
        <v>0</v>
      </c>
      <c r="AN27" s="118">
        <f t="shared" si="18"/>
        <v>3.3290115529881807E-2</v>
      </c>
      <c r="AO27" s="202">
        <f t="shared" si="19"/>
        <v>0</v>
      </c>
      <c r="AP27" s="122"/>
      <c r="AQ27" s="130"/>
      <c r="AR27" s="127"/>
      <c r="AS27" s="121"/>
      <c r="AT27" s="121"/>
    </row>
    <row r="28" spans="1:46">
      <c r="A28" s="197" t="s">
        <v>111</v>
      </c>
      <c r="B28" s="172">
        <v>4876473808.5200005</v>
      </c>
      <c r="C28" s="168">
        <v>100</v>
      </c>
      <c r="D28" s="172">
        <v>4514709129.9899998</v>
      </c>
      <c r="E28" s="168">
        <v>100</v>
      </c>
      <c r="F28" s="115">
        <f>((D28-B28)/B28)</f>
        <v>-7.4185711383897596E-2</v>
      </c>
      <c r="G28" s="115">
        <f>((E28-C28)/C28)</f>
        <v>0</v>
      </c>
      <c r="H28" s="172">
        <v>4670088043.7399998</v>
      </c>
      <c r="I28" s="168">
        <v>100</v>
      </c>
      <c r="J28" s="115">
        <f t="shared" si="20"/>
        <v>3.4416151578372925E-2</v>
      </c>
      <c r="K28" s="115">
        <f t="shared" si="21"/>
        <v>0</v>
      </c>
      <c r="L28" s="172">
        <v>4322554143.4899998</v>
      </c>
      <c r="M28" s="168">
        <v>100</v>
      </c>
      <c r="N28" s="115">
        <f t="shared" si="22"/>
        <v>-7.4416991070618124E-2</v>
      </c>
      <c r="O28" s="115">
        <f t="shared" si="23"/>
        <v>0</v>
      </c>
      <c r="P28" s="172">
        <v>4207821322.0900002</v>
      </c>
      <c r="Q28" s="168">
        <v>100</v>
      </c>
      <c r="R28" s="115">
        <f t="shared" si="24"/>
        <v>-2.6542830370972555E-2</v>
      </c>
      <c r="S28" s="115">
        <f t="shared" si="25"/>
        <v>0</v>
      </c>
      <c r="T28" s="172">
        <v>4035173762.5900002</v>
      </c>
      <c r="U28" s="168">
        <v>100</v>
      </c>
      <c r="V28" s="115">
        <f t="shared" si="26"/>
        <v>-4.1030154629818495E-2</v>
      </c>
      <c r="W28" s="115">
        <f t="shared" si="27"/>
        <v>0</v>
      </c>
      <c r="X28" s="172">
        <v>3956071709.27</v>
      </c>
      <c r="Y28" s="168">
        <v>100</v>
      </c>
      <c r="Z28" s="115">
        <f t="shared" si="28"/>
        <v>-1.9603134331748838E-2</v>
      </c>
      <c r="AA28" s="115">
        <f t="shared" si="29"/>
        <v>0</v>
      </c>
      <c r="AB28" s="172">
        <v>3918599434.8499999</v>
      </c>
      <c r="AC28" s="168">
        <v>100</v>
      </c>
      <c r="AD28" s="115">
        <f t="shared" si="30"/>
        <v>-9.4720918056651459E-3</v>
      </c>
      <c r="AE28" s="115">
        <f t="shared" si="31"/>
        <v>0</v>
      </c>
      <c r="AF28" s="172">
        <v>3859045157.4423432</v>
      </c>
      <c r="AG28" s="168">
        <v>100</v>
      </c>
      <c r="AH28" s="115">
        <f t="shared" si="32"/>
        <v>-1.519784769987248E-2</v>
      </c>
      <c r="AI28" s="115">
        <f t="shared" si="33"/>
        <v>0</v>
      </c>
      <c r="AJ28" s="116">
        <f t="shared" si="14"/>
        <v>-2.8254076214277536E-2</v>
      </c>
      <c r="AK28" s="116">
        <f t="shared" si="15"/>
        <v>0</v>
      </c>
      <c r="AL28" s="117">
        <f t="shared" si="16"/>
        <v>-0.14522839759315986</v>
      </c>
      <c r="AM28" s="117">
        <f t="shared" si="17"/>
        <v>0</v>
      </c>
      <c r="AN28" s="118">
        <f t="shared" si="18"/>
        <v>3.5722163283934245E-2</v>
      </c>
      <c r="AO28" s="202">
        <f t="shared" si="19"/>
        <v>0</v>
      </c>
      <c r="AP28" s="122"/>
      <c r="AQ28" s="130"/>
      <c r="AR28" s="127"/>
      <c r="AS28" s="121"/>
      <c r="AT28" s="121"/>
    </row>
    <row r="29" spans="1:46">
      <c r="A29" s="197" t="s">
        <v>114</v>
      </c>
      <c r="B29" s="172">
        <v>6411770076.1999998</v>
      </c>
      <c r="C29" s="168">
        <v>100</v>
      </c>
      <c r="D29" s="172">
        <v>6315320296.8299999</v>
      </c>
      <c r="E29" s="168">
        <v>100</v>
      </c>
      <c r="F29" s="115">
        <f>((D29-B29)/B29)</f>
        <v>-1.5042613540996126E-2</v>
      </c>
      <c r="G29" s="115">
        <f>((E29-C29)/C29)</f>
        <v>0</v>
      </c>
      <c r="H29" s="172">
        <v>6348816687.3599997</v>
      </c>
      <c r="I29" s="168">
        <v>100</v>
      </c>
      <c r="J29" s="115">
        <f t="shared" si="20"/>
        <v>5.3039891811684321E-3</v>
      </c>
      <c r="K29" s="115">
        <f t="shared" si="21"/>
        <v>0</v>
      </c>
      <c r="L29" s="172">
        <v>6002610995.7799997</v>
      </c>
      <c r="M29" s="168">
        <v>100</v>
      </c>
      <c r="N29" s="115">
        <f t="shared" si="22"/>
        <v>-5.4530743070479344E-2</v>
      </c>
      <c r="O29" s="115">
        <f t="shared" si="23"/>
        <v>0</v>
      </c>
      <c r="P29" s="172">
        <v>5869926828.1499996</v>
      </c>
      <c r="Q29" s="168">
        <v>100</v>
      </c>
      <c r="R29" s="115">
        <f t="shared" si="24"/>
        <v>-2.2104408851961375E-2</v>
      </c>
      <c r="S29" s="115">
        <f t="shared" si="25"/>
        <v>0</v>
      </c>
      <c r="T29" s="172">
        <v>5721361178.4899998</v>
      </c>
      <c r="U29" s="168">
        <v>100</v>
      </c>
      <c r="V29" s="115">
        <f t="shared" si="26"/>
        <v>-2.5309625487584256E-2</v>
      </c>
      <c r="W29" s="115">
        <f t="shared" si="27"/>
        <v>0</v>
      </c>
      <c r="X29" s="172">
        <v>5310608936.1400003</v>
      </c>
      <c r="Y29" s="168">
        <v>100</v>
      </c>
      <c r="Z29" s="115">
        <f t="shared" si="28"/>
        <v>-7.1792748182768373E-2</v>
      </c>
      <c r="AA29" s="115">
        <f t="shared" si="29"/>
        <v>0</v>
      </c>
      <c r="AB29" s="172">
        <v>5363880799.4499998</v>
      </c>
      <c r="AC29" s="168">
        <v>100</v>
      </c>
      <c r="AD29" s="115">
        <f t="shared" si="30"/>
        <v>1.0031215619638519E-2</v>
      </c>
      <c r="AE29" s="115">
        <f t="shared" si="31"/>
        <v>0</v>
      </c>
      <c r="AF29" s="172">
        <v>5279848278.2799997</v>
      </c>
      <c r="AG29" s="168">
        <v>100</v>
      </c>
      <c r="AH29" s="115">
        <f t="shared" si="32"/>
        <v>-1.5666366258291306E-2</v>
      </c>
      <c r="AI29" s="115">
        <f t="shared" si="33"/>
        <v>0</v>
      </c>
      <c r="AJ29" s="116">
        <f t="shared" si="14"/>
        <v>-2.3638912573909231E-2</v>
      </c>
      <c r="AK29" s="116">
        <f t="shared" si="15"/>
        <v>0</v>
      </c>
      <c r="AL29" s="117">
        <f t="shared" si="16"/>
        <v>-0.16396191640030663</v>
      </c>
      <c r="AM29" s="117">
        <f t="shared" si="17"/>
        <v>0</v>
      </c>
      <c r="AN29" s="118">
        <f t="shared" si="18"/>
        <v>2.77413307049721E-2</v>
      </c>
      <c r="AO29" s="202">
        <f t="shared" si="19"/>
        <v>0</v>
      </c>
      <c r="AP29" s="122"/>
      <c r="AQ29" s="130"/>
      <c r="AR29" s="127"/>
      <c r="AS29" s="121"/>
      <c r="AT29" s="121"/>
    </row>
    <row r="30" spans="1:46">
      <c r="A30" s="197" t="s">
        <v>120</v>
      </c>
      <c r="B30" s="172">
        <v>1168420521.6900001</v>
      </c>
      <c r="C30" s="168">
        <v>10</v>
      </c>
      <c r="D30" s="172">
        <v>1144474521.6900001</v>
      </c>
      <c r="E30" s="168">
        <v>10</v>
      </c>
      <c r="F30" s="115">
        <f>((D30-B30)/B30)</f>
        <v>-2.0494333637143394E-2</v>
      </c>
      <c r="G30" s="115">
        <f>((E30-C30)/C30)</f>
        <v>0</v>
      </c>
      <c r="H30" s="172">
        <v>1217465489.9300001</v>
      </c>
      <c r="I30" s="168">
        <v>10</v>
      </c>
      <c r="J30" s="115">
        <f t="shared" si="20"/>
        <v>6.3776839813102296E-2</v>
      </c>
      <c r="K30" s="115">
        <f t="shared" si="21"/>
        <v>0</v>
      </c>
      <c r="L30" s="172">
        <v>1134593480.9400001</v>
      </c>
      <c r="M30" s="168">
        <v>10</v>
      </c>
      <c r="N30" s="115">
        <f t="shared" si="22"/>
        <v>-6.806928793913071E-2</v>
      </c>
      <c r="O30" s="115">
        <f t="shared" si="23"/>
        <v>0</v>
      </c>
      <c r="P30" s="172">
        <v>1144973451.27</v>
      </c>
      <c r="Q30" s="168">
        <v>10</v>
      </c>
      <c r="R30" s="115">
        <f t="shared" si="24"/>
        <v>9.1486250400453703E-3</v>
      </c>
      <c r="S30" s="115">
        <f t="shared" si="25"/>
        <v>0</v>
      </c>
      <c r="T30" s="172">
        <v>1086292337.6099999</v>
      </c>
      <c r="U30" s="168">
        <v>10</v>
      </c>
      <c r="V30" s="115">
        <f t="shared" si="26"/>
        <v>-5.125106926707447E-2</v>
      </c>
      <c r="W30" s="115">
        <f t="shared" si="27"/>
        <v>0</v>
      </c>
      <c r="X30" s="172">
        <v>1136603181.29</v>
      </c>
      <c r="Y30" s="168">
        <v>10</v>
      </c>
      <c r="Z30" s="115">
        <f t="shared" si="28"/>
        <v>4.6314276496409054E-2</v>
      </c>
      <c r="AA30" s="115">
        <f t="shared" si="29"/>
        <v>0</v>
      </c>
      <c r="AB30" s="172">
        <v>1133176289.8</v>
      </c>
      <c r="AC30" s="168">
        <v>10</v>
      </c>
      <c r="AD30" s="115">
        <f t="shared" si="30"/>
        <v>-3.0150289444998936E-3</v>
      </c>
      <c r="AE30" s="115">
        <f t="shared" si="31"/>
        <v>0</v>
      </c>
      <c r="AF30" s="172">
        <v>1159061161.1300001</v>
      </c>
      <c r="AG30" s="168">
        <v>10</v>
      </c>
      <c r="AH30" s="115">
        <f t="shared" si="32"/>
        <v>2.2842757621207126E-2</v>
      </c>
      <c r="AI30" s="115">
        <f t="shared" si="33"/>
        <v>0</v>
      </c>
      <c r="AJ30" s="116">
        <f t="shared" si="14"/>
        <v>-9.3402602135579053E-5</v>
      </c>
      <c r="AK30" s="116">
        <f t="shared" si="15"/>
        <v>0</v>
      </c>
      <c r="AL30" s="117">
        <f t="shared" si="16"/>
        <v>1.2745272318042122E-2</v>
      </c>
      <c r="AM30" s="117">
        <f t="shared" si="17"/>
        <v>0</v>
      </c>
      <c r="AN30" s="118">
        <f t="shared" si="18"/>
        <v>4.5524129864993081E-2</v>
      </c>
      <c r="AO30" s="202">
        <f t="shared" si="19"/>
        <v>0</v>
      </c>
      <c r="AP30" s="122"/>
      <c r="AQ30" s="130"/>
      <c r="AR30" s="127"/>
      <c r="AS30" s="121"/>
      <c r="AT30" s="121"/>
    </row>
    <row r="31" spans="1:46">
      <c r="A31" s="197" t="s">
        <v>122</v>
      </c>
      <c r="B31" s="167">
        <v>2238619869</v>
      </c>
      <c r="C31" s="168">
        <v>100</v>
      </c>
      <c r="D31" s="167">
        <v>2127094553</v>
      </c>
      <c r="E31" s="168">
        <v>100</v>
      </c>
      <c r="F31" s="115">
        <f>((D31-B31)/B31)</f>
        <v>-4.9818782341916217E-2</v>
      </c>
      <c r="G31" s="115">
        <f>((E31-C31)/C31)</f>
        <v>0</v>
      </c>
      <c r="H31" s="167">
        <v>2106778625</v>
      </c>
      <c r="I31" s="168">
        <v>100</v>
      </c>
      <c r="J31" s="115">
        <f t="shared" si="20"/>
        <v>-9.5510225304027661E-3</v>
      </c>
      <c r="K31" s="115">
        <f t="shared" si="21"/>
        <v>0</v>
      </c>
      <c r="L31" s="167">
        <v>2103386606</v>
      </c>
      <c r="M31" s="168">
        <v>100</v>
      </c>
      <c r="N31" s="115">
        <f t="shared" si="22"/>
        <v>-1.6100500355133421E-3</v>
      </c>
      <c r="O31" s="115">
        <f t="shared" si="23"/>
        <v>0</v>
      </c>
      <c r="P31" s="167">
        <v>2056495041</v>
      </c>
      <c r="Q31" s="168">
        <v>100</v>
      </c>
      <c r="R31" s="115">
        <f t="shared" si="24"/>
        <v>-2.2293364836611495E-2</v>
      </c>
      <c r="S31" s="115">
        <f t="shared" si="25"/>
        <v>0</v>
      </c>
      <c r="T31" s="167">
        <v>2067218459</v>
      </c>
      <c r="U31" s="168">
        <v>100</v>
      </c>
      <c r="V31" s="115">
        <f t="shared" si="26"/>
        <v>5.2144147134853217E-3</v>
      </c>
      <c r="W31" s="115">
        <f t="shared" si="27"/>
        <v>0</v>
      </c>
      <c r="X31" s="167">
        <v>2040341763</v>
      </c>
      <c r="Y31" s="168">
        <v>100</v>
      </c>
      <c r="Z31" s="115">
        <f t="shared" si="28"/>
        <v>-1.3001381582574191E-2</v>
      </c>
      <c r="AA31" s="115">
        <f t="shared" si="29"/>
        <v>0</v>
      </c>
      <c r="AB31" s="167">
        <v>2029740277</v>
      </c>
      <c r="AC31" s="168">
        <v>100</v>
      </c>
      <c r="AD31" s="115">
        <f t="shared" si="30"/>
        <v>-5.1959363829382149E-3</v>
      </c>
      <c r="AE31" s="115">
        <f t="shared" si="31"/>
        <v>0</v>
      </c>
      <c r="AF31" s="167">
        <v>2031584402</v>
      </c>
      <c r="AG31" s="168">
        <v>100</v>
      </c>
      <c r="AH31" s="115">
        <f t="shared" si="32"/>
        <v>9.0855220290827381E-4</v>
      </c>
      <c r="AI31" s="115">
        <f t="shared" si="33"/>
        <v>0</v>
      </c>
      <c r="AJ31" s="116">
        <f t="shared" si="14"/>
        <v>-1.1918446349195328E-2</v>
      </c>
      <c r="AK31" s="116">
        <f t="shared" si="15"/>
        <v>0</v>
      </c>
      <c r="AL31" s="117">
        <f t="shared" si="16"/>
        <v>-4.4901695068183457E-2</v>
      </c>
      <c r="AM31" s="117">
        <f t="shared" si="17"/>
        <v>0</v>
      </c>
      <c r="AN31" s="118">
        <f t="shared" si="18"/>
        <v>1.7567721378768542E-2</v>
      </c>
      <c r="AO31" s="202">
        <f t="shared" si="19"/>
        <v>0</v>
      </c>
      <c r="AP31" s="122"/>
      <c r="AQ31" s="130"/>
      <c r="AR31" s="127"/>
      <c r="AS31" s="121"/>
      <c r="AT31" s="121"/>
    </row>
    <row r="32" spans="1:46">
      <c r="A32" s="197" t="s">
        <v>123</v>
      </c>
      <c r="B32" s="167">
        <v>8042345337.8299999</v>
      </c>
      <c r="C32" s="168">
        <v>100</v>
      </c>
      <c r="D32" s="167">
        <v>7564708261.9300003</v>
      </c>
      <c r="E32" s="168">
        <v>100</v>
      </c>
      <c r="F32" s="115">
        <f>((D32-B32)/B32)</f>
        <v>-5.939027184685363E-2</v>
      </c>
      <c r="G32" s="115">
        <f>((E32-C32)/C32)</f>
        <v>0</v>
      </c>
      <c r="H32" s="167">
        <v>7711783378.1000004</v>
      </c>
      <c r="I32" s="168">
        <v>100</v>
      </c>
      <c r="J32" s="115">
        <f t="shared" si="20"/>
        <v>1.9442272071504379E-2</v>
      </c>
      <c r="K32" s="115">
        <f t="shared" si="21"/>
        <v>0</v>
      </c>
      <c r="L32" s="167">
        <v>7625683904.8100004</v>
      </c>
      <c r="M32" s="168">
        <v>100</v>
      </c>
      <c r="N32" s="115">
        <f t="shared" si="22"/>
        <v>-1.1164664393259036E-2</v>
      </c>
      <c r="O32" s="115">
        <f t="shared" si="23"/>
        <v>0</v>
      </c>
      <c r="P32" s="167">
        <v>7234423055.4300003</v>
      </c>
      <c r="Q32" s="168">
        <v>100</v>
      </c>
      <c r="R32" s="115">
        <f t="shared" si="24"/>
        <v>-5.1308296313358488E-2</v>
      </c>
      <c r="S32" s="115">
        <f t="shared" si="25"/>
        <v>0</v>
      </c>
      <c r="T32" s="167">
        <v>7238819460.4099998</v>
      </c>
      <c r="U32" s="168">
        <v>100</v>
      </c>
      <c r="V32" s="115">
        <f t="shared" si="26"/>
        <v>6.0770637082105622E-4</v>
      </c>
      <c r="W32" s="115">
        <f t="shared" si="27"/>
        <v>0</v>
      </c>
      <c r="X32" s="167">
        <v>7143747919.54</v>
      </c>
      <c r="Y32" s="168">
        <v>100</v>
      </c>
      <c r="Z32" s="115">
        <f t="shared" si="28"/>
        <v>-1.3133569829992019E-2</v>
      </c>
      <c r="AA32" s="115">
        <f t="shared" si="29"/>
        <v>0</v>
      </c>
      <c r="AB32" s="167">
        <v>7146356977.7399998</v>
      </c>
      <c r="AC32" s="168">
        <v>100</v>
      </c>
      <c r="AD32" s="115">
        <f t="shared" si="30"/>
        <v>3.6522260155112131E-4</v>
      </c>
      <c r="AE32" s="115">
        <f t="shared" si="31"/>
        <v>0</v>
      </c>
      <c r="AF32" s="167">
        <v>7151609456.7600002</v>
      </c>
      <c r="AG32" s="168">
        <v>100</v>
      </c>
      <c r="AH32" s="115">
        <f t="shared" si="32"/>
        <v>7.3498693619158224E-4</v>
      </c>
      <c r="AI32" s="115">
        <f t="shared" si="33"/>
        <v>0</v>
      </c>
      <c r="AJ32" s="116">
        <f t="shared" si="14"/>
        <v>-1.423082680042438E-2</v>
      </c>
      <c r="AK32" s="116">
        <f t="shared" si="15"/>
        <v>0</v>
      </c>
      <c r="AL32" s="117">
        <f t="shared" si="16"/>
        <v>-5.4608689570879138E-2</v>
      </c>
      <c r="AM32" s="117">
        <f t="shared" si="17"/>
        <v>0</v>
      </c>
      <c r="AN32" s="118">
        <f t="shared" si="18"/>
        <v>2.7296780135621257E-2</v>
      </c>
      <c r="AO32" s="202">
        <f t="shared" si="19"/>
        <v>0</v>
      </c>
      <c r="AP32" s="122"/>
      <c r="AQ32" s="130"/>
      <c r="AR32" s="127"/>
      <c r="AS32" s="121"/>
      <c r="AT32" s="121"/>
    </row>
    <row r="33" spans="1:47">
      <c r="A33" s="197" t="s">
        <v>128</v>
      </c>
      <c r="B33" s="167">
        <v>9431803243.6000004</v>
      </c>
      <c r="C33" s="168">
        <v>100</v>
      </c>
      <c r="D33" s="167">
        <v>8956977494.6000004</v>
      </c>
      <c r="E33" s="168">
        <v>100</v>
      </c>
      <c r="F33" s="115">
        <f>((D33-B33)/B33)</f>
        <v>-5.0343050712194991E-2</v>
      </c>
      <c r="G33" s="115">
        <f>((E33-C33)/C33)</f>
        <v>0</v>
      </c>
      <c r="H33" s="167">
        <v>8661049499.25</v>
      </c>
      <c r="I33" s="168">
        <v>100</v>
      </c>
      <c r="J33" s="115">
        <f t="shared" si="20"/>
        <v>-3.3038823144125352E-2</v>
      </c>
      <c r="K33" s="115">
        <f t="shared" si="21"/>
        <v>0</v>
      </c>
      <c r="L33" s="167">
        <v>8549644533.3900003</v>
      </c>
      <c r="M33" s="168">
        <v>100</v>
      </c>
      <c r="N33" s="115">
        <f t="shared" si="22"/>
        <v>-1.2862755936176872E-2</v>
      </c>
      <c r="O33" s="115">
        <f t="shared" si="23"/>
        <v>0</v>
      </c>
      <c r="P33" s="167">
        <v>8136244350.6700001</v>
      </c>
      <c r="Q33" s="168">
        <v>100</v>
      </c>
      <c r="R33" s="115">
        <f t="shared" si="24"/>
        <v>-4.8352908837963567E-2</v>
      </c>
      <c r="S33" s="115">
        <f t="shared" si="25"/>
        <v>0</v>
      </c>
      <c r="T33" s="167">
        <v>7758541511.8599997</v>
      </c>
      <c r="U33" s="168">
        <v>100</v>
      </c>
      <c r="V33" s="115">
        <f t="shared" si="26"/>
        <v>-4.642225854228401E-2</v>
      </c>
      <c r="W33" s="115">
        <f t="shared" si="27"/>
        <v>0</v>
      </c>
      <c r="X33" s="167">
        <v>7707180871.1899996</v>
      </c>
      <c r="Y33" s="168">
        <v>100</v>
      </c>
      <c r="Z33" s="115">
        <f t="shared" si="28"/>
        <v>-6.6198834654023903E-3</v>
      </c>
      <c r="AA33" s="115">
        <f t="shared" si="29"/>
        <v>0</v>
      </c>
      <c r="AB33" s="167">
        <v>7664122638.9200001</v>
      </c>
      <c r="AC33" s="168">
        <v>100</v>
      </c>
      <c r="AD33" s="115">
        <f t="shared" si="30"/>
        <v>-5.5867681049181417E-3</v>
      </c>
      <c r="AE33" s="115">
        <f t="shared" si="31"/>
        <v>0</v>
      </c>
      <c r="AF33" s="167">
        <v>7653773531.6800003</v>
      </c>
      <c r="AG33" s="168">
        <v>100</v>
      </c>
      <c r="AH33" s="115">
        <f t="shared" si="32"/>
        <v>-1.3503316331924106E-3</v>
      </c>
      <c r="AI33" s="115">
        <f t="shared" si="33"/>
        <v>0</v>
      </c>
      <c r="AJ33" s="116">
        <f t="shared" si="14"/>
        <v>-2.5572097547032217E-2</v>
      </c>
      <c r="AK33" s="116">
        <f t="shared" si="15"/>
        <v>0</v>
      </c>
      <c r="AL33" s="117">
        <f t="shared" si="16"/>
        <v>-0.1454959514753362</v>
      </c>
      <c r="AM33" s="117">
        <f t="shared" si="17"/>
        <v>0</v>
      </c>
      <c r="AN33" s="118">
        <f t="shared" si="18"/>
        <v>2.1145306159746691E-2</v>
      </c>
      <c r="AO33" s="202">
        <f t="shared" si="19"/>
        <v>0</v>
      </c>
      <c r="AP33" s="122"/>
      <c r="AQ33" s="130"/>
      <c r="AR33" s="127"/>
      <c r="AS33" s="121"/>
      <c r="AT33" s="121"/>
    </row>
    <row r="34" spans="1:47">
      <c r="A34" s="197" t="s">
        <v>127</v>
      </c>
      <c r="B34" s="167">
        <v>246865860.22</v>
      </c>
      <c r="C34" s="168">
        <v>1000000</v>
      </c>
      <c r="D34" s="402">
        <v>246964872.30000001</v>
      </c>
      <c r="E34" s="168">
        <v>1000000</v>
      </c>
      <c r="F34" s="115">
        <f>((D34-B34)/B34)</f>
        <v>4.0107643848273026E-4</v>
      </c>
      <c r="G34" s="115">
        <f>((E34-C34)/C34)</f>
        <v>0</v>
      </c>
      <c r="H34" s="167">
        <v>247100048.12</v>
      </c>
      <c r="I34" s="168">
        <v>1000000</v>
      </c>
      <c r="J34" s="115">
        <f t="shared" si="20"/>
        <v>5.4734836878253816E-4</v>
      </c>
      <c r="K34" s="115">
        <f t="shared" si="21"/>
        <v>0</v>
      </c>
      <c r="L34" s="167">
        <v>246452682.43000001</v>
      </c>
      <c r="M34" s="168">
        <v>1000000</v>
      </c>
      <c r="N34" s="115">
        <f t="shared" si="22"/>
        <v>-2.6198525452557392E-3</v>
      </c>
      <c r="O34" s="115">
        <f t="shared" si="23"/>
        <v>0</v>
      </c>
      <c r="P34" s="167">
        <v>246560547.81999999</v>
      </c>
      <c r="Q34" s="168">
        <v>1000000</v>
      </c>
      <c r="R34" s="115">
        <f t="shared" si="24"/>
        <v>4.3767180351393707E-4</v>
      </c>
      <c r="S34" s="115">
        <f t="shared" si="25"/>
        <v>0</v>
      </c>
      <c r="T34" s="167">
        <v>166350959.15000001</v>
      </c>
      <c r="U34" s="168">
        <v>1000000</v>
      </c>
      <c r="V34" s="115">
        <f t="shared" si="26"/>
        <v>-0.32531396194234813</v>
      </c>
      <c r="W34" s="115">
        <f t="shared" si="27"/>
        <v>0</v>
      </c>
      <c r="X34" s="402">
        <v>166379005.50999999</v>
      </c>
      <c r="Y34" s="168">
        <v>1000000</v>
      </c>
      <c r="Z34" s="115">
        <f t="shared" si="28"/>
        <v>1.6859752503557777E-4</v>
      </c>
      <c r="AA34" s="115">
        <f t="shared" si="29"/>
        <v>0</v>
      </c>
      <c r="AB34" s="167">
        <v>166442054.12</v>
      </c>
      <c r="AC34" s="168">
        <v>1000000</v>
      </c>
      <c r="AD34" s="115">
        <f t="shared" si="30"/>
        <v>3.7894570776374095E-4</v>
      </c>
      <c r="AE34" s="115">
        <f t="shared" si="31"/>
        <v>0</v>
      </c>
      <c r="AF34" s="167">
        <v>165918199.44</v>
      </c>
      <c r="AG34" s="168">
        <v>1000000</v>
      </c>
      <c r="AH34" s="115">
        <f t="shared" si="32"/>
        <v>-3.1473697123584089E-3</v>
      </c>
      <c r="AI34" s="115">
        <f t="shared" si="33"/>
        <v>0</v>
      </c>
      <c r="AJ34" s="116">
        <f t="shared" si="14"/>
        <v>-4.1143443044547971E-2</v>
      </c>
      <c r="AK34" s="116">
        <f t="shared" si="15"/>
        <v>0</v>
      </c>
      <c r="AL34" s="117">
        <f t="shared" si="16"/>
        <v>-0.32817085322785805</v>
      </c>
      <c r="AM34" s="117">
        <f t="shared" si="17"/>
        <v>0</v>
      </c>
      <c r="AN34" s="118">
        <f t="shared" si="18"/>
        <v>0.11483186727170279</v>
      </c>
      <c r="AO34" s="202">
        <f t="shared" si="19"/>
        <v>0</v>
      </c>
      <c r="AP34" s="122"/>
      <c r="AQ34" s="130"/>
      <c r="AR34" s="127"/>
      <c r="AS34" s="121"/>
      <c r="AT34" s="121"/>
      <c r="AU34" s="307"/>
    </row>
    <row r="35" spans="1:47">
      <c r="A35" s="197" t="s">
        <v>139</v>
      </c>
      <c r="B35" s="167">
        <v>6518262014.4399996</v>
      </c>
      <c r="C35" s="168">
        <v>1</v>
      </c>
      <c r="D35" s="402">
        <v>6094826764.21</v>
      </c>
      <c r="E35" s="168">
        <v>1</v>
      </c>
      <c r="F35" s="115">
        <f>((D35-B35)/B35)</f>
        <v>-6.496137303041169E-2</v>
      </c>
      <c r="G35" s="115">
        <f>((E35-C35)/C35)</f>
        <v>0</v>
      </c>
      <c r="H35" s="167">
        <v>5864202881.6199999</v>
      </c>
      <c r="I35" s="168">
        <v>1</v>
      </c>
      <c r="J35" s="115">
        <f t="shared" si="20"/>
        <v>-3.7839284283561286E-2</v>
      </c>
      <c r="K35" s="115">
        <f t="shared" si="21"/>
        <v>0</v>
      </c>
      <c r="L35" s="167">
        <v>5809860750.25</v>
      </c>
      <c r="M35" s="168">
        <v>1</v>
      </c>
      <c r="N35" s="115">
        <f t="shared" si="22"/>
        <v>-9.2667549992724238E-3</v>
      </c>
      <c r="O35" s="115">
        <f t="shared" si="23"/>
        <v>0</v>
      </c>
      <c r="P35" s="167">
        <v>5791343261.5799999</v>
      </c>
      <c r="Q35" s="168">
        <v>1</v>
      </c>
      <c r="R35" s="115">
        <f t="shared" si="24"/>
        <v>-3.1872517201386045E-3</v>
      </c>
      <c r="S35" s="115">
        <f t="shared" si="25"/>
        <v>0</v>
      </c>
      <c r="T35" s="167">
        <v>5596153692.5299997</v>
      </c>
      <c r="U35" s="168">
        <v>1</v>
      </c>
      <c r="V35" s="115">
        <f t="shared" si="26"/>
        <v>-3.370367809915456E-2</v>
      </c>
      <c r="W35" s="115">
        <f t="shared" si="27"/>
        <v>0</v>
      </c>
      <c r="X35" s="167">
        <v>5251232915.1400003</v>
      </c>
      <c r="Y35" s="168">
        <v>1</v>
      </c>
      <c r="Z35" s="115">
        <f t="shared" si="28"/>
        <v>-6.1635329610481446E-2</v>
      </c>
      <c r="AA35" s="115">
        <f t="shared" si="29"/>
        <v>0</v>
      </c>
      <c r="AB35" s="167">
        <v>5235799257.8000002</v>
      </c>
      <c r="AC35" s="168">
        <v>1</v>
      </c>
      <c r="AD35" s="115">
        <f t="shared" si="30"/>
        <v>-2.9390540449087438E-3</v>
      </c>
      <c r="AE35" s="115">
        <f t="shared" si="31"/>
        <v>0</v>
      </c>
      <c r="AF35" s="167">
        <v>5217031921.9399996</v>
      </c>
      <c r="AG35" s="168">
        <v>1</v>
      </c>
      <c r="AH35" s="115">
        <f t="shared" si="32"/>
        <v>-3.5844261660800086E-3</v>
      </c>
      <c r="AI35" s="115">
        <f t="shared" si="33"/>
        <v>0</v>
      </c>
      <c r="AJ35" s="116">
        <f t="shared" si="14"/>
        <v>-2.7139643994251096E-2</v>
      </c>
      <c r="AK35" s="116">
        <f t="shared" si="15"/>
        <v>0</v>
      </c>
      <c r="AL35" s="117">
        <f t="shared" si="16"/>
        <v>-0.1440229355532435</v>
      </c>
      <c r="AM35" s="117">
        <f t="shared" si="17"/>
        <v>0</v>
      </c>
      <c r="AN35" s="118">
        <f t="shared" si="18"/>
        <v>2.6217983078626758E-2</v>
      </c>
      <c r="AO35" s="202">
        <f t="shared" si="19"/>
        <v>0</v>
      </c>
      <c r="AP35" s="122"/>
      <c r="AQ35" s="130"/>
      <c r="AR35" s="127"/>
      <c r="AS35" s="121"/>
      <c r="AT35" s="121"/>
    </row>
    <row r="36" spans="1:47" s="261" customFormat="1">
      <c r="A36" s="197" t="s">
        <v>144</v>
      </c>
      <c r="B36" s="167">
        <v>11487953739.799999</v>
      </c>
      <c r="C36" s="168">
        <v>1</v>
      </c>
      <c r="D36" s="167">
        <v>11301081074.15</v>
      </c>
      <c r="E36" s="168">
        <v>1</v>
      </c>
      <c r="F36" s="115">
        <f>((D36-B36)/B36)</f>
        <v>-1.626683653874576E-2</v>
      </c>
      <c r="G36" s="115">
        <f>((E36-C36)/C36)</f>
        <v>0</v>
      </c>
      <c r="H36" s="402">
        <v>11414920341.66</v>
      </c>
      <c r="I36" s="168">
        <v>1</v>
      </c>
      <c r="J36" s="115">
        <f t="shared" si="20"/>
        <v>1.0073307744901967E-2</v>
      </c>
      <c r="K36" s="115">
        <f t="shared" si="21"/>
        <v>0</v>
      </c>
      <c r="L36" s="167">
        <v>11288929198.34</v>
      </c>
      <c r="M36" s="168">
        <v>1</v>
      </c>
      <c r="N36" s="115">
        <f t="shared" si="22"/>
        <v>-1.1037408895459502E-2</v>
      </c>
      <c r="O36" s="115">
        <f t="shared" si="23"/>
        <v>0</v>
      </c>
      <c r="P36" s="167">
        <v>11141617694.809999</v>
      </c>
      <c r="Q36" s="168">
        <v>1</v>
      </c>
      <c r="R36" s="115">
        <f t="shared" si="24"/>
        <v>-1.3049200764910666E-2</v>
      </c>
      <c r="S36" s="115">
        <f t="shared" si="25"/>
        <v>0</v>
      </c>
      <c r="T36" s="167">
        <v>11073434337.040001</v>
      </c>
      <c r="U36" s="168">
        <v>1</v>
      </c>
      <c r="V36" s="115">
        <f t="shared" si="26"/>
        <v>-6.1196999966853819E-3</v>
      </c>
      <c r="W36" s="115">
        <f t="shared" si="27"/>
        <v>0</v>
      </c>
      <c r="X36" s="167">
        <v>10540996856.639999</v>
      </c>
      <c r="Y36" s="168">
        <v>1</v>
      </c>
      <c r="Z36" s="115">
        <f t="shared" si="28"/>
        <v>-4.8082416366440971E-2</v>
      </c>
      <c r="AA36" s="115">
        <f t="shared" si="29"/>
        <v>0</v>
      </c>
      <c r="AB36" s="167">
        <v>10359602306.43</v>
      </c>
      <c r="AC36" s="168">
        <v>1</v>
      </c>
      <c r="AD36" s="115">
        <f t="shared" si="30"/>
        <v>-1.7208481576933093E-2</v>
      </c>
      <c r="AE36" s="115">
        <f t="shared" si="31"/>
        <v>0</v>
      </c>
      <c r="AF36" s="167">
        <v>10316796557.200001</v>
      </c>
      <c r="AG36" s="168">
        <v>1</v>
      </c>
      <c r="AH36" s="115">
        <f t="shared" si="32"/>
        <v>-4.1319876925614086E-3</v>
      </c>
      <c r="AI36" s="115">
        <f t="shared" si="33"/>
        <v>0</v>
      </c>
      <c r="AJ36" s="116">
        <f t="shared" si="14"/>
        <v>-1.3227840510854353E-2</v>
      </c>
      <c r="AK36" s="116">
        <f t="shared" si="15"/>
        <v>0</v>
      </c>
      <c r="AL36" s="117">
        <f t="shared" si="16"/>
        <v>-8.7096491963184225E-2</v>
      </c>
      <c r="AM36" s="117">
        <f t="shared" si="17"/>
        <v>0</v>
      </c>
      <c r="AN36" s="118">
        <f t="shared" si="18"/>
        <v>1.656569635958528E-2</v>
      </c>
      <c r="AO36" s="202">
        <f t="shared" si="19"/>
        <v>0</v>
      </c>
      <c r="AP36" s="122"/>
      <c r="AQ36" s="130"/>
      <c r="AR36" s="127"/>
      <c r="AS36" s="121"/>
      <c r="AT36" s="121"/>
    </row>
    <row r="37" spans="1:47" s="278" customFormat="1">
      <c r="A37" s="197" t="s">
        <v>147</v>
      </c>
      <c r="B37" s="167">
        <v>541794378.42999995</v>
      </c>
      <c r="C37" s="168">
        <v>100</v>
      </c>
      <c r="D37" s="167">
        <v>531435360.94</v>
      </c>
      <c r="E37" s="168">
        <v>100</v>
      </c>
      <c r="F37" s="115">
        <f>((D37-B37)/B37)</f>
        <v>-1.9119831992384432E-2</v>
      </c>
      <c r="G37" s="115">
        <f>((E37-C37)/C37)</f>
        <v>0</v>
      </c>
      <c r="H37" s="167">
        <v>528967157.07999998</v>
      </c>
      <c r="I37" s="168">
        <v>100</v>
      </c>
      <c r="J37" s="115">
        <f t="shared" si="20"/>
        <v>-4.6444102922211811E-3</v>
      </c>
      <c r="K37" s="115">
        <f t="shared" si="21"/>
        <v>0</v>
      </c>
      <c r="L37" s="167">
        <v>530893877.00999999</v>
      </c>
      <c r="M37" s="168">
        <v>100</v>
      </c>
      <c r="N37" s="115">
        <f t="shared" si="22"/>
        <v>3.6424188235728476E-3</v>
      </c>
      <c r="O37" s="115">
        <f t="shared" si="23"/>
        <v>0</v>
      </c>
      <c r="P37" s="167">
        <v>531112714.77999997</v>
      </c>
      <c r="Q37" s="168">
        <v>100</v>
      </c>
      <c r="R37" s="115">
        <f t="shared" si="24"/>
        <v>4.1220624210713748E-4</v>
      </c>
      <c r="S37" s="115">
        <f t="shared" si="25"/>
        <v>0</v>
      </c>
      <c r="T37" s="167">
        <v>532226823.82999998</v>
      </c>
      <c r="U37" s="168">
        <v>100</v>
      </c>
      <c r="V37" s="115">
        <f t="shared" si="26"/>
        <v>2.0976885301296233E-3</v>
      </c>
      <c r="W37" s="115">
        <f t="shared" si="27"/>
        <v>0</v>
      </c>
      <c r="X37" s="167">
        <v>530361303.97000003</v>
      </c>
      <c r="Y37" s="168">
        <v>100</v>
      </c>
      <c r="Z37" s="115">
        <f t="shared" si="28"/>
        <v>-3.5051218324084797E-3</v>
      </c>
      <c r="AA37" s="115">
        <f t="shared" si="29"/>
        <v>0</v>
      </c>
      <c r="AB37" s="167">
        <v>533038735.16000003</v>
      </c>
      <c r="AC37" s="168">
        <v>100</v>
      </c>
      <c r="AD37" s="115">
        <f t="shared" si="30"/>
        <v>5.04831549730002E-3</v>
      </c>
      <c r="AE37" s="115">
        <f t="shared" si="31"/>
        <v>0</v>
      </c>
      <c r="AF37" s="167">
        <v>534253507.68000001</v>
      </c>
      <c r="AG37" s="168">
        <v>100</v>
      </c>
      <c r="AH37" s="115">
        <f t="shared" si="32"/>
        <v>2.2789573062365676E-3</v>
      </c>
      <c r="AI37" s="115">
        <f t="shared" si="33"/>
        <v>0</v>
      </c>
      <c r="AJ37" s="116">
        <f t="shared" si="14"/>
        <v>-1.7237222147084869E-3</v>
      </c>
      <c r="AK37" s="116">
        <f t="shared" si="15"/>
        <v>0</v>
      </c>
      <c r="AL37" s="117">
        <f t="shared" si="16"/>
        <v>5.3028965460922414E-3</v>
      </c>
      <c r="AM37" s="117">
        <f t="shared" si="17"/>
        <v>0</v>
      </c>
      <c r="AN37" s="118">
        <f t="shared" si="18"/>
        <v>7.7843360764459314E-3</v>
      </c>
      <c r="AO37" s="202">
        <f t="shared" si="19"/>
        <v>0</v>
      </c>
      <c r="AP37" s="122"/>
      <c r="AQ37" s="130"/>
      <c r="AR37" s="127"/>
      <c r="AS37" s="121"/>
      <c r="AT37" s="121"/>
    </row>
    <row r="38" spans="1:47" s="278" customFormat="1">
      <c r="A38" s="197" t="s">
        <v>157</v>
      </c>
      <c r="B38" s="165">
        <v>9397026284.6800003</v>
      </c>
      <c r="C38" s="168">
        <v>1</v>
      </c>
      <c r="D38" s="165">
        <v>9269906020.6499996</v>
      </c>
      <c r="E38" s="168">
        <v>1</v>
      </c>
      <c r="F38" s="115">
        <f>((D38-B38)/B38)</f>
        <v>-1.3527711871706182E-2</v>
      </c>
      <c r="G38" s="115">
        <f>((E38-C38)/C38)</f>
        <v>0</v>
      </c>
      <c r="H38" s="165">
        <v>9123049094.3799992</v>
      </c>
      <c r="I38" s="168">
        <v>1</v>
      </c>
      <c r="J38" s="115">
        <f t="shared" si="20"/>
        <v>-1.5842331728375274E-2</v>
      </c>
      <c r="K38" s="115">
        <f t="shared" si="21"/>
        <v>0</v>
      </c>
      <c r="L38" s="165">
        <v>8953119257.3700008</v>
      </c>
      <c r="M38" s="168">
        <v>1</v>
      </c>
      <c r="N38" s="115">
        <f t="shared" si="22"/>
        <v>-1.8626430182720258E-2</v>
      </c>
      <c r="O38" s="115">
        <f t="shared" si="23"/>
        <v>0</v>
      </c>
      <c r="P38" s="165">
        <v>8393088725.9399996</v>
      </c>
      <c r="Q38" s="168">
        <v>1</v>
      </c>
      <c r="R38" s="115">
        <f t="shared" si="24"/>
        <v>-6.2551443282629918E-2</v>
      </c>
      <c r="S38" s="115">
        <f t="shared" si="25"/>
        <v>0</v>
      </c>
      <c r="T38" s="165">
        <v>8170292133.4399996</v>
      </c>
      <c r="U38" s="168">
        <v>1</v>
      </c>
      <c r="V38" s="115">
        <f t="shared" si="26"/>
        <v>-2.6545244519031043E-2</v>
      </c>
      <c r="W38" s="115">
        <f t="shared" si="27"/>
        <v>0</v>
      </c>
      <c r="X38" s="165">
        <v>8029364958.3299999</v>
      </c>
      <c r="Y38" s="168">
        <v>1</v>
      </c>
      <c r="Z38" s="115">
        <f t="shared" si="28"/>
        <v>-1.7248731478425611E-2</v>
      </c>
      <c r="AA38" s="115">
        <f t="shared" si="29"/>
        <v>0</v>
      </c>
      <c r="AB38" s="165">
        <v>8007051438.1899996</v>
      </c>
      <c r="AC38" s="168">
        <v>1</v>
      </c>
      <c r="AD38" s="115">
        <f t="shared" si="30"/>
        <v>-2.7789894039940682E-3</v>
      </c>
      <c r="AE38" s="115">
        <f t="shared" si="31"/>
        <v>0</v>
      </c>
      <c r="AF38" s="165">
        <v>8004397699.4700003</v>
      </c>
      <c r="AG38" s="168">
        <v>1</v>
      </c>
      <c r="AH38" s="115">
        <f t="shared" si="32"/>
        <v>-3.3142521195032978E-4</v>
      </c>
      <c r="AI38" s="115">
        <f t="shared" si="33"/>
        <v>0</v>
      </c>
      <c r="AJ38" s="116">
        <f t="shared" si="14"/>
        <v>-1.9681538459854087E-2</v>
      </c>
      <c r="AK38" s="116">
        <f t="shared" si="15"/>
        <v>0</v>
      </c>
      <c r="AL38" s="117">
        <f t="shared" si="16"/>
        <v>-0.13651792352165215</v>
      </c>
      <c r="AM38" s="117">
        <f t="shared" si="17"/>
        <v>0</v>
      </c>
      <c r="AN38" s="118">
        <f t="shared" si="18"/>
        <v>1.92899053576975E-2</v>
      </c>
      <c r="AO38" s="202">
        <f t="shared" si="19"/>
        <v>0</v>
      </c>
      <c r="AP38" s="122"/>
      <c r="AQ38" s="130"/>
      <c r="AR38" s="127"/>
      <c r="AS38" s="121"/>
      <c r="AT38" s="121"/>
    </row>
    <row r="39" spans="1:47" s="278" customFormat="1">
      <c r="A39" s="197" t="s">
        <v>158</v>
      </c>
      <c r="B39" s="165">
        <v>796947149.83000004</v>
      </c>
      <c r="C39" s="168">
        <v>10</v>
      </c>
      <c r="D39" s="165">
        <v>800452486.22000003</v>
      </c>
      <c r="E39" s="168">
        <v>10</v>
      </c>
      <c r="F39" s="115">
        <f>((D39-B39)/B39)</f>
        <v>4.3984552686432508E-3</v>
      </c>
      <c r="G39" s="115">
        <f>((E39-C39)/C39)</f>
        <v>0</v>
      </c>
      <c r="H39" s="165">
        <v>781902486.22000003</v>
      </c>
      <c r="I39" s="168">
        <v>10</v>
      </c>
      <c r="J39" s="115">
        <f t="shared" si="20"/>
        <v>-2.3174392383486998E-2</v>
      </c>
      <c r="K39" s="115">
        <f t="shared" si="21"/>
        <v>0</v>
      </c>
      <c r="L39" s="165">
        <v>780302486.22000003</v>
      </c>
      <c r="M39" s="168">
        <v>10</v>
      </c>
      <c r="N39" s="115">
        <f t="shared" si="22"/>
        <v>-2.0462909738719207E-3</v>
      </c>
      <c r="O39" s="115">
        <f t="shared" si="23"/>
        <v>0</v>
      </c>
      <c r="P39" s="165">
        <v>783710263.78999996</v>
      </c>
      <c r="Q39" s="168">
        <v>10</v>
      </c>
      <c r="R39" s="115">
        <f t="shared" si="24"/>
        <v>4.3672519698202492E-3</v>
      </c>
      <c r="S39" s="115">
        <f t="shared" si="25"/>
        <v>0</v>
      </c>
      <c r="T39" s="165">
        <v>772652412.78999996</v>
      </c>
      <c r="U39" s="168">
        <v>10</v>
      </c>
      <c r="V39" s="115">
        <f t="shared" si="26"/>
        <v>-1.4109616156517532E-2</v>
      </c>
      <c r="W39" s="115">
        <f t="shared" si="27"/>
        <v>0</v>
      </c>
      <c r="X39" s="165">
        <v>768652412.78999996</v>
      </c>
      <c r="Y39" s="168">
        <v>10</v>
      </c>
      <c r="Z39" s="115">
        <f t="shared" si="28"/>
        <v>-5.1769721206929879E-3</v>
      </c>
      <c r="AA39" s="115">
        <f t="shared" si="29"/>
        <v>0</v>
      </c>
      <c r="AB39" s="165">
        <v>768652412.78999996</v>
      </c>
      <c r="AC39" s="168">
        <v>10</v>
      </c>
      <c r="AD39" s="115">
        <f t="shared" si="30"/>
        <v>0</v>
      </c>
      <c r="AE39" s="115">
        <f t="shared" si="31"/>
        <v>0</v>
      </c>
      <c r="AF39" s="165">
        <v>768652412.78999996</v>
      </c>
      <c r="AG39" s="168">
        <v>10</v>
      </c>
      <c r="AH39" s="115">
        <f t="shared" si="32"/>
        <v>0</v>
      </c>
      <c r="AI39" s="115">
        <f t="shared" si="33"/>
        <v>0</v>
      </c>
      <c r="AJ39" s="116">
        <f t="shared" si="14"/>
        <v>-4.467695549513242E-3</v>
      </c>
      <c r="AK39" s="116">
        <f t="shared" si="15"/>
        <v>0</v>
      </c>
      <c r="AL39" s="117">
        <f t="shared" si="16"/>
        <v>-3.9727621535877132E-2</v>
      </c>
      <c r="AM39" s="117">
        <f t="shared" si="17"/>
        <v>0</v>
      </c>
      <c r="AN39" s="118">
        <f t="shared" si="18"/>
        <v>9.6054965503335928E-3</v>
      </c>
      <c r="AO39" s="202">
        <f t="shared" si="19"/>
        <v>0</v>
      </c>
      <c r="AP39" s="122"/>
      <c r="AQ39" s="130"/>
      <c r="AR39" s="127"/>
      <c r="AS39" s="121"/>
      <c r="AT39" s="121"/>
    </row>
    <row r="40" spans="1:47" s="278" customFormat="1">
      <c r="A40" s="197" t="s">
        <v>169</v>
      </c>
      <c r="B40" s="165">
        <v>996101041.79999995</v>
      </c>
      <c r="C40" s="168">
        <v>1</v>
      </c>
      <c r="D40" s="165">
        <v>990757446.5</v>
      </c>
      <c r="E40" s="168">
        <v>1</v>
      </c>
      <c r="F40" s="115">
        <f>((D40-B40)/B40)</f>
        <v>-5.3645113053429122E-3</v>
      </c>
      <c r="G40" s="115">
        <f>((E40-C40)/C40)</f>
        <v>0</v>
      </c>
      <c r="H40" s="165">
        <v>986155144.30999994</v>
      </c>
      <c r="I40" s="168">
        <v>1</v>
      </c>
      <c r="J40" s="115">
        <f t="shared" si="20"/>
        <v>-4.6452360325510379E-3</v>
      </c>
      <c r="K40" s="115">
        <f t="shared" si="21"/>
        <v>0</v>
      </c>
      <c r="L40" s="165">
        <v>983901226.05999994</v>
      </c>
      <c r="M40" s="168">
        <v>1</v>
      </c>
      <c r="N40" s="115">
        <f t="shared" si="22"/>
        <v>-2.2855615194068046E-3</v>
      </c>
      <c r="O40" s="115">
        <f t="shared" si="23"/>
        <v>0</v>
      </c>
      <c r="P40" s="165">
        <v>951540586.88999999</v>
      </c>
      <c r="Q40" s="168">
        <v>1</v>
      </c>
      <c r="R40" s="115">
        <f t="shared" si="24"/>
        <v>-3.289012993670825E-2</v>
      </c>
      <c r="S40" s="115">
        <f t="shared" si="25"/>
        <v>0</v>
      </c>
      <c r="T40" s="165">
        <v>950889968.5</v>
      </c>
      <c r="U40" s="168">
        <v>1</v>
      </c>
      <c r="V40" s="115">
        <f t="shared" si="26"/>
        <v>-6.8375264173066582E-4</v>
      </c>
      <c r="W40" s="115">
        <f t="shared" si="27"/>
        <v>0</v>
      </c>
      <c r="X40" s="165">
        <v>952149075.70000005</v>
      </c>
      <c r="Y40" s="168">
        <v>1</v>
      </c>
      <c r="Z40" s="115">
        <f t="shared" si="28"/>
        <v>1.3241355379805416E-3</v>
      </c>
      <c r="AA40" s="115">
        <f t="shared" si="29"/>
        <v>0</v>
      </c>
      <c r="AB40" s="165">
        <v>938989397.45000005</v>
      </c>
      <c r="AC40" s="168">
        <v>1</v>
      </c>
      <c r="AD40" s="115">
        <f t="shared" si="30"/>
        <v>-1.3821027175104151E-2</v>
      </c>
      <c r="AE40" s="115">
        <f t="shared" si="31"/>
        <v>0</v>
      </c>
      <c r="AF40" s="165">
        <v>939490481.17999995</v>
      </c>
      <c r="AG40" s="168">
        <v>1</v>
      </c>
      <c r="AH40" s="115">
        <f t="shared" si="32"/>
        <v>5.3364152072503238E-4</v>
      </c>
      <c r="AI40" s="115">
        <f t="shared" si="33"/>
        <v>0</v>
      </c>
      <c r="AJ40" s="116">
        <f t="shared" si="14"/>
        <v>-7.2290551940172813E-3</v>
      </c>
      <c r="AK40" s="116">
        <f t="shared" si="15"/>
        <v>0</v>
      </c>
      <c r="AL40" s="117">
        <f t="shared" si="16"/>
        <v>-5.1745223314857064E-2</v>
      </c>
      <c r="AM40" s="117">
        <f t="shared" si="17"/>
        <v>0</v>
      </c>
      <c r="AN40" s="118">
        <f t="shared" si="18"/>
        <v>1.1419239054684661E-2</v>
      </c>
      <c r="AO40" s="202">
        <f t="shared" si="19"/>
        <v>0</v>
      </c>
      <c r="AP40" s="122"/>
      <c r="AQ40" s="130"/>
      <c r="AR40" s="127"/>
      <c r="AS40" s="121"/>
      <c r="AT40" s="121"/>
    </row>
    <row r="41" spans="1:47" s="278" customFormat="1">
      <c r="A41" s="197" t="s">
        <v>219</v>
      </c>
      <c r="B41" s="165">
        <v>6262589960.8699999</v>
      </c>
      <c r="C41" s="168">
        <v>100</v>
      </c>
      <c r="D41" s="165">
        <v>6200798607.3299999</v>
      </c>
      <c r="E41" s="168">
        <v>100</v>
      </c>
      <c r="F41" s="115">
        <f>((D41-B41)/B41)</f>
        <v>-9.866741064972406E-3</v>
      </c>
      <c r="G41" s="115">
        <f>((E41-C41)/C41)</f>
        <v>0</v>
      </c>
      <c r="H41" s="165">
        <v>5582824577.4899998</v>
      </c>
      <c r="I41" s="168">
        <v>100</v>
      </c>
      <c r="J41" s="115">
        <f t="shared" si="20"/>
        <v>-9.9660393599864616E-2</v>
      </c>
      <c r="K41" s="115">
        <f t="shared" si="21"/>
        <v>0</v>
      </c>
      <c r="L41" s="165">
        <v>5462194321.8500004</v>
      </c>
      <c r="M41" s="168">
        <v>100</v>
      </c>
      <c r="N41" s="115">
        <f t="shared" si="22"/>
        <v>-2.1607387795486481E-2</v>
      </c>
      <c r="O41" s="115">
        <f t="shared" si="23"/>
        <v>0</v>
      </c>
      <c r="P41" s="165">
        <v>5026458326.1499996</v>
      </c>
      <c r="Q41" s="168">
        <v>100</v>
      </c>
      <c r="R41" s="115">
        <f t="shared" si="24"/>
        <v>-7.9773067383736102E-2</v>
      </c>
      <c r="S41" s="115">
        <f t="shared" si="25"/>
        <v>0</v>
      </c>
      <c r="T41" s="165">
        <v>4966609185.4200001</v>
      </c>
      <c r="U41" s="168">
        <v>100</v>
      </c>
      <c r="V41" s="115">
        <f t="shared" si="26"/>
        <v>-1.1906821234075726E-2</v>
      </c>
      <c r="W41" s="115">
        <f t="shared" si="27"/>
        <v>0</v>
      </c>
      <c r="X41" s="165">
        <v>4933798664.9899998</v>
      </c>
      <c r="Y41" s="168">
        <v>100</v>
      </c>
      <c r="Z41" s="115">
        <f t="shared" si="28"/>
        <v>-6.6062215094996836E-3</v>
      </c>
      <c r="AA41" s="115">
        <f t="shared" si="29"/>
        <v>0</v>
      </c>
      <c r="AB41" s="165">
        <v>4770257805.2399998</v>
      </c>
      <c r="AC41" s="168">
        <v>100</v>
      </c>
      <c r="AD41" s="115">
        <f t="shared" si="30"/>
        <v>-3.3147047712035381E-2</v>
      </c>
      <c r="AE41" s="115">
        <f t="shared" si="31"/>
        <v>0</v>
      </c>
      <c r="AF41" s="165">
        <v>4721099851.3599997</v>
      </c>
      <c r="AG41" s="168">
        <v>100</v>
      </c>
      <c r="AH41" s="115">
        <f t="shared" si="32"/>
        <v>-1.0305093746925256E-2</v>
      </c>
      <c r="AI41" s="115">
        <f t="shared" si="33"/>
        <v>0</v>
      </c>
      <c r="AJ41" s="116">
        <f t="shared" si="14"/>
        <v>-3.410909675582445E-2</v>
      </c>
      <c r="AK41" s="116">
        <f t="shared" si="15"/>
        <v>0</v>
      </c>
      <c r="AL41" s="117">
        <f t="shared" si="16"/>
        <v>-0.23863035226153609</v>
      </c>
      <c r="AM41" s="117">
        <f t="shared" si="17"/>
        <v>0</v>
      </c>
      <c r="AN41" s="118">
        <f t="shared" si="18"/>
        <v>3.5743252211495241E-2</v>
      </c>
      <c r="AO41" s="202">
        <f t="shared" si="19"/>
        <v>0</v>
      </c>
      <c r="AP41" s="122"/>
      <c r="AQ41" s="130"/>
      <c r="AR41" s="127"/>
      <c r="AS41" s="121"/>
      <c r="AT41" s="121"/>
    </row>
    <row r="42" spans="1:47" s="278" customFormat="1">
      <c r="A42" s="197" t="s">
        <v>172</v>
      </c>
      <c r="B42" s="165">
        <v>650703725.19000006</v>
      </c>
      <c r="C42" s="168">
        <v>1</v>
      </c>
      <c r="D42" s="165">
        <v>648926455.78999996</v>
      </c>
      <c r="E42" s="168">
        <v>1</v>
      </c>
      <c r="F42" s="115">
        <f>((D42-B42)/B42)</f>
        <v>-2.7313035582839911E-3</v>
      </c>
      <c r="G42" s="115">
        <f>((E42-C42)/C42)</f>
        <v>0</v>
      </c>
      <c r="H42" s="165">
        <v>539571454.88</v>
      </c>
      <c r="I42" s="168">
        <v>1</v>
      </c>
      <c r="J42" s="115">
        <f t="shared" si="20"/>
        <v>-0.16851678635427447</v>
      </c>
      <c r="K42" s="115">
        <f t="shared" si="21"/>
        <v>0</v>
      </c>
      <c r="L42" s="165">
        <v>528344976.66000003</v>
      </c>
      <c r="M42" s="168">
        <v>1</v>
      </c>
      <c r="N42" s="115">
        <f t="shared" si="22"/>
        <v>-2.0806286393517098E-2</v>
      </c>
      <c r="O42" s="115">
        <f t="shared" si="23"/>
        <v>0</v>
      </c>
      <c r="P42" s="165">
        <v>525973701.51999998</v>
      </c>
      <c r="Q42" s="168">
        <v>1</v>
      </c>
      <c r="R42" s="115">
        <f t="shared" si="24"/>
        <v>-4.4881190221403499E-3</v>
      </c>
      <c r="S42" s="115">
        <f t="shared" si="25"/>
        <v>0</v>
      </c>
      <c r="T42" s="165">
        <v>526566860.10000002</v>
      </c>
      <c r="U42" s="168">
        <v>1</v>
      </c>
      <c r="V42" s="115">
        <f t="shared" si="26"/>
        <v>1.1277342922010869E-3</v>
      </c>
      <c r="W42" s="115">
        <f t="shared" si="27"/>
        <v>0</v>
      </c>
      <c r="X42" s="165">
        <v>506457961.19</v>
      </c>
      <c r="Y42" s="168">
        <v>1</v>
      </c>
      <c r="Z42" s="115">
        <f t="shared" si="28"/>
        <v>-3.8188690617903975E-2</v>
      </c>
      <c r="AA42" s="115">
        <f t="shared" si="29"/>
        <v>0</v>
      </c>
      <c r="AB42" s="165">
        <v>511107550.93000001</v>
      </c>
      <c r="AC42" s="168">
        <v>1</v>
      </c>
      <c r="AD42" s="115">
        <f t="shared" si="30"/>
        <v>9.1806035175655866E-3</v>
      </c>
      <c r="AE42" s="115">
        <f t="shared" si="31"/>
        <v>0</v>
      </c>
      <c r="AF42" s="165">
        <v>511557622.41000003</v>
      </c>
      <c r="AG42" s="168">
        <v>1</v>
      </c>
      <c r="AH42" s="115">
        <f t="shared" si="32"/>
        <v>8.8058076853116129E-4</v>
      </c>
      <c r="AI42" s="115">
        <f t="shared" si="33"/>
        <v>0</v>
      </c>
      <c r="AJ42" s="116">
        <f t="shared" si="14"/>
        <v>-2.7942783420977755E-2</v>
      </c>
      <c r="AK42" s="116">
        <f t="shared" si="15"/>
        <v>0</v>
      </c>
      <c r="AL42" s="117">
        <f t="shared" si="16"/>
        <v>-0.21168628918475479</v>
      </c>
      <c r="AM42" s="117">
        <f t="shared" si="17"/>
        <v>0</v>
      </c>
      <c r="AN42" s="118">
        <f t="shared" si="18"/>
        <v>5.8744879028890341E-2</v>
      </c>
      <c r="AO42" s="202">
        <f t="shared" si="19"/>
        <v>0</v>
      </c>
      <c r="AP42" s="122"/>
      <c r="AQ42" s="130"/>
      <c r="AR42" s="127"/>
      <c r="AS42" s="121"/>
      <c r="AT42" s="121"/>
    </row>
    <row r="43" spans="1:47" s="278" customFormat="1">
      <c r="A43" s="197" t="s">
        <v>177</v>
      </c>
      <c r="B43" s="165">
        <v>260045906.36000001</v>
      </c>
      <c r="C43" s="168">
        <v>100</v>
      </c>
      <c r="D43" s="165">
        <v>253319679.52000001</v>
      </c>
      <c r="E43" s="168">
        <v>100</v>
      </c>
      <c r="F43" s="115">
        <f>((D43-B43)/B43)</f>
        <v>-2.5865536336066794E-2</v>
      </c>
      <c r="G43" s="115">
        <f>((E43-C43)/C43)</f>
        <v>0</v>
      </c>
      <c r="H43" s="165">
        <v>253212225.00999999</v>
      </c>
      <c r="I43" s="168">
        <v>100</v>
      </c>
      <c r="J43" s="115">
        <f t="shared" si="20"/>
        <v>-4.2418540163807744E-4</v>
      </c>
      <c r="K43" s="115">
        <f t="shared" si="21"/>
        <v>0</v>
      </c>
      <c r="L43" s="165">
        <v>253356707.88</v>
      </c>
      <c r="M43" s="168">
        <v>100</v>
      </c>
      <c r="N43" s="115">
        <f t="shared" si="22"/>
        <v>5.7059989893575947E-4</v>
      </c>
      <c r="O43" s="115">
        <f t="shared" si="23"/>
        <v>0</v>
      </c>
      <c r="P43" s="165">
        <v>220448800.87</v>
      </c>
      <c r="Q43" s="168">
        <v>100</v>
      </c>
      <c r="R43" s="115">
        <f t="shared" si="24"/>
        <v>-0.1298876484674979</v>
      </c>
      <c r="S43" s="115">
        <f t="shared" si="25"/>
        <v>0</v>
      </c>
      <c r="T43" s="165">
        <v>217935149.50999999</v>
      </c>
      <c r="U43" s="168">
        <v>100</v>
      </c>
      <c r="V43" s="115">
        <f t="shared" si="26"/>
        <v>-1.1402427003820855E-2</v>
      </c>
      <c r="W43" s="115">
        <f t="shared" si="27"/>
        <v>0</v>
      </c>
      <c r="X43" s="165">
        <v>238058313.06</v>
      </c>
      <c r="Y43" s="168">
        <v>100</v>
      </c>
      <c r="Z43" s="115">
        <f t="shared" si="28"/>
        <v>9.2335557597039472E-2</v>
      </c>
      <c r="AA43" s="115">
        <f t="shared" si="29"/>
        <v>0</v>
      </c>
      <c r="AB43" s="165">
        <v>238028666.71000001</v>
      </c>
      <c r="AC43" s="168">
        <v>100</v>
      </c>
      <c r="AD43" s="115">
        <f t="shared" si="30"/>
        <v>-1.2453398337121711E-4</v>
      </c>
      <c r="AE43" s="115">
        <f t="shared" si="31"/>
        <v>0</v>
      </c>
      <c r="AF43" s="165">
        <v>246241405.30000001</v>
      </c>
      <c r="AG43" s="168">
        <v>100</v>
      </c>
      <c r="AH43" s="115">
        <f t="shared" si="32"/>
        <v>3.4503149152223404E-2</v>
      </c>
      <c r="AI43" s="115">
        <f t="shared" si="33"/>
        <v>0</v>
      </c>
      <c r="AJ43" s="116">
        <f t="shared" si="14"/>
        <v>-5.036878068024526E-3</v>
      </c>
      <c r="AK43" s="116">
        <f t="shared" si="15"/>
        <v>0</v>
      </c>
      <c r="AL43" s="117">
        <f t="shared" si="16"/>
        <v>-2.794206211460629E-2</v>
      </c>
      <c r="AM43" s="117">
        <f t="shared" si="17"/>
        <v>0</v>
      </c>
      <c r="AN43" s="118">
        <f t="shared" si="18"/>
        <v>6.2316845847833383E-2</v>
      </c>
      <c r="AO43" s="202">
        <f t="shared" si="19"/>
        <v>0</v>
      </c>
      <c r="AP43" s="122"/>
      <c r="AQ43" s="130"/>
      <c r="AR43" s="127"/>
      <c r="AS43" s="121"/>
      <c r="AT43" s="121"/>
    </row>
    <row r="44" spans="1:47" s="374" customFormat="1">
      <c r="A44" s="197" t="s">
        <v>193</v>
      </c>
      <c r="B44" s="165">
        <v>64872957.704375483</v>
      </c>
      <c r="C44" s="168">
        <v>1</v>
      </c>
      <c r="D44" s="165">
        <v>68885201.832697749</v>
      </c>
      <c r="E44" s="168">
        <v>1</v>
      </c>
      <c r="F44" s="115">
        <f>((D44-B44)/B44)</f>
        <v>6.1847713905784391E-2</v>
      </c>
      <c r="G44" s="115">
        <f>((E44-C44)/C44)</f>
        <v>0</v>
      </c>
      <c r="H44" s="165">
        <v>83583830.378691211</v>
      </c>
      <c r="I44" s="168">
        <v>1</v>
      </c>
      <c r="J44" s="115">
        <f t="shared" si="20"/>
        <v>0.21337860897456878</v>
      </c>
      <c r="K44" s="115">
        <f t="shared" si="21"/>
        <v>0</v>
      </c>
      <c r="L44" s="165">
        <v>103654818.01728745</v>
      </c>
      <c r="M44" s="168">
        <v>1</v>
      </c>
      <c r="N44" s="115">
        <f t="shared" si="22"/>
        <v>0.24013002930903149</v>
      </c>
      <c r="O44" s="115">
        <f t="shared" si="23"/>
        <v>0</v>
      </c>
      <c r="P44" s="165">
        <v>100512236.49684256</v>
      </c>
      <c r="Q44" s="168">
        <v>1</v>
      </c>
      <c r="R44" s="115">
        <f t="shared" si="24"/>
        <v>-3.0317756381770582E-2</v>
      </c>
      <c r="S44" s="115">
        <f t="shared" si="25"/>
        <v>0</v>
      </c>
      <c r="T44" s="165">
        <v>104205805.38339768</v>
      </c>
      <c r="U44" s="168">
        <v>1</v>
      </c>
      <c r="V44" s="115">
        <f t="shared" si="26"/>
        <v>3.6747454989434526E-2</v>
      </c>
      <c r="W44" s="115">
        <f t="shared" si="27"/>
        <v>0</v>
      </c>
      <c r="X44" s="165">
        <v>105914171.77595283</v>
      </c>
      <c r="Y44" s="168">
        <v>1</v>
      </c>
      <c r="Z44" s="115">
        <f t="shared" si="28"/>
        <v>1.6394157564155524E-2</v>
      </c>
      <c r="AA44" s="115">
        <f t="shared" si="29"/>
        <v>0</v>
      </c>
      <c r="AB44" s="165">
        <v>106918220.51000001</v>
      </c>
      <c r="AC44" s="168">
        <v>1</v>
      </c>
      <c r="AD44" s="115">
        <f t="shared" si="30"/>
        <v>9.4798336918604648E-3</v>
      </c>
      <c r="AE44" s="115">
        <f t="shared" si="31"/>
        <v>0</v>
      </c>
      <c r="AF44" s="165">
        <v>108474816.75574799</v>
      </c>
      <c r="AG44" s="168">
        <v>1</v>
      </c>
      <c r="AH44" s="115">
        <f t="shared" si="32"/>
        <v>1.4558755638870699E-2</v>
      </c>
      <c r="AI44" s="115">
        <f t="shared" si="33"/>
        <v>0</v>
      </c>
      <c r="AJ44" s="116">
        <f t="shared" si="14"/>
        <v>7.027734971149191E-2</v>
      </c>
      <c r="AK44" s="116">
        <f t="shared" si="15"/>
        <v>0</v>
      </c>
      <c r="AL44" s="117">
        <f t="shared" si="16"/>
        <v>0.57471871853118717</v>
      </c>
      <c r="AM44" s="117">
        <f t="shared" si="17"/>
        <v>0</v>
      </c>
      <c r="AN44" s="118">
        <f t="shared" si="18"/>
        <v>0.10024747179891534</v>
      </c>
      <c r="AO44" s="202">
        <f t="shared" si="19"/>
        <v>0</v>
      </c>
      <c r="AP44" s="122"/>
      <c r="AQ44" s="130"/>
      <c r="AR44" s="127"/>
      <c r="AS44" s="121"/>
      <c r="AT44" s="121"/>
    </row>
    <row r="45" spans="1:47" s="374" customFormat="1">
      <c r="A45" s="197" t="s">
        <v>201</v>
      </c>
      <c r="B45" s="165">
        <v>1825147330.27</v>
      </c>
      <c r="C45" s="168">
        <v>1</v>
      </c>
      <c r="D45" s="165">
        <v>1997622096.8900001</v>
      </c>
      <c r="E45" s="168">
        <v>1</v>
      </c>
      <c r="F45" s="115">
        <f>((D45-B45)/B45)</f>
        <v>9.4499092626393819E-2</v>
      </c>
      <c r="G45" s="115">
        <f>((E45-C45)/C45)</f>
        <v>0</v>
      </c>
      <c r="H45" s="165">
        <v>2158035747.5500002</v>
      </c>
      <c r="I45" s="168">
        <v>1</v>
      </c>
      <c r="J45" s="115">
        <f t="shared" si="20"/>
        <v>8.0302300875496044E-2</v>
      </c>
      <c r="K45" s="115">
        <f t="shared" si="21"/>
        <v>0</v>
      </c>
      <c r="L45" s="165">
        <v>2160047032.4299998</v>
      </c>
      <c r="M45" s="168">
        <v>1</v>
      </c>
      <c r="N45" s="115">
        <f t="shared" si="22"/>
        <v>9.31997944094778E-4</v>
      </c>
      <c r="O45" s="115">
        <f t="shared" si="23"/>
        <v>0</v>
      </c>
      <c r="P45" s="165">
        <v>2161003510.23</v>
      </c>
      <c r="Q45" s="168">
        <v>1</v>
      </c>
      <c r="R45" s="115">
        <f t="shared" si="24"/>
        <v>4.4280415455777216E-4</v>
      </c>
      <c r="S45" s="115">
        <f t="shared" si="25"/>
        <v>0</v>
      </c>
      <c r="T45" s="165">
        <v>2042028377.0799999</v>
      </c>
      <c r="U45" s="168">
        <v>1</v>
      </c>
      <c r="V45" s="115">
        <f t="shared" si="26"/>
        <v>-5.5055502032635442E-2</v>
      </c>
      <c r="W45" s="115">
        <f t="shared" si="27"/>
        <v>0</v>
      </c>
      <c r="X45" s="165">
        <v>2050027799.8800001</v>
      </c>
      <c r="Y45" s="168">
        <v>1</v>
      </c>
      <c r="Z45" s="115">
        <f t="shared" si="28"/>
        <v>3.9173906150310077E-3</v>
      </c>
      <c r="AA45" s="115">
        <f t="shared" si="29"/>
        <v>0</v>
      </c>
      <c r="AB45" s="165">
        <v>2051099901.5699999</v>
      </c>
      <c r="AC45" s="168">
        <v>1</v>
      </c>
      <c r="AD45" s="115">
        <f t="shared" si="30"/>
        <v>5.2296934220237166E-4</v>
      </c>
      <c r="AE45" s="115">
        <f t="shared" si="31"/>
        <v>0</v>
      </c>
      <c r="AF45" s="165">
        <v>2052161844.49</v>
      </c>
      <c r="AG45" s="168">
        <v>1</v>
      </c>
      <c r="AH45" s="115">
        <f t="shared" si="32"/>
        <v>5.1774314804813731E-4</v>
      </c>
      <c r="AI45" s="115">
        <f t="shared" si="33"/>
        <v>0</v>
      </c>
      <c r="AJ45" s="116">
        <f t="shared" si="14"/>
        <v>1.5759849584148559E-2</v>
      </c>
      <c r="AK45" s="116">
        <f t="shared" si="15"/>
        <v>0</v>
      </c>
      <c r="AL45" s="117">
        <f t="shared" si="16"/>
        <v>2.7302334953598163E-2</v>
      </c>
      <c r="AM45" s="117">
        <f t="shared" si="17"/>
        <v>0</v>
      </c>
      <c r="AN45" s="118">
        <f t="shared" si="18"/>
        <v>4.846149526859167E-2</v>
      </c>
      <c r="AO45" s="202">
        <f t="shared" si="19"/>
        <v>0</v>
      </c>
      <c r="AP45" s="122"/>
      <c r="AQ45" s="130"/>
      <c r="AR45" s="127"/>
      <c r="AS45" s="121"/>
      <c r="AT45" s="121"/>
    </row>
    <row r="46" spans="1:47">
      <c r="A46" s="197" t="s">
        <v>207</v>
      </c>
      <c r="B46" s="165">
        <v>133391734.05</v>
      </c>
      <c r="C46" s="168">
        <v>1</v>
      </c>
      <c r="D46" s="165">
        <v>133391734.11</v>
      </c>
      <c r="E46" s="168">
        <v>1</v>
      </c>
      <c r="F46" s="115">
        <f>((D46-B46)/B46)</f>
        <v>4.4980300174893626E-10</v>
      </c>
      <c r="G46" s="115">
        <f>((E46-C46)/C46)</f>
        <v>0</v>
      </c>
      <c r="H46" s="165">
        <v>133391626.66</v>
      </c>
      <c r="I46" s="168">
        <v>1</v>
      </c>
      <c r="J46" s="115">
        <f t="shared" si="20"/>
        <v>-8.055221766168269E-7</v>
      </c>
      <c r="K46" s="115">
        <f t="shared" si="21"/>
        <v>0</v>
      </c>
      <c r="L46" s="165">
        <v>134290904.91999999</v>
      </c>
      <c r="M46" s="168">
        <v>1</v>
      </c>
      <c r="N46" s="115">
        <f t="shared" si="22"/>
        <v>6.7416395055451862E-3</v>
      </c>
      <c r="O46" s="115">
        <f t="shared" si="23"/>
        <v>0</v>
      </c>
      <c r="P46" s="165">
        <v>134290904.97</v>
      </c>
      <c r="Q46" s="168">
        <v>1</v>
      </c>
      <c r="R46" s="115">
        <f t="shared" si="24"/>
        <v>3.7232612253759886E-10</v>
      </c>
      <c r="S46" s="115">
        <f t="shared" si="25"/>
        <v>0</v>
      </c>
      <c r="T46" s="165">
        <v>134290904.97999999</v>
      </c>
      <c r="U46" s="168">
        <v>1</v>
      </c>
      <c r="V46" s="115">
        <f t="shared" si="26"/>
        <v>7.4465135710350533E-11</v>
      </c>
      <c r="W46" s="115">
        <f t="shared" si="27"/>
        <v>0</v>
      </c>
      <c r="X46" s="165">
        <v>134320904.75999999</v>
      </c>
      <c r="Y46" s="168">
        <v>1</v>
      </c>
      <c r="Z46" s="115">
        <f t="shared" si="28"/>
        <v>2.233939819265428E-4</v>
      </c>
      <c r="AA46" s="115">
        <f t="shared" si="29"/>
        <v>0</v>
      </c>
      <c r="AB46" s="165">
        <v>132430919.01000001</v>
      </c>
      <c r="AC46" s="168">
        <v>1</v>
      </c>
      <c r="AD46" s="115">
        <f t="shared" si="30"/>
        <v>-1.4070674653189294E-2</v>
      </c>
      <c r="AE46" s="115">
        <f t="shared" si="31"/>
        <v>0</v>
      </c>
      <c r="AF46" s="165">
        <v>132430919.01000001</v>
      </c>
      <c r="AG46" s="168">
        <v>1</v>
      </c>
      <c r="AH46" s="115">
        <f t="shared" si="32"/>
        <v>0</v>
      </c>
      <c r="AI46" s="115">
        <f t="shared" si="33"/>
        <v>0</v>
      </c>
      <c r="AJ46" s="116">
        <f t="shared" si="14"/>
        <v>-8.8830572391249032E-4</v>
      </c>
      <c r="AK46" s="116">
        <f t="shared" si="15"/>
        <v>0</v>
      </c>
      <c r="AL46" s="117">
        <f t="shared" si="16"/>
        <v>-7.2029583123019349E-3</v>
      </c>
      <c r="AM46" s="117">
        <f t="shared" si="17"/>
        <v>0</v>
      </c>
      <c r="AN46" s="118">
        <f t="shared" si="18"/>
        <v>5.8207853847296112E-3</v>
      </c>
      <c r="AO46" s="202">
        <f t="shared" si="19"/>
        <v>0</v>
      </c>
      <c r="AP46" s="122"/>
      <c r="AQ46" s="131">
        <v>2266908745.4000001</v>
      </c>
      <c r="AR46" s="127">
        <v>1</v>
      </c>
      <c r="AS46" s="121" t="e">
        <f>(#REF!/AQ46)-1</f>
        <v>#REF!</v>
      </c>
      <c r="AT46" s="121" t="e">
        <f>(#REF!/AR46)-1</f>
        <v>#REF!</v>
      </c>
    </row>
    <row r="47" spans="1:47">
      <c r="A47" s="199" t="s">
        <v>56</v>
      </c>
      <c r="B47" s="173">
        <f>SUM(B21:B46)</f>
        <v>610389152783.91418</v>
      </c>
      <c r="C47" s="174"/>
      <c r="D47" s="173">
        <f>SUM(D21:D46)</f>
        <v>588540184952.95264</v>
      </c>
      <c r="E47" s="174"/>
      <c r="F47" s="115">
        <f>((D47-B47)/B47)</f>
        <v>-3.5795144345719343E-2</v>
      </c>
      <c r="G47" s="115"/>
      <c r="H47" s="173">
        <f>SUM(H21:H46)</f>
        <v>583592770615.6687</v>
      </c>
      <c r="I47" s="174"/>
      <c r="J47" s="115">
        <f>((H47-D47)/D47)</f>
        <v>-8.4062472941918605E-3</v>
      </c>
      <c r="K47" s="115"/>
      <c r="L47" s="173">
        <f>SUM(L21:L46)</f>
        <v>566601011388.17749</v>
      </c>
      <c r="M47" s="174"/>
      <c r="N47" s="115">
        <f>((L47-H47)/H47)</f>
        <v>-2.9115780871592251E-2</v>
      </c>
      <c r="O47" s="115"/>
      <c r="P47" s="173">
        <f>SUM(P21:P46)</f>
        <v>543483754460.617</v>
      </c>
      <c r="Q47" s="174"/>
      <c r="R47" s="115">
        <f>((P47-L47)/L47)</f>
        <v>-4.0799886450825426E-2</v>
      </c>
      <c r="S47" s="115"/>
      <c r="T47" s="173">
        <f>SUM(T21:T46)</f>
        <v>534974149193.49335</v>
      </c>
      <c r="U47" s="174"/>
      <c r="V47" s="115">
        <f>((T47-P47)/P47)</f>
        <v>-1.5657515422092157E-2</v>
      </c>
      <c r="W47" s="115"/>
      <c r="X47" s="173">
        <f>SUM(X21:X46)</f>
        <v>525097087567.59589</v>
      </c>
      <c r="Y47" s="174"/>
      <c r="Z47" s="115">
        <f>((X47-T47)/T47)</f>
        <v>-1.846268953516304E-2</v>
      </c>
      <c r="AA47" s="115"/>
      <c r="AB47" s="173">
        <f>SUM(AB21:AB46)</f>
        <v>519273063122.22992</v>
      </c>
      <c r="AC47" s="174"/>
      <c r="AD47" s="115">
        <f>((AB47-X47)/X47)</f>
        <v>-1.1091328790918571E-2</v>
      </c>
      <c r="AE47" s="115"/>
      <c r="AF47" s="173">
        <f>SUM(AF21:AF46)</f>
        <v>514215866715.94806</v>
      </c>
      <c r="AG47" s="174"/>
      <c r="AH47" s="115">
        <f>((AF47-AB47)/AB47)</f>
        <v>-9.7389923826868407E-3</v>
      </c>
      <c r="AI47" s="115"/>
      <c r="AJ47" s="116">
        <f t="shared" si="14"/>
        <v>-2.1133448136648681E-2</v>
      </c>
      <c r="AK47" s="116"/>
      <c r="AL47" s="117">
        <f t="shared" si="16"/>
        <v>-0.12628588520755979</v>
      </c>
      <c r="AM47" s="117"/>
      <c r="AN47" s="118">
        <f t="shared" si="18"/>
        <v>1.2508454183086532E-2</v>
      </c>
      <c r="AO47" s="202"/>
      <c r="AP47" s="122"/>
      <c r="AQ47" s="135">
        <f>SUM(AQ21:AQ46)</f>
        <v>132930613532.55411</v>
      </c>
      <c r="AR47" s="136"/>
      <c r="AS47" s="121" t="e">
        <f>(#REF!/AQ47)-1</f>
        <v>#REF!</v>
      </c>
      <c r="AT47" s="121" t="e">
        <f>(#REF!/AR47)-1</f>
        <v>#REF!</v>
      </c>
    </row>
    <row r="48" spans="1:47">
      <c r="A48" s="200" t="s">
        <v>81</v>
      </c>
      <c r="B48" s="169"/>
      <c r="C48" s="171"/>
      <c r="D48" s="169"/>
      <c r="E48" s="171"/>
      <c r="F48" s="115"/>
      <c r="G48" s="115"/>
      <c r="H48" s="169"/>
      <c r="I48" s="171"/>
      <c r="J48" s="115"/>
      <c r="K48" s="115"/>
      <c r="L48" s="169"/>
      <c r="M48" s="171"/>
      <c r="N48" s="115"/>
      <c r="O48" s="115"/>
      <c r="P48" s="169"/>
      <c r="Q48" s="171"/>
      <c r="R48" s="115"/>
      <c r="S48" s="115"/>
      <c r="T48" s="169"/>
      <c r="U48" s="171"/>
      <c r="V48" s="115"/>
      <c r="W48" s="115"/>
      <c r="X48" s="169"/>
      <c r="Y48" s="171"/>
      <c r="Z48" s="115"/>
      <c r="AA48" s="115"/>
      <c r="AB48" s="169"/>
      <c r="AC48" s="171"/>
      <c r="AD48" s="115"/>
      <c r="AE48" s="115"/>
      <c r="AF48" s="169"/>
      <c r="AG48" s="171"/>
      <c r="AH48" s="115"/>
      <c r="AI48" s="115"/>
      <c r="AJ48" s="116"/>
      <c r="AK48" s="116"/>
      <c r="AL48" s="117"/>
      <c r="AM48" s="117"/>
      <c r="AN48" s="118"/>
      <c r="AO48" s="202"/>
      <c r="AP48" s="122"/>
      <c r="AQ48" s="132"/>
      <c r="AR48" s="98"/>
      <c r="AS48" s="121" t="e">
        <f>(#REF!/AQ48)-1</f>
        <v>#REF!</v>
      </c>
      <c r="AT48" s="121" t="e">
        <f>(#REF!/AR48)-1</f>
        <v>#REF!</v>
      </c>
    </row>
    <row r="49" spans="1:49">
      <c r="A49" s="197" t="s">
        <v>24</v>
      </c>
      <c r="B49" s="164">
        <v>175310752930.64001</v>
      </c>
      <c r="C49" s="176">
        <v>227.18</v>
      </c>
      <c r="D49" s="164">
        <v>174457088927.76999</v>
      </c>
      <c r="E49" s="176">
        <v>227.52</v>
      </c>
      <c r="F49" s="115">
        <f>((D49-B49)/B49)</f>
        <v>-4.869433212734928E-3</v>
      </c>
      <c r="G49" s="115">
        <f>((E49-C49)/C49)</f>
        <v>1.4966106171318046E-3</v>
      </c>
      <c r="H49" s="164">
        <v>174490804434</v>
      </c>
      <c r="I49" s="176">
        <v>227.72</v>
      </c>
      <c r="J49" s="115">
        <f t="shared" ref="J49:J58" si="34">((H49-D49)/D49)</f>
        <v>1.9325959430613982E-4</v>
      </c>
      <c r="K49" s="115">
        <f t="shared" ref="K49:K58" si="35">((I49-E49)/E49)</f>
        <v>8.7904360056253788E-4</v>
      </c>
      <c r="L49" s="164">
        <v>175338774993.66</v>
      </c>
      <c r="M49" s="176">
        <v>227.97</v>
      </c>
      <c r="N49" s="115">
        <f t="shared" ref="N49:N58" si="36">((L49-H49)/H49)</f>
        <v>4.8596862305184856E-3</v>
      </c>
      <c r="O49" s="115">
        <f t="shared" ref="O49:O58" si="37">((M49-I49)/I49)</f>
        <v>1.0978394519585457E-3</v>
      </c>
      <c r="P49" s="164">
        <v>175298104012.95001</v>
      </c>
      <c r="Q49" s="176">
        <v>228.19</v>
      </c>
      <c r="R49" s="115">
        <f t="shared" ref="R49:R58" si="38">((P49-L49)/L49)</f>
        <v>-2.3195656928401637E-4</v>
      </c>
      <c r="S49" s="115">
        <f t="shared" ref="S49:S58" si="39">((Q49-M49)/M49)</f>
        <v>9.6503925955169036E-4</v>
      </c>
      <c r="T49" s="164">
        <v>169026222813.59</v>
      </c>
      <c r="U49" s="176">
        <v>228.42</v>
      </c>
      <c r="V49" s="115">
        <f t="shared" ref="V49:V58" si="40">((T49-P49)/P49)</f>
        <v>-3.5778374413545769E-2</v>
      </c>
      <c r="W49" s="115">
        <f t="shared" ref="W49:W58" si="41">((U49-Q49)/Q49)</f>
        <v>1.0079319865024313E-3</v>
      </c>
      <c r="X49" s="164">
        <v>164442676285.76999</v>
      </c>
      <c r="Y49" s="176">
        <v>228.66</v>
      </c>
      <c r="Z49" s="115">
        <f t="shared" ref="Z49:Z58" si="42">((X49-T49)/T49)</f>
        <v>-2.7117369432522645E-2</v>
      </c>
      <c r="AA49" s="115">
        <f t="shared" ref="AA49:AA58" si="43">((Y49-U49)/U49)</f>
        <v>1.050696086157119E-3</v>
      </c>
      <c r="AB49" s="164">
        <v>157038443212.91</v>
      </c>
      <c r="AC49" s="176">
        <v>228.91</v>
      </c>
      <c r="AD49" s="115">
        <f t="shared" ref="AD49:AD58" si="44">((AB49-X49)/X49)</f>
        <v>-4.5026225795503604E-2</v>
      </c>
      <c r="AE49" s="115">
        <f t="shared" ref="AE49:AE58" si="45">((AC49-Y49)/Y49)</f>
        <v>1.0933263360447826E-3</v>
      </c>
      <c r="AF49" s="164">
        <v>153639089448.29001</v>
      </c>
      <c r="AG49" s="176">
        <v>229.17</v>
      </c>
      <c r="AH49" s="115">
        <f t="shared" ref="AH49:AH58" si="46">((AF49-AB49)/AB49)</f>
        <v>-2.1646634385003485E-2</v>
      </c>
      <c r="AI49" s="115">
        <f t="shared" ref="AI49:AI58" si="47">((AG49-AC49)/AC49)</f>
        <v>1.1358175702240658E-3</v>
      </c>
      <c r="AJ49" s="116">
        <f t="shared" si="14"/>
        <v>-1.6202130997971229E-2</v>
      </c>
      <c r="AK49" s="116">
        <f t="shared" si="15"/>
        <v>1.090788113516622E-3</v>
      </c>
      <c r="AL49" s="117">
        <f t="shared" si="16"/>
        <v>-0.11933020095330836</v>
      </c>
      <c r="AM49" s="117">
        <f t="shared" si="17"/>
        <v>7.2521097046412504E-3</v>
      </c>
      <c r="AN49" s="118">
        <f t="shared" si="18"/>
        <v>1.8741582043266061E-2</v>
      </c>
      <c r="AO49" s="202">
        <f t="shared" si="19"/>
        <v>1.8357432976494071E-4</v>
      </c>
      <c r="AP49" s="122"/>
      <c r="AQ49" s="120">
        <v>1092437778.4100001</v>
      </c>
      <c r="AR49" s="124">
        <v>143.21</v>
      </c>
      <c r="AS49" s="121" t="e">
        <f>(#REF!/AQ49)-1</f>
        <v>#REF!</v>
      </c>
      <c r="AT49" s="121" t="e">
        <f>(#REF!/AR49)-1</f>
        <v>#REF!</v>
      </c>
    </row>
    <row r="50" spans="1:49">
      <c r="A50" s="197" t="s">
        <v>25</v>
      </c>
      <c r="B50" s="164">
        <v>1510826914.1600001</v>
      </c>
      <c r="C50" s="176">
        <v>350.05090000000001</v>
      </c>
      <c r="D50" s="164">
        <v>1434500606.4000001</v>
      </c>
      <c r="E50" s="176">
        <v>332.25310000000002</v>
      </c>
      <c r="F50" s="115">
        <f>((D50-B50)/B50)</f>
        <v>-5.0519557895509437E-2</v>
      </c>
      <c r="G50" s="115">
        <f>((E50-C50)/C50)</f>
        <v>-5.0843463050659191E-2</v>
      </c>
      <c r="H50" s="164">
        <v>1456748223.8900001</v>
      </c>
      <c r="I50" s="176">
        <v>332.65449999999998</v>
      </c>
      <c r="J50" s="115">
        <f t="shared" si="34"/>
        <v>1.5508963461390425E-2</v>
      </c>
      <c r="K50" s="115">
        <f t="shared" si="35"/>
        <v>1.2081151387299829E-3</v>
      </c>
      <c r="L50" s="164">
        <v>1395100005.4100001</v>
      </c>
      <c r="M50" s="176">
        <v>318.5951</v>
      </c>
      <c r="N50" s="115">
        <f t="shared" si="36"/>
        <v>-4.2319062051353572E-2</v>
      </c>
      <c r="O50" s="115">
        <f t="shared" si="37"/>
        <v>-4.2264271188274874E-2</v>
      </c>
      <c r="P50" s="164">
        <v>1342608443.9100001</v>
      </c>
      <c r="Q50" s="176">
        <v>306.60770000000002</v>
      </c>
      <c r="R50" s="115">
        <f t="shared" si="38"/>
        <v>-3.7625662172206413E-2</v>
      </c>
      <c r="S50" s="115">
        <f t="shared" si="39"/>
        <v>-3.7625814081886318E-2</v>
      </c>
      <c r="T50" s="164">
        <v>1334691337.97</v>
      </c>
      <c r="U50" s="176">
        <v>305.4067</v>
      </c>
      <c r="V50" s="115">
        <f t="shared" si="40"/>
        <v>-5.8968092863646328E-3</v>
      </c>
      <c r="W50" s="115">
        <f t="shared" si="41"/>
        <v>-3.9170575298664119E-3</v>
      </c>
      <c r="X50" s="164">
        <v>1314981684.3</v>
      </c>
      <c r="Y50" s="176">
        <v>301.55889999999999</v>
      </c>
      <c r="Z50" s="115">
        <f t="shared" si="42"/>
        <v>-1.4767199808142527E-2</v>
      </c>
      <c r="AA50" s="115">
        <f t="shared" si="43"/>
        <v>-1.2598937744325866E-2</v>
      </c>
      <c r="AB50" s="164">
        <v>1302785235.1400001</v>
      </c>
      <c r="AC50" s="176">
        <v>298.79660000000001</v>
      </c>
      <c r="AD50" s="115">
        <f t="shared" si="44"/>
        <v>-9.2749954661857856E-3</v>
      </c>
      <c r="AE50" s="115">
        <f t="shared" si="45"/>
        <v>-9.1600679004996445E-3</v>
      </c>
      <c r="AF50" s="164">
        <v>1356155728.52</v>
      </c>
      <c r="AG50" s="176">
        <v>311.23880000000003</v>
      </c>
      <c r="AH50" s="115">
        <f t="shared" si="46"/>
        <v>4.0966455514261771E-2</v>
      </c>
      <c r="AI50" s="115">
        <f t="shared" si="47"/>
        <v>4.1641036076046425E-2</v>
      </c>
      <c r="AJ50" s="116">
        <f t="shared" si="14"/>
        <v>-1.2990983463013773E-2</v>
      </c>
      <c r="AK50" s="116">
        <f t="shared" si="15"/>
        <v>-1.4195057535091983E-2</v>
      </c>
      <c r="AL50" s="117">
        <f t="shared" si="16"/>
        <v>-5.4614740161465093E-2</v>
      </c>
      <c r="AM50" s="117">
        <f t="shared" si="17"/>
        <v>-6.3247867363765725E-2</v>
      </c>
      <c r="AN50" s="118">
        <f t="shared" si="18"/>
        <v>3.0859915058559447E-2</v>
      </c>
      <c r="AO50" s="202">
        <f t="shared" si="19"/>
        <v>2.9685132920567594E-2</v>
      </c>
      <c r="AP50" s="122"/>
      <c r="AQ50" s="123">
        <v>1186217562.8099999</v>
      </c>
      <c r="AR50" s="127">
        <v>212.98</v>
      </c>
      <c r="AS50" s="121" t="e">
        <f>(#REF!/AQ50)-1</f>
        <v>#REF!</v>
      </c>
      <c r="AT50" s="121" t="e">
        <f>(#REF!/AR50)-1</f>
        <v>#REF!</v>
      </c>
      <c r="AU50" s="228"/>
      <c r="AV50" s="228"/>
    </row>
    <row r="51" spans="1:49">
      <c r="A51" s="197" t="s">
        <v>28</v>
      </c>
      <c r="B51" s="164">
        <v>33065980047.880001</v>
      </c>
      <c r="C51" s="176">
        <v>1350.27</v>
      </c>
      <c r="D51" s="164">
        <v>33838171515.220001</v>
      </c>
      <c r="E51" s="176">
        <v>1351.82</v>
      </c>
      <c r="F51" s="115">
        <f>((D51-B51)/B51)</f>
        <v>2.3353049455115384E-2</v>
      </c>
      <c r="G51" s="115">
        <f>((E51-C51)/C51)</f>
        <v>1.1479185644352274E-3</v>
      </c>
      <c r="H51" s="164">
        <v>35192454903.019997</v>
      </c>
      <c r="I51" s="176">
        <v>1353.33</v>
      </c>
      <c r="J51" s="115">
        <f t="shared" si="34"/>
        <v>4.0022357212500539E-2</v>
      </c>
      <c r="K51" s="115">
        <f t="shared" si="35"/>
        <v>1.1170126200233691E-3</v>
      </c>
      <c r="L51" s="164">
        <v>36134551925.809998</v>
      </c>
      <c r="M51" s="175">
        <v>1354.91</v>
      </c>
      <c r="N51" s="115">
        <f t="shared" si="36"/>
        <v>2.6769858067194854E-2</v>
      </c>
      <c r="O51" s="115">
        <f t="shared" si="37"/>
        <v>1.1674905603216914E-3</v>
      </c>
      <c r="P51" s="164">
        <v>37268404657.209999</v>
      </c>
      <c r="Q51" s="175">
        <v>1356.39</v>
      </c>
      <c r="R51" s="115">
        <f t="shared" si="38"/>
        <v>3.1378629897721777E-2</v>
      </c>
      <c r="S51" s="115">
        <f t="shared" si="39"/>
        <v>1.0923234753600004E-3</v>
      </c>
      <c r="T51" s="164">
        <v>37806433273.349998</v>
      </c>
      <c r="U51" s="175">
        <v>1357.59</v>
      </c>
      <c r="V51" s="115">
        <f t="shared" si="40"/>
        <v>1.4436588340411068E-2</v>
      </c>
      <c r="W51" s="115">
        <f t="shared" si="41"/>
        <v>8.847013027225341E-4</v>
      </c>
      <c r="X51" s="164">
        <v>37151665510.209999</v>
      </c>
      <c r="Y51" s="175">
        <v>1361.24</v>
      </c>
      <c r="Z51" s="115">
        <f t="shared" si="42"/>
        <v>-1.731895094165229E-2</v>
      </c>
      <c r="AA51" s="115">
        <f t="shared" si="43"/>
        <v>2.6885878652613019E-3</v>
      </c>
      <c r="AB51" s="164">
        <v>37263343260.910004</v>
      </c>
      <c r="AC51" s="176">
        <v>1363.32</v>
      </c>
      <c r="AD51" s="115">
        <f t="shared" si="44"/>
        <v>3.0059958057415586E-3</v>
      </c>
      <c r="AE51" s="115">
        <f t="shared" si="45"/>
        <v>1.5280185713025824E-3</v>
      </c>
      <c r="AF51" s="164">
        <v>37220037194.790001</v>
      </c>
      <c r="AG51" s="176">
        <v>1365.53</v>
      </c>
      <c r="AH51" s="115">
        <f t="shared" si="46"/>
        <v>-1.1621626598768361E-3</v>
      </c>
      <c r="AI51" s="115">
        <f t="shared" si="47"/>
        <v>1.6210427485843649E-3</v>
      </c>
      <c r="AJ51" s="116">
        <f t="shared" si="14"/>
        <v>1.5060670647144508E-2</v>
      </c>
      <c r="AK51" s="116">
        <f t="shared" si="15"/>
        <v>1.4058869635013838E-3</v>
      </c>
      <c r="AL51" s="117">
        <f t="shared" si="16"/>
        <v>9.9942329272989155E-2</v>
      </c>
      <c r="AM51" s="117">
        <f t="shared" si="17"/>
        <v>1.0141882795046705E-2</v>
      </c>
      <c r="AN51" s="118">
        <f t="shared" si="18"/>
        <v>1.9095830081916287E-2</v>
      </c>
      <c r="AO51" s="202">
        <f t="shared" si="19"/>
        <v>5.7112861013923109E-4</v>
      </c>
      <c r="AP51" s="122"/>
      <c r="AQ51" s="123">
        <v>4662655514.79</v>
      </c>
      <c r="AR51" s="127">
        <v>1067.58</v>
      </c>
      <c r="AS51" s="121" t="e">
        <f>(#REF!/AQ51)-1</f>
        <v>#REF!</v>
      </c>
      <c r="AT51" s="121" t="e">
        <f>(#REF!/AR51)-1</f>
        <v>#REF!</v>
      </c>
    </row>
    <row r="52" spans="1:49">
      <c r="A52" s="197" t="s">
        <v>86</v>
      </c>
      <c r="B52" s="164">
        <v>5215922986.3199997</v>
      </c>
      <c r="C52" s="175">
        <v>51815.82</v>
      </c>
      <c r="D52" s="164">
        <v>5383098329.4399996</v>
      </c>
      <c r="E52" s="176">
        <v>51714.03</v>
      </c>
      <c r="F52" s="115">
        <f>((D52-B52)/B52)</f>
        <v>3.2050960790344689E-2</v>
      </c>
      <c r="G52" s="115">
        <f>((E52-C52)/C52)</f>
        <v>-1.9644579589785682E-3</v>
      </c>
      <c r="H52" s="164">
        <v>5405237325.0900002</v>
      </c>
      <c r="I52" s="175">
        <v>51751.89</v>
      </c>
      <c r="J52" s="115">
        <f t="shared" si="34"/>
        <v>4.1126864669967268E-3</v>
      </c>
      <c r="K52" s="115">
        <f t="shared" si="35"/>
        <v>7.3210306758147807E-4</v>
      </c>
      <c r="L52" s="164">
        <v>5486198048.4399996</v>
      </c>
      <c r="M52" s="175">
        <v>51746.68</v>
      </c>
      <c r="N52" s="115">
        <f t="shared" si="36"/>
        <v>1.4978199564743697E-2</v>
      </c>
      <c r="O52" s="115">
        <f t="shared" si="37"/>
        <v>-1.0067265176207336E-4</v>
      </c>
      <c r="P52" s="164">
        <v>5567986574.4899998</v>
      </c>
      <c r="Q52" s="175">
        <v>52061.37</v>
      </c>
      <c r="R52" s="115">
        <f t="shared" si="38"/>
        <v>1.4908052047675669E-2</v>
      </c>
      <c r="S52" s="115">
        <f t="shared" si="39"/>
        <v>6.0813563304931316E-3</v>
      </c>
      <c r="T52" s="164">
        <v>5230442611</v>
      </c>
      <c r="U52" s="175">
        <v>51971.6</v>
      </c>
      <c r="V52" s="115">
        <f t="shared" si="40"/>
        <v>-6.0622266051515605E-2</v>
      </c>
      <c r="W52" s="115">
        <f t="shared" si="41"/>
        <v>-1.7243111351085089E-3</v>
      </c>
      <c r="X52" s="164">
        <v>5261379033.8999996</v>
      </c>
      <c r="Y52" s="175">
        <v>52045.4</v>
      </c>
      <c r="Z52" s="115">
        <f t="shared" si="42"/>
        <v>5.9146854675239295E-3</v>
      </c>
      <c r="AA52" s="115">
        <f t="shared" si="43"/>
        <v>1.4200063111392167E-3</v>
      </c>
      <c r="AB52" s="164">
        <v>5290907306.8000002</v>
      </c>
      <c r="AC52" s="176">
        <v>52128.32</v>
      </c>
      <c r="AD52" s="115">
        <f t="shared" si="44"/>
        <v>5.6122687055512755E-3</v>
      </c>
      <c r="AE52" s="115">
        <f t="shared" si="45"/>
        <v>1.5932243771783529E-3</v>
      </c>
      <c r="AF52" s="164">
        <v>5388109899.46</v>
      </c>
      <c r="AG52" s="175">
        <v>52339.72</v>
      </c>
      <c r="AH52" s="115">
        <f t="shared" si="46"/>
        <v>1.8371630237232234E-2</v>
      </c>
      <c r="AI52" s="115">
        <f t="shared" si="47"/>
        <v>4.0553771922824571E-3</v>
      </c>
      <c r="AJ52" s="116">
        <f t="shared" si="14"/>
        <v>4.4157771535690777E-3</v>
      </c>
      <c r="AK52" s="116">
        <f t="shared" si="15"/>
        <v>1.2615781916031858E-3</v>
      </c>
      <c r="AL52" s="117">
        <f t="shared" si="16"/>
        <v>9.309824404641348E-4</v>
      </c>
      <c r="AM52" s="117">
        <f t="shared" si="17"/>
        <v>1.2099037727286046E-2</v>
      </c>
      <c r="AN52" s="118">
        <f t="shared" si="18"/>
        <v>2.7810170430604905E-2</v>
      </c>
      <c r="AO52" s="202">
        <f t="shared" si="19"/>
        <v>2.7419903722145896E-3</v>
      </c>
      <c r="AP52" s="122"/>
      <c r="AQ52" s="123">
        <v>136891964.13</v>
      </c>
      <c r="AR52" s="123">
        <v>33401.089999999997</v>
      </c>
      <c r="AS52" s="121" t="e">
        <f>(#REF!/AQ52)-1</f>
        <v>#REF!</v>
      </c>
      <c r="AT52" s="121" t="e">
        <f>(#REF!/AR52)-1</f>
        <v>#REF!</v>
      </c>
    </row>
    <row r="53" spans="1:49">
      <c r="A53" s="197" t="s">
        <v>85</v>
      </c>
      <c r="B53" s="164">
        <v>604326493.48000002</v>
      </c>
      <c r="C53" s="175">
        <v>51750.2</v>
      </c>
      <c r="D53" s="164">
        <v>603041860.30999994</v>
      </c>
      <c r="E53" s="176">
        <v>51640.39</v>
      </c>
      <c r="F53" s="115">
        <f>((D53-B53)/B53)</f>
        <v>-2.1257270430136963E-3</v>
      </c>
      <c r="G53" s="115">
        <f>((E53-C53)/C53)</f>
        <v>-2.1219241664766062E-3</v>
      </c>
      <c r="H53" s="164">
        <v>603507381.75</v>
      </c>
      <c r="I53" s="175">
        <v>51682.31</v>
      </c>
      <c r="J53" s="115">
        <f t="shared" si="34"/>
        <v>7.7195543234884407E-4</v>
      </c>
      <c r="K53" s="115">
        <f t="shared" si="35"/>
        <v>8.1176768804415021E-4</v>
      </c>
      <c r="L53" s="164">
        <v>603428546.77999997</v>
      </c>
      <c r="M53" s="175">
        <v>51673.06</v>
      </c>
      <c r="N53" s="115">
        <f t="shared" si="36"/>
        <v>-1.3062801281970998E-4</v>
      </c>
      <c r="O53" s="115">
        <f t="shared" si="37"/>
        <v>-1.7897806812427696E-4</v>
      </c>
      <c r="P53" s="164">
        <v>607069605</v>
      </c>
      <c r="Q53" s="175">
        <v>51925.74</v>
      </c>
      <c r="R53" s="115">
        <f t="shared" si="38"/>
        <v>6.0339508951463275E-3</v>
      </c>
      <c r="S53" s="115">
        <f t="shared" si="39"/>
        <v>4.8899755501222554E-3</v>
      </c>
      <c r="T53" s="164">
        <v>606414001.39999998</v>
      </c>
      <c r="U53" s="175">
        <v>51926.5</v>
      </c>
      <c r="V53" s="115">
        <f t="shared" si="40"/>
        <v>-1.079947990478001E-3</v>
      </c>
      <c r="W53" s="115">
        <f t="shared" si="41"/>
        <v>1.4636286358211501E-5</v>
      </c>
      <c r="X53" s="164">
        <v>607335152.5</v>
      </c>
      <c r="Y53" s="175">
        <v>52004.4</v>
      </c>
      <c r="Z53" s="115">
        <f t="shared" si="42"/>
        <v>1.5190135746757246E-3</v>
      </c>
      <c r="AA53" s="115">
        <f t="shared" si="43"/>
        <v>1.5001973943940272E-3</v>
      </c>
      <c r="AB53" s="164">
        <v>608322127.96000004</v>
      </c>
      <c r="AC53" s="176">
        <v>52087.29</v>
      </c>
      <c r="AD53" s="115">
        <f t="shared" si="44"/>
        <v>1.6250919380136459E-3</v>
      </c>
      <c r="AE53" s="115">
        <f t="shared" si="45"/>
        <v>1.593903592772908E-3</v>
      </c>
      <c r="AF53" s="164">
        <v>610762101.05999994</v>
      </c>
      <c r="AG53" s="175">
        <v>52294.44</v>
      </c>
      <c r="AH53" s="115">
        <f t="shared" si="46"/>
        <v>4.0109885665055803E-3</v>
      </c>
      <c r="AI53" s="115">
        <f t="shared" si="47"/>
        <v>3.9769778769446719E-3</v>
      </c>
      <c r="AJ53" s="116">
        <f t="shared" si="14"/>
        <v>1.3280871700473394E-3</v>
      </c>
      <c r="AK53" s="116">
        <f t="shared" si="15"/>
        <v>1.3108195192544176E-3</v>
      </c>
      <c r="AL53" s="117">
        <f t="shared" si="16"/>
        <v>1.2802163926118378E-2</v>
      </c>
      <c r="AM53" s="117">
        <f t="shared" si="17"/>
        <v>1.2665473672836377E-2</v>
      </c>
      <c r="AN53" s="118">
        <f t="shared" si="18"/>
        <v>2.662769140617399E-3</v>
      </c>
      <c r="AO53" s="202">
        <f t="shared" si="19"/>
        <v>2.2667512504719362E-3</v>
      </c>
      <c r="AP53" s="122"/>
      <c r="AQ53" s="123"/>
      <c r="AR53" s="123"/>
      <c r="AS53" s="121"/>
      <c r="AT53" s="121"/>
    </row>
    <row r="54" spans="1:49" s="264" customFormat="1">
      <c r="A54" s="197" t="s">
        <v>132</v>
      </c>
      <c r="B54" s="164">
        <v>29052943924.400002</v>
      </c>
      <c r="C54" s="175">
        <v>48642.77</v>
      </c>
      <c r="D54" s="164">
        <v>29136628380.700001</v>
      </c>
      <c r="E54" s="175">
        <v>48695.66</v>
      </c>
      <c r="F54" s="115">
        <f>((D54-B54)/B54)</f>
        <v>2.8804122748372213E-3</v>
      </c>
      <c r="G54" s="115">
        <f>((E54-C54)/C54)</f>
        <v>1.0873147232364994E-3</v>
      </c>
      <c r="H54" s="164">
        <v>29252664041.900002</v>
      </c>
      <c r="I54" s="175">
        <v>48751.76</v>
      </c>
      <c r="J54" s="115">
        <f t="shared" si="34"/>
        <v>3.9824670062670112E-3</v>
      </c>
      <c r="K54" s="115">
        <f t="shared" si="35"/>
        <v>1.1520533862771044E-3</v>
      </c>
      <c r="L54" s="164">
        <v>29599719269.84</v>
      </c>
      <c r="M54" s="175">
        <v>48778.81</v>
      </c>
      <c r="N54" s="115">
        <f t="shared" si="36"/>
        <v>1.1864055439289039E-2</v>
      </c>
      <c r="O54" s="115">
        <f t="shared" si="37"/>
        <v>5.5485176330035335E-4</v>
      </c>
      <c r="P54" s="164">
        <v>30248636591.34</v>
      </c>
      <c r="Q54" s="175">
        <v>49107.06</v>
      </c>
      <c r="R54" s="115">
        <f t="shared" si="38"/>
        <v>2.1923090404482329E-2</v>
      </c>
      <c r="S54" s="115">
        <f t="shared" si="39"/>
        <v>6.7293564562153118E-3</v>
      </c>
      <c r="T54" s="164">
        <v>35048335163</v>
      </c>
      <c r="U54" s="175">
        <v>49041.45</v>
      </c>
      <c r="V54" s="115">
        <f t="shared" si="40"/>
        <v>0.15867487306962205</v>
      </c>
      <c r="W54" s="115">
        <f t="shared" si="41"/>
        <v>-1.3360604361165296E-3</v>
      </c>
      <c r="X54" s="164">
        <v>35392255586</v>
      </c>
      <c r="Y54" s="175">
        <v>49138.34</v>
      </c>
      <c r="Z54" s="115">
        <f t="shared" si="42"/>
        <v>9.8127463515890936E-3</v>
      </c>
      <c r="AA54" s="115">
        <f t="shared" si="43"/>
        <v>1.9756756784311928E-3</v>
      </c>
      <c r="AB54" s="164">
        <v>40889926800.330002</v>
      </c>
      <c r="AC54" s="175">
        <v>49274.93</v>
      </c>
      <c r="AD54" s="115">
        <f t="shared" si="44"/>
        <v>0.15533542927127533</v>
      </c>
      <c r="AE54" s="115">
        <f t="shared" si="45"/>
        <v>2.7797031808564107E-3</v>
      </c>
      <c r="AF54" s="164">
        <v>41553297230.019997</v>
      </c>
      <c r="AG54" s="175">
        <v>49520.4</v>
      </c>
      <c r="AH54" s="115">
        <f t="shared" si="46"/>
        <v>1.6223321526822619E-2</v>
      </c>
      <c r="AI54" s="115">
        <f t="shared" si="47"/>
        <v>4.9816407653953268E-3</v>
      </c>
      <c r="AJ54" s="116">
        <f t="shared" si="14"/>
        <v>4.7587049418023088E-2</v>
      </c>
      <c r="AK54" s="116">
        <f t="shared" si="15"/>
        <v>2.2405669396994587E-3</v>
      </c>
      <c r="AL54" s="117">
        <f t="shared" si="16"/>
        <v>0.42615324899928209</v>
      </c>
      <c r="AM54" s="117">
        <f t="shared" si="17"/>
        <v>1.6936622278042806E-2</v>
      </c>
      <c r="AN54" s="118">
        <f t="shared" si="18"/>
        <v>6.7818679924641745E-2</v>
      </c>
      <c r="AO54" s="202">
        <f t="shared" si="19"/>
        <v>2.5682763475157605E-3</v>
      </c>
      <c r="AP54" s="122"/>
      <c r="AQ54" s="123"/>
      <c r="AR54" s="123"/>
      <c r="AS54" s="121"/>
      <c r="AT54" s="121"/>
    </row>
    <row r="55" spans="1:49" s="278" customFormat="1">
      <c r="A55" s="197" t="s">
        <v>156</v>
      </c>
      <c r="B55" s="164">
        <v>4232268901.7399998</v>
      </c>
      <c r="C55" s="175">
        <v>379.5</v>
      </c>
      <c r="D55" s="164">
        <v>4243960852.7199998</v>
      </c>
      <c r="E55" s="175">
        <v>379.5</v>
      </c>
      <c r="F55" s="115">
        <f>((D55-B55)/B55)</f>
        <v>2.7625728070333959E-3</v>
      </c>
      <c r="G55" s="115">
        <f>((E55-C55)/C55)</f>
        <v>0</v>
      </c>
      <c r="H55" s="164">
        <v>4341806351.0200005</v>
      </c>
      <c r="I55" s="175">
        <v>379.5</v>
      </c>
      <c r="J55" s="115">
        <f t="shared" si="34"/>
        <v>2.3055231114417665E-2</v>
      </c>
      <c r="K55" s="115">
        <f t="shared" si="35"/>
        <v>0</v>
      </c>
      <c r="L55" s="164">
        <v>4351032956.1599998</v>
      </c>
      <c r="M55" s="175">
        <v>379.5</v>
      </c>
      <c r="N55" s="115">
        <f t="shared" si="36"/>
        <v>2.1250614131677766E-3</v>
      </c>
      <c r="O55" s="115">
        <f t="shared" si="37"/>
        <v>0</v>
      </c>
      <c r="P55" s="164">
        <v>4355126007.8699999</v>
      </c>
      <c r="Q55" s="175">
        <v>379.5</v>
      </c>
      <c r="R55" s="115">
        <f t="shared" si="38"/>
        <v>9.407080459377529E-4</v>
      </c>
      <c r="S55" s="115">
        <f t="shared" si="39"/>
        <v>0</v>
      </c>
      <c r="T55" s="164">
        <v>4361474466.0299997</v>
      </c>
      <c r="U55" s="175">
        <v>379.5</v>
      </c>
      <c r="V55" s="115">
        <f t="shared" si="40"/>
        <v>1.4576979284934041E-3</v>
      </c>
      <c r="W55" s="115">
        <f t="shared" si="41"/>
        <v>0</v>
      </c>
      <c r="X55" s="164">
        <v>4365645360.7799997</v>
      </c>
      <c r="Y55" s="175">
        <v>379.5</v>
      </c>
      <c r="Z55" s="115">
        <f t="shared" si="42"/>
        <v>9.5630383313845843E-4</v>
      </c>
      <c r="AA55" s="115">
        <f t="shared" si="43"/>
        <v>0</v>
      </c>
      <c r="AB55" s="164">
        <v>4388857523.8199997</v>
      </c>
      <c r="AC55" s="175">
        <v>379.5</v>
      </c>
      <c r="AD55" s="115">
        <f t="shared" si="44"/>
        <v>5.317006106023394E-3</v>
      </c>
      <c r="AE55" s="115">
        <f t="shared" si="45"/>
        <v>0</v>
      </c>
      <c r="AF55" s="164">
        <v>4393847125.3000002</v>
      </c>
      <c r="AG55" s="175">
        <v>379.5</v>
      </c>
      <c r="AH55" s="115">
        <f t="shared" si="46"/>
        <v>1.1368793479669891E-3</v>
      </c>
      <c r="AI55" s="115">
        <f t="shared" si="47"/>
        <v>0</v>
      </c>
      <c r="AJ55" s="116">
        <f t="shared" si="14"/>
        <v>4.7189325745223545E-3</v>
      </c>
      <c r="AK55" s="116">
        <f t="shared" si="15"/>
        <v>0</v>
      </c>
      <c r="AL55" s="117">
        <f t="shared" si="16"/>
        <v>3.5317543630011737E-2</v>
      </c>
      <c r="AM55" s="117">
        <f t="shared" si="17"/>
        <v>0</v>
      </c>
      <c r="AN55" s="118">
        <f t="shared" si="18"/>
        <v>7.5501386893886847E-3</v>
      </c>
      <c r="AO55" s="202">
        <f t="shared" si="19"/>
        <v>0</v>
      </c>
      <c r="AP55" s="122"/>
      <c r="AQ55" s="123"/>
      <c r="AR55" s="123"/>
      <c r="AS55" s="121"/>
      <c r="AT55" s="121"/>
    </row>
    <row r="56" spans="1:49" s="278" customFormat="1">
      <c r="A56" s="197" t="s">
        <v>164</v>
      </c>
      <c r="B56" s="164">
        <v>572208970.39999998</v>
      </c>
      <c r="C56" s="175">
        <v>42736.449200000003</v>
      </c>
      <c r="D56" s="164">
        <v>572781744.39999998</v>
      </c>
      <c r="E56" s="175">
        <v>42787.49</v>
      </c>
      <c r="F56" s="115">
        <f>((D56-B56)/B56)</f>
        <v>1.0009874532368919E-3</v>
      </c>
      <c r="G56" s="115">
        <f>((E56-C56)/C56)</f>
        <v>1.1943154135509043E-3</v>
      </c>
      <c r="H56" s="164">
        <v>573758329.20000005</v>
      </c>
      <c r="I56" s="175">
        <v>42846.79</v>
      </c>
      <c r="J56" s="115">
        <f t="shared" si="34"/>
        <v>1.7049859035278142E-3</v>
      </c>
      <c r="K56" s="115">
        <f t="shared" si="35"/>
        <v>1.3859191085993339E-3</v>
      </c>
      <c r="L56" s="164">
        <v>574521502.20000005</v>
      </c>
      <c r="M56" s="175">
        <v>42914.81</v>
      </c>
      <c r="N56" s="115">
        <f t="shared" si="36"/>
        <v>1.3301297099496642E-3</v>
      </c>
      <c r="O56" s="115">
        <f t="shared" si="37"/>
        <v>1.5875168244808256E-3</v>
      </c>
      <c r="P56" s="164">
        <v>577006364</v>
      </c>
      <c r="Q56" s="175">
        <v>43106.68</v>
      </c>
      <c r="R56" s="115">
        <f t="shared" si="38"/>
        <v>4.3250979997871905E-3</v>
      </c>
      <c r="S56" s="115">
        <f t="shared" si="39"/>
        <v>4.470950704430536E-3</v>
      </c>
      <c r="T56" s="164">
        <v>578621964.39999998</v>
      </c>
      <c r="U56" s="175">
        <v>43179.839999999997</v>
      </c>
      <c r="V56" s="115">
        <f t="shared" si="40"/>
        <v>2.7999698110781602E-3</v>
      </c>
      <c r="W56" s="115">
        <f t="shared" si="41"/>
        <v>1.6971847518759556E-3</v>
      </c>
      <c r="X56" s="164">
        <v>577290079.60000002</v>
      </c>
      <c r="Y56" s="175">
        <v>43093.89</v>
      </c>
      <c r="Z56" s="115">
        <f t="shared" si="42"/>
        <v>-2.3018220564458621E-3</v>
      </c>
      <c r="AA56" s="115">
        <f t="shared" si="43"/>
        <v>-1.9905122390448202E-3</v>
      </c>
      <c r="AB56" s="164">
        <v>577041008.60000002</v>
      </c>
      <c r="AC56" s="175">
        <v>42538.48</v>
      </c>
      <c r="AD56" s="115">
        <f t="shared" si="44"/>
        <v>-4.3144860582495966E-4</v>
      </c>
      <c r="AE56" s="115">
        <f t="shared" si="45"/>
        <v>-1.2888370021828993E-2</v>
      </c>
      <c r="AF56" s="164">
        <v>577804257.60000002</v>
      </c>
      <c r="AG56" s="175">
        <v>42538.48</v>
      </c>
      <c r="AH56" s="115">
        <f t="shared" si="46"/>
        <v>1.3226945548493552E-3</v>
      </c>
      <c r="AI56" s="115">
        <f t="shared" si="47"/>
        <v>0</v>
      </c>
      <c r="AJ56" s="116">
        <f t="shared" si="14"/>
        <v>1.2188243462697818E-3</v>
      </c>
      <c r="AK56" s="116">
        <f t="shared" si="15"/>
        <v>-5.6787443224203221E-4</v>
      </c>
      <c r="AL56" s="117">
        <f t="shared" si="16"/>
        <v>8.7686335137325787E-3</v>
      </c>
      <c r="AM56" s="117">
        <f t="shared" si="17"/>
        <v>-5.8196916902579412E-3</v>
      </c>
      <c r="AN56" s="118">
        <f t="shared" si="18"/>
        <v>1.9847379379629745E-3</v>
      </c>
      <c r="AO56" s="202">
        <f t="shared" si="19"/>
        <v>5.2946007115213635E-3</v>
      </c>
      <c r="AP56" s="122"/>
      <c r="AQ56" s="123"/>
      <c r="AR56" s="123"/>
      <c r="AS56" s="121"/>
      <c r="AT56" s="121"/>
    </row>
    <row r="57" spans="1:49" s="278" customFormat="1">
      <c r="A57" s="197" t="s">
        <v>186</v>
      </c>
      <c r="B57" s="164">
        <v>641584202.39999998</v>
      </c>
      <c r="C57" s="175">
        <v>41747.94</v>
      </c>
      <c r="D57" s="164">
        <v>633875802.08000004</v>
      </c>
      <c r="E57" s="175">
        <v>41135.826200000003</v>
      </c>
      <c r="F57" s="115">
        <f>((D57-B57)/B57)</f>
        <v>-1.2014635477564454E-2</v>
      </c>
      <c r="G57" s="115">
        <f>((E57-C57)/C57)</f>
        <v>-1.4662131832133492E-2</v>
      </c>
      <c r="H57" s="164">
        <v>629916817.35000002</v>
      </c>
      <c r="I57" s="175">
        <v>40724.383800000003</v>
      </c>
      <c r="J57" s="115">
        <f t="shared" si="34"/>
        <v>-6.2456789121922724E-3</v>
      </c>
      <c r="K57" s="115">
        <f t="shared" si="35"/>
        <v>-1.000204537036866E-2</v>
      </c>
      <c r="L57" s="164">
        <v>642098900.64999998</v>
      </c>
      <c r="M57" s="175">
        <v>41310.5452</v>
      </c>
      <c r="N57" s="115">
        <f t="shared" si="36"/>
        <v>1.9339193627578979E-2</v>
      </c>
      <c r="O57" s="115">
        <f t="shared" si="37"/>
        <v>1.4393376775905868E-2</v>
      </c>
      <c r="P57" s="164">
        <v>652069083.10000002</v>
      </c>
      <c r="Q57" s="175">
        <v>41930.134400000003</v>
      </c>
      <c r="R57" s="115">
        <f t="shared" si="38"/>
        <v>1.5527487182904661E-2</v>
      </c>
      <c r="S57" s="115">
        <f t="shared" si="39"/>
        <v>1.4998330256846916E-2</v>
      </c>
      <c r="T57" s="164">
        <v>649544628.52999997</v>
      </c>
      <c r="U57" s="175">
        <v>41914.936500000003</v>
      </c>
      <c r="V57" s="115">
        <f t="shared" si="40"/>
        <v>-3.8714526350468099E-3</v>
      </c>
      <c r="W57" s="115">
        <f t="shared" si="41"/>
        <v>-3.6245769820378174E-4</v>
      </c>
      <c r="X57" s="164">
        <v>653341787.84000003</v>
      </c>
      <c r="Y57" s="175">
        <v>41826.326300000001</v>
      </c>
      <c r="Z57" s="115">
        <f t="shared" si="42"/>
        <v>5.8458790100281554E-3</v>
      </c>
      <c r="AA57" s="115">
        <f t="shared" si="43"/>
        <v>-2.1140482939775609E-3</v>
      </c>
      <c r="AB57" s="164">
        <v>653599682.17999995</v>
      </c>
      <c r="AC57" s="175">
        <v>41878.2114</v>
      </c>
      <c r="AD57" s="115">
        <f t="shared" si="44"/>
        <v>3.947311266474067E-4</v>
      </c>
      <c r="AE57" s="115">
        <f t="shared" si="45"/>
        <v>1.2404890553344989E-3</v>
      </c>
      <c r="AF57" s="164">
        <v>649441006.13999999</v>
      </c>
      <c r="AG57" s="175">
        <v>41819.807500000003</v>
      </c>
      <c r="AH57" s="115">
        <f t="shared" si="46"/>
        <v>-6.3627265333563478E-3</v>
      </c>
      <c r="AI57" s="115">
        <f t="shared" si="47"/>
        <v>-1.3946130469172215E-3</v>
      </c>
      <c r="AJ57" s="116">
        <f t="shared" si="14"/>
        <v>1.5765996736249151E-3</v>
      </c>
      <c r="AK57" s="116">
        <f t="shared" si="15"/>
        <v>2.6211248081082085E-4</v>
      </c>
      <c r="AL57" s="117">
        <f t="shared" si="16"/>
        <v>2.4555605386614037E-2</v>
      </c>
      <c r="AM57" s="117">
        <f t="shared" si="17"/>
        <v>1.6627386956433596E-2</v>
      </c>
      <c r="AN57" s="118">
        <f t="shared" si="18"/>
        <v>1.1137994532051989E-2</v>
      </c>
      <c r="AO57" s="202">
        <f t="shared" si="19"/>
        <v>1.0383179651717828E-2</v>
      </c>
      <c r="AP57" s="122"/>
      <c r="AQ57" s="123"/>
      <c r="AR57" s="123"/>
      <c r="AS57" s="121"/>
      <c r="AT57" s="121"/>
    </row>
    <row r="58" spans="1:49">
      <c r="A58" s="197" t="s">
        <v>187</v>
      </c>
      <c r="B58" s="164">
        <v>5362169039.3299999</v>
      </c>
      <c r="C58" s="175">
        <v>455.7475</v>
      </c>
      <c r="D58" s="164">
        <v>5361172295.8599997</v>
      </c>
      <c r="E58" s="175">
        <v>454.7242</v>
      </c>
      <c r="F58" s="115">
        <f>((D58-B58)/B58)</f>
        <v>-1.8588438049778631E-4</v>
      </c>
      <c r="G58" s="115">
        <f>((E58-C58)/C58)</f>
        <v>-2.2453222453222587E-3</v>
      </c>
      <c r="H58" s="164">
        <v>5168827271.7200003</v>
      </c>
      <c r="I58" s="175">
        <v>451.04790000000003</v>
      </c>
      <c r="J58" s="115">
        <f t="shared" si="34"/>
        <v>-3.5877418878802296E-2</v>
      </c>
      <c r="K58" s="115">
        <f t="shared" si="35"/>
        <v>-8.084680780129954E-3</v>
      </c>
      <c r="L58" s="164">
        <v>5165681378.4300003</v>
      </c>
      <c r="M58" s="175">
        <v>453.73880000000003</v>
      </c>
      <c r="N58" s="115">
        <f t="shared" si="36"/>
        <v>-6.0862805518999694E-4</v>
      </c>
      <c r="O58" s="115">
        <f t="shared" si="37"/>
        <v>5.9658852197294323E-3</v>
      </c>
      <c r="P58" s="164">
        <v>5128497510.3000002</v>
      </c>
      <c r="Q58" s="175">
        <v>455.4443</v>
      </c>
      <c r="R58" s="115">
        <f t="shared" si="38"/>
        <v>-7.1982504157663257E-3</v>
      </c>
      <c r="S58" s="115">
        <f t="shared" si="39"/>
        <v>3.7587704644169114E-3</v>
      </c>
      <c r="T58" s="164">
        <v>5183167744.8599997</v>
      </c>
      <c r="U58" s="175">
        <v>456.42970000000003</v>
      </c>
      <c r="V58" s="115">
        <f t="shared" si="40"/>
        <v>1.0660087959524316E-2</v>
      </c>
      <c r="W58" s="115">
        <f t="shared" si="41"/>
        <v>2.1636015644504211E-3</v>
      </c>
      <c r="X58" s="164">
        <v>5306601863.3699999</v>
      </c>
      <c r="Y58" s="175">
        <v>456.4676</v>
      </c>
      <c r="Z58" s="115">
        <f t="shared" si="42"/>
        <v>2.3814417087389531E-2</v>
      </c>
      <c r="AA58" s="115">
        <f t="shared" si="43"/>
        <v>8.3035788424765464E-5</v>
      </c>
      <c r="AB58" s="164">
        <v>4830002382.1899996</v>
      </c>
      <c r="AC58" s="175">
        <v>456.50549999999998</v>
      </c>
      <c r="AD58" s="115">
        <f t="shared" si="44"/>
        <v>-8.9812556783246594E-2</v>
      </c>
      <c r="AE58" s="115">
        <f t="shared" si="45"/>
        <v>8.3028894055085559E-5</v>
      </c>
      <c r="AF58" s="164">
        <v>5408747305.5299997</v>
      </c>
      <c r="AG58" s="175">
        <v>411.44240000000002</v>
      </c>
      <c r="AH58" s="115">
        <f t="shared" si="46"/>
        <v>0.11982290639732315</v>
      </c>
      <c r="AI58" s="115">
        <f t="shared" si="47"/>
        <v>-9.8713158987131511E-2</v>
      </c>
      <c r="AJ58" s="116">
        <f t="shared" si="14"/>
        <v>2.5768341163417505E-3</v>
      </c>
      <c r="AK58" s="116">
        <f t="shared" si="15"/>
        <v>-1.2123605010188389E-2</v>
      </c>
      <c r="AL58" s="117">
        <f t="shared" si="16"/>
        <v>8.8739937917567801E-3</v>
      </c>
      <c r="AM58" s="117">
        <f t="shared" si="17"/>
        <v>-9.5182530421736897E-2</v>
      </c>
      <c r="AN58" s="118">
        <f t="shared" si="18"/>
        <v>5.9028899185087975E-2</v>
      </c>
      <c r="AO58" s="202">
        <f t="shared" si="19"/>
        <v>3.5240504308261908E-2</v>
      </c>
      <c r="AP58" s="122"/>
      <c r="AQ58" s="123">
        <v>165890525.49000001</v>
      </c>
      <c r="AR58" s="123">
        <v>33407.480000000003</v>
      </c>
      <c r="AS58" s="121" t="e">
        <f>(#REF!/AQ58)-1</f>
        <v>#REF!</v>
      </c>
      <c r="AT58" s="121" t="e">
        <f>(#REF!/AR58)-1</f>
        <v>#REF!</v>
      </c>
      <c r="AV58" s="227"/>
      <c r="AW58" s="228"/>
    </row>
    <row r="59" spans="1:49">
      <c r="A59" s="199" t="s">
        <v>56</v>
      </c>
      <c r="B59" s="180">
        <f>SUM(B49:B58)</f>
        <v>255568984410.75</v>
      </c>
      <c r="C59" s="174"/>
      <c r="D59" s="180">
        <f>SUM(D49:D58)</f>
        <v>255664320314.89996</v>
      </c>
      <c r="E59" s="174"/>
      <c r="F59" s="115">
        <f>((D59-B59)/B59)</f>
        <v>3.730339359049128E-4</v>
      </c>
      <c r="G59" s="115"/>
      <c r="H59" s="180">
        <f>SUM(H49:H58)</f>
        <v>257115725078.94</v>
      </c>
      <c r="I59" s="174"/>
      <c r="J59" s="115">
        <f>((H59-D59)/D59)</f>
        <v>5.676993810682515E-3</v>
      </c>
      <c r="K59" s="115"/>
      <c r="L59" s="180">
        <f>SUM(L49:L58)</f>
        <v>259291107527.38</v>
      </c>
      <c r="M59" s="174"/>
      <c r="N59" s="115">
        <f>((L59-H59)/H59)</f>
        <v>8.4607133529935354E-3</v>
      </c>
      <c r="O59" s="115"/>
      <c r="P59" s="180">
        <f>SUM(P49:P58)</f>
        <v>261045508850.16998</v>
      </c>
      <c r="Q59" s="174"/>
      <c r="R59" s="115">
        <f>((P59-L59)/L59)</f>
        <v>6.7661453550030481E-3</v>
      </c>
      <c r="S59" s="115"/>
      <c r="T59" s="180">
        <f>SUM(T49:T58)</f>
        <v>259825348004.12997</v>
      </c>
      <c r="U59" s="174"/>
      <c r="V59" s="115">
        <f>((T59-P59)/P59)</f>
        <v>-4.674130772885021E-3</v>
      </c>
      <c r="W59" s="115"/>
      <c r="X59" s="180">
        <f>SUM(X49:X58)</f>
        <v>255073172344.26996</v>
      </c>
      <c r="Y59" s="174"/>
      <c r="Z59" s="115">
        <f>((X59-T59)/T59)</f>
        <v>-1.8289884710495911E-2</v>
      </c>
      <c r="AA59" s="115"/>
      <c r="AB59" s="180">
        <f>SUM(AB49:AB58)</f>
        <v>252843228540.84</v>
      </c>
      <c r="AC59" s="174"/>
      <c r="AD59" s="115">
        <f>((AB59-X59)/X59)</f>
        <v>-8.7423690344832789E-3</v>
      </c>
      <c r="AE59" s="115"/>
      <c r="AF59" s="180">
        <f>SUM(AF49:AF58)</f>
        <v>250797291296.70999</v>
      </c>
      <c r="AG59" s="174"/>
      <c r="AH59" s="115">
        <f>((AF59-AB59)/AB59)</f>
        <v>-8.0917225109690405E-3</v>
      </c>
      <c r="AI59" s="115"/>
      <c r="AJ59" s="116">
        <f t="shared" si="14"/>
        <v>-2.3151525717811554E-3</v>
      </c>
      <c r="AK59" s="116"/>
      <c r="AL59" s="117">
        <f t="shared" si="16"/>
        <v>-1.9036794075118837E-2</v>
      </c>
      <c r="AM59" s="117"/>
      <c r="AN59" s="118">
        <f t="shared" si="18"/>
        <v>9.2976550479930576E-3</v>
      </c>
      <c r="AO59" s="202"/>
      <c r="AP59" s="122"/>
      <c r="AQ59" s="135">
        <f>SUM(AQ49:AQ58)</f>
        <v>7244093345.6300001</v>
      </c>
      <c r="AR59" s="136"/>
      <c r="AS59" s="121" t="e">
        <f>(#REF!/AQ59)-1</f>
        <v>#REF!</v>
      </c>
      <c r="AT59" s="121" t="e">
        <f>(#REF!/AR59)-1</f>
        <v>#REF!</v>
      </c>
    </row>
    <row r="60" spans="1:49">
      <c r="A60" s="200" t="s">
        <v>62</v>
      </c>
      <c r="B60" s="174"/>
      <c r="C60" s="174"/>
      <c r="D60" s="174"/>
      <c r="E60" s="174"/>
      <c r="F60" s="115"/>
      <c r="G60" s="115"/>
      <c r="H60" s="174"/>
      <c r="I60" s="174"/>
      <c r="J60" s="115"/>
      <c r="K60" s="115"/>
      <c r="L60" s="174"/>
      <c r="M60" s="174"/>
      <c r="N60" s="115"/>
      <c r="O60" s="115"/>
      <c r="P60" s="174"/>
      <c r="Q60" s="174"/>
      <c r="R60" s="115"/>
      <c r="S60" s="115"/>
      <c r="T60" s="174"/>
      <c r="U60" s="174"/>
      <c r="V60" s="115"/>
      <c r="W60" s="115"/>
      <c r="X60" s="174"/>
      <c r="Y60" s="174"/>
      <c r="Z60" s="115"/>
      <c r="AA60" s="115"/>
      <c r="AB60" s="174"/>
      <c r="AC60" s="174"/>
      <c r="AD60" s="115"/>
      <c r="AE60" s="115"/>
      <c r="AF60" s="174"/>
      <c r="AG60" s="174"/>
      <c r="AH60" s="115"/>
      <c r="AI60" s="115"/>
      <c r="AJ60" s="116"/>
      <c r="AK60" s="116"/>
      <c r="AL60" s="117"/>
      <c r="AM60" s="117"/>
      <c r="AN60" s="118"/>
      <c r="AO60" s="202"/>
      <c r="AP60" s="122"/>
      <c r="AQ60" s="132"/>
      <c r="AR60" s="136"/>
      <c r="AS60" s="121" t="e">
        <f>(#REF!/AQ60)-1</f>
        <v>#REF!</v>
      </c>
      <c r="AT60" s="121" t="e">
        <f>(#REF!/AR60)-1</f>
        <v>#REF!</v>
      </c>
    </row>
    <row r="61" spans="1:49">
      <c r="A61" s="198" t="s">
        <v>26</v>
      </c>
      <c r="B61" s="164">
        <v>25107499038.630001</v>
      </c>
      <c r="C61" s="175">
        <v>3347.09</v>
      </c>
      <c r="D61" s="164">
        <v>24917287266.099998</v>
      </c>
      <c r="E61" s="175">
        <v>3348.36</v>
      </c>
      <c r="F61" s="115">
        <f>((D61-B61)/B61)</f>
        <v>-7.5758948446974254E-3</v>
      </c>
      <c r="G61" s="115">
        <f>((E61-C61)/C61)</f>
        <v>3.7943407557011668E-4</v>
      </c>
      <c r="H61" s="164">
        <v>24820318529.009998</v>
      </c>
      <c r="I61" s="175">
        <v>3351.07</v>
      </c>
      <c r="J61" s="115">
        <f t="shared" ref="J61" si="48">((H61-D61)/D61)</f>
        <v>-3.8916249611941605E-3</v>
      </c>
      <c r="K61" s="115">
        <f t="shared" ref="K61" si="49">((I61-E61)/E61)</f>
        <v>8.0935144369184806E-4</v>
      </c>
      <c r="L61" s="164">
        <v>24733257562.889999</v>
      </c>
      <c r="M61" s="175">
        <v>3352.6100002265594</v>
      </c>
      <c r="N61" s="115">
        <f t="shared" ref="N61" si="50">((L61-H61)/H61)</f>
        <v>-3.5076490262702328E-3</v>
      </c>
      <c r="O61" s="115">
        <f t="shared" ref="O61" si="51">((M61-I61)/I61)</f>
        <v>4.5955477699934246E-4</v>
      </c>
      <c r="P61" s="164">
        <v>23720622755.759998</v>
      </c>
      <c r="Q61" s="175">
        <v>3354.73</v>
      </c>
      <c r="R61" s="115">
        <f t="shared" ref="R61" si="52">((P61-L61)/L61)</f>
        <v>-4.0942233531314834E-2</v>
      </c>
      <c r="S61" s="115">
        <f t="shared" ref="S61" si="53">((Q61-M61)/M61)</f>
        <v>6.3234309188882831E-4</v>
      </c>
      <c r="T61" s="164">
        <v>23224804443.869999</v>
      </c>
      <c r="U61" s="175">
        <v>3356.46</v>
      </c>
      <c r="V61" s="115">
        <f t="shared" ref="V61" si="54">((T61-P61)/P61)</f>
        <v>-2.0902415463337761E-2</v>
      </c>
      <c r="W61" s="115">
        <f t="shared" ref="W61" si="55">((U61-Q61)/Q61)</f>
        <v>5.1568978725561167E-4</v>
      </c>
      <c r="X61" s="164">
        <v>22625187545.459999</v>
      </c>
      <c r="Y61" s="175">
        <v>3357.23</v>
      </c>
      <c r="Z61" s="115">
        <f t="shared" ref="Z61" si="56">((X61-T61)/T61)</f>
        <v>-2.5817952519650338E-2</v>
      </c>
      <c r="AA61" s="115">
        <f t="shared" ref="AA61" si="57">((Y61-U61)/U61)</f>
        <v>2.2940836476525322E-4</v>
      </c>
      <c r="AB61" s="164">
        <v>21474241474.98</v>
      </c>
      <c r="AC61" s="175">
        <v>3358.16</v>
      </c>
      <c r="AD61" s="115">
        <f t="shared" ref="AD61" si="58">((AB61-X61)/X61)</f>
        <v>-5.0870122873785853E-2</v>
      </c>
      <c r="AE61" s="115">
        <f t="shared" ref="AE61" si="59">((AC61-Y61)/Y61)</f>
        <v>2.7701408601729291E-4</v>
      </c>
      <c r="AF61" s="164">
        <v>15270655153.969999</v>
      </c>
      <c r="AG61" s="175">
        <v>2438.83</v>
      </c>
      <c r="AH61" s="115">
        <f t="shared" ref="AH61" si="60">((AF61-AB61)/AB61)</f>
        <v>-0.28888500337662232</v>
      </c>
      <c r="AI61" s="115">
        <f t="shared" ref="AI61" si="61">((AG61-AC61)/AC61)</f>
        <v>-0.27376003525740283</v>
      </c>
      <c r="AJ61" s="116">
        <f t="shared" si="14"/>
        <v>-5.5299112074609115E-2</v>
      </c>
      <c r="AK61" s="116">
        <f t="shared" si="15"/>
        <v>-3.3807154953901818E-2</v>
      </c>
      <c r="AL61" s="117">
        <f t="shared" si="16"/>
        <v>-0.38714616118160883</v>
      </c>
      <c r="AM61" s="117">
        <f t="shared" si="17"/>
        <v>-0.2716344718011206</v>
      </c>
      <c r="AN61" s="118">
        <f t="shared" si="18"/>
        <v>9.5948622313829529E-2</v>
      </c>
      <c r="AO61" s="202">
        <f t="shared" si="19"/>
        <v>9.6955787026010543E-2</v>
      </c>
      <c r="AP61" s="122"/>
      <c r="AQ61" s="137">
        <v>1198249163.9190199</v>
      </c>
      <c r="AR61" s="137">
        <v>1987.7461478934799</v>
      </c>
      <c r="AS61" s="121" t="e">
        <f>(#REF!/AQ61)-1</f>
        <v>#REF!</v>
      </c>
      <c r="AT61" s="121" t="e">
        <f>(#REF!/AR61)-1</f>
        <v>#REF!</v>
      </c>
    </row>
    <row r="62" spans="1:49">
      <c r="A62" s="197" t="s">
        <v>199</v>
      </c>
      <c r="B62" s="164">
        <v>144695008825.14999</v>
      </c>
      <c r="C62" s="175">
        <v>1.9146000000000001</v>
      </c>
      <c r="D62" s="164">
        <v>148877206207.32999</v>
      </c>
      <c r="E62" s="175">
        <v>1.9181999999999999</v>
      </c>
      <c r="F62" s="115">
        <f>((D62-B62)/B62)</f>
        <v>2.8903535900355597E-2</v>
      </c>
      <c r="G62" s="115">
        <f>((E62-C62)/C62)</f>
        <v>1.8802883108742429E-3</v>
      </c>
      <c r="H62" s="164">
        <v>151623994596.37</v>
      </c>
      <c r="I62" s="175">
        <v>1.9200999999999999</v>
      </c>
      <c r="J62" s="115">
        <f>((H62-D62)/D62)</f>
        <v>1.845002642791916E-2</v>
      </c>
      <c r="K62" s="115">
        <f>((I62-E62)/E62)</f>
        <v>9.9051193827547328E-4</v>
      </c>
      <c r="L62" s="164">
        <v>149690061931.42001</v>
      </c>
      <c r="M62" s="175">
        <v>1.9226000000000001</v>
      </c>
      <c r="N62" s="115">
        <f>((L62-H62)/H62)</f>
        <v>-1.2754793000264891E-2</v>
      </c>
      <c r="O62" s="115">
        <f>((M62-I62)/I62)</f>
        <v>1.3020155200250867E-3</v>
      </c>
      <c r="P62" s="164">
        <v>146560339739.62</v>
      </c>
      <c r="Q62" s="175">
        <v>1.9252</v>
      </c>
      <c r="R62" s="115">
        <f>((P62-L62)/L62)</f>
        <v>-2.0908015879062766E-2</v>
      </c>
      <c r="S62" s="115">
        <f>((Q62-M62)/M62)</f>
        <v>1.3523353791740017E-3</v>
      </c>
      <c r="T62" s="164">
        <v>144934107452.17999</v>
      </c>
      <c r="U62" s="175">
        <v>1.9278999999999999</v>
      </c>
      <c r="V62" s="115">
        <f>((T62-P62)/P62)</f>
        <v>-1.1095991523553894E-2</v>
      </c>
      <c r="W62" s="115">
        <f>((U62-Q62)/Q62)</f>
        <v>1.4024516933305239E-3</v>
      </c>
      <c r="X62" s="164">
        <v>141834001843.42999</v>
      </c>
      <c r="Y62" s="175">
        <v>1.9302999999999999</v>
      </c>
      <c r="Z62" s="115">
        <f>((X62-T62)/T62)</f>
        <v>-2.138975885833401E-2</v>
      </c>
      <c r="AA62" s="115">
        <f>((Y62-U62)/U62)</f>
        <v>1.2448778463613039E-3</v>
      </c>
      <c r="AB62" s="164">
        <v>136845972325.55</v>
      </c>
      <c r="AC62" s="175">
        <v>1.9329000000000001</v>
      </c>
      <c r="AD62" s="115">
        <f>((AB62-X62)/X62)</f>
        <v>-3.516807996002437E-2</v>
      </c>
      <c r="AE62" s="115">
        <f>((AC62-Y62)/Y62)</f>
        <v>1.3469408900171776E-3</v>
      </c>
      <c r="AF62" s="164">
        <v>135532098017.78999</v>
      </c>
      <c r="AG62" s="175">
        <v>1.9350000000000001</v>
      </c>
      <c r="AH62" s="115">
        <f>((AF62-AB62)/AB62)</f>
        <v>-9.6011178512025609E-3</v>
      </c>
      <c r="AI62" s="115">
        <f>((AG62-AC62)/AC62)</f>
        <v>1.0864504112990795E-3</v>
      </c>
      <c r="AJ62" s="116">
        <f t="shared" si="14"/>
        <v>-7.9455243430209665E-3</v>
      </c>
      <c r="AK62" s="116">
        <f t="shared" si="15"/>
        <v>1.3257339986696111E-3</v>
      </c>
      <c r="AL62" s="117">
        <f t="shared" si="16"/>
        <v>-8.9638357203958227E-2</v>
      </c>
      <c r="AM62" s="117">
        <f t="shared" si="17"/>
        <v>8.7582108226463094E-3</v>
      </c>
      <c r="AN62" s="118">
        <f t="shared" si="18"/>
        <v>2.1314699832021708E-2</v>
      </c>
      <c r="AO62" s="202">
        <f t="shared" si="19"/>
        <v>2.6492699913623671E-4</v>
      </c>
      <c r="AP62" s="122"/>
      <c r="AQ62" s="120">
        <v>609639394.97000003</v>
      </c>
      <c r="AR62" s="124">
        <v>1.1629</v>
      </c>
      <c r="AS62" s="121" t="e">
        <f>(#REF!/AQ62)-1</f>
        <v>#REF!</v>
      </c>
      <c r="AT62" s="121" t="e">
        <f>(#REF!/AR62)-1</f>
        <v>#REF!</v>
      </c>
    </row>
    <row r="63" spans="1:49">
      <c r="A63" s="197" t="s">
        <v>68</v>
      </c>
      <c r="B63" s="164">
        <v>13474948941.360001</v>
      </c>
      <c r="C63" s="168">
        <v>1</v>
      </c>
      <c r="D63" s="164">
        <v>13520029446.809999</v>
      </c>
      <c r="E63" s="168">
        <v>1</v>
      </c>
      <c r="F63" s="115">
        <f>((D63-B63)/B63)</f>
        <v>3.3455047322390051E-3</v>
      </c>
      <c r="G63" s="115">
        <f>((E63-C63)/C63)</f>
        <v>0</v>
      </c>
      <c r="H63" s="164">
        <v>13468768780.530001</v>
      </c>
      <c r="I63" s="168">
        <v>1</v>
      </c>
      <c r="J63" s="115">
        <f t="shared" ref="J63:J88" si="62">((H63-D63)/D63)</f>
        <v>-3.7914611415357192E-3</v>
      </c>
      <c r="K63" s="115">
        <f t="shared" ref="K63:K88" si="63">((I63-E63)/E63)</f>
        <v>0</v>
      </c>
      <c r="L63" s="164">
        <v>13327085259.17</v>
      </c>
      <c r="M63" s="168">
        <v>1</v>
      </c>
      <c r="N63" s="115">
        <f t="shared" ref="N63:N88" si="64">((L63-H63)/H63)</f>
        <v>-1.0519411511823824E-2</v>
      </c>
      <c r="O63" s="115">
        <f t="shared" ref="O63:O88" si="65">((M63-I63)/I63)</f>
        <v>0</v>
      </c>
      <c r="P63" s="164">
        <v>13361222758.42</v>
      </c>
      <c r="Q63" s="168">
        <v>1</v>
      </c>
      <c r="R63" s="115">
        <f t="shared" ref="R63:R88" si="66">((P63-L63)/L63)</f>
        <v>2.5615127828878359E-3</v>
      </c>
      <c r="S63" s="115">
        <f t="shared" ref="S63:S88" si="67">((Q63-M63)/M63)</f>
        <v>0</v>
      </c>
      <c r="T63" s="164">
        <v>11821940477.74</v>
      </c>
      <c r="U63" s="168">
        <v>1</v>
      </c>
      <c r="V63" s="115">
        <f t="shared" ref="V63:V88" si="68">((T63-P63)/P63)</f>
        <v>-0.11520519555068211</v>
      </c>
      <c r="W63" s="115">
        <f t="shared" ref="W63:W88" si="69">((U63-Q63)/Q63)</f>
        <v>0</v>
      </c>
      <c r="X63" s="164">
        <v>11859300595.17</v>
      </c>
      <c r="Y63" s="168">
        <v>1</v>
      </c>
      <c r="Z63" s="115">
        <f t="shared" ref="Z63:Z88" si="70">((X63-T63)/T63)</f>
        <v>3.1602356229374655E-3</v>
      </c>
      <c r="AA63" s="115">
        <f t="shared" ref="AA63:AA88" si="71">((Y63-U63)/U63)</f>
        <v>0</v>
      </c>
      <c r="AB63" s="164">
        <v>11345644493.209999</v>
      </c>
      <c r="AC63" s="168">
        <v>1</v>
      </c>
      <c r="AD63" s="115">
        <f t="shared" ref="AD63:AD88" si="72">((AB63-X63)/X63)</f>
        <v>-4.3312512220931514E-2</v>
      </c>
      <c r="AE63" s="115">
        <f t="shared" ref="AE63:AE88" si="73">((AC63-Y63)/Y63)</f>
        <v>0</v>
      </c>
      <c r="AF63" s="164">
        <v>11345644493.209999</v>
      </c>
      <c r="AG63" s="168">
        <v>1</v>
      </c>
      <c r="AH63" s="115">
        <f t="shared" ref="AH63:AH88" si="74">((AF63-AB63)/AB63)</f>
        <v>0</v>
      </c>
      <c r="AI63" s="115">
        <f t="shared" ref="AI63:AI88" si="75">((AG63-AC63)/AC63)</f>
        <v>0</v>
      </c>
      <c r="AJ63" s="116">
        <f t="shared" si="14"/>
        <v>-2.0470165910863609E-2</v>
      </c>
      <c r="AK63" s="116">
        <f t="shared" si="15"/>
        <v>0</v>
      </c>
      <c r="AL63" s="117">
        <f t="shared" si="16"/>
        <v>-0.16082693918340824</v>
      </c>
      <c r="AM63" s="117">
        <f t="shared" si="17"/>
        <v>0</v>
      </c>
      <c r="AN63" s="118">
        <f t="shared" si="18"/>
        <v>4.1315447288252621E-2</v>
      </c>
      <c r="AO63" s="202">
        <f t="shared" si="19"/>
        <v>0</v>
      </c>
      <c r="AP63" s="122"/>
      <c r="AQ63" s="120">
        <v>4056683843.0900002</v>
      </c>
      <c r="AR63" s="127">
        <v>1</v>
      </c>
      <c r="AS63" s="121" t="e">
        <f>(#REF!/AQ63)-1</f>
        <v>#REF!</v>
      </c>
      <c r="AT63" s="121" t="e">
        <f>(#REF!/AR63)-1</f>
        <v>#REF!</v>
      </c>
    </row>
    <row r="64" spans="1:49" ht="15" customHeight="1">
      <c r="A64" s="197" t="s">
        <v>27</v>
      </c>
      <c r="B64" s="164">
        <v>32844212976.560001</v>
      </c>
      <c r="C64" s="168">
        <v>24.2179</v>
      </c>
      <c r="D64" s="164">
        <v>30297619238.669998</v>
      </c>
      <c r="E64" s="168">
        <v>24.234100000000002</v>
      </c>
      <c r="F64" s="115">
        <f>((D64-B64)/B64)</f>
        <v>-7.7535538443482752E-2</v>
      </c>
      <c r="G64" s="115">
        <f>((E64-C64)/C64)</f>
        <v>6.6892670297595265E-4</v>
      </c>
      <c r="H64" s="164">
        <v>30105889930.560001</v>
      </c>
      <c r="I64" s="168">
        <v>24.249199999999998</v>
      </c>
      <c r="J64" s="115">
        <f t="shared" si="62"/>
        <v>-6.3281971629402956E-3</v>
      </c>
      <c r="K64" s="115">
        <f t="shared" si="63"/>
        <v>6.230889531691617E-4</v>
      </c>
      <c r="L64" s="164">
        <v>30190916209.689999</v>
      </c>
      <c r="M64" s="168">
        <v>24.265599999999999</v>
      </c>
      <c r="N64" s="115">
        <f t="shared" si="64"/>
        <v>2.8242406826741386E-3</v>
      </c>
      <c r="O64" s="115">
        <f t="shared" si="65"/>
        <v>6.7631097108361755E-4</v>
      </c>
      <c r="P64" s="164">
        <v>29422170436.32</v>
      </c>
      <c r="Q64" s="168">
        <v>24.2803</v>
      </c>
      <c r="R64" s="115">
        <f t="shared" si="66"/>
        <v>-2.5462816962251191E-2</v>
      </c>
      <c r="S64" s="115">
        <f t="shared" si="67"/>
        <v>6.0579585915869656E-4</v>
      </c>
      <c r="T64" s="164">
        <v>29039612786.259998</v>
      </c>
      <c r="U64" s="168">
        <v>24.297499999999999</v>
      </c>
      <c r="V64" s="115">
        <f t="shared" si="68"/>
        <v>-1.3002359934254058E-2</v>
      </c>
      <c r="W64" s="115">
        <f t="shared" si="69"/>
        <v>7.0839322413639833E-4</v>
      </c>
      <c r="X64" s="164">
        <v>28874739101.259998</v>
      </c>
      <c r="Y64" s="168">
        <v>24.312200000000001</v>
      </c>
      <c r="Z64" s="115">
        <f t="shared" si="70"/>
        <v>-5.6775441950110807E-3</v>
      </c>
      <c r="AA64" s="115">
        <f t="shared" si="71"/>
        <v>6.0500051445627192E-4</v>
      </c>
      <c r="AB64" s="164">
        <v>28760329354.790001</v>
      </c>
      <c r="AC64" s="168">
        <v>24.323</v>
      </c>
      <c r="AD64" s="115">
        <f t="shared" si="72"/>
        <v>-3.9622781029735763E-3</v>
      </c>
      <c r="AE64" s="115">
        <f t="shared" si="73"/>
        <v>4.4422141969873964E-4</v>
      </c>
      <c r="AF64" s="164">
        <v>27764842263.27</v>
      </c>
      <c r="AG64" s="168">
        <v>24.049600000000002</v>
      </c>
      <c r="AH64" s="115">
        <f t="shared" si="74"/>
        <v>-3.4613202068710082E-2</v>
      </c>
      <c r="AI64" s="115">
        <f t="shared" si="75"/>
        <v>-1.1240389754553251E-2</v>
      </c>
      <c r="AJ64" s="116">
        <f t="shared" si="14"/>
        <v>-2.046971202336861E-2</v>
      </c>
      <c r="AK64" s="116">
        <f t="shared" si="15"/>
        <v>-8.6358151373430161E-4</v>
      </c>
      <c r="AL64" s="117">
        <f t="shared" si="16"/>
        <v>-8.3596567619653714E-2</v>
      </c>
      <c r="AM64" s="117">
        <f t="shared" si="17"/>
        <v>-7.6132391960089243E-3</v>
      </c>
      <c r="AN64" s="118">
        <f t="shared" si="18"/>
        <v>2.6107288469873546E-2</v>
      </c>
      <c r="AO64" s="202">
        <f t="shared" si="19"/>
        <v>4.1936251751858548E-3</v>
      </c>
      <c r="AP64" s="122"/>
      <c r="AQ64" s="120">
        <v>739078842.02999997</v>
      </c>
      <c r="AR64" s="124">
        <v>16.871500000000001</v>
      </c>
      <c r="AS64" s="121" t="e">
        <f>(#REF!/AQ64)-1</f>
        <v>#REF!</v>
      </c>
      <c r="AT64" s="121" t="e">
        <f>(#REF!/AR64)-1</f>
        <v>#REF!</v>
      </c>
    </row>
    <row r="65" spans="1:46">
      <c r="A65" s="197" t="s">
        <v>136</v>
      </c>
      <c r="B65" s="164">
        <v>539916666.37</v>
      </c>
      <c r="C65" s="168">
        <v>2.0407999999999999</v>
      </c>
      <c r="D65" s="164">
        <v>539131128.60000002</v>
      </c>
      <c r="E65" s="168">
        <v>2.0381999999999998</v>
      </c>
      <c r="F65" s="115">
        <f>((D65-B65)/B65)</f>
        <v>-1.4549241001974534E-3</v>
      </c>
      <c r="G65" s="115">
        <f>((E65-C65)/C65)</f>
        <v>-1.274010192081614E-3</v>
      </c>
      <c r="H65" s="164">
        <v>541574867.35000002</v>
      </c>
      <c r="I65" s="168">
        <v>2.0474000000000001</v>
      </c>
      <c r="J65" s="115">
        <f t="shared" si="62"/>
        <v>4.5327353965737976E-3</v>
      </c>
      <c r="K65" s="115">
        <f t="shared" si="63"/>
        <v>4.5137866745168873E-3</v>
      </c>
      <c r="L65" s="164">
        <v>544223979.19000006</v>
      </c>
      <c r="M65" s="168">
        <v>2.0575000000000001</v>
      </c>
      <c r="N65" s="115">
        <f t="shared" si="64"/>
        <v>4.8914970019980804E-3</v>
      </c>
      <c r="O65" s="115">
        <f t="shared" si="65"/>
        <v>4.9330858649995106E-3</v>
      </c>
      <c r="P65" s="164">
        <v>524699962.12</v>
      </c>
      <c r="Q65" s="168">
        <v>1.9836</v>
      </c>
      <c r="R65" s="115">
        <f t="shared" si="66"/>
        <v>-3.5874966588313094E-2</v>
      </c>
      <c r="S65" s="115">
        <f t="shared" si="67"/>
        <v>-3.5917375455650095E-2</v>
      </c>
      <c r="T65" s="164">
        <v>525161824.41000003</v>
      </c>
      <c r="U65" s="168">
        <v>1.9854000000000001</v>
      </c>
      <c r="V65" s="115">
        <f t="shared" si="68"/>
        <v>8.8024075346586849E-4</v>
      </c>
      <c r="W65" s="115">
        <f t="shared" si="69"/>
        <v>9.0744101633395029E-4</v>
      </c>
      <c r="X65" s="164">
        <v>518086954.39999998</v>
      </c>
      <c r="Y65" s="168">
        <v>1.9584999999999999</v>
      </c>
      <c r="Z65" s="115">
        <f t="shared" si="70"/>
        <v>-1.3471790372326485E-2</v>
      </c>
      <c r="AA65" s="115">
        <f t="shared" si="71"/>
        <v>-1.3548907021255236E-2</v>
      </c>
      <c r="AB65" s="164">
        <v>515168996.70999998</v>
      </c>
      <c r="AC65" s="168">
        <v>1.9475</v>
      </c>
      <c r="AD65" s="115">
        <f t="shared" si="72"/>
        <v>-5.6321775046030724E-3</v>
      </c>
      <c r="AE65" s="115">
        <f t="shared" si="73"/>
        <v>-5.6165432729128918E-3</v>
      </c>
      <c r="AF65" s="164">
        <v>515920533.10000002</v>
      </c>
      <c r="AG65" s="168">
        <v>1.9502999999999999</v>
      </c>
      <c r="AH65" s="115">
        <f t="shared" si="74"/>
        <v>1.4588152524696702E-3</v>
      </c>
      <c r="AI65" s="115">
        <f t="shared" si="75"/>
        <v>1.4377406931963613E-3</v>
      </c>
      <c r="AJ65" s="116">
        <f t="shared" si="14"/>
        <v>-5.5838212701165854E-3</v>
      </c>
      <c r="AK65" s="116">
        <f t="shared" si="15"/>
        <v>-5.5705977116066408E-3</v>
      </c>
      <c r="AL65" s="117">
        <f t="shared" si="16"/>
        <v>-4.3051855603798275E-2</v>
      </c>
      <c r="AM65" s="117">
        <f t="shared" si="17"/>
        <v>-4.3126287901089133E-2</v>
      </c>
      <c r="AN65" s="118">
        <f t="shared" si="18"/>
        <v>1.3629188793264569E-2</v>
      </c>
      <c r="AO65" s="202">
        <f t="shared" si="19"/>
        <v>1.3659884355690318E-2</v>
      </c>
      <c r="AP65" s="122"/>
      <c r="AQ65" s="128">
        <v>0</v>
      </c>
      <c r="AR65" s="129">
        <v>0</v>
      </c>
      <c r="AS65" s="121" t="e">
        <f>(#REF!/AQ65)-1</f>
        <v>#REF!</v>
      </c>
      <c r="AT65" s="121" t="e">
        <f>(#REF!/AR65)-1</f>
        <v>#REF!</v>
      </c>
    </row>
    <row r="66" spans="1:46">
      <c r="A66" s="197" t="s">
        <v>87</v>
      </c>
      <c r="B66" s="164">
        <v>42937486202.07</v>
      </c>
      <c r="C66" s="176">
        <v>297.67</v>
      </c>
      <c r="D66" s="164">
        <v>43133731843.269997</v>
      </c>
      <c r="E66" s="176">
        <v>298</v>
      </c>
      <c r="F66" s="115">
        <f>((D66-B66)/B66)</f>
        <v>4.5704967514035794E-3</v>
      </c>
      <c r="G66" s="115">
        <f>((E66-C66)/C66)</f>
        <v>1.1086102059326907E-3</v>
      </c>
      <c r="H66" s="164">
        <v>42183959506.980003</v>
      </c>
      <c r="I66" s="176">
        <v>298.27999999999997</v>
      </c>
      <c r="J66" s="115">
        <f t="shared" si="62"/>
        <v>-2.2019247945924782E-2</v>
      </c>
      <c r="K66" s="115">
        <f t="shared" si="63"/>
        <v>9.395973154361501E-4</v>
      </c>
      <c r="L66" s="164">
        <v>41260367276.68</v>
      </c>
      <c r="M66" s="176">
        <v>298.64999999999998</v>
      </c>
      <c r="N66" s="115">
        <f t="shared" si="64"/>
        <v>-2.1894394008869181E-2</v>
      </c>
      <c r="O66" s="115">
        <f t="shared" si="65"/>
        <v>1.2404452192570892E-3</v>
      </c>
      <c r="P66" s="164">
        <v>41585983383.410004</v>
      </c>
      <c r="Q66" s="176">
        <v>298.99</v>
      </c>
      <c r="R66" s="115">
        <f t="shared" si="66"/>
        <v>7.8917403848229612E-3</v>
      </c>
      <c r="S66" s="115">
        <f t="shared" si="67"/>
        <v>1.1384563870752782E-3</v>
      </c>
      <c r="T66" s="164">
        <v>41393449298.470001</v>
      </c>
      <c r="U66" s="176">
        <v>299.33999999999997</v>
      </c>
      <c r="V66" s="115">
        <f t="shared" si="68"/>
        <v>-4.6297831450779281E-3</v>
      </c>
      <c r="W66" s="115">
        <f t="shared" si="69"/>
        <v>1.1706077126324155E-3</v>
      </c>
      <c r="X66" s="164">
        <v>41186352851.010002</v>
      </c>
      <c r="Y66" s="176">
        <v>299.69</v>
      </c>
      <c r="Z66" s="115">
        <f t="shared" si="70"/>
        <v>-5.0031212902002312E-3</v>
      </c>
      <c r="AA66" s="115">
        <f t="shared" si="71"/>
        <v>1.1692389924501329E-3</v>
      </c>
      <c r="AB66" s="164">
        <v>40832511094.809998</v>
      </c>
      <c r="AC66" s="176">
        <v>300.04000000000002</v>
      </c>
      <c r="AD66" s="115">
        <f t="shared" si="72"/>
        <v>-8.591237915141773E-3</v>
      </c>
      <c r="AE66" s="115">
        <f t="shared" si="73"/>
        <v>1.1678734692516359E-3</v>
      </c>
      <c r="AF66" s="164">
        <v>40575701113.129997</v>
      </c>
      <c r="AG66" s="176">
        <v>300.38</v>
      </c>
      <c r="AH66" s="115">
        <f t="shared" si="74"/>
        <v>-6.2893506863613401E-3</v>
      </c>
      <c r="AI66" s="115">
        <f t="shared" si="75"/>
        <v>1.133182242367601E-3</v>
      </c>
      <c r="AJ66" s="116">
        <f t="shared" si="14"/>
        <v>-6.9956122319185868E-3</v>
      </c>
      <c r="AK66" s="116">
        <f t="shared" si="15"/>
        <v>1.1335014430503742E-3</v>
      </c>
      <c r="AL66" s="117">
        <f t="shared" si="16"/>
        <v>-5.9304646753840284E-2</v>
      </c>
      <c r="AM66" s="117">
        <f t="shared" si="17"/>
        <v>7.9865771812080381E-3</v>
      </c>
      <c r="AN66" s="118">
        <f t="shared" si="18"/>
        <v>1.0794862981769945E-2</v>
      </c>
      <c r="AO66" s="202">
        <f t="shared" si="19"/>
        <v>8.7436093302786701E-5</v>
      </c>
      <c r="AP66" s="122"/>
      <c r="AQ66" s="120">
        <v>3320655667.8400002</v>
      </c>
      <c r="AR66" s="124">
        <v>177.09</v>
      </c>
      <c r="AS66" s="121" t="e">
        <f>(#REF!/AQ66)-1</f>
        <v>#REF!</v>
      </c>
      <c r="AT66" s="121" t="e">
        <f>(#REF!/AR66)-1</f>
        <v>#REF!</v>
      </c>
    </row>
    <row r="67" spans="1:46">
      <c r="A67" s="197" t="s">
        <v>49</v>
      </c>
      <c r="B67" s="164">
        <v>6534461493.54</v>
      </c>
      <c r="C67" s="176">
        <v>1.01</v>
      </c>
      <c r="D67" s="164">
        <v>6522716836</v>
      </c>
      <c r="E67" s="176">
        <v>1.02</v>
      </c>
      <c r="F67" s="115">
        <f>((D67-B67)/B67)</f>
        <v>-1.7973413037341772E-3</v>
      </c>
      <c r="G67" s="115">
        <f>((E67-C67)/C67)</f>
        <v>9.9009900990099098E-3</v>
      </c>
      <c r="H67" s="164">
        <v>6472194620.79</v>
      </c>
      <c r="I67" s="176">
        <v>1</v>
      </c>
      <c r="J67" s="115">
        <f t="shared" si="62"/>
        <v>-7.7455784882702883E-3</v>
      </c>
      <c r="K67" s="115">
        <f t="shared" si="63"/>
        <v>-1.9607843137254919E-2</v>
      </c>
      <c r="L67" s="164">
        <v>6610349919.3999996</v>
      </c>
      <c r="M67" s="176">
        <v>1</v>
      </c>
      <c r="N67" s="115">
        <f t="shared" si="64"/>
        <v>2.1345974079057643E-2</v>
      </c>
      <c r="O67" s="115">
        <f t="shared" si="65"/>
        <v>0</v>
      </c>
      <c r="P67" s="164">
        <v>6537188727.2600002</v>
      </c>
      <c r="Q67" s="176">
        <v>1</v>
      </c>
      <c r="R67" s="115">
        <f t="shared" si="66"/>
        <v>-1.1067673123519004E-2</v>
      </c>
      <c r="S67" s="115">
        <f t="shared" si="67"/>
        <v>0</v>
      </c>
      <c r="T67" s="164">
        <v>6484039184.1700001</v>
      </c>
      <c r="U67" s="176">
        <v>1</v>
      </c>
      <c r="V67" s="115">
        <f t="shared" si="68"/>
        <v>-8.1303363429553726E-3</v>
      </c>
      <c r="W67" s="115">
        <f t="shared" si="69"/>
        <v>0</v>
      </c>
      <c r="X67" s="164">
        <v>6474975298.9200001</v>
      </c>
      <c r="Y67" s="176">
        <v>1</v>
      </c>
      <c r="Z67" s="115">
        <f t="shared" si="70"/>
        <v>-1.3978763842341334E-3</v>
      </c>
      <c r="AA67" s="115">
        <f t="shared" si="71"/>
        <v>0</v>
      </c>
      <c r="AB67" s="164">
        <v>6406756172.3400002</v>
      </c>
      <c r="AC67" s="176">
        <v>1.01</v>
      </c>
      <c r="AD67" s="115">
        <f t="shared" si="72"/>
        <v>-1.0535812637212469E-2</v>
      </c>
      <c r="AE67" s="115">
        <f t="shared" si="73"/>
        <v>1.0000000000000009E-2</v>
      </c>
      <c r="AF67" s="164">
        <v>6622388554.0200005</v>
      </c>
      <c r="AG67" s="176">
        <v>1.01</v>
      </c>
      <c r="AH67" s="115">
        <f t="shared" si="74"/>
        <v>3.3657029529382397E-2</v>
      </c>
      <c r="AI67" s="115">
        <f t="shared" si="75"/>
        <v>0</v>
      </c>
      <c r="AJ67" s="116">
        <f t="shared" si="14"/>
        <v>1.7910481660643246E-3</v>
      </c>
      <c r="AK67" s="116">
        <f t="shared" si="15"/>
        <v>3.6643370219374954E-5</v>
      </c>
      <c r="AL67" s="117">
        <f t="shared" si="16"/>
        <v>1.5280705958274172E-2</v>
      </c>
      <c r="AM67" s="117">
        <f t="shared" si="17"/>
        <v>-9.8039215686274595E-3</v>
      </c>
      <c r="AN67" s="118">
        <f t="shared" si="18"/>
        <v>1.6594151308178158E-2</v>
      </c>
      <c r="AO67" s="202">
        <f t="shared" si="19"/>
        <v>9.1220797718129971E-3</v>
      </c>
      <c r="AP67" s="122"/>
      <c r="AQ67" s="138">
        <v>1300500308</v>
      </c>
      <c r="AR67" s="124">
        <v>1.19</v>
      </c>
      <c r="AS67" s="121" t="e">
        <f>(#REF!/AQ67)-1</f>
        <v>#REF!</v>
      </c>
      <c r="AT67" s="121" t="e">
        <f>(#REF!/AR67)-1</f>
        <v>#REF!</v>
      </c>
    </row>
    <row r="68" spans="1:46">
      <c r="A68" s="197" t="s">
        <v>66</v>
      </c>
      <c r="B68" s="165">
        <v>25337704272</v>
      </c>
      <c r="C68" s="176">
        <v>3.9</v>
      </c>
      <c r="D68" s="165">
        <v>25623941728.93</v>
      </c>
      <c r="E68" s="176">
        <v>3.91</v>
      </c>
      <c r="F68" s="115">
        <f>((D68-B68)/B68)</f>
        <v>1.1296897850619934E-2</v>
      </c>
      <c r="G68" s="115">
        <f>((E68-C68)/C68)</f>
        <v>2.5641025641026235E-3</v>
      </c>
      <c r="H68" s="165">
        <v>24917278865.139999</v>
      </c>
      <c r="I68" s="176">
        <v>3.91</v>
      </c>
      <c r="J68" s="115">
        <f t="shared" si="62"/>
        <v>-2.757822630357307E-2</v>
      </c>
      <c r="K68" s="115">
        <f t="shared" si="63"/>
        <v>0</v>
      </c>
      <c r="L68" s="165">
        <v>24964036932.5</v>
      </c>
      <c r="M68" s="176">
        <v>3.91</v>
      </c>
      <c r="N68" s="115">
        <f t="shared" si="64"/>
        <v>1.8765318481632643E-3</v>
      </c>
      <c r="O68" s="115">
        <f t="shared" si="65"/>
        <v>0</v>
      </c>
      <c r="P68" s="165">
        <v>25546283317.740002</v>
      </c>
      <c r="Q68" s="176">
        <v>3.92</v>
      </c>
      <c r="R68" s="115">
        <f t="shared" si="66"/>
        <v>2.332340665952112E-2</v>
      </c>
      <c r="S68" s="115">
        <f t="shared" si="67"/>
        <v>2.5575447570331936E-3</v>
      </c>
      <c r="T68" s="165">
        <v>25400572707.23</v>
      </c>
      <c r="U68" s="176">
        <v>3.92</v>
      </c>
      <c r="V68" s="115">
        <f t="shared" si="68"/>
        <v>-5.7037890286301225E-3</v>
      </c>
      <c r="W68" s="115">
        <f t="shared" si="69"/>
        <v>0</v>
      </c>
      <c r="X68" s="165">
        <v>25447817231.119999</v>
      </c>
      <c r="Y68" s="176">
        <v>3.93</v>
      </c>
      <c r="Z68" s="115">
        <f t="shared" si="70"/>
        <v>1.859978687667611E-3</v>
      </c>
      <c r="AA68" s="115">
        <f t="shared" si="71"/>
        <v>2.5510204081633241E-3</v>
      </c>
      <c r="AB68" s="165">
        <v>25291611240.02</v>
      </c>
      <c r="AC68" s="176">
        <v>3.93</v>
      </c>
      <c r="AD68" s="115">
        <f t="shared" si="72"/>
        <v>-6.1382864267421336E-3</v>
      </c>
      <c r="AE68" s="115">
        <f t="shared" si="73"/>
        <v>0</v>
      </c>
      <c r="AF68" s="165">
        <v>25324660369.119999</v>
      </c>
      <c r="AG68" s="176">
        <v>3.93</v>
      </c>
      <c r="AH68" s="115">
        <f t="shared" si="74"/>
        <v>1.3067229598920697E-3</v>
      </c>
      <c r="AI68" s="115">
        <f t="shared" si="75"/>
        <v>0</v>
      </c>
      <c r="AJ68" s="116">
        <f t="shared" si="14"/>
        <v>3.0404530864833852E-5</v>
      </c>
      <c r="AK68" s="116">
        <f t="shared" si="15"/>
        <v>9.5908346616239266E-4</v>
      </c>
      <c r="AL68" s="117">
        <f t="shared" si="16"/>
        <v>-1.1679754932946403E-2</v>
      </c>
      <c r="AM68" s="117">
        <f t="shared" si="17"/>
        <v>5.1150895140665009E-3</v>
      </c>
      <c r="AN68" s="118">
        <f t="shared" si="18"/>
        <v>1.4692333067426474E-2</v>
      </c>
      <c r="AO68" s="202">
        <f t="shared" si="19"/>
        <v>1.3236655547489999E-3</v>
      </c>
      <c r="AP68" s="122"/>
      <c r="AQ68" s="123">
        <v>776682398.99000001</v>
      </c>
      <c r="AR68" s="127">
        <v>2.4700000000000002</v>
      </c>
      <c r="AS68" s="121" t="e">
        <f>(#REF!/AQ68)-1</f>
        <v>#REF!</v>
      </c>
      <c r="AT68" s="121" t="e">
        <f>(#REF!/AR68)-1</f>
        <v>#REF!</v>
      </c>
    </row>
    <row r="69" spans="1:46">
      <c r="A69" s="198" t="s">
        <v>92</v>
      </c>
      <c r="B69" s="164">
        <v>36713786244.080002</v>
      </c>
      <c r="C69" s="164">
        <v>3977.05</v>
      </c>
      <c r="D69" s="164">
        <v>36571915588.010002</v>
      </c>
      <c r="E69" s="164">
        <v>3980.89</v>
      </c>
      <c r="F69" s="115">
        <f>((D69-B69)/B69)</f>
        <v>-3.8642338637267615E-3</v>
      </c>
      <c r="G69" s="115">
        <f>((E69-C69)/C69)</f>
        <v>9.655397845135693E-4</v>
      </c>
      <c r="H69" s="164">
        <v>36065985685.529999</v>
      </c>
      <c r="I69" s="164">
        <v>3984.55</v>
      </c>
      <c r="J69" s="115">
        <f t="shared" si="62"/>
        <v>-1.3833836547677886E-2</v>
      </c>
      <c r="K69" s="115">
        <f t="shared" si="63"/>
        <v>9.1939239717759333E-4</v>
      </c>
      <c r="L69" s="164">
        <v>36044683509.220001</v>
      </c>
      <c r="M69" s="164">
        <v>3989.55</v>
      </c>
      <c r="N69" s="115">
        <f t="shared" si="64"/>
        <v>-5.9064450631510636E-4</v>
      </c>
      <c r="O69" s="115">
        <f t="shared" si="65"/>
        <v>1.2548468459424526E-3</v>
      </c>
      <c r="P69" s="164">
        <v>35671088195.949997</v>
      </c>
      <c r="Q69" s="164">
        <v>3994.31</v>
      </c>
      <c r="R69" s="115">
        <f t="shared" si="66"/>
        <v>-1.0364782733476935E-2</v>
      </c>
      <c r="S69" s="115">
        <f t="shared" si="67"/>
        <v>1.1931170182100145E-3</v>
      </c>
      <c r="T69" s="164">
        <v>35359737260.120003</v>
      </c>
      <c r="U69" s="164">
        <v>3998.84</v>
      </c>
      <c r="V69" s="115">
        <f t="shared" si="68"/>
        <v>-8.7283834493544887E-3</v>
      </c>
      <c r="W69" s="115">
        <f t="shared" si="69"/>
        <v>1.1341132761353526E-3</v>
      </c>
      <c r="X69" s="164">
        <v>32456087448.419998</v>
      </c>
      <c r="Y69" s="164">
        <v>4004.04</v>
      </c>
      <c r="Z69" s="115">
        <f t="shared" si="70"/>
        <v>-8.2117403484636364E-2</v>
      </c>
      <c r="AA69" s="115">
        <f t="shared" si="71"/>
        <v>1.3003771093616694E-3</v>
      </c>
      <c r="AB69" s="164">
        <v>32137114138.970001</v>
      </c>
      <c r="AC69" s="164">
        <v>4009.61</v>
      </c>
      <c r="AD69" s="115">
        <f t="shared" si="72"/>
        <v>-9.8278423102266116E-3</v>
      </c>
      <c r="AE69" s="115">
        <f t="shared" si="73"/>
        <v>1.3910949940560443E-3</v>
      </c>
      <c r="AF69" s="164">
        <v>32211432713.23</v>
      </c>
      <c r="AG69" s="164">
        <v>4015.38</v>
      </c>
      <c r="AH69" s="115">
        <f t="shared" si="74"/>
        <v>2.3125466069735981E-3</v>
      </c>
      <c r="AI69" s="115">
        <f t="shared" si="75"/>
        <v>1.4390426999134533E-3</v>
      </c>
      <c r="AJ69" s="116">
        <f t="shared" si="14"/>
        <v>-1.5876822536055067E-2</v>
      </c>
      <c r="AK69" s="116">
        <f t="shared" si="15"/>
        <v>1.1996905156637686E-3</v>
      </c>
      <c r="AL69" s="117">
        <f t="shared" si="16"/>
        <v>-0.11923036583321805</v>
      </c>
      <c r="AM69" s="117">
        <f t="shared" si="17"/>
        <v>8.6638917428012927E-3</v>
      </c>
      <c r="AN69" s="118">
        <f t="shared" si="18"/>
        <v>2.7304850320768532E-2</v>
      </c>
      <c r="AO69" s="202">
        <f t="shared" si="19"/>
        <v>1.870226642919501E-4</v>
      </c>
      <c r="AP69" s="122"/>
      <c r="AQ69" s="120">
        <v>8144502990.9799995</v>
      </c>
      <c r="AR69" s="120">
        <v>2263.5700000000002</v>
      </c>
      <c r="AS69" s="121" t="e">
        <f>(#REF!/AQ69)-1</f>
        <v>#REF!</v>
      </c>
      <c r="AT69" s="121" t="e">
        <f>(#REF!/AR69)-1</f>
        <v>#REF!</v>
      </c>
    </row>
    <row r="70" spans="1:46">
      <c r="A70" s="198" t="s">
        <v>93</v>
      </c>
      <c r="B70" s="164">
        <v>243865567.68000001</v>
      </c>
      <c r="C70" s="164">
        <v>3494.57</v>
      </c>
      <c r="D70" s="164">
        <v>244679439.18000001</v>
      </c>
      <c r="E70" s="164">
        <v>3505.98</v>
      </c>
      <c r="F70" s="115">
        <f>((D70-B70)/B70)</f>
        <v>3.3373776697658312E-3</v>
      </c>
      <c r="G70" s="115">
        <f>((E70-C70)/C70)</f>
        <v>3.2650655159289568E-3</v>
      </c>
      <c r="H70" s="164">
        <v>245562021.28</v>
      </c>
      <c r="I70" s="164">
        <v>3518.21</v>
      </c>
      <c r="J70" s="115">
        <f t="shared" si="62"/>
        <v>3.6070954836164913E-3</v>
      </c>
      <c r="K70" s="115">
        <f t="shared" si="63"/>
        <v>3.4883256607282464E-3</v>
      </c>
      <c r="L70" s="164">
        <v>246806921.91999999</v>
      </c>
      <c r="M70" s="164">
        <v>3536.03</v>
      </c>
      <c r="N70" s="115">
        <f t="shared" si="64"/>
        <v>5.0695976255240964E-3</v>
      </c>
      <c r="O70" s="115">
        <f t="shared" si="65"/>
        <v>5.065075706111961E-3</v>
      </c>
      <c r="P70" s="164">
        <v>246486329.24000001</v>
      </c>
      <c r="Q70" s="164">
        <v>3531.35</v>
      </c>
      <c r="R70" s="115">
        <f t="shared" si="66"/>
        <v>-1.2989614614775443E-3</v>
      </c>
      <c r="S70" s="115">
        <f t="shared" si="67"/>
        <v>-1.3235181828209293E-3</v>
      </c>
      <c r="T70" s="164">
        <v>247515959.59</v>
      </c>
      <c r="U70" s="164">
        <v>3546.16</v>
      </c>
      <c r="V70" s="115">
        <f t="shared" si="68"/>
        <v>4.177231058512209E-3</v>
      </c>
      <c r="W70" s="115">
        <f t="shared" si="69"/>
        <v>4.1938635366077972E-3</v>
      </c>
      <c r="X70" s="164">
        <v>248599886.97</v>
      </c>
      <c r="Y70" s="164">
        <v>3561.51</v>
      </c>
      <c r="Z70" s="115">
        <f t="shared" si="70"/>
        <v>4.3792221794322931E-3</v>
      </c>
      <c r="AA70" s="115">
        <f t="shared" si="71"/>
        <v>4.3286258939247988E-3</v>
      </c>
      <c r="AB70" s="164">
        <v>247768847.03999999</v>
      </c>
      <c r="AC70" s="164">
        <v>3549.63</v>
      </c>
      <c r="AD70" s="115">
        <f t="shared" si="72"/>
        <v>-3.3428813670389706E-3</v>
      </c>
      <c r="AE70" s="115">
        <f t="shared" si="73"/>
        <v>-3.3356638055207226E-3</v>
      </c>
      <c r="AF70" s="164">
        <v>249588074.11000001</v>
      </c>
      <c r="AG70" s="164">
        <v>3575.76</v>
      </c>
      <c r="AH70" s="115">
        <f t="shared" si="74"/>
        <v>7.3424366773048155E-3</v>
      </c>
      <c r="AI70" s="115">
        <f t="shared" si="75"/>
        <v>7.3613306175573535E-3</v>
      </c>
      <c r="AJ70" s="116">
        <f t="shared" ref="AJ70:AJ127" si="76">AVERAGE(F70,J70,N70,R70,V70,Z70,AD70,AH70)</f>
        <v>2.9088897332049026E-3</v>
      </c>
      <c r="AK70" s="116">
        <f t="shared" ref="AK70:AK127" si="77">AVERAGE(G70,K70,O70,S70,W70,AA70,AE70,AI70)</f>
        <v>2.8803881178146827E-3</v>
      </c>
      <c r="AL70" s="117">
        <f t="shared" ref="AL70:AL127" si="78">((AF70-D70)/D70)</f>
        <v>2.0061493300991825E-2</v>
      </c>
      <c r="AM70" s="117">
        <f t="shared" ref="AM70:AM127" si="79">((AG70-E70)/E70)</f>
        <v>1.9903136926052115E-2</v>
      </c>
      <c r="AN70" s="118">
        <f t="shared" ref="AN70:AN127" si="80">STDEV(F70,J70,N70,R70,V70,Z70,AD70,AH70)</f>
        <v>3.4960653612209026E-3</v>
      </c>
      <c r="AO70" s="202">
        <f t="shared" ref="AO70:AO127" si="81">STDEV(G70,K70,O70,S70,W70,AA70,AE70,AI70)</f>
        <v>3.49497619716431E-3</v>
      </c>
      <c r="AP70" s="122"/>
      <c r="AQ70" s="120"/>
      <c r="AR70" s="120"/>
      <c r="AS70" s="121"/>
      <c r="AT70" s="121"/>
    </row>
    <row r="71" spans="1:46">
      <c r="A71" s="198" t="s">
        <v>116</v>
      </c>
      <c r="B71" s="164">
        <v>65608212.960000001</v>
      </c>
      <c r="C71" s="164">
        <v>12.480321999999999</v>
      </c>
      <c r="D71" s="164">
        <v>65420977.5</v>
      </c>
      <c r="E71" s="164">
        <v>12.491198000000001</v>
      </c>
      <c r="F71" s="115">
        <f>((D71-B71)/B71)</f>
        <v>-2.853841791334182E-3</v>
      </c>
      <c r="G71" s="115">
        <f>((E71-C71)/C71)</f>
        <v>8.7145187439886893E-4</v>
      </c>
      <c r="H71" s="164">
        <v>65253790.840000004</v>
      </c>
      <c r="I71" s="164">
        <v>12.451705</v>
      </c>
      <c r="J71" s="115">
        <f t="shared" si="62"/>
        <v>-2.5555512373687237E-3</v>
      </c>
      <c r="K71" s="115">
        <f t="shared" si="63"/>
        <v>-3.1616663189551731E-3</v>
      </c>
      <c r="L71" s="164">
        <v>64154880.829999998</v>
      </c>
      <c r="M71" s="164">
        <v>12.247475</v>
      </c>
      <c r="N71" s="115">
        <f t="shared" si="64"/>
        <v>-1.6840554331847078E-2</v>
      </c>
      <c r="O71" s="115">
        <f t="shared" si="65"/>
        <v>-1.6401769878101095E-2</v>
      </c>
      <c r="P71" s="164">
        <v>64419600</v>
      </c>
      <c r="Q71" s="164">
        <v>12.300329</v>
      </c>
      <c r="R71" s="115">
        <f t="shared" si="66"/>
        <v>4.1262514492305669E-3</v>
      </c>
      <c r="S71" s="115">
        <f t="shared" si="67"/>
        <v>4.3155017666906817E-3</v>
      </c>
      <c r="T71" s="164">
        <v>62571120.039999999</v>
      </c>
      <c r="U71" s="164">
        <v>12.307181999999999</v>
      </c>
      <c r="V71" s="115">
        <f t="shared" si="68"/>
        <v>-2.8694371899235651E-2</v>
      </c>
      <c r="W71" s="115">
        <f t="shared" si="69"/>
        <v>5.5713956919360079E-4</v>
      </c>
      <c r="X71" s="164">
        <v>57949939.840000004</v>
      </c>
      <c r="Y71" s="164">
        <v>12.541494999999999</v>
      </c>
      <c r="Z71" s="115">
        <f t="shared" si="70"/>
        <v>-7.3854842250638986E-2</v>
      </c>
      <c r="AA71" s="115">
        <f t="shared" si="71"/>
        <v>1.9038720642954678E-2</v>
      </c>
      <c r="AB71" s="164">
        <v>57992585.82</v>
      </c>
      <c r="AC71" s="164">
        <v>12.43849</v>
      </c>
      <c r="AD71" s="115">
        <f t="shared" si="72"/>
        <v>7.3591068632240916E-4</v>
      </c>
      <c r="AE71" s="115">
        <f t="shared" si="73"/>
        <v>-8.213135674813854E-3</v>
      </c>
      <c r="AF71" s="164">
        <v>58137415.75</v>
      </c>
      <c r="AG71" s="164">
        <v>12.46223</v>
      </c>
      <c r="AH71" s="115">
        <f t="shared" si="74"/>
        <v>2.4973870013233995E-3</v>
      </c>
      <c r="AI71" s="115">
        <f t="shared" si="75"/>
        <v>1.9085917985221755E-3</v>
      </c>
      <c r="AJ71" s="116">
        <f t="shared" si="76"/>
        <v>-1.4679951546693531E-2</v>
      </c>
      <c r="AK71" s="116">
        <f t="shared" si="77"/>
        <v>-1.3564577751376465E-4</v>
      </c>
      <c r="AL71" s="117">
        <f t="shared" si="78"/>
        <v>-0.11133373465720532</v>
      </c>
      <c r="AM71" s="117">
        <f t="shared" si="79"/>
        <v>-2.3190729984426451E-3</v>
      </c>
      <c r="AN71" s="118">
        <f t="shared" si="80"/>
        <v>2.6392587882498458E-2</v>
      </c>
      <c r="AO71" s="202">
        <f t="shared" si="81"/>
        <v>1.0226936304156791E-2</v>
      </c>
      <c r="AP71" s="122"/>
      <c r="AQ71" s="120">
        <v>421796041.39999998</v>
      </c>
      <c r="AR71" s="120">
        <v>2004.5</v>
      </c>
      <c r="AS71" s="121" t="e">
        <f>(#REF!/AQ71)-1</f>
        <v>#REF!</v>
      </c>
      <c r="AT71" s="121" t="e">
        <f>(#REF!/AR71)-1</f>
        <v>#REF!</v>
      </c>
    </row>
    <row r="72" spans="1:46">
      <c r="A72" s="197" t="s">
        <v>110</v>
      </c>
      <c r="B72" s="164">
        <v>14865007536.559999</v>
      </c>
      <c r="C72" s="164">
        <v>1143.21</v>
      </c>
      <c r="D72" s="164">
        <v>15092206713.68</v>
      </c>
      <c r="E72" s="164">
        <v>1144.27</v>
      </c>
      <c r="F72" s="115">
        <f>((D72-B72)/B72)</f>
        <v>1.5284161582912884E-2</v>
      </c>
      <c r="G72" s="115">
        <f>((E72-C72)/C72)</f>
        <v>9.2721372276304915E-4</v>
      </c>
      <c r="H72" s="164">
        <v>15077801408.59</v>
      </c>
      <c r="I72" s="164">
        <v>1145.18</v>
      </c>
      <c r="J72" s="115">
        <f t="shared" si="62"/>
        <v>-9.544863361129807E-4</v>
      </c>
      <c r="K72" s="115">
        <f t="shared" si="63"/>
        <v>7.9526685135508396E-4</v>
      </c>
      <c r="L72" s="164">
        <v>15215127499.48</v>
      </c>
      <c r="M72" s="164">
        <v>1147.1099999999999</v>
      </c>
      <c r="N72" s="115">
        <f t="shared" si="64"/>
        <v>9.1078325790763578E-3</v>
      </c>
      <c r="O72" s="115">
        <f t="shared" si="65"/>
        <v>1.6853245777954874E-3</v>
      </c>
      <c r="P72" s="164">
        <v>15163839779.91</v>
      </c>
      <c r="Q72" s="164">
        <v>1128.7</v>
      </c>
      <c r="R72" s="115">
        <f t="shared" si="66"/>
        <v>-3.3708373177781478E-3</v>
      </c>
      <c r="S72" s="115">
        <f t="shared" si="67"/>
        <v>-1.6049027556206342E-2</v>
      </c>
      <c r="T72" s="164">
        <v>15227664282.879999</v>
      </c>
      <c r="U72" s="164">
        <v>1129.1300000000001</v>
      </c>
      <c r="V72" s="115">
        <f t="shared" si="68"/>
        <v>4.2089934934921953E-3</v>
      </c>
      <c r="W72" s="115">
        <f t="shared" si="69"/>
        <v>3.8096925666701836E-4</v>
      </c>
      <c r="X72" s="164">
        <v>15195425036.459999</v>
      </c>
      <c r="Y72" s="164">
        <v>1130.43</v>
      </c>
      <c r="Z72" s="115">
        <f t="shared" si="70"/>
        <v>-2.1171498019066314E-3</v>
      </c>
      <c r="AA72" s="115">
        <f t="shared" si="71"/>
        <v>1.1513288992409682E-3</v>
      </c>
      <c r="AB72" s="164">
        <v>15340458586</v>
      </c>
      <c r="AC72" s="164">
        <v>1133.02</v>
      </c>
      <c r="AD72" s="115">
        <f t="shared" si="72"/>
        <v>9.5445536529584728E-3</v>
      </c>
      <c r="AE72" s="115">
        <f t="shared" si="73"/>
        <v>2.2911635395379795E-3</v>
      </c>
      <c r="AF72" s="164">
        <v>15325322389.5</v>
      </c>
      <c r="AG72" s="164">
        <v>1136.45</v>
      </c>
      <c r="AH72" s="115">
        <f t="shared" si="74"/>
        <v>-9.8668474707878603E-4</v>
      </c>
      <c r="AI72" s="115">
        <f t="shared" si="75"/>
        <v>3.0273075497343946E-3</v>
      </c>
      <c r="AJ72" s="116">
        <f t="shared" si="76"/>
        <v>3.8395478881954209E-3</v>
      </c>
      <c r="AK72" s="116">
        <f t="shared" si="77"/>
        <v>-7.2380664488904518E-4</v>
      </c>
      <c r="AL72" s="117">
        <f t="shared" si="78"/>
        <v>1.5446096137067688E-2</v>
      </c>
      <c r="AM72" s="117">
        <f t="shared" si="79"/>
        <v>-6.8340514039518093E-3</v>
      </c>
      <c r="AN72" s="118">
        <f t="shared" si="80"/>
        <v>6.8155785292661206E-3</v>
      </c>
      <c r="AO72" s="202">
        <f t="shared" si="81"/>
        <v>6.2518263364258145E-3</v>
      </c>
      <c r="AP72" s="122"/>
      <c r="AQ72" s="120"/>
      <c r="AR72" s="120"/>
      <c r="AS72" s="121"/>
      <c r="AT72" s="121"/>
    </row>
    <row r="73" spans="1:46">
      <c r="A73" s="197" t="s">
        <v>118</v>
      </c>
      <c r="B73" s="164">
        <v>120887661980.5</v>
      </c>
      <c r="C73" s="164">
        <v>508.97</v>
      </c>
      <c r="D73" s="164">
        <v>122241044600.7</v>
      </c>
      <c r="E73" s="164">
        <v>509.47</v>
      </c>
      <c r="F73" s="115">
        <f>((D73-B73)/B73)</f>
        <v>1.1195374267543587E-2</v>
      </c>
      <c r="G73" s="115">
        <f>((E73-C73)/C73)</f>
        <v>9.8237617148358436E-4</v>
      </c>
      <c r="H73" s="164">
        <v>123376858944.63</v>
      </c>
      <c r="I73" s="164">
        <v>509.01</v>
      </c>
      <c r="J73" s="115">
        <f t="shared" si="62"/>
        <v>9.2915955327455037E-3</v>
      </c>
      <c r="K73" s="115">
        <f t="shared" si="63"/>
        <v>-9.0289909121250779E-4</v>
      </c>
      <c r="L73" s="164">
        <v>125820350591.45</v>
      </c>
      <c r="M73" s="164">
        <v>509.21</v>
      </c>
      <c r="N73" s="115">
        <f t="shared" si="64"/>
        <v>1.9805105006900855E-2</v>
      </c>
      <c r="O73" s="115">
        <f t="shared" si="65"/>
        <v>3.9291958900608759E-4</v>
      </c>
      <c r="P73" s="164">
        <v>127250697423.39</v>
      </c>
      <c r="Q73" s="164">
        <v>512.19000000000005</v>
      </c>
      <c r="R73" s="115">
        <f t="shared" si="66"/>
        <v>1.1368167591461156E-2</v>
      </c>
      <c r="S73" s="115">
        <f t="shared" si="67"/>
        <v>5.8522024312171305E-3</v>
      </c>
      <c r="T73" s="164">
        <v>129739741646.60001</v>
      </c>
      <c r="U73" s="164">
        <v>511.43</v>
      </c>
      <c r="V73" s="115">
        <f t="shared" si="68"/>
        <v>1.9560161740634158E-2</v>
      </c>
      <c r="W73" s="115">
        <f t="shared" si="69"/>
        <v>-1.4838243620532373E-3</v>
      </c>
      <c r="X73" s="164">
        <v>131063394211.5</v>
      </c>
      <c r="Y73" s="164">
        <v>511.93</v>
      </c>
      <c r="Z73" s="115">
        <f t="shared" si="70"/>
        <v>1.0202367818070046E-2</v>
      </c>
      <c r="AA73" s="115">
        <f t="shared" si="71"/>
        <v>9.7765090041647927E-4</v>
      </c>
      <c r="AB73" s="164">
        <v>132287271403.42</v>
      </c>
      <c r="AC73" s="164">
        <v>312.87</v>
      </c>
      <c r="AD73" s="115">
        <f t="shared" si="72"/>
        <v>9.3380550632238286E-3</v>
      </c>
      <c r="AE73" s="115">
        <f t="shared" si="73"/>
        <v>-0.38884222452288397</v>
      </c>
      <c r="AF73" s="164">
        <v>133086880524.39</v>
      </c>
      <c r="AG73" s="164">
        <v>515.08000000000004</v>
      </c>
      <c r="AH73" s="115">
        <f t="shared" si="74"/>
        <v>6.0444902407241659E-3</v>
      </c>
      <c r="AI73" s="115">
        <f t="shared" si="75"/>
        <v>0.64630677278102733</v>
      </c>
      <c r="AJ73" s="116">
        <f t="shared" si="76"/>
        <v>1.2100664657662913E-2</v>
      </c>
      <c r="AK73" s="116">
        <f t="shared" si="77"/>
        <v>3.2910371737125112E-2</v>
      </c>
      <c r="AL73" s="117">
        <f t="shared" si="78"/>
        <v>8.8724993794988355E-2</v>
      </c>
      <c r="AM73" s="117">
        <f t="shared" si="79"/>
        <v>1.1011443264569088E-2</v>
      </c>
      <c r="AN73" s="118">
        <f t="shared" si="80"/>
        <v>4.9592951839046891E-3</v>
      </c>
      <c r="AO73" s="202">
        <f t="shared" si="81"/>
        <v>0.28291475749428646</v>
      </c>
      <c r="AP73" s="122"/>
      <c r="AQ73" s="120"/>
      <c r="AR73" s="120"/>
      <c r="AS73" s="121"/>
      <c r="AT73" s="121"/>
    </row>
    <row r="74" spans="1:46">
      <c r="A74" s="197" t="s">
        <v>125</v>
      </c>
      <c r="B74" s="164">
        <v>31020844.210000001</v>
      </c>
      <c r="C74" s="164">
        <v>0.64929999999999999</v>
      </c>
      <c r="D74" s="164">
        <v>31030089.760000002</v>
      </c>
      <c r="E74" s="164">
        <v>0.64949999999999997</v>
      </c>
      <c r="F74" s="115">
        <f>((D74-B74)/B74)</f>
        <v>2.9804314600246479E-4</v>
      </c>
      <c r="G74" s="115">
        <f>((E74-C74)/C74)</f>
        <v>3.0802402587398427E-4</v>
      </c>
      <c r="H74" s="164">
        <v>30953786.640000001</v>
      </c>
      <c r="I74" s="164">
        <v>0.64980000000000004</v>
      </c>
      <c r="J74" s="115">
        <f t="shared" si="62"/>
        <v>-2.4590041662838243E-3</v>
      </c>
      <c r="K74" s="115">
        <f t="shared" si="63"/>
        <v>4.6189376443430021E-4</v>
      </c>
      <c r="L74" s="164">
        <v>31164814.280000001</v>
      </c>
      <c r="M74" s="164">
        <v>0.6542</v>
      </c>
      <c r="N74" s="115">
        <f t="shared" si="64"/>
        <v>6.817506447734583E-3</v>
      </c>
      <c r="O74" s="115">
        <f t="shared" si="65"/>
        <v>6.7713142505385644E-3</v>
      </c>
      <c r="P74" s="164">
        <v>31174292.460000001</v>
      </c>
      <c r="Q74" s="164">
        <v>0.65439999999999998</v>
      </c>
      <c r="R74" s="115">
        <f t="shared" si="66"/>
        <v>3.0413080324634943E-4</v>
      </c>
      <c r="S74" s="115">
        <f t="shared" si="67"/>
        <v>3.0571690614487613E-4</v>
      </c>
      <c r="T74" s="164">
        <v>31189174.010000002</v>
      </c>
      <c r="U74" s="164">
        <v>0.65469999999999995</v>
      </c>
      <c r="V74" s="115">
        <f t="shared" si="68"/>
        <v>4.7736608678754743E-4</v>
      </c>
      <c r="W74" s="115">
        <f t="shared" si="69"/>
        <v>4.5843520782391041E-4</v>
      </c>
      <c r="X74" s="164">
        <v>31293200.91</v>
      </c>
      <c r="Y74" s="164">
        <v>0.65690000000000004</v>
      </c>
      <c r="Z74" s="115">
        <f t="shared" si="70"/>
        <v>3.3353528364247469E-3</v>
      </c>
      <c r="AA74" s="115">
        <f t="shared" si="71"/>
        <v>3.3603177027647637E-3</v>
      </c>
      <c r="AB74" s="164">
        <v>31361189.260000002</v>
      </c>
      <c r="AC74" s="164">
        <v>0.6583</v>
      </c>
      <c r="AD74" s="115">
        <f t="shared" si="72"/>
        <v>2.1726237017279768E-3</v>
      </c>
      <c r="AE74" s="115">
        <f t="shared" si="73"/>
        <v>2.1312224082812555E-3</v>
      </c>
      <c r="AF74" s="164">
        <v>31370536.879999999</v>
      </c>
      <c r="AG74" s="164">
        <v>0.65849999999999997</v>
      </c>
      <c r="AH74" s="115">
        <f t="shared" si="74"/>
        <v>2.9806331394198276E-4</v>
      </c>
      <c r="AI74" s="115">
        <f t="shared" si="75"/>
        <v>3.0381285128357584E-4</v>
      </c>
      <c r="AJ74" s="116">
        <f t="shared" si="76"/>
        <v>1.4055102711977283E-3</v>
      </c>
      <c r="AK74" s="116">
        <f t="shared" si="77"/>
        <v>1.7625921396431537E-3</v>
      </c>
      <c r="AL74" s="117">
        <f t="shared" si="78"/>
        <v>1.097151579751013E-2</v>
      </c>
      <c r="AM74" s="117">
        <f t="shared" si="79"/>
        <v>1.3856812933025417E-2</v>
      </c>
      <c r="AN74" s="118">
        <f t="shared" si="80"/>
        <v>2.7532925834409701E-3</v>
      </c>
      <c r="AO74" s="202">
        <f t="shared" si="81"/>
        <v>2.3156253353494483E-3</v>
      </c>
      <c r="AP74" s="122"/>
      <c r="AQ74" s="120"/>
      <c r="AR74" s="120"/>
      <c r="AS74" s="121"/>
      <c r="AT74" s="121"/>
    </row>
    <row r="75" spans="1:46">
      <c r="A75" s="197" t="s">
        <v>129</v>
      </c>
      <c r="B75" s="164">
        <v>1333430047.1500001</v>
      </c>
      <c r="C75" s="164">
        <v>1166.6300000000001</v>
      </c>
      <c r="D75" s="164">
        <v>1325299098.5</v>
      </c>
      <c r="E75" s="164">
        <v>1162.3399999999999</v>
      </c>
      <c r="F75" s="115">
        <f>((D75-B75)/B75)</f>
        <v>-6.097769183601897E-3</v>
      </c>
      <c r="G75" s="115">
        <f>((E75-C75)/C75)</f>
        <v>-3.6772584281221901E-3</v>
      </c>
      <c r="H75" s="164">
        <v>1329253580.5799999</v>
      </c>
      <c r="I75" s="164">
        <v>1164.9100000000001</v>
      </c>
      <c r="J75" s="115">
        <f t="shared" si="62"/>
        <v>2.9838412208049378E-3</v>
      </c>
      <c r="K75" s="115">
        <f t="shared" si="63"/>
        <v>2.2110570056955484E-3</v>
      </c>
      <c r="L75" s="164">
        <v>1353004808.4300001</v>
      </c>
      <c r="M75" s="164">
        <v>1185.96</v>
      </c>
      <c r="N75" s="115">
        <f t="shared" si="64"/>
        <v>1.7868093941591379E-2</v>
      </c>
      <c r="O75" s="115">
        <f t="shared" si="65"/>
        <v>1.8070065498622171E-2</v>
      </c>
      <c r="P75" s="164">
        <v>1339703776.5</v>
      </c>
      <c r="Q75" s="164">
        <v>1174.8399999999999</v>
      </c>
      <c r="R75" s="115">
        <f t="shared" si="66"/>
        <v>-9.8307351512182135E-3</v>
      </c>
      <c r="S75" s="115">
        <f t="shared" si="67"/>
        <v>-9.3763701979831682E-3</v>
      </c>
      <c r="T75" s="164">
        <v>1319458458.0699999</v>
      </c>
      <c r="U75" s="164">
        <v>1175.06</v>
      </c>
      <c r="V75" s="115">
        <f t="shared" si="68"/>
        <v>-1.5111787236198828E-2</v>
      </c>
      <c r="W75" s="115">
        <f t="shared" si="69"/>
        <v>1.8725954172485386E-4</v>
      </c>
      <c r="X75" s="164">
        <v>1311182502.75</v>
      </c>
      <c r="Y75" s="164">
        <v>1167.7</v>
      </c>
      <c r="Z75" s="115">
        <f t="shared" si="70"/>
        <v>-6.2722363628676496E-3</v>
      </c>
      <c r="AA75" s="115">
        <f t="shared" si="71"/>
        <v>-6.2635099484280804E-3</v>
      </c>
      <c r="AB75" s="164">
        <v>1311352871.55</v>
      </c>
      <c r="AC75" s="164">
        <v>1168.1099999999999</v>
      </c>
      <c r="AD75" s="115">
        <f t="shared" si="72"/>
        <v>1.2993522994901962E-4</v>
      </c>
      <c r="AE75" s="115">
        <f t="shared" si="73"/>
        <v>3.5111758157048428E-4</v>
      </c>
      <c r="AF75" s="164">
        <v>1306454586.1099999</v>
      </c>
      <c r="AG75" s="164">
        <v>1166.53</v>
      </c>
      <c r="AH75" s="115">
        <f t="shared" si="74"/>
        <v>-3.7352916566311821E-3</v>
      </c>
      <c r="AI75" s="115">
        <f t="shared" si="75"/>
        <v>-1.3526123395912434E-3</v>
      </c>
      <c r="AJ75" s="116">
        <f t="shared" si="76"/>
        <v>-2.5082436497715541E-3</v>
      </c>
      <c r="AK75" s="116">
        <f t="shared" si="77"/>
        <v>1.87185891860468E-5</v>
      </c>
      <c r="AL75" s="117">
        <f t="shared" si="78"/>
        <v>-1.4219063765552018E-2</v>
      </c>
      <c r="AM75" s="117">
        <f t="shared" si="79"/>
        <v>3.6047972194022874E-3</v>
      </c>
      <c r="AN75" s="118">
        <f t="shared" si="80"/>
        <v>9.9523456811615035E-3</v>
      </c>
      <c r="AO75" s="202">
        <f t="shared" si="81"/>
        <v>8.2294874989396784E-3</v>
      </c>
      <c r="AP75" s="122"/>
      <c r="AQ75" s="120"/>
      <c r="AR75" s="120"/>
      <c r="AS75" s="121"/>
      <c r="AT75" s="121"/>
    </row>
    <row r="76" spans="1:46" s="278" customFormat="1">
      <c r="A76" s="197" t="s">
        <v>130</v>
      </c>
      <c r="B76" s="164">
        <v>280435889.41000003</v>
      </c>
      <c r="C76" s="164">
        <v>153.43</v>
      </c>
      <c r="D76" s="164">
        <v>267425946.78999999</v>
      </c>
      <c r="E76" s="164">
        <v>146.16999999999999</v>
      </c>
      <c r="F76" s="115">
        <f>((D76-B76)/B76)</f>
        <v>-4.6391860354861252E-2</v>
      </c>
      <c r="G76" s="115">
        <f>((E76-C76)/C76)</f>
        <v>-4.7317995176953787E-2</v>
      </c>
      <c r="H76" s="164">
        <v>267383994.53999999</v>
      </c>
      <c r="I76" s="164">
        <v>146.13999999999999</v>
      </c>
      <c r="J76" s="115">
        <f t="shared" si="62"/>
        <v>-1.5687426932040966E-4</v>
      </c>
      <c r="K76" s="115">
        <f t="shared" si="63"/>
        <v>-2.0524047342136649E-4</v>
      </c>
      <c r="L76" s="164">
        <v>267910890.99000001</v>
      </c>
      <c r="M76" s="164">
        <v>146.43</v>
      </c>
      <c r="N76" s="115">
        <f t="shared" si="64"/>
        <v>1.9705609189752584E-3</v>
      </c>
      <c r="O76" s="115">
        <f t="shared" si="65"/>
        <v>1.984398521965379E-3</v>
      </c>
      <c r="P76" s="164">
        <v>271557691.23000002</v>
      </c>
      <c r="Q76" s="164">
        <v>148.46</v>
      </c>
      <c r="R76" s="115">
        <f t="shared" si="66"/>
        <v>1.3611989518321333E-2</v>
      </c>
      <c r="S76" s="115">
        <f t="shared" si="67"/>
        <v>1.3863279382640176E-2</v>
      </c>
      <c r="T76" s="164">
        <v>271584148.48000002</v>
      </c>
      <c r="U76" s="164">
        <v>148.47999999999999</v>
      </c>
      <c r="V76" s="115">
        <f t="shared" si="68"/>
        <v>9.7427732133690954E-5</v>
      </c>
      <c r="W76" s="115">
        <f t="shared" si="69"/>
        <v>1.3471642193171095E-4</v>
      </c>
      <c r="X76" s="164">
        <v>271541395.81</v>
      </c>
      <c r="Y76" s="164">
        <v>148.44</v>
      </c>
      <c r="Z76" s="115">
        <f t="shared" si="70"/>
        <v>-1.5741960729039043E-4</v>
      </c>
      <c r="AA76" s="115">
        <f t="shared" si="71"/>
        <v>-2.6939655172408437E-4</v>
      </c>
      <c r="AB76" s="164">
        <v>271689802.83999997</v>
      </c>
      <c r="AC76" s="164">
        <v>148.52000000000001</v>
      </c>
      <c r="AD76" s="115">
        <f t="shared" si="72"/>
        <v>5.4653556433735485E-4</v>
      </c>
      <c r="AE76" s="115">
        <f t="shared" si="73"/>
        <v>5.3893829156569995E-4</v>
      </c>
      <c r="AF76" s="164">
        <v>272178938.82999998</v>
      </c>
      <c r="AG76" s="164">
        <v>148.79</v>
      </c>
      <c r="AH76" s="115">
        <f t="shared" si="74"/>
        <v>1.8003472522230256E-3</v>
      </c>
      <c r="AI76" s="115">
        <f t="shared" si="75"/>
        <v>1.8179369781846336E-3</v>
      </c>
      <c r="AJ76" s="116">
        <f t="shared" si="76"/>
        <v>-3.5849116556851729E-3</v>
      </c>
      <c r="AK76" s="116">
        <f t="shared" si="77"/>
        <v>-3.6816703257264547E-3</v>
      </c>
      <c r="AL76" s="117">
        <f t="shared" si="78"/>
        <v>1.7773114752146119E-2</v>
      </c>
      <c r="AM76" s="117">
        <f t="shared" si="79"/>
        <v>1.7924334678798691E-2</v>
      </c>
      <c r="AN76" s="118">
        <f t="shared" si="80"/>
        <v>1.7897167283912704E-2</v>
      </c>
      <c r="AO76" s="202">
        <f t="shared" si="81"/>
        <v>1.8245984470992023E-2</v>
      </c>
      <c r="AP76" s="122"/>
      <c r="AQ76" s="120"/>
      <c r="AR76" s="120"/>
      <c r="AS76" s="121"/>
      <c r="AT76" s="121"/>
    </row>
    <row r="77" spans="1:46">
      <c r="A77" s="197" t="s">
        <v>135</v>
      </c>
      <c r="B77" s="164">
        <v>639375151.22000003</v>
      </c>
      <c r="C77" s="164">
        <v>169.90267900000001</v>
      </c>
      <c r="D77" s="164">
        <v>644434880.10000002</v>
      </c>
      <c r="E77" s="164">
        <v>170.23208099999999</v>
      </c>
      <c r="F77" s="115">
        <f>((D77-B77)/B77)</f>
        <v>7.9135525838710825E-3</v>
      </c>
      <c r="G77" s="115">
        <f>((E77-C77)/C77)</f>
        <v>1.9387687230051711E-3</v>
      </c>
      <c r="H77" s="164">
        <v>647101211.27999997</v>
      </c>
      <c r="I77" s="164">
        <v>170.78481600000001</v>
      </c>
      <c r="J77" s="115">
        <f t="shared" si="62"/>
        <v>4.1374718568712486E-3</v>
      </c>
      <c r="K77" s="115">
        <f t="shared" si="63"/>
        <v>3.2469496745446743E-3</v>
      </c>
      <c r="L77" s="164">
        <v>645898188.24000001</v>
      </c>
      <c r="M77" s="164">
        <v>171.123277</v>
      </c>
      <c r="N77" s="115">
        <f t="shared" si="64"/>
        <v>-1.8590956391818824E-3</v>
      </c>
      <c r="O77" s="115">
        <f t="shared" si="65"/>
        <v>1.9817979603057641E-3</v>
      </c>
      <c r="P77" s="164">
        <v>644419793.63</v>
      </c>
      <c r="Q77" s="164">
        <v>171.34641099999999</v>
      </c>
      <c r="R77" s="115">
        <f t="shared" si="66"/>
        <v>-2.2888972858531673E-3</v>
      </c>
      <c r="S77" s="115">
        <f t="shared" si="67"/>
        <v>1.3039371610443593E-3</v>
      </c>
      <c r="T77" s="164">
        <v>631804952.25</v>
      </c>
      <c r="U77" s="164">
        <v>171.62971899999999</v>
      </c>
      <c r="V77" s="115">
        <f t="shared" si="68"/>
        <v>-1.9575502653233105E-2</v>
      </c>
      <c r="W77" s="115">
        <f t="shared" si="69"/>
        <v>1.6534224343923098E-3</v>
      </c>
      <c r="X77" s="164">
        <v>620596335.60000002</v>
      </c>
      <c r="Y77" s="164">
        <v>171.97757999999999</v>
      </c>
      <c r="Z77" s="115">
        <f t="shared" si="70"/>
        <v>-1.7740628037313674E-2</v>
      </c>
      <c r="AA77" s="115">
        <f t="shared" si="71"/>
        <v>2.0268109860390477E-3</v>
      </c>
      <c r="AB77" s="164">
        <v>615423006.44000006</v>
      </c>
      <c r="AC77" s="164">
        <v>172.37514400000001</v>
      </c>
      <c r="AD77" s="115">
        <f t="shared" si="72"/>
        <v>-8.3360614029380775E-3</v>
      </c>
      <c r="AE77" s="115">
        <f t="shared" si="73"/>
        <v>2.3117199346566974E-3</v>
      </c>
      <c r="AF77" s="164">
        <v>616428324.28999996</v>
      </c>
      <c r="AG77" s="164">
        <v>172.77795499999999</v>
      </c>
      <c r="AH77" s="115">
        <f t="shared" si="74"/>
        <v>1.6335395971224826E-3</v>
      </c>
      <c r="AI77" s="115">
        <f t="shared" si="75"/>
        <v>2.3368276344992384E-3</v>
      </c>
      <c r="AJ77" s="116">
        <f t="shared" si="76"/>
        <v>-4.5144526225818866E-3</v>
      </c>
      <c r="AK77" s="116">
        <f t="shared" si="77"/>
        <v>2.1000293135609079E-3</v>
      </c>
      <c r="AL77" s="117">
        <f t="shared" si="78"/>
        <v>-4.3459093656839545E-2</v>
      </c>
      <c r="AM77" s="117">
        <f t="shared" si="79"/>
        <v>1.4955312682807408E-2</v>
      </c>
      <c r="AN77" s="118">
        <f t="shared" si="80"/>
        <v>9.9676947758144518E-3</v>
      </c>
      <c r="AO77" s="202">
        <f t="shared" si="81"/>
        <v>5.7257284658952714E-4</v>
      </c>
      <c r="AP77" s="122"/>
      <c r="AQ77" s="120"/>
      <c r="AR77" s="120"/>
      <c r="AS77" s="121"/>
      <c r="AT77" s="121"/>
    </row>
    <row r="78" spans="1:46" s="278" customFormat="1">
      <c r="A78" s="197" t="s">
        <v>141</v>
      </c>
      <c r="B78" s="164">
        <v>1861524125.71</v>
      </c>
      <c r="C78" s="164">
        <v>1.4528000000000001</v>
      </c>
      <c r="D78" s="164">
        <v>1859282780.8399999</v>
      </c>
      <c r="E78" s="164">
        <v>1.4511000000000001</v>
      </c>
      <c r="F78" s="115">
        <f>((D78-B78)/B78)</f>
        <v>-1.2040375083214446E-3</v>
      </c>
      <c r="G78" s="115">
        <f>((E78-C78)/C78)</f>
        <v>-1.1701541850220503E-3</v>
      </c>
      <c r="H78" s="164">
        <v>1172643354.0999999</v>
      </c>
      <c r="I78" s="164">
        <v>1.3983000000000001</v>
      </c>
      <c r="J78" s="115">
        <f t="shared" si="62"/>
        <v>-0.36930338613139052</v>
      </c>
      <c r="K78" s="115">
        <f t="shared" si="63"/>
        <v>-3.6386189787058064E-2</v>
      </c>
      <c r="L78" s="164">
        <v>1296165862.8599999</v>
      </c>
      <c r="M78" s="164">
        <v>1.3819999999999999</v>
      </c>
      <c r="N78" s="115">
        <f t="shared" si="64"/>
        <v>0.10533680878173153</v>
      </c>
      <c r="O78" s="115">
        <f t="shared" si="65"/>
        <v>-1.1657012086104699E-2</v>
      </c>
      <c r="P78" s="164">
        <v>1226908744.8</v>
      </c>
      <c r="Q78" s="164">
        <v>1.3451</v>
      </c>
      <c r="R78" s="115">
        <f t="shared" si="66"/>
        <v>-5.3432296008154065E-2</v>
      </c>
      <c r="S78" s="115">
        <f t="shared" si="67"/>
        <v>-2.6700434153400822E-2</v>
      </c>
      <c r="T78" s="164">
        <v>1226425921.9000001</v>
      </c>
      <c r="U78" s="164">
        <v>1.3381000000000001</v>
      </c>
      <c r="V78" s="115">
        <f t="shared" si="68"/>
        <v>-3.9352796371058758E-4</v>
      </c>
      <c r="W78" s="115">
        <f t="shared" si="69"/>
        <v>-5.204074046539213E-3</v>
      </c>
      <c r="X78" s="164">
        <v>1240934274.9400001</v>
      </c>
      <c r="Y78" s="164">
        <v>1.355</v>
      </c>
      <c r="Z78" s="115">
        <f t="shared" si="70"/>
        <v>1.1829783422649265E-2</v>
      </c>
      <c r="AA78" s="115">
        <f t="shared" si="71"/>
        <v>1.2629848292354768E-2</v>
      </c>
      <c r="AB78" s="164">
        <v>1234843809.54</v>
      </c>
      <c r="AC78" s="164">
        <v>1.3480000000000001</v>
      </c>
      <c r="AD78" s="115">
        <f t="shared" si="72"/>
        <v>-4.9079677489725013E-3</v>
      </c>
      <c r="AE78" s="115">
        <f t="shared" si="73"/>
        <v>-5.1660516605165283E-3</v>
      </c>
      <c r="AF78" s="164">
        <v>1223393879.2</v>
      </c>
      <c r="AG78" s="164">
        <v>1.3452999999999999</v>
      </c>
      <c r="AH78" s="115">
        <f t="shared" si="74"/>
        <v>-9.2723713327479088E-3</v>
      </c>
      <c r="AI78" s="115">
        <f t="shared" si="75"/>
        <v>-2.0029673590505536E-3</v>
      </c>
      <c r="AJ78" s="116">
        <f t="shared" si="76"/>
        <v>-4.0168374311114523E-2</v>
      </c>
      <c r="AK78" s="116">
        <f t="shared" si="77"/>
        <v>-9.4571293731671464E-3</v>
      </c>
      <c r="AL78" s="117">
        <f t="shared" si="78"/>
        <v>-0.3420076322939502</v>
      </c>
      <c r="AM78" s="117">
        <f t="shared" si="79"/>
        <v>-7.2910206050582391E-2</v>
      </c>
      <c r="AN78" s="118">
        <f t="shared" si="80"/>
        <v>0.14024441499178411</v>
      </c>
      <c r="AO78" s="202">
        <f t="shared" si="81"/>
        <v>1.5473111412640767E-2</v>
      </c>
      <c r="AP78" s="122"/>
      <c r="AQ78" s="120"/>
      <c r="AR78" s="120"/>
      <c r="AS78" s="121"/>
      <c r="AT78" s="121"/>
    </row>
    <row r="79" spans="1:46" s="278" customFormat="1">
      <c r="A79" s="197" t="s">
        <v>160</v>
      </c>
      <c r="B79" s="164">
        <v>1846901242.6300001</v>
      </c>
      <c r="C79" s="164">
        <v>521.52</v>
      </c>
      <c r="D79" s="164">
        <v>1801250367</v>
      </c>
      <c r="E79" s="164">
        <v>520.02</v>
      </c>
      <c r="F79" s="115">
        <f>((D79-B79)/B79)</f>
        <v>-2.4717550985559441E-2</v>
      </c>
      <c r="G79" s="115">
        <f>((E79-C79)/C79)</f>
        <v>-2.8762080073630927E-3</v>
      </c>
      <c r="H79" s="164">
        <v>1796897048.0899999</v>
      </c>
      <c r="I79" s="164">
        <v>518.95000000000005</v>
      </c>
      <c r="J79" s="115">
        <f t="shared" si="62"/>
        <v>-2.4168316574727927E-3</v>
      </c>
      <c r="K79" s="115">
        <f t="shared" si="63"/>
        <v>-2.0576131687241573E-3</v>
      </c>
      <c r="L79" s="164">
        <v>1824516623.03</v>
      </c>
      <c r="M79" s="164">
        <v>523.79999999999995</v>
      </c>
      <c r="N79" s="115">
        <f t="shared" si="64"/>
        <v>1.5370705277388099E-2</v>
      </c>
      <c r="O79" s="115">
        <f t="shared" si="65"/>
        <v>9.3457943925231886E-3</v>
      </c>
      <c r="P79" s="164">
        <v>1819767895.8099999</v>
      </c>
      <c r="Q79" s="164">
        <v>520.55999999999995</v>
      </c>
      <c r="R79" s="115">
        <f t="shared" si="66"/>
        <v>-2.6027316824955818E-3</v>
      </c>
      <c r="S79" s="115">
        <f t="shared" si="67"/>
        <v>-6.1855670103092963E-3</v>
      </c>
      <c r="T79" s="164">
        <v>1835240542.8099999</v>
      </c>
      <c r="U79" s="164">
        <v>523.79999999999995</v>
      </c>
      <c r="V79" s="115">
        <f t="shared" si="68"/>
        <v>8.5025387224522634E-3</v>
      </c>
      <c r="W79" s="115">
        <f t="shared" si="69"/>
        <v>6.2240663900415116E-3</v>
      </c>
      <c r="X79" s="164">
        <v>1834065277.04</v>
      </c>
      <c r="Y79" s="164">
        <v>523.79999999999995</v>
      </c>
      <c r="Z79" s="115">
        <f t="shared" si="70"/>
        <v>-6.4038786338083565E-4</v>
      </c>
      <c r="AA79" s="115">
        <f t="shared" si="71"/>
        <v>0</v>
      </c>
      <c r="AB79" s="164">
        <v>1805396671.1500001</v>
      </c>
      <c r="AC79" s="164">
        <v>523.79999999999995</v>
      </c>
      <c r="AD79" s="115">
        <f t="shared" si="72"/>
        <v>-1.5631180770331231E-2</v>
      </c>
      <c r="AE79" s="115">
        <f t="shared" si="73"/>
        <v>0</v>
      </c>
      <c r="AF79" s="164">
        <v>1801123377.1343999</v>
      </c>
      <c r="AG79" s="164">
        <v>522.72</v>
      </c>
      <c r="AH79" s="115">
        <f t="shared" si="74"/>
        <v>-2.3669557410218359E-3</v>
      </c>
      <c r="AI79" s="115">
        <f t="shared" si="75"/>
        <v>-2.0618556701029541E-3</v>
      </c>
      <c r="AJ79" s="116">
        <f t="shared" si="76"/>
        <v>-3.0627993375526691E-3</v>
      </c>
      <c r="AK79" s="116">
        <f t="shared" si="77"/>
        <v>2.9857711575814993E-4</v>
      </c>
      <c r="AL79" s="117">
        <f t="shared" si="78"/>
        <v>-7.0500951964613318E-5</v>
      </c>
      <c r="AM79" s="117">
        <f t="shared" si="79"/>
        <v>5.1921079958464015E-3</v>
      </c>
      <c r="AN79" s="118">
        <f t="shared" si="80"/>
        <v>1.2577899153219258E-2</v>
      </c>
      <c r="AO79" s="202">
        <f t="shared" si="81"/>
        <v>5.0763952536592013E-3</v>
      </c>
      <c r="AP79" s="122"/>
      <c r="AQ79" s="120"/>
      <c r="AR79" s="120"/>
      <c r="AS79" s="121"/>
      <c r="AT79" s="121"/>
    </row>
    <row r="80" spans="1:46" s="278" customFormat="1">
      <c r="A80" s="197" t="s">
        <v>168</v>
      </c>
      <c r="B80" s="164">
        <v>10752315217.440001</v>
      </c>
      <c r="C80" s="176">
        <v>112.77</v>
      </c>
      <c r="D80" s="164">
        <v>10515901337.32</v>
      </c>
      <c r="E80" s="176">
        <v>112.85</v>
      </c>
      <c r="F80" s="115">
        <f>((D80-B80)/B80)</f>
        <v>-2.1987253474167419E-2</v>
      </c>
      <c r="G80" s="115">
        <f>((E80-C80)/C80)</f>
        <v>7.0940853063756581E-4</v>
      </c>
      <c r="H80" s="164">
        <v>10522858407.809999</v>
      </c>
      <c r="I80" s="176">
        <v>112.92</v>
      </c>
      <c r="J80" s="115">
        <f t="shared" si="62"/>
        <v>6.615762421914084E-4</v>
      </c>
      <c r="K80" s="115">
        <f t="shared" si="63"/>
        <v>6.2029242357117763E-4</v>
      </c>
      <c r="L80" s="164">
        <v>10780092056.25</v>
      </c>
      <c r="M80" s="176">
        <v>113.03</v>
      </c>
      <c r="N80" s="115">
        <f t="shared" si="64"/>
        <v>2.444522566692367E-2</v>
      </c>
      <c r="O80" s="115">
        <f t="shared" si="65"/>
        <v>9.7414098476797232E-4</v>
      </c>
      <c r="P80" s="164">
        <v>10624566339.879999</v>
      </c>
      <c r="Q80" s="176">
        <v>113.12</v>
      </c>
      <c r="R80" s="115">
        <f t="shared" si="66"/>
        <v>-1.4427123215504576E-2</v>
      </c>
      <c r="S80" s="115">
        <f t="shared" si="67"/>
        <v>7.9624878350883317E-4</v>
      </c>
      <c r="T80" s="164">
        <v>10301056610.639999</v>
      </c>
      <c r="U80" s="176">
        <v>113.22</v>
      </c>
      <c r="V80" s="115">
        <f t="shared" si="68"/>
        <v>-3.0449217303645137E-2</v>
      </c>
      <c r="W80" s="115">
        <f t="shared" si="69"/>
        <v>8.8401697312583377E-4</v>
      </c>
      <c r="X80" s="164">
        <v>10294299285.59</v>
      </c>
      <c r="Y80" s="176">
        <v>113.32</v>
      </c>
      <c r="Z80" s="115">
        <f t="shared" si="70"/>
        <v>-6.5598368258840275E-4</v>
      </c>
      <c r="AA80" s="115">
        <f t="shared" si="71"/>
        <v>8.8323617735377416E-4</v>
      </c>
      <c r="AB80" s="164">
        <v>10305660081.370001</v>
      </c>
      <c r="AC80" s="176">
        <v>113.42</v>
      </c>
      <c r="AD80" s="115">
        <f t="shared" si="72"/>
        <v>1.1036006885775677E-3</v>
      </c>
      <c r="AE80" s="115">
        <f t="shared" si="73"/>
        <v>8.8245675961885393E-4</v>
      </c>
      <c r="AF80" s="164">
        <v>10345666909.59</v>
      </c>
      <c r="AG80" s="176">
        <v>113.51</v>
      </c>
      <c r="AH80" s="115">
        <f t="shared" si="74"/>
        <v>3.8820248197707812E-3</v>
      </c>
      <c r="AI80" s="115">
        <f t="shared" si="75"/>
        <v>7.9351084464824022E-4</v>
      </c>
      <c r="AJ80" s="116">
        <f t="shared" si="76"/>
        <v>-4.6783937823052625E-3</v>
      </c>
      <c r="AK80" s="116">
        <f t="shared" si="77"/>
        <v>8.1791393465403134E-4</v>
      </c>
      <c r="AL80" s="117">
        <f t="shared" si="78"/>
        <v>-1.6188286887577834E-2</v>
      </c>
      <c r="AM80" s="117">
        <f t="shared" si="79"/>
        <v>5.8484714222420096E-3</v>
      </c>
      <c r="AN80" s="118">
        <f t="shared" si="80"/>
        <v>1.714793695947443E-2</v>
      </c>
      <c r="AO80" s="202">
        <f t="shared" si="81"/>
        <v>1.1282214096766527E-4</v>
      </c>
      <c r="AP80" s="122"/>
      <c r="AQ80" s="120"/>
      <c r="AR80" s="120"/>
      <c r="AS80" s="121"/>
      <c r="AT80" s="121"/>
    </row>
    <row r="81" spans="1:46" s="278" customFormat="1">
      <c r="A81" s="197" t="s">
        <v>176</v>
      </c>
      <c r="B81" s="164">
        <v>389032912.12</v>
      </c>
      <c r="C81" s="176">
        <v>1.1399999999999999</v>
      </c>
      <c r="D81" s="164">
        <v>385797224.18000001</v>
      </c>
      <c r="E81" s="176">
        <v>1.1299999999999999</v>
      </c>
      <c r="F81" s="115">
        <f>((D81-B81)/B81)</f>
        <v>-8.3172601576751073E-3</v>
      </c>
      <c r="G81" s="115">
        <f>((E81-C81)/C81)</f>
        <v>-8.7719298245614117E-3</v>
      </c>
      <c r="H81" s="164">
        <v>384662658.86000001</v>
      </c>
      <c r="I81" s="176">
        <v>1.1299999999999999</v>
      </c>
      <c r="J81" s="115">
        <f t="shared" si="62"/>
        <v>-2.9408332898492886E-3</v>
      </c>
      <c r="K81" s="115">
        <f t="shared" si="63"/>
        <v>0</v>
      </c>
      <c r="L81" s="164">
        <v>378850201.35000002</v>
      </c>
      <c r="M81" s="176">
        <v>1.1100000000000001</v>
      </c>
      <c r="N81" s="115">
        <f t="shared" si="64"/>
        <v>-1.5110532244606215E-2</v>
      </c>
      <c r="O81" s="115">
        <f t="shared" si="65"/>
        <v>-1.7699115044247607E-2</v>
      </c>
      <c r="P81" s="164">
        <v>365239395.79000002</v>
      </c>
      <c r="Q81" s="176">
        <v>1.0720000000000001</v>
      </c>
      <c r="R81" s="115">
        <f t="shared" si="66"/>
        <v>-3.5926615616143451E-2</v>
      </c>
      <c r="S81" s="115">
        <f t="shared" si="67"/>
        <v>-3.4234234234234259E-2</v>
      </c>
      <c r="T81" s="164">
        <v>366594723.94767123</v>
      </c>
      <c r="U81" s="176">
        <v>1.0760000000000001</v>
      </c>
      <c r="V81" s="115">
        <f t="shared" si="68"/>
        <v>3.7107939978371879E-3</v>
      </c>
      <c r="W81" s="115">
        <f t="shared" si="69"/>
        <v>3.7313432835820925E-3</v>
      </c>
      <c r="X81" s="164">
        <v>362688910.24000001</v>
      </c>
      <c r="Y81" s="176">
        <v>1.0631999999999999</v>
      </c>
      <c r="Z81" s="115">
        <f t="shared" si="70"/>
        <v>-1.0654309657300883E-2</v>
      </c>
      <c r="AA81" s="115">
        <f t="shared" si="71"/>
        <v>-1.1895910780669278E-2</v>
      </c>
      <c r="AB81" s="164">
        <v>358583808.75</v>
      </c>
      <c r="AC81" s="176">
        <v>1.0508999999999999</v>
      </c>
      <c r="AD81" s="115">
        <f t="shared" si="72"/>
        <v>-1.1318519464197471E-2</v>
      </c>
      <c r="AE81" s="115">
        <f t="shared" si="73"/>
        <v>-1.1568848758464992E-2</v>
      </c>
      <c r="AF81" s="164">
        <v>383784126.24000001</v>
      </c>
      <c r="AG81" s="176">
        <v>1.0508999999999999</v>
      </c>
      <c r="AH81" s="115">
        <f t="shared" si="74"/>
        <v>7.0277343469150738E-2</v>
      </c>
      <c r="AI81" s="115">
        <f t="shared" si="75"/>
        <v>0</v>
      </c>
      <c r="AJ81" s="116">
        <f t="shared" si="76"/>
        <v>-1.2849916203480621E-3</v>
      </c>
      <c r="AK81" s="116">
        <f t="shared" si="77"/>
        <v>-1.0054836919824431E-2</v>
      </c>
      <c r="AL81" s="117">
        <f t="shared" si="78"/>
        <v>-5.2180207990837014E-3</v>
      </c>
      <c r="AM81" s="117">
        <f t="shared" si="79"/>
        <v>-6.9999999999999965E-2</v>
      </c>
      <c r="AN81" s="118">
        <f t="shared" si="80"/>
        <v>3.1117206489359516E-2</v>
      </c>
      <c r="AO81" s="202">
        <f t="shared" si="81"/>
        <v>1.2204590082217059E-2</v>
      </c>
      <c r="AP81" s="122"/>
      <c r="AQ81" s="120"/>
      <c r="AR81" s="120"/>
      <c r="AS81" s="121"/>
      <c r="AT81" s="121"/>
    </row>
    <row r="82" spans="1:46" s="278" customFormat="1">
      <c r="A82" s="197" t="s">
        <v>180</v>
      </c>
      <c r="B82" s="164">
        <v>1721585663</v>
      </c>
      <c r="C82" s="175">
        <v>41904.39</v>
      </c>
      <c r="D82" s="164">
        <v>1645629352.79</v>
      </c>
      <c r="E82" s="175">
        <v>41938.550000000003</v>
      </c>
      <c r="F82" s="115">
        <f>((D82-B82)/B82)</f>
        <v>-4.411997139755458E-2</v>
      </c>
      <c r="G82" s="115">
        <f>((E82-C82)/C82)</f>
        <v>8.1518905298474682E-4</v>
      </c>
      <c r="H82" s="164">
        <v>1655947692.1400001</v>
      </c>
      <c r="I82" s="175">
        <v>41972.7</v>
      </c>
      <c r="J82" s="115">
        <f t="shared" si="62"/>
        <v>6.2701478510373138E-3</v>
      </c>
      <c r="K82" s="115">
        <f t="shared" si="63"/>
        <v>8.1428661696682832E-4</v>
      </c>
      <c r="L82" s="164">
        <v>1665781797.0799999</v>
      </c>
      <c r="M82" s="175">
        <v>42018.239999999998</v>
      </c>
      <c r="N82" s="115">
        <f t="shared" si="64"/>
        <v>5.9386567502570644E-3</v>
      </c>
      <c r="O82" s="115">
        <f t="shared" si="65"/>
        <v>1.0849909584087008E-3</v>
      </c>
      <c r="P82" s="164">
        <v>1677241224.6199999</v>
      </c>
      <c r="Q82" s="175">
        <v>42059.99</v>
      </c>
      <c r="R82" s="115">
        <f t="shared" si="66"/>
        <v>6.8793088987330418E-3</v>
      </c>
      <c r="S82" s="115">
        <f t="shared" si="67"/>
        <v>9.9361610576740016E-4</v>
      </c>
      <c r="T82" s="164">
        <v>1685416314.95</v>
      </c>
      <c r="U82" s="175">
        <v>42105.53</v>
      </c>
      <c r="V82" s="115">
        <f t="shared" si="68"/>
        <v>4.8741291413537322E-3</v>
      </c>
      <c r="W82" s="115">
        <f t="shared" si="69"/>
        <v>1.0827392017925081E-3</v>
      </c>
      <c r="X82" s="164">
        <v>1872926631.1800001</v>
      </c>
      <c r="Y82" s="175">
        <v>42078.96</v>
      </c>
      <c r="Z82" s="115">
        <f t="shared" si="70"/>
        <v>0.11125459897756047</v>
      </c>
      <c r="AA82" s="115">
        <f t="shared" si="71"/>
        <v>-6.3103350082518159E-4</v>
      </c>
      <c r="AB82" s="164">
        <v>2112970919.9000001</v>
      </c>
      <c r="AC82" s="175">
        <v>40348.44</v>
      </c>
      <c r="AD82" s="115">
        <f t="shared" si="72"/>
        <v>0.12816534546725139</v>
      </c>
      <c r="AE82" s="115">
        <f t="shared" si="73"/>
        <v>-4.1125541125541051E-2</v>
      </c>
      <c r="AF82" s="164">
        <v>2104457900</v>
      </c>
      <c r="AG82" s="175">
        <v>40382.6</v>
      </c>
      <c r="AH82" s="115">
        <f t="shared" si="74"/>
        <v>-4.0289337727388071E-3</v>
      </c>
      <c r="AI82" s="115">
        <f t="shared" si="75"/>
        <v>8.4662504919635591E-4</v>
      </c>
      <c r="AJ82" s="116">
        <f t="shared" si="76"/>
        <v>2.6904160239487454E-2</v>
      </c>
      <c r="AK82" s="116">
        <f t="shared" si="77"/>
        <v>-4.5148909551562116E-3</v>
      </c>
      <c r="AL82" s="117">
        <f t="shared" si="78"/>
        <v>0.27881645792966814</v>
      </c>
      <c r="AM82" s="117">
        <f t="shared" si="79"/>
        <v>-3.7100710444209546E-2</v>
      </c>
      <c r="AN82" s="118">
        <f t="shared" si="80"/>
        <v>5.9906760260317063E-2</v>
      </c>
      <c r="AO82" s="202">
        <f t="shared" si="81"/>
        <v>1.4803549699009416E-2</v>
      </c>
      <c r="AP82" s="122"/>
      <c r="AQ82" s="120"/>
      <c r="AR82" s="120"/>
      <c r="AS82" s="121"/>
      <c r="AT82" s="121"/>
    </row>
    <row r="83" spans="1:46" s="278" customFormat="1">
      <c r="A83" s="197" t="s">
        <v>185</v>
      </c>
      <c r="B83" s="164">
        <v>2379278929.9699998</v>
      </c>
      <c r="C83" s="175">
        <v>1.0462</v>
      </c>
      <c r="D83" s="164">
        <v>2237557459.6999998</v>
      </c>
      <c r="E83" s="175">
        <v>1.0468999999999999</v>
      </c>
      <c r="F83" s="115">
        <f>((D83-B83)/B83)</f>
        <v>-5.9564882656186487E-2</v>
      </c>
      <c r="G83" s="115">
        <f>((E83-C83)/C83)</f>
        <v>6.6908812846484692E-4</v>
      </c>
      <c r="H83" s="164">
        <v>2138712574.6300001</v>
      </c>
      <c r="I83" s="175">
        <v>1.0479000000000001</v>
      </c>
      <c r="J83" s="115">
        <f t="shared" si="62"/>
        <v>-4.4175350510664568E-2</v>
      </c>
      <c r="K83" s="115">
        <f t="shared" si="63"/>
        <v>9.5520106982530518E-4</v>
      </c>
      <c r="L83" s="164">
        <v>2117508225.5</v>
      </c>
      <c r="M83" s="175">
        <v>1.0464</v>
      </c>
      <c r="N83" s="115">
        <f t="shared" si="64"/>
        <v>-9.9145389527942954E-3</v>
      </c>
      <c r="O83" s="115">
        <f t="shared" si="65"/>
        <v>-1.4314342971658142E-3</v>
      </c>
      <c r="P83" s="164">
        <v>2086879966.77</v>
      </c>
      <c r="Q83" s="175">
        <v>1.03</v>
      </c>
      <c r="R83" s="115">
        <f t="shared" si="66"/>
        <v>-1.4464292681917621E-2</v>
      </c>
      <c r="S83" s="115">
        <f t="shared" si="67"/>
        <v>-1.5672782874617708E-2</v>
      </c>
      <c r="T83" s="164">
        <v>2021325333.53</v>
      </c>
      <c r="U83" s="175">
        <v>1.0296000000000001</v>
      </c>
      <c r="V83" s="115">
        <f t="shared" si="68"/>
        <v>-3.1412747395080508E-2</v>
      </c>
      <c r="W83" s="115">
        <f t="shared" si="69"/>
        <v>-3.88349514563064E-4</v>
      </c>
      <c r="X83" s="164">
        <v>2005903506.0799999</v>
      </c>
      <c r="Y83" s="175">
        <v>1.026</v>
      </c>
      <c r="Z83" s="115">
        <f t="shared" si="70"/>
        <v>-7.629562245216456E-3</v>
      </c>
      <c r="AA83" s="115">
        <f t="shared" si="71"/>
        <v>-3.4965034965035425E-3</v>
      </c>
      <c r="AB83" s="164">
        <v>1880683533.27</v>
      </c>
      <c r="AC83" s="175">
        <v>1.0264</v>
      </c>
      <c r="AD83" s="115">
        <f t="shared" si="72"/>
        <v>-6.242572109298955E-2</v>
      </c>
      <c r="AE83" s="115">
        <f t="shared" si="73"/>
        <v>3.8986354775824166E-4</v>
      </c>
      <c r="AF83" s="164">
        <v>2005602587.3199999</v>
      </c>
      <c r="AG83" s="175">
        <v>0.96109999999999995</v>
      </c>
      <c r="AH83" s="115">
        <f t="shared" si="74"/>
        <v>6.642215547705653E-2</v>
      </c>
      <c r="AI83" s="115">
        <f t="shared" si="75"/>
        <v>-6.36204208885425E-2</v>
      </c>
      <c r="AJ83" s="116">
        <f t="shared" si="76"/>
        <v>-2.0395617507224122E-2</v>
      </c>
      <c r="AK83" s="116">
        <f t="shared" si="77"/>
        <v>-1.032441729066803E-2</v>
      </c>
      <c r="AL83" s="117">
        <f t="shared" si="78"/>
        <v>-0.10366431993710641</v>
      </c>
      <c r="AM83" s="117">
        <f t="shared" si="79"/>
        <v>-8.1956251791001994E-2</v>
      </c>
      <c r="AN83" s="118">
        <f t="shared" si="80"/>
        <v>4.1114726744928297E-2</v>
      </c>
      <c r="AO83" s="202">
        <f t="shared" si="81"/>
        <v>2.2220912851643636E-2</v>
      </c>
      <c r="AP83" s="122"/>
      <c r="AQ83" s="120"/>
      <c r="AR83" s="120"/>
      <c r="AS83" s="121"/>
      <c r="AT83" s="121"/>
    </row>
    <row r="84" spans="1:46" s="374" customFormat="1">
      <c r="A84" s="197" t="s">
        <v>189</v>
      </c>
      <c r="B84" s="164">
        <v>533096353.05000001</v>
      </c>
      <c r="C84" s="175">
        <v>47960.1</v>
      </c>
      <c r="D84" s="164">
        <v>533202512.55000001</v>
      </c>
      <c r="E84" s="175">
        <v>48015.9</v>
      </c>
      <c r="F84" s="115">
        <f>((D84-B84)/B84)</f>
        <v>1.9913754688553106E-4</v>
      </c>
      <c r="G84" s="115">
        <f>((E84-C84)/C84)</f>
        <v>1.1634671320535802E-3</v>
      </c>
      <c r="H84" s="164">
        <v>533903142</v>
      </c>
      <c r="I84" s="175">
        <v>48076.35</v>
      </c>
      <c r="J84" s="115">
        <f t="shared" si="62"/>
        <v>1.3140025290752694E-3</v>
      </c>
      <c r="K84" s="115">
        <f t="shared" si="63"/>
        <v>1.2589579701723197E-3</v>
      </c>
      <c r="L84" s="164">
        <v>534488883.89999998</v>
      </c>
      <c r="M84" s="175">
        <v>48132.15</v>
      </c>
      <c r="N84" s="115">
        <f t="shared" si="64"/>
        <v>1.0970939369373035E-3</v>
      </c>
      <c r="O84" s="115">
        <f t="shared" si="65"/>
        <v>1.1606538349937738E-3</v>
      </c>
      <c r="P84" s="164">
        <v>535074872.25</v>
      </c>
      <c r="Q84" s="175">
        <v>48183.3</v>
      </c>
      <c r="R84" s="115">
        <f t="shared" si="66"/>
        <v>1.0963527355784244E-3</v>
      </c>
      <c r="S84" s="115">
        <f t="shared" si="67"/>
        <v>1.062699256110551E-3</v>
      </c>
      <c r="T84" s="164">
        <v>535658489.10000002</v>
      </c>
      <c r="U84" s="175">
        <v>48234.45</v>
      </c>
      <c r="V84" s="115">
        <f t="shared" si="68"/>
        <v>1.0907199726010379E-3</v>
      </c>
      <c r="W84" s="115">
        <f t="shared" si="69"/>
        <v>1.061571125265272E-3</v>
      </c>
      <c r="X84" s="164">
        <v>535023401.39999998</v>
      </c>
      <c r="Y84" s="175">
        <v>48299.55</v>
      </c>
      <c r="Z84" s="115">
        <f t="shared" si="70"/>
        <v>-1.1856205267410326E-3</v>
      </c>
      <c r="AA84" s="115">
        <f t="shared" si="71"/>
        <v>1.3496577653524778E-3</v>
      </c>
      <c r="AB84" s="164">
        <v>535744537.35000002</v>
      </c>
      <c r="AC84" s="175">
        <v>48350.7</v>
      </c>
      <c r="AD84" s="115">
        <f t="shared" si="72"/>
        <v>1.3478587069519678E-3</v>
      </c>
      <c r="AE84" s="115">
        <f t="shared" si="73"/>
        <v>1.0590160777894241E-3</v>
      </c>
      <c r="AF84" s="164">
        <v>536327661.30000001</v>
      </c>
      <c r="AG84" s="175">
        <v>48406.5</v>
      </c>
      <c r="AH84" s="115">
        <f t="shared" si="74"/>
        <v>1.0884365762912768E-3</v>
      </c>
      <c r="AI84" s="115">
        <f t="shared" si="75"/>
        <v>1.1540680900173712E-3</v>
      </c>
      <c r="AJ84" s="116">
        <f t="shared" si="76"/>
        <v>7.5599768469747234E-4</v>
      </c>
      <c r="AK84" s="116">
        <f t="shared" si="77"/>
        <v>1.1587614064693462E-3</v>
      </c>
      <c r="AL84" s="117">
        <f t="shared" si="78"/>
        <v>5.8610915673563057E-3</v>
      </c>
      <c r="AM84" s="117">
        <f t="shared" si="79"/>
        <v>8.1348053457291972E-3</v>
      </c>
      <c r="AN84" s="118">
        <f t="shared" si="80"/>
        <v>8.6159206528235255E-4</v>
      </c>
      <c r="AO84" s="202">
        <f t="shared" si="81"/>
        <v>1.0361435480843819E-4</v>
      </c>
      <c r="AP84" s="122"/>
      <c r="AQ84" s="120"/>
      <c r="AR84" s="120"/>
      <c r="AS84" s="121"/>
      <c r="AT84" s="121"/>
    </row>
    <row r="85" spans="1:46" s="374" customFormat="1">
      <c r="A85" s="197" t="s">
        <v>195</v>
      </c>
      <c r="B85" s="164">
        <f>2796508.52*408.04</f>
        <v>1141087336.5008001</v>
      </c>
      <c r="C85" s="175">
        <f>1.0542*408.04</f>
        <v>430.15576800000002</v>
      </c>
      <c r="D85" s="164">
        <f>2815802.09*407.15</f>
        <v>1146453820.9434998</v>
      </c>
      <c r="E85" s="175">
        <f>1.0547*407.15</f>
        <v>429.42110499999995</v>
      </c>
      <c r="F85" s="115">
        <f>((D85-B85)/B85)</f>
        <v>4.7029567948376821E-3</v>
      </c>
      <c r="G85" s="115">
        <f>((E85-C85)/C85)</f>
        <v>-1.7078999159208499E-3</v>
      </c>
      <c r="H85" s="164">
        <f>2939505.8*408.79</f>
        <v>1201640575.9819999</v>
      </c>
      <c r="I85" s="175">
        <v>431.44</v>
      </c>
      <c r="J85" s="115">
        <f t="shared" si="62"/>
        <v>4.8136919281304237E-2</v>
      </c>
      <c r="K85" s="115">
        <f t="shared" si="63"/>
        <v>4.7014340387393008E-3</v>
      </c>
      <c r="L85" s="164">
        <f>3131945.39*407.96</f>
        <v>1277708441.3044</v>
      </c>
      <c r="M85" s="175">
        <f>1.0559*407.96</f>
        <v>430.76496400000002</v>
      </c>
      <c r="N85" s="115">
        <f t="shared" si="64"/>
        <v>6.3303342815497238E-2</v>
      </c>
      <c r="O85" s="115">
        <f t="shared" si="65"/>
        <v>-1.5646115334692595E-3</v>
      </c>
      <c r="P85" s="164">
        <f>3027206.11*409.83</f>
        <v>1240639880.0612998</v>
      </c>
      <c r="Q85" s="175">
        <f>1.0562*409.83</f>
        <v>432.86244599999998</v>
      </c>
      <c r="R85" s="115">
        <f t="shared" si="66"/>
        <v>-2.9011752638385357E-2</v>
      </c>
      <c r="S85" s="115">
        <f t="shared" si="67"/>
        <v>4.8692028723114926E-3</v>
      </c>
      <c r="T85" s="164">
        <f>3065959.27*410.13</f>
        <v>1257441875.4051001</v>
      </c>
      <c r="U85" s="175">
        <f>1.0569*410.13</f>
        <v>433.46639699999997</v>
      </c>
      <c r="V85" s="115">
        <f t="shared" si="68"/>
        <v>1.3543007615529918E-2</v>
      </c>
      <c r="W85" s="115">
        <f t="shared" si="69"/>
        <v>1.3952492427582758E-3</v>
      </c>
      <c r="X85" s="164">
        <f>3381869.11*410.24</f>
        <v>1387377983.6863999</v>
      </c>
      <c r="Y85" s="175">
        <f>1.0571*410.24</f>
        <v>433.66470399999997</v>
      </c>
      <c r="Z85" s="115">
        <f t="shared" si="70"/>
        <v>0.10333368947128418</v>
      </c>
      <c r="AA85" s="115">
        <f t="shared" si="71"/>
        <v>4.5749105668276241E-4</v>
      </c>
      <c r="AB85" s="164">
        <f>3441251.85*409.96</f>
        <v>1410775608.4259999</v>
      </c>
      <c r="AC85" s="175">
        <f>1.0581*409.96</f>
        <v>433.77867600000002</v>
      </c>
      <c r="AD85" s="115">
        <f t="shared" si="72"/>
        <v>1.6864636036266159E-2</v>
      </c>
      <c r="AE85" s="115">
        <f t="shared" si="73"/>
        <v>2.6281133545986394E-4</v>
      </c>
      <c r="AF85" s="164">
        <f>3473511.65*410.65</f>
        <v>1426397559.0725</v>
      </c>
      <c r="AG85" s="175">
        <f>1.0588*410.65</f>
        <v>434.79621999999995</v>
      </c>
      <c r="AH85" s="115">
        <f t="shared" si="74"/>
        <v>1.1073306451569216E-2</v>
      </c>
      <c r="AI85" s="115">
        <f t="shared" si="75"/>
        <v>2.3457676836099932E-3</v>
      </c>
      <c r="AJ85" s="116">
        <f t="shared" si="76"/>
        <v>2.8993263228487904E-2</v>
      </c>
      <c r="AK85" s="116">
        <f t="shared" si="77"/>
        <v>1.3449305975214475E-3</v>
      </c>
      <c r="AL85" s="117">
        <f t="shared" si="78"/>
        <v>0.24418230635632077</v>
      </c>
      <c r="AM85" s="117">
        <f t="shared" si="79"/>
        <v>1.2517118831409076E-2</v>
      </c>
      <c r="AN85" s="118">
        <f t="shared" si="80"/>
        <v>4.0938455204320691E-2</v>
      </c>
      <c r="AO85" s="202">
        <f t="shared" si="81"/>
        <v>2.5194828791551866E-3</v>
      </c>
      <c r="AP85" s="122"/>
      <c r="AQ85" s="120"/>
      <c r="AR85" s="120"/>
      <c r="AS85" s="121"/>
      <c r="AT85" s="121"/>
    </row>
    <row r="86" spans="1:46" s="374" customFormat="1">
      <c r="A86" s="197" t="s">
        <v>206</v>
      </c>
      <c r="B86" s="164">
        <v>106352178.06</v>
      </c>
      <c r="C86" s="175">
        <v>406.73</v>
      </c>
      <c r="D86" s="164">
        <v>104476493.67</v>
      </c>
      <c r="E86" s="175">
        <v>399.54</v>
      </c>
      <c r="F86" s="115">
        <f>((D86-B86)/B86)</f>
        <v>-1.7636539506899505E-2</v>
      </c>
      <c r="G86" s="115">
        <f>((E86-C86)/C86)</f>
        <v>-1.7677574803923974E-2</v>
      </c>
      <c r="H86" s="164">
        <v>103387426.37</v>
      </c>
      <c r="I86" s="175">
        <v>395.38</v>
      </c>
      <c r="J86" s="115">
        <f t="shared" si="62"/>
        <v>-1.0424041444575377E-2</v>
      </c>
      <c r="K86" s="115">
        <f t="shared" si="63"/>
        <v>-1.0411973769835372E-2</v>
      </c>
      <c r="L86" s="164">
        <v>104860443.28</v>
      </c>
      <c r="M86" s="175">
        <v>401.02</v>
      </c>
      <c r="N86" s="115">
        <f t="shared" si="64"/>
        <v>1.424754403623904E-2</v>
      </c>
      <c r="O86" s="115">
        <f t="shared" si="65"/>
        <v>1.4264757954372974E-2</v>
      </c>
      <c r="P86" s="164">
        <v>107137881.55</v>
      </c>
      <c r="Q86" s="175">
        <v>409.75</v>
      </c>
      <c r="R86" s="115">
        <f t="shared" si="66"/>
        <v>2.1718754935249933E-2</v>
      </c>
      <c r="S86" s="115">
        <f t="shared" si="67"/>
        <v>2.1769487806094504E-2</v>
      </c>
      <c r="T86" s="164">
        <v>107522842.90000001</v>
      </c>
      <c r="U86" s="175">
        <v>411.2</v>
      </c>
      <c r="V86" s="115">
        <f t="shared" si="68"/>
        <v>3.5931394613244426E-3</v>
      </c>
      <c r="W86" s="115">
        <f t="shared" si="69"/>
        <v>3.5387431360585446E-3</v>
      </c>
      <c r="X86" s="164">
        <v>107438537.16</v>
      </c>
      <c r="Y86" s="175">
        <v>410.9</v>
      </c>
      <c r="Z86" s="115">
        <f t="shared" si="70"/>
        <v>-7.8407283258327546E-4</v>
      </c>
      <c r="AA86" s="115">
        <f t="shared" si="71"/>
        <v>-7.2957198443582532E-4</v>
      </c>
      <c r="AB86" s="164">
        <v>107115058.86</v>
      </c>
      <c r="AC86" s="175">
        <v>409.62</v>
      </c>
      <c r="AD86" s="115">
        <f t="shared" si="72"/>
        <v>-3.0108218945522828E-3</v>
      </c>
      <c r="AE86" s="115">
        <f t="shared" si="73"/>
        <v>-3.1151131662204255E-3</v>
      </c>
      <c r="AF86" s="164">
        <v>107115058.86</v>
      </c>
      <c r="AG86" s="175">
        <v>409.62</v>
      </c>
      <c r="AH86" s="115">
        <f t="shared" si="74"/>
        <v>0</v>
      </c>
      <c r="AI86" s="115">
        <f t="shared" si="75"/>
        <v>0</v>
      </c>
      <c r="AJ86" s="116">
        <f t="shared" si="76"/>
        <v>9.6299534427537223E-4</v>
      </c>
      <c r="AK86" s="116">
        <f t="shared" si="77"/>
        <v>9.5484439651380361E-4</v>
      </c>
      <c r="AL86" s="117">
        <f t="shared" si="78"/>
        <v>2.5255108563790277E-2</v>
      </c>
      <c r="AM86" s="117">
        <f t="shared" si="79"/>
        <v>2.5229013365370135E-2</v>
      </c>
      <c r="AN86" s="118">
        <f t="shared" si="80"/>
        <v>1.2590112801207684E-2</v>
      </c>
      <c r="AO86" s="202">
        <f t="shared" si="81"/>
        <v>1.2613852098263221E-2</v>
      </c>
      <c r="AP86" s="122"/>
      <c r="AQ86" s="120"/>
      <c r="AR86" s="120"/>
      <c r="AS86" s="121"/>
      <c r="AT86" s="121"/>
    </row>
    <row r="87" spans="1:46" s="427" customFormat="1" ht="15.75" customHeight="1">
      <c r="A87" s="197" t="s">
        <v>213</v>
      </c>
      <c r="B87" s="164">
        <v>991150912.61000001</v>
      </c>
      <c r="C87" s="175">
        <v>100.19</v>
      </c>
      <c r="D87" s="164">
        <v>1155495526.1300001</v>
      </c>
      <c r="E87" s="175">
        <v>100.24</v>
      </c>
      <c r="F87" s="115">
        <f>((D87-B87)/B87)</f>
        <v>0.16581189749120145</v>
      </c>
      <c r="G87" s="115">
        <f>((E87-C87)/C87)</f>
        <v>4.9905180157697529E-4</v>
      </c>
      <c r="H87" s="164">
        <v>1164259086.8399999</v>
      </c>
      <c r="I87" s="175">
        <v>100.32</v>
      </c>
      <c r="J87" s="115">
        <f t="shared" ref="J87" si="82">((H87-D87)/D87)</f>
        <v>7.584244604867338E-3</v>
      </c>
      <c r="K87" s="115">
        <f t="shared" ref="K87" si="83">((I87-E87)/E87)</f>
        <v>7.9808459696726155E-4</v>
      </c>
      <c r="L87" s="164">
        <v>1175306594.5999999</v>
      </c>
      <c r="M87" s="175">
        <v>100.42</v>
      </c>
      <c r="N87" s="115">
        <f t="shared" ref="N87" si="84">((L87-H87)/H87)</f>
        <v>9.4888739842132839E-3</v>
      </c>
      <c r="O87" s="115">
        <f t="shared" ref="O87" si="85">((M87-I87)/I87)</f>
        <v>9.9681020733660827E-4</v>
      </c>
      <c r="P87" s="164">
        <v>1179796279.8199999</v>
      </c>
      <c r="Q87" s="175">
        <v>100.51</v>
      </c>
      <c r="R87" s="115">
        <f t="shared" ref="R87" si="86">((P87-L87)/L87)</f>
        <v>3.8200119361433802E-3</v>
      </c>
      <c r="S87" s="115">
        <f t="shared" ref="S87" si="87">((Q87-M87)/M87)</f>
        <v>8.9623580959971528E-4</v>
      </c>
      <c r="T87" s="164">
        <v>1171477840.79</v>
      </c>
      <c r="U87" s="175">
        <v>100.6</v>
      </c>
      <c r="V87" s="115">
        <f t="shared" ref="V87" si="88">((T87-P87)/P87)</f>
        <v>-7.0507418715281128E-3</v>
      </c>
      <c r="W87" s="115">
        <f t="shared" ref="W87" si="89">((U87-Q87)/Q87)</f>
        <v>8.9543329021977112E-4</v>
      </c>
      <c r="X87" s="164">
        <v>1180308775.3900001</v>
      </c>
      <c r="Y87" s="175">
        <v>100.7</v>
      </c>
      <c r="Z87" s="115">
        <f t="shared" ref="Z87" si="90">((X87-T87)/T87)</f>
        <v>7.5382856529705227E-3</v>
      </c>
      <c r="AA87" s="115">
        <f t="shared" ref="AA87" si="91">((Y87-U87)/U87)</f>
        <v>9.9403578528835528E-4</v>
      </c>
      <c r="AB87" s="164">
        <v>1320018195.9100001</v>
      </c>
      <c r="AC87" s="175">
        <v>100.8</v>
      </c>
      <c r="AD87" s="115">
        <f t="shared" ref="AD87" si="92">((AB87-X87)/X87)</f>
        <v>0.11836684046836549</v>
      </c>
      <c r="AE87" s="115">
        <f t="shared" ref="AE87" si="93">((AC87-Y87)/Y87)</f>
        <v>9.9304865938425343E-4</v>
      </c>
      <c r="AF87" s="164">
        <v>2046936350.21</v>
      </c>
      <c r="AG87" s="175">
        <v>100.88</v>
      </c>
      <c r="AH87" s="115">
        <f t="shared" si="74"/>
        <v>0.55068798032656952</v>
      </c>
      <c r="AI87" s="115">
        <f t="shared" si="75"/>
        <v>7.9365079365077674E-4</v>
      </c>
      <c r="AJ87" s="116">
        <f t="shared" si="76"/>
        <v>0.10703092407410035</v>
      </c>
      <c r="AK87" s="116">
        <f t="shared" si="77"/>
        <v>8.5829386800296474E-4</v>
      </c>
      <c r="AL87" s="117">
        <f t="shared" si="78"/>
        <v>0.77147925190643063</v>
      </c>
      <c r="AM87" s="117">
        <f t="shared" si="79"/>
        <v>6.3846767757382347E-3</v>
      </c>
      <c r="AN87" s="118">
        <f t="shared" si="80"/>
        <v>0.19025745225931454</v>
      </c>
      <c r="AO87" s="202">
        <f t="shared" si="81"/>
        <v>1.6709670914773501E-4</v>
      </c>
      <c r="AP87" s="122"/>
      <c r="AQ87" s="120"/>
      <c r="AR87" s="120"/>
      <c r="AS87" s="121"/>
      <c r="AT87" s="121"/>
    </row>
    <row r="88" spans="1:46" ht="16.5" customHeight="1">
      <c r="A88" s="197" t="s">
        <v>230</v>
      </c>
      <c r="B88" s="164">
        <v>991150912.61000001</v>
      </c>
      <c r="C88" s="175">
        <v>100.19</v>
      </c>
      <c r="D88" s="164">
        <v>1155495526.1300001</v>
      </c>
      <c r="E88" s="175">
        <v>100.24</v>
      </c>
      <c r="F88" s="115">
        <f>((D88-B88)/B88)</f>
        <v>0.16581189749120145</v>
      </c>
      <c r="G88" s="115">
        <f>((E88-C88)/C88)</f>
        <v>4.9905180157697529E-4</v>
      </c>
      <c r="H88" s="164">
        <v>1164259086.8399999</v>
      </c>
      <c r="I88" s="175">
        <v>100.32</v>
      </c>
      <c r="J88" s="115">
        <f t="shared" si="62"/>
        <v>7.584244604867338E-3</v>
      </c>
      <c r="K88" s="115">
        <f t="shared" si="63"/>
        <v>7.9808459696726155E-4</v>
      </c>
      <c r="L88" s="164">
        <v>1175306594.5999999</v>
      </c>
      <c r="M88" s="175">
        <v>100.42</v>
      </c>
      <c r="N88" s="115">
        <f t="shared" si="64"/>
        <v>9.4888739842132839E-3</v>
      </c>
      <c r="O88" s="115">
        <f t="shared" si="65"/>
        <v>9.9681020733660827E-4</v>
      </c>
      <c r="P88" s="164">
        <v>1179796279.8199999</v>
      </c>
      <c r="Q88" s="175">
        <v>100.51</v>
      </c>
      <c r="R88" s="115">
        <f t="shared" si="66"/>
        <v>3.8200119361433802E-3</v>
      </c>
      <c r="S88" s="115">
        <f t="shared" si="67"/>
        <v>8.9623580959971528E-4</v>
      </c>
      <c r="T88" s="164">
        <v>1171477840.79</v>
      </c>
      <c r="U88" s="175">
        <v>100.6</v>
      </c>
      <c r="V88" s="115">
        <f t="shared" si="68"/>
        <v>-7.0507418715281128E-3</v>
      </c>
      <c r="W88" s="115">
        <f t="shared" si="69"/>
        <v>8.9543329021977112E-4</v>
      </c>
      <c r="X88" s="164">
        <v>1180308775.3900001</v>
      </c>
      <c r="Y88" s="175">
        <v>100.7</v>
      </c>
      <c r="Z88" s="115">
        <f t="shared" si="70"/>
        <v>7.5382856529705227E-3</v>
      </c>
      <c r="AA88" s="115">
        <f t="shared" si="71"/>
        <v>9.9403578528835528E-4</v>
      </c>
      <c r="AB88" s="164">
        <v>1320018195.9100001</v>
      </c>
      <c r="AC88" s="175">
        <v>100.8</v>
      </c>
      <c r="AD88" s="115">
        <f t="shared" si="72"/>
        <v>0.11836684046836549</v>
      </c>
      <c r="AE88" s="115">
        <f t="shared" si="73"/>
        <v>9.9304865938425343E-4</v>
      </c>
      <c r="AF88" s="164">
        <v>274655460.63</v>
      </c>
      <c r="AG88" s="175">
        <v>992.93</v>
      </c>
      <c r="AH88" s="115">
        <f t="shared" si="74"/>
        <v>-0.79193054953257158</v>
      </c>
      <c r="AI88" s="115">
        <f t="shared" si="75"/>
        <v>8.8504960317460313</v>
      </c>
      <c r="AJ88" s="116">
        <f t="shared" si="76"/>
        <v>-6.0796392158292287E-2</v>
      </c>
      <c r="AK88" s="116">
        <f t="shared" si="77"/>
        <v>1.1070710914870505</v>
      </c>
      <c r="AL88" s="117">
        <f t="shared" si="78"/>
        <v>-0.76230504193306614</v>
      </c>
      <c r="AM88" s="117">
        <f t="shared" si="79"/>
        <v>8.9055267358339982</v>
      </c>
      <c r="AN88" s="118">
        <f t="shared" si="80"/>
        <v>0.30221973317859069</v>
      </c>
      <c r="AO88" s="202">
        <f t="shared" si="81"/>
        <v>3.1288161671335994</v>
      </c>
      <c r="AP88" s="122"/>
      <c r="AQ88" s="132">
        <f>SUM(AQ61:AQ71)</f>
        <v>20567788651.219021</v>
      </c>
      <c r="AR88" s="98"/>
      <c r="AS88" s="121" t="e">
        <f>(#REF!/AQ88)-1</f>
        <v>#REF!</v>
      </c>
      <c r="AT88" s="121" t="e">
        <f>(#REF!/AR88)-1</f>
        <v>#REF!</v>
      </c>
    </row>
    <row r="89" spans="1:46">
      <c r="A89" s="199" t="s">
        <v>56</v>
      </c>
      <c r="B89" s="169">
        <f>SUM(B61:B88)</f>
        <v>489244905673.15082</v>
      </c>
      <c r="C89" s="171"/>
      <c r="D89" s="169">
        <f>SUM(D61:D88)</f>
        <v>492455663431.18341</v>
      </c>
      <c r="E89" s="171"/>
      <c r="F89" s="115">
        <f>((D89-B89)/B89)</f>
        <v>6.5626800009596815E-3</v>
      </c>
      <c r="G89" s="115"/>
      <c r="H89" s="169">
        <f>SUM(H61:H88)</f>
        <v>493079305174.30219</v>
      </c>
      <c r="I89" s="171"/>
      <c r="J89" s="115">
        <f>((H89-D89)/D89)</f>
        <v>1.266391655999146E-3</v>
      </c>
      <c r="K89" s="115"/>
      <c r="L89" s="169">
        <f>SUM(L61:L88)</f>
        <v>493339986899.53442</v>
      </c>
      <c r="M89" s="171"/>
      <c r="N89" s="115">
        <f>((L89-H89)/H89)</f>
        <v>5.2868113201402463E-4</v>
      </c>
      <c r="O89" s="115"/>
      <c r="P89" s="169">
        <f>SUM(P61:P88)</f>
        <v>489984946724.13129</v>
      </c>
      <c r="Q89" s="171"/>
      <c r="R89" s="115">
        <f>((P89-L89)/L89)</f>
        <v>-6.800665392011635E-3</v>
      </c>
      <c r="S89" s="115"/>
      <c r="T89" s="169">
        <f>SUM(T61:T88)</f>
        <v>487394593513.13287</v>
      </c>
      <c r="U89" s="171"/>
      <c r="V89" s="115">
        <f>((T89-P89)/P89)</f>
        <v>-5.2865975338969341E-3</v>
      </c>
      <c r="W89" s="115"/>
      <c r="X89" s="169">
        <f>SUM(X61:X88)</f>
        <v>482077806737.1264</v>
      </c>
      <c r="Y89" s="171"/>
      <c r="Z89" s="115">
        <f>((X89-T89)/T89)</f>
        <v>-1.0908587921920001E-2</v>
      </c>
      <c r="AA89" s="115"/>
      <c r="AB89" s="169">
        <f>SUM(AB61:AB88)</f>
        <v>476164478004.18597</v>
      </c>
      <c r="AC89" s="171"/>
      <c r="AD89" s="115">
        <f>((AB89-X89)/X89)</f>
        <v>-1.2266336782777734E-2</v>
      </c>
      <c r="AE89" s="115"/>
      <c r="AF89" s="169">
        <f>SUM(AF61:AF88)</f>
        <v>468365164870.2569</v>
      </c>
      <c r="AG89" s="171"/>
      <c r="AH89" s="115">
        <f>((AF89-AB89)/AB89)</f>
        <v>-1.6379451836935458E-2</v>
      </c>
      <c r="AI89" s="115"/>
      <c r="AJ89" s="116">
        <f t="shared" si="76"/>
        <v>-5.4104858348211137E-3</v>
      </c>
      <c r="AK89" s="116"/>
      <c r="AL89" s="117">
        <f t="shared" si="78"/>
        <v>-4.8919121760273881E-2</v>
      </c>
      <c r="AM89" s="117"/>
      <c r="AN89" s="118">
        <f t="shared" si="80"/>
        <v>7.7709080078669232E-3</v>
      </c>
      <c r="AO89" s="202"/>
      <c r="AP89" s="122"/>
      <c r="AQ89" s="132"/>
      <c r="AR89" s="98"/>
      <c r="AS89" s="121" t="e">
        <f>(#REF!/AQ89)-1</f>
        <v>#REF!</v>
      </c>
      <c r="AT89" s="121" t="e">
        <f>(#REF!/AR89)-1</f>
        <v>#REF!</v>
      </c>
    </row>
    <row r="90" spans="1:46">
      <c r="A90" s="200" t="s">
        <v>58</v>
      </c>
      <c r="B90" s="169"/>
      <c r="C90" s="171"/>
      <c r="D90" s="169"/>
      <c r="E90" s="171"/>
      <c r="F90" s="115"/>
      <c r="G90" s="115"/>
      <c r="H90" s="169"/>
      <c r="I90" s="171"/>
      <c r="J90" s="115"/>
      <c r="K90" s="115"/>
      <c r="L90" s="169"/>
      <c r="M90" s="171"/>
      <c r="N90" s="115"/>
      <c r="O90" s="115"/>
      <c r="P90" s="169"/>
      <c r="Q90" s="171"/>
      <c r="R90" s="115"/>
      <c r="S90" s="115"/>
      <c r="T90" s="169"/>
      <c r="U90" s="171"/>
      <c r="V90" s="115"/>
      <c r="W90" s="115"/>
      <c r="X90" s="169"/>
      <c r="Y90" s="171"/>
      <c r="Z90" s="115"/>
      <c r="AA90" s="115"/>
      <c r="AB90" s="169"/>
      <c r="AC90" s="171"/>
      <c r="AD90" s="115"/>
      <c r="AE90" s="115"/>
      <c r="AF90" s="169"/>
      <c r="AG90" s="171"/>
      <c r="AH90" s="115"/>
      <c r="AI90" s="115"/>
      <c r="AJ90" s="116"/>
      <c r="AK90" s="116"/>
      <c r="AL90" s="117"/>
      <c r="AM90" s="117"/>
      <c r="AN90" s="118"/>
      <c r="AO90" s="202"/>
      <c r="AP90" s="122"/>
      <c r="AQ90" s="138">
        <v>2412598749</v>
      </c>
      <c r="AR90" s="139">
        <v>100</v>
      </c>
      <c r="AS90" s="121" t="e">
        <f>(#REF!/AQ90)-1</f>
        <v>#REF!</v>
      </c>
      <c r="AT90" s="121" t="e">
        <f>(#REF!/AR90)-1</f>
        <v>#REF!</v>
      </c>
    </row>
    <row r="91" spans="1:46">
      <c r="A91" s="197" t="s">
        <v>30</v>
      </c>
      <c r="B91" s="164">
        <v>2275904006.3099999</v>
      </c>
      <c r="C91" s="176">
        <v>68.599999999999994</v>
      </c>
      <c r="D91" s="164">
        <v>2280005816.1199999</v>
      </c>
      <c r="E91" s="176">
        <v>68.599999999999994</v>
      </c>
      <c r="F91" s="115">
        <f>((D91-B91)/B91)</f>
        <v>1.8022771604723107E-3</v>
      </c>
      <c r="G91" s="115">
        <f>((E91-C91)/C91)</f>
        <v>0</v>
      </c>
      <c r="H91" s="164">
        <v>2284597897.73</v>
      </c>
      <c r="I91" s="176">
        <v>68.599999999999994</v>
      </c>
      <c r="J91" s="115">
        <f t="shared" ref="J91:J94" si="94">((H91-D91)/D91)</f>
        <v>2.0140657438386315E-3</v>
      </c>
      <c r="K91" s="115">
        <f t="shared" ref="K91:K94" si="95">((I91-E91)/E91)</f>
        <v>0</v>
      </c>
      <c r="L91" s="164">
        <v>2285325040.5799999</v>
      </c>
      <c r="M91" s="176">
        <v>68.599999999999994</v>
      </c>
      <c r="N91" s="115">
        <f t="shared" ref="N91:N94" si="96">((L91-H91)/H91)</f>
        <v>3.182804513312392E-4</v>
      </c>
      <c r="O91" s="115">
        <f t="shared" ref="O91:O94" si="97">((M91-I91)/I91)</f>
        <v>0</v>
      </c>
      <c r="P91" s="164">
        <v>2288548886.4000001</v>
      </c>
      <c r="Q91" s="176">
        <v>68.599999999999994</v>
      </c>
      <c r="R91" s="115">
        <f t="shared" ref="R91:R94" si="98">((P91-L91)/L91)</f>
        <v>1.4106727764125761E-3</v>
      </c>
      <c r="S91" s="115">
        <f t="shared" ref="S91:S94" si="99">((Q91-M91)/M91)</f>
        <v>0</v>
      </c>
      <c r="T91" s="164">
        <v>2290412786.9299998</v>
      </c>
      <c r="U91" s="176">
        <v>68.599999999999994</v>
      </c>
      <c r="V91" s="115">
        <f t="shared" ref="V91:V94" si="100">((T91-P91)/P91)</f>
        <v>8.1444645603867354E-4</v>
      </c>
      <c r="W91" s="115">
        <f t="shared" ref="W91:W94" si="101">((U91-Q91)/Q91)</f>
        <v>0</v>
      </c>
      <c r="X91" s="164">
        <v>2294715118.96</v>
      </c>
      <c r="Y91" s="176">
        <v>68.599999999999994</v>
      </c>
      <c r="Z91" s="115">
        <f t="shared" ref="Z91:Z94" si="102">((X91-T91)/T91)</f>
        <v>1.8784090162921793E-3</v>
      </c>
      <c r="AA91" s="115">
        <f t="shared" ref="AA91:AA94" si="103">((Y91-U91)/U91)</f>
        <v>0</v>
      </c>
      <c r="AB91" s="164">
        <v>2297982723.3600001</v>
      </c>
      <c r="AC91" s="176">
        <v>68.599999999999994</v>
      </c>
      <c r="AD91" s="115">
        <f t="shared" ref="AD91:AD94" si="104">((AB91-X91)/X91)</f>
        <v>1.4239695258908755E-3</v>
      </c>
      <c r="AE91" s="115">
        <f t="shared" ref="AE91:AE94" si="105">((AC91-Y91)/Y91)</f>
        <v>0</v>
      </c>
      <c r="AF91" s="164">
        <v>2301982368.6300001</v>
      </c>
      <c r="AG91" s="176">
        <v>68.599999999999994</v>
      </c>
      <c r="AH91" s="115">
        <f t="shared" ref="AH91:AH94" si="106">((AF91-AB91)/AB91)</f>
        <v>1.7405027589380182E-3</v>
      </c>
      <c r="AI91" s="115">
        <f t="shared" ref="AI91:AI94" si="107">((AG91-AC91)/AC91)</f>
        <v>0</v>
      </c>
      <c r="AJ91" s="116">
        <f t="shared" si="76"/>
        <v>1.4253279861518129E-3</v>
      </c>
      <c r="AK91" s="116">
        <f t="shared" si="77"/>
        <v>0</v>
      </c>
      <c r="AL91" s="117">
        <f t="shared" si="78"/>
        <v>9.6388142322368416E-3</v>
      </c>
      <c r="AM91" s="117">
        <f t="shared" si="79"/>
        <v>0</v>
      </c>
      <c r="AN91" s="118">
        <f t="shared" si="80"/>
        <v>5.8459601354798375E-4</v>
      </c>
      <c r="AO91" s="202">
        <f t="shared" si="81"/>
        <v>0</v>
      </c>
      <c r="AP91" s="122"/>
      <c r="AQ91" s="138">
        <v>12153673145</v>
      </c>
      <c r="AR91" s="140">
        <v>45.22</v>
      </c>
      <c r="AS91" s="121" t="e">
        <f>(#REF!/AQ91)-1</f>
        <v>#REF!</v>
      </c>
      <c r="AT91" s="121" t="e">
        <f>(#REF!/AR91)-1</f>
        <v>#REF!</v>
      </c>
    </row>
    <row r="92" spans="1:46">
      <c r="A92" s="197" t="s">
        <v>192</v>
      </c>
      <c r="B92" s="164">
        <v>9930532226.8899994</v>
      </c>
      <c r="C92" s="176">
        <v>36.6</v>
      </c>
      <c r="D92" s="164">
        <v>9954998295.3799992</v>
      </c>
      <c r="E92" s="176">
        <v>36.6</v>
      </c>
      <c r="F92" s="115">
        <f>((D92-B92)/B92)</f>
        <v>2.4637217755308517E-3</v>
      </c>
      <c r="G92" s="115">
        <f>((E92-C92)/C92)</f>
        <v>0</v>
      </c>
      <c r="H92" s="164">
        <v>9963380618.8099995</v>
      </c>
      <c r="I92" s="176">
        <v>36.6</v>
      </c>
      <c r="J92" s="115">
        <f t="shared" si="94"/>
        <v>8.420215836591801E-4</v>
      </c>
      <c r="K92" s="115">
        <f t="shared" si="95"/>
        <v>0</v>
      </c>
      <c r="L92" s="164">
        <v>9981472534.7399998</v>
      </c>
      <c r="M92" s="176">
        <v>36.6</v>
      </c>
      <c r="N92" s="115">
        <f t="shared" si="96"/>
        <v>1.8158410907081412E-3</v>
      </c>
      <c r="O92" s="115">
        <f t="shared" si="97"/>
        <v>0</v>
      </c>
      <c r="P92" s="164">
        <v>9981996133.9799995</v>
      </c>
      <c r="Q92" s="176">
        <v>36.6</v>
      </c>
      <c r="R92" s="115">
        <f t="shared" si="98"/>
        <v>5.2457113735214019E-5</v>
      </c>
      <c r="S92" s="115">
        <f t="shared" si="99"/>
        <v>0</v>
      </c>
      <c r="T92" s="164">
        <v>9982195664.7800007</v>
      </c>
      <c r="U92" s="176">
        <v>36.6</v>
      </c>
      <c r="V92" s="115">
        <f t="shared" si="100"/>
        <v>1.9989068050418881E-5</v>
      </c>
      <c r="W92" s="115">
        <f t="shared" si="101"/>
        <v>0</v>
      </c>
      <c r="X92" s="164">
        <v>9992818643.9500008</v>
      </c>
      <c r="Y92" s="176">
        <v>36.6</v>
      </c>
      <c r="Z92" s="115">
        <f t="shared" si="102"/>
        <v>1.064192641252359E-3</v>
      </c>
      <c r="AA92" s="115">
        <f t="shared" si="103"/>
        <v>0</v>
      </c>
      <c r="AB92" s="164">
        <v>9648869234.3299999</v>
      </c>
      <c r="AC92" s="176">
        <v>36.6</v>
      </c>
      <c r="AD92" s="115">
        <f t="shared" si="104"/>
        <v>-3.4419658944600154E-2</v>
      </c>
      <c r="AE92" s="115">
        <f t="shared" si="105"/>
        <v>0</v>
      </c>
      <c r="AF92" s="164">
        <v>9673935056.5</v>
      </c>
      <c r="AG92" s="176">
        <v>36.6</v>
      </c>
      <c r="AH92" s="115">
        <f t="shared" si="106"/>
        <v>2.5977989297251165E-3</v>
      </c>
      <c r="AI92" s="115">
        <f t="shared" si="107"/>
        <v>0</v>
      </c>
      <c r="AJ92" s="116">
        <f t="shared" si="76"/>
        <v>-3.195454592742359E-3</v>
      </c>
      <c r="AK92" s="116">
        <f t="shared" si="77"/>
        <v>0</v>
      </c>
      <c r="AL92" s="117">
        <f t="shared" si="78"/>
        <v>-2.8233378905794228E-2</v>
      </c>
      <c r="AM92" s="117">
        <f t="shared" si="79"/>
        <v>0</v>
      </c>
      <c r="AN92" s="118">
        <f t="shared" si="80"/>
        <v>1.2654676731200116E-2</v>
      </c>
      <c r="AO92" s="202">
        <f t="shared" si="81"/>
        <v>0</v>
      </c>
      <c r="AP92" s="122"/>
      <c r="AQ92" s="141">
        <v>31507613595.857655</v>
      </c>
      <c r="AR92" s="141">
        <v>11.808257597614354</v>
      </c>
      <c r="AS92" s="121" t="e">
        <f>(#REF!/AQ92)-1</f>
        <v>#REF!</v>
      </c>
      <c r="AT92" s="121" t="e">
        <f>(#REF!/AR92)-1</f>
        <v>#REF!</v>
      </c>
    </row>
    <row r="93" spans="1:46" s="374" customFormat="1">
      <c r="A93" s="197" t="s">
        <v>32</v>
      </c>
      <c r="B93" s="164">
        <v>30350365696.451077</v>
      </c>
      <c r="C93" s="176">
        <v>11.37</v>
      </c>
      <c r="D93" s="164">
        <v>30350365696.451077</v>
      </c>
      <c r="E93" s="176">
        <v>11.37</v>
      </c>
      <c r="F93" s="115">
        <f>((D93-B93)/B93)</f>
        <v>0</v>
      </c>
      <c r="G93" s="115">
        <f>((E93-C93)/C93)</f>
        <v>0</v>
      </c>
      <c r="H93" s="164">
        <v>30350365696.451077</v>
      </c>
      <c r="I93" s="176">
        <v>11.37</v>
      </c>
      <c r="J93" s="115">
        <f t="shared" si="94"/>
        <v>0</v>
      </c>
      <c r="K93" s="115">
        <f t="shared" si="95"/>
        <v>0</v>
      </c>
      <c r="L93" s="164">
        <v>30350365696.451077</v>
      </c>
      <c r="M93" s="176">
        <v>11.37</v>
      </c>
      <c r="N93" s="115">
        <f t="shared" si="96"/>
        <v>0</v>
      </c>
      <c r="O93" s="115">
        <f t="shared" si="97"/>
        <v>0</v>
      </c>
      <c r="P93" s="164">
        <v>30350365696.451077</v>
      </c>
      <c r="Q93" s="176">
        <v>11.37</v>
      </c>
      <c r="R93" s="115">
        <f t="shared" si="98"/>
        <v>0</v>
      </c>
      <c r="S93" s="115">
        <f t="shared" si="99"/>
        <v>0</v>
      </c>
      <c r="T93" s="164">
        <v>30350365696.451077</v>
      </c>
      <c r="U93" s="176">
        <v>11.37</v>
      </c>
      <c r="V93" s="115">
        <f t="shared" si="100"/>
        <v>0</v>
      </c>
      <c r="W93" s="115">
        <f t="shared" si="101"/>
        <v>0</v>
      </c>
      <c r="X93" s="164">
        <v>30350365696.451077</v>
      </c>
      <c r="Y93" s="176">
        <v>11.37</v>
      </c>
      <c r="Z93" s="115">
        <f t="shared" si="102"/>
        <v>0</v>
      </c>
      <c r="AA93" s="115">
        <f t="shared" si="103"/>
        <v>0</v>
      </c>
      <c r="AB93" s="164">
        <v>30350365696.451077</v>
      </c>
      <c r="AC93" s="176">
        <v>11.37</v>
      </c>
      <c r="AD93" s="115">
        <f t="shared" si="104"/>
        <v>0</v>
      </c>
      <c r="AE93" s="115">
        <f t="shared" si="105"/>
        <v>0</v>
      </c>
      <c r="AF93" s="164">
        <v>30350365696.451077</v>
      </c>
      <c r="AG93" s="176">
        <v>11.37</v>
      </c>
      <c r="AH93" s="115">
        <f t="shared" si="106"/>
        <v>0</v>
      </c>
      <c r="AI93" s="115">
        <f t="shared" si="107"/>
        <v>0</v>
      </c>
      <c r="AJ93" s="116">
        <f t="shared" si="76"/>
        <v>0</v>
      </c>
      <c r="AK93" s="116">
        <f t="shared" si="77"/>
        <v>0</v>
      </c>
      <c r="AL93" s="117">
        <f t="shared" si="78"/>
        <v>0</v>
      </c>
      <c r="AM93" s="117">
        <f t="shared" si="79"/>
        <v>0</v>
      </c>
      <c r="AN93" s="118">
        <f t="shared" si="80"/>
        <v>0</v>
      </c>
      <c r="AO93" s="202">
        <f t="shared" si="81"/>
        <v>0</v>
      </c>
      <c r="AP93" s="122"/>
      <c r="AQ93" s="141"/>
      <c r="AR93" s="141"/>
      <c r="AS93" s="121"/>
      <c r="AT93" s="121"/>
    </row>
    <row r="94" spans="1:46">
      <c r="A94" s="197" t="s">
        <v>210</v>
      </c>
      <c r="B94" s="164">
        <v>7400000000</v>
      </c>
      <c r="C94" s="176">
        <v>100</v>
      </c>
      <c r="D94" s="164">
        <v>7400000000</v>
      </c>
      <c r="E94" s="176">
        <v>100</v>
      </c>
      <c r="F94" s="115">
        <f>((D94-B94)/B94)</f>
        <v>0</v>
      </c>
      <c r="G94" s="115">
        <f>((E94-C94)/C94)</f>
        <v>0</v>
      </c>
      <c r="H94" s="164">
        <v>7400000000</v>
      </c>
      <c r="I94" s="176">
        <v>100</v>
      </c>
      <c r="J94" s="115">
        <f t="shared" si="94"/>
        <v>0</v>
      </c>
      <c r="K94" s="115">
        <f t="shared" si="95"/>
        <v>0</v>
      </c>
      <c r="L94" s="164">
        <v>7400000000</v>
      </c>
      <c r="M94" s="176">
        <v>100</v>
      </c>
      <c r="N94" s="115">
        <f t="shared" si="96"/>
        <v>0</v>
      </c>
      <c r="O94" s="115">
        <f t="shared" si="97"/>
        <v>0</v>
      </c>
      <c r="P94" s="164">
        <v>7400000000</v>
      </c>
      <c r="Q94" s="176">
        <v>100</v>
      </c>
      <c r="R94" s="115">
        <f t="shared" si="98"/>
        <v>0</v>
      </c>
      <c r="S94" s="115">
        <f t="shared" si="99"/>
        <v>0</v>
      </c>
      <c r="T94" s="164">
        <v>7400000000</v>
      </c>
      <c r="U94" s="176">
        <v>100</v>
      </c>
      <c r="V94" s="115">
        <f t="shared" si="100"/>
        <v>0</v>
      </c>
      <c r="W94" s="115">
        <f t="shared" si="101"/>
        <v>0</v>
      </c>
      <c r="X94" s="164">
        <v>7400000000</v>
      </c>
      <c r="Y94" s="176">
        <v>100</v>
      </c>
      <c r="Z94" s="115">
        <f t="shared" si="102"/>
        <v>0</v>
      </c>
      <c r="AA94" s="115">
        <f t="shared" si="103"/>
        <v>0</v>
      </c>
      <c r="AB94" s="164">
        <v>7400000000</v>
      </c>
      <c r="AC94" s="176">
        <v>100</v>
      </c>
      <c r="AD94" s="115">
        <f t="shared" si="104"/>
        <v>0</v>
      </c>
      <c r="AE94" s="115">
        <f t="shared" si="105"/>
        <v>0</v>
      </c>
      <c r="AF94" s="164">
        <v>7400000000</v>
      </c>
      <c r="AG94" s="176">
        <v>100</v>
      </c>
      <c r="AH94" s="115">
        <f t="shared" si="106"/>
        <v>0</v>
      </c>
      <c r="AI94" s="115">
        <f t="shared" si="107"/>
        <v>0</v>
      </c>
      <c r="AJ94" s="116">
        <f t="shared" si="76"/>
        <v>0</v>
      </c>
      <c r="AK94" s="116">
        <f t="shared" si="77"/>
        <v>0</v>
      </c>
      <c r="AL94" s="117">
        <f t="shared" si="78"/>
        <v>0</v>
      </c>
      <c r="AM94" s="117">
        <f t="shared" si="79"/>
        <v>0</v>
      </c>
      <c r="AN94" s="118">
        <f t="shared" si="80"/>
        <v>0</v>
      </c>
      <c r="AO94" s="202">
        <f t="shared" si="81"/>
        <v>0</v>
      </c>
      <c r="AP94" s="122"/>
      <c r="AQ94" s="132">
        <f>SUM(AQ90:AQ92)</f>
        <v>46073885489.857651</v>
      </c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56</v>
      </c>
      <c r="B95" s="169">
        <f>SUM(B91:B94)</f>
        <v>49956801929.651077</v>
      </c>
      <c r="C95" s="171"/>
      <c r="D95" s="169">
        <f>SUM(D91:D94)</f>
        <v>49985369807.95108</v>
      </c>
      <c r="E95" s="171"/>
      <c r="F95" s="115">
        <f>((D95-B95)/B95)</f>
        <v>5.7185162373348474E-4</v>
      </c>
      <c r="G95" s="115"/>
      <c r="H95" s="169">
        <f>SUM(H91:H94)</f>
        <v>49998344212.991074</v>
      </c>
      <c r="I95" s="171"/>
      <c r="J95" s="115">
        <f>((H95-D95)/D95)</f>
        <v>2.5956405023794526E-4</v>
      </c>
      <c r="K95" s="115"/>
      <c r="L95" s="169">
        <f>SUM(L91:L94)</f>
        <v>50017163271.771072</v>
      </c>
      <c r="M95" s="171"/>
      <c r="N95" s="115">
        <f>((L95-H95)/H95)</f>
        <v>3.763936401539678E-4</v>
      </c>
      <c r="O95" s="115"/>
      <c r="P95" s="169">
        <f>SUM(P91:P94)</f>
        <v>50020910716.831078</v>
      </c>
      <c r="Q95" s="171"/>
      <c r="R95" s="115">
        <f>((P95-L95)/L95)</f>
        <v>7.492318266118441E-5</v>
      </c>
      <c r="S95" s="115"/>
      <c r="T95" s="169">
        <f>SUM(T91:T94)</f>
        <v>50022974148.161079</v>
      </c>
      <c r="U95" s="171"/>
      <c r="V95" s="115">
        <f>((T95-P95)/P95)</f>
        <v>4.1251374683738532E-5</v>
      </c>
      <c r="W95" s="115"/>
      <c r="X95" s="169">
        <f>SUM(X91:X94)</f>
        <v>50037899459.361076</v>
      </c>
      <c r="Y95" s="171"/>
      <c r="Z95" s="115">
        <f>((X95-T95)/T95)</f>
        <v>2.9836912846865633E-4</v>
      </c>
      <c r="AA95" s="115"/>
      <c r="AB95" s="169">
        <f>SUM(AB91:AB94)</f>
        <v>49697217654.141075</v>
      </c>
      <c r="AC95" s="171"/>
      <c r="AD95" s="115">
        <f>((AB95-X95)/X95)</f>
        <v>-6.8084753537004548E-3</v>
      </c>
      <c r="AE95" s="115"/>
      <c r="AF95" s="169">
        <f>SUM(AF91:AF94)</f>
        <v>49726283121.581078</v>
      </c>
      <c r="AG95" s="171"/>
      <c r="AH95" s="115">
        <f>((AF95-AB95)/AB95)</f>
        <v>5.8485099995493465E-4</v>
      </c>
      <c r="AI95" s="115"/>
      <c r="AJ95" s="116">
        <f t="shared" si="76"/>
        <v>-5.7515891922581795E-4</v>
      </c>
      <c r="AK95" s="116"/>
      <c r="AL95" s="117">
        <f t="shared" si="78"/>
        <v>-5.1832503663660065E-3</v>
      </c>
      <c r="AM95" s="117"/>
      <c r="AN95" s="118">
        <f t="shared" si="80"/>
        <v>2.5265256867118124E-3</v>
      </c>
      <c r="AO95" s="202"/>
      <c r="AP95" s="122"/>
      <c r="AQ95" s="132"/>
      <c r="AR95" s="98"/>
      <c r="AS95" s="121" t="e">
        <f>(#REF!/AQ95)-1</f>
        <v>#REF!</v>
      </c>
      <c r="AT95" s="121" t="e">
        <f>(#REF!/AR95)-1</f>
        <v>#REF!</v>
      </c>
    </row>
    <row r="96" spans="1:46">
      <c r="A96" s="200" t="s">
        <v>82</v>
      </c>
      <c r="B96" s="169"/>
      <c r="C96" s="171"/>
      <c r="D96" s="169"/>
      <c r="E96" s="171"/>
      <c r="F96" s="115"/>
      <c r="G96" s="115"/>
      <c r="H96" s="169"/>
      <c r="I96" s="171"/>
      <c r="J96" s="115"/>
      <c r="K96" s="115"/>
      <c r="L96" s="169"/>
      <c r="M96" s="171"/>
      <c r="N96" s="115"/>
      <c r="O96" s="115"/>
      <c r="P96" s="169"/>
      <c r="Q96" s="171"/>
      <c r="R96" s="115"/>
      <c r="S96" s="115"/>
      <c r="T96" s="169"/>
      <c r="U96" s="171"/>
      <c r="V96" s="115"/>
      <c r="W96" s="115"/>
      <c r="X96" s="169"/>
      <c r="Y96" s="171"/>
      <c r="Z96" s="115"/>
      <c r="AA96" s="115"/>
      <c r="AB96" s="169"/>
      <c r="AC96" s="171"/>
      <c r="AD96" s="115"/>
      <c r="AE96" s="115"/>
      <c r="AF96" s="169"/>
      <c r="AG96" s="171"/>
      <c r="AH96" s="115"/>
      <c r="AI96" s="115"/>
      <c r="AJ96" s="116"/>
      <c r="AK96" s="116"/>
      <c r="AL96" s="117"/>
      <c r="AM96" s="117"/>
      <c r="AN96" s="118"/>
      <c r="AO96" s="202"/>
      <c r="AP96" s="122"/>
      <c r="AQ96" s="120">
        <v>885354617.76999998</v>
      </c>
      <c r="AR96" s="120">
        <v>1763.14</v>
      </c>
      <c r="AS96" s="121" t="e">
        <f>(#REF!/AQ96)-1</f>
        <v>#REF!</v>
      </c>
      <c r="AT96" s="121" t="e">
        <f>(#REF!/AR96)-1</f>
        <v>#REF!</v>
      </c>
    </row>
    <row r="97" spans="1:46">
      <c r="A97" s="197" t="s">
        <v>35</v>
      </c>
      <c r="B97" s="164">
        <v>1761395696.48</v>
      </c>
      <c r="C97" s="164">
        <v>3119.85</v>
      </c>
      <c r="D97" s="164">
        <v>1752019660.3</v>
      </c>
      <c r="E97" s="164">
        <v>3123.92</v>
      </c>
      <c r="F97" s="115">
        <f>((D97-B97)/B97)</f>
        <v>-5.3230720381214061E-3</v>
      </c>
      <c r="G97" s="115">
        <f>((E97-C97)/C97)</f>
        <v>1.3045498982323393E-3</v>
      </c>
      <c r="H97" s="164">
        <v>1754145488.2</v>
      </c>
      <c r="I97" s="164">
        <v>3136.88</v>
      </c>
      <c r="J97" s="115">
        <f t="shared" ref="J97:J116" si="108">((H97-D97)/D97)</f>
        <v>1.2133584731783705E-3</v>
      </c>
      <c r="K97" s="115">
        <f t="shared" ref="K97:K116" si="109">((I97-E97)/E97)</f>
        <v>4.1486337678301732E-3</v>
      </c>
      <c r="L97" s="164">
        <v>1753748722.48</v>
      </c>
      <c r="M97" s="164">
        <v>3138.41</v>
      </c>
      <c r="N97" s="115">
        <f t="shared" ref="N97:N116" si="110">((L97-H97)/H97)</f>
        <v>-2.2618746430614831E-4</v>
      </c>
      <c r="O97" s="115">
        <f t="shared" ref="O97:O116" si="111">((M97-I97)/I97)</f>
        <v>4.8774578562130053E-4</v>
      </c>
      <c r="P97" s="164">
        <v>1726398880.98</v>
      </c>
      <c r="Q97" s="164">
        <v>3105.06</v>
      </c>
      <c r="R97" s="115">
        <f t="shared" ref="R97:R116" si="112">((P97-L97)/L97)</f>
        <v>-1.5595074225527712E-2</v>
      </c>
      <c r="S97" s="115">
        <f t="shared" ref="S97:S116" si="113">((Q97-M97)/M97)</f>
        <v>-1.0626399992352787E-2</v>
      </c>
      <c r="T97" s="164">
        <v>1712857631.05</v>
      </c>
      <c r="U97" s="164">
        <v>3142.66</v>
      </c>
      <c r="V97" s="115">
        <f t="shared" ref="V97:V116" si="114">((T97-P97)/P97)</f>
        <v>-7.8436391955451802E-3</v>
      </c>
      <c r="W97" s="115">
        <f t="shared" ref="W97:W116" si="115">((U97-Q97)/Q97)</f>
        <v>1.2109266809659043E-2</v>
      </c>
      <c r="X97" s="164">
        <v>1715432790.8199999</v>
      </c>
      <c r="Y97" s="164">
        <v>3142.43</v>
      </c>
      <c r="Z97" s="115">
        <f t="shared" ref="Z97:Z116" si="116">((X97-T97)/T97)</f>
        <v>1.5034289618229277E-3</v>
      </c>
      <c r="AA97" s="115">
        <f t="shared" ref="AA97:AA116" si="117">((Y97-U97)/U97)</f>
        <v>-7.3186408965659095E-5</v>
      </c>
      <c r="AB97" s="164">
        <v>1715950484.78</v>
      </c>
      <c r="AC97" s="164">
        <v>3138.37</v>
      </c>
      <c r="AD97" s="115">
        <f t="shared" ref="AD97:AD116" si="118">((AB97-X97)/X97)</f>
        <v>3.0178620973694544E-4</v>
      </c>
      <c r="AE97" s="115">
        <f t="shared" ref="AE97:AE116" si="119">((AC97-Y97)/Y97)</f>
        <v>-1.2919937755176553E-3</v>
      </c>
      <c r="AF97" s="164">
        <v>1734360315.1099999</v>
      </c>
      <c r="AG97" s="164">
        <v>3181.15</v>
      </c>
      <c r="AH97" s="115">
        <f t="shared" ref="AH97:AH116" si="120">((AF97-AB97)/AB97)</f>
        <v>1.0728648928561728E-2</v>
      </c>
      <c r="AI97" s="115">
        <f t="shared" ref="AI97:AI116" si="121">((AG97-AC97)/AC97)</f>
        <v>1.3631279931939256E-2</v>
      </c>
      <c r="AJ97" s="116">
        <f t="shared" si="76"/>
        <v>-1.9050937937750596E-3</v>
      </c>
      <c r="AK97" s="116">
        <f t="shared" si="77"/>
        <v>2.4612370020557512E-3</v>
      </c>
      <c r="AL97" s="117">
        <f t="shared" si="78"/>
        <v>-1.0079421818232468E-2</v>
      </c>
      <c r="AM97" s="117">
        <f t="shared" si="79"/>
        <v>1.8319931368280883E-2</v>
      </c>
      <c r="AN97" s="118">
        <f t="shared" si="80"/>
        <v>7.7736526980877289E-3</v>
      </c>
      <c r="AO97" s="202">
        <f t="shared" si="81"/>
        <v>7.7250106250500395E-3</v>
      </c>
      <c r="AP97" s="122"/>
      <c r="AQ97" s="125">
        <v>113791197</v>
      </c>
      <c r="AR97" s="124">
        <v>81.52</v>
      </c>
      <c r="AS97" s="121" t="e">
        <f>(#REF!/AQ97)-1</f>
        <v>#REF!</v>
      </c>
      <c r="AT97" s="121" t="e">
        <f>(#REF!/AR97)-1</f>
        <v>#REF!</v>
      </c>
    </row>
    <row r="98" spans="1:46">
      <c r="A98" s="197" t="s">
        <v>33</v>
      </c>
      <c r="B98" s="164">
        <v>177191866</v>
      </c>
      <c r="C98" s="164">
        <v>132.04</v>
      </c>
      <c r="D98" s="164">
        <v>177889166</v>
      </c>
      <c r="E98" s="164">
        <v>132.56</v>
      </c>
      <c r="F98" s="115">
        <f>((D98-B98)/B98)</f>
        <v>3.935282221137623E-3</v>
      </c>
      <c r="G98" s="115">
        <f>((E98-C98)/C98)</f>
        <v>3.9382005452893842E-3</v>
      </c>
      <c r="H98" s="164">
        <v>177898776</v>
      </c>
      <c r="I98" s="164">
        <v>132.58000000000001</v>
      </c>
      <c r="J98" s="115">
        <f t="shared" si="108"/>
        <v>5.4022401791461544E-5</v>
      </c>
      <c r="K98" s="115">
        <f t="shared" si="109"/>
        <v>1.5087507543761489E-4</v>
      </c>
      <c r="L98" s="164">
        <v>176530168</v>
      </c>
      <c r="M98" s="164">
        <v>131.52000000000001</v>
      </c>
      <c r="N98" s="115">
        <f t="shared" si="110"/>
        <v>-7.6931839036374254E-3</v>
      </c>
      <c r="O98" s="115">
        <f t="shared" si="111"/>
        <v>-7.9951727259013582E-3</v>
      </c>
      <c r="P98" s="164">
        <v>175844498</v>
      </c>
      <c r="Q98" s="164">
        <v>131</v>
      </c>
      <c r="R98" s="115">
        <f t="shared" si="112"/>
        <v>-3.884151971123712E-3</v>
      </c>
      <c r="S98" s="115">
        <f t="shared" si="113"/>
        <v>-3.9537712895377905E-3</v>
      </c>
      <c r="T98" s="164">
        <v>177919623</v>
      </c>
      <c r="U98" s="164">
        <v>132.76</v>
      </c>
      <c r="V98" s="115">
        <f t="shared" si="114"/>
        <v>1.1800909460357412E-2</v>
      </c>
      <c r="W98" s="115">
        <f t="shared" si="115"/>
        <v>1.3435114503816724E-2</v>
      </c>
      <c r="X98" s="164">
        <v>177731144</v>
      </c>
      <c r="Y98" s="164">
        <v>132.46</v>
      </c>
      <c r="Z98" s="115">
        <f t="shared" si="116"/>
        <v>-1.0593491421685398E-3</v>
      </c>
      <c r="AA98" s="115">
        <f t="shared" si="117"/>
        <v>-2.2597167821631738E-3</v>
      </c>
      <c r="AB98" s="164">
        <v>176668986</v>
      </c>
      <c r="AC98" s="164">
        <v>131.91999999999999</v>
      </c>
      <c r="AD98" s="115">
        <f t="shared" si="118"/>
        <v>-5.9762063985814443E-3</v>
      </c>
      <c r="AE98" s="115">
        <f t="shared" si="119"/>
        <v>-4.0767024007249009E-3</v>
      </c>
      <c r="AF98" s="164">
        <v>178877847</v>
      </c>
      <c r="AG98" s="164">
        <v>133.58000000000001</v>
      </c>
      <c r="AH98" s="115">
        <f t="shared" si="120"/>
        <v>1.2502822651622622E-2</v>
      </c>
      <c r="AI98" s="115">
        <f t="shared" si="121"/>
        <v>1.2583383869011713E-2</v>
      </c>
      <c r="AJ98" s="116">
        <f t="shared" si="76"/>
        <v>1.2100181649247496E-3</v>
      </c>
      <c r="AK98" s="116">
        <f t="shared" si="77"/>
        <v>1.4777763494035266E-3</v>
      </c>
      <c r="AL98" s="117">
        <f t="shared" si="78"/>
        <v>5.5578483065123821E-3</v>
      </c>
      <c r="AM98" s="117">
        <f t="shared" si="79"/>
        <v>7.6946288473145009E-3</v>
      </c>
      <c r="AN98" s="118">
        <f t="shared" si="80"/>
        <v>7.6575567708097939E-3</v>
      </c>
      <c r="AO98" s="202">
        <f t="shared" si="81"/>
        <v>7.9118931395775645E-3</v>
      </c>
      <c r="AP98" s="122"/>
      <c r="AQ98" s="120">
        <v>1066913090.3099999</v>
      </c>
      <c r="AR98" s="124">
        <v>1.1691</v>
      </c>
      <c r="AS98" s="121" t="e">
        <f>(#REF!/AQ98)-1</f>
        <v>#REF!</v>
      </c>
      <c r="AT98" s="121" t="e">
        <f>(#REF!/AR98)-1</f>
        <v>#REF!</v>
      </c>
    </row>
    <row r="99" spans="1:46">
      <c r="A99" s="197" t="s">
        <v>99</v>
      </c>
      <c r="B99" s="164">
        <v>900195749.78999996</v>
      </c>
      <c r="C99" s="164">
        <v>1.3304</v>
      </c>
      <c r="D99" s="164">
        <v>900485700.98000002</v>
      </c>
      <c r="E99" s="164">
        <v>1.3308</v>
      </c>
      <c r="F99" s="115">
        <f>((D99-B99)/B99)</f>
        <v>3.2209793266375431E-4</v>
      </c>
      <c r="G99" s="115">
        <f>((E99-C99)/C99)</f>
        <v>3.0066145520141007E-4</v>
      </c>
      <c r="H99" s="164">
        <v>902025820.85000002</v>
      </c>
      <c r="I99" s="164">
        <v>1.3341000000000001</v>
      </c>
      <c r="J99" s="115">
        <f t="shared" si="108"/>
        <v>1.7103212947455911E-3</v>
      </c>
      <c r="K99" s="115">
        <f t="shared" si="109"/>
        <v>2.4797114517584014E-3</v>
      </c>
      <c r="L99" s="164">
        <v>900561881.01999998</v>
      </c>
      <c r="M99" s="164">
        <v>1.3320000000000001</v>
      </c>
      <c r="N99" s="115">
        <f t="shared" si="110"/>
        <v>-1.6229467008167663E-3</v>
      </c>
      <c r="O99" s="115">
        <f t="shared" si="111"/>
        <v>-1.5740948954351178E-3</v>
      </c>
      <c r="P99" s="164">
        <v>896114630.75999999</v>
      </c>
      <c r="Q99" s="164">
        <v>1.3253999999999999</v>
      </c>
      <c r="R99" s="115">
        <f t="shared" si="112"/>
        <v>-4.9383061327922502E-3</v>
      </c>
      <c r="S99" s="115">
        <f t="shared" si="113"/>
        <v>-4.9549549549550761E-3</v>
      </c>
      <c r="T99" s="164">
        <v>919845511.25999999</v>
      </c>
      <c r="U99" s="164">
        <v>1.3603000000000001</v>
      </c>
      <c r="V99" s="115">
        <f t="shared" si="114"/>
        <v>2.6481969700543447E-2</v>
      </c>
      <c r="W99" s="115">
        <f t="shared" si="115"/>
        <v>2.6331673457069681E-2</v>
      </c>
      <c r="X99" s="164">
        <v>921747033.54999995</v>
      </c>
      <c r="Y99" s="164">
        <v>1.3636999999999999</v>
      </c>
      <c r="Z99" s="115">
        <f t="shared" si="116"/>
        <v>2.0672191870516016E-3</v>
      </c>
      <c r="AA99" s="115">
        <f t="shared" si="117"/>
        <v>2.4994486510327481E-3</v>
      </c>
      <c r="AB99" s="164">
        <v>914268174.54999995</v>
      </c>
      <c r="AC99" s="164">
        <v>1.3527</v>
      </c>
      <c r="AD99" s="115">
        <f t="shared" si="118"/>
        <v>-8.113786893564557E-3</v>
      </c>
      <c r="AE99" s="115">
        <f t="shared" si="119"/>
        <v>-8.066290239788736E-3</v>
      </c>
      <c r="AF99" s="164">
        <v>924275016.11000001</v>
      </c>
      <c r="AG99" s="164">
        <v>1.3676999999999999</v>
      </c>
      <c r="AH99" s="115">
        <f t="shared" si="120"/>
        <v>1.0945192929771835E-2</v>
      </c>
      <c r="AI99" s="115">
        <f t="shared" si="121"/>
        <v>1.1088933244621796E-2</v>
      </c>
      <c r="AJ99" s="116">
        <f t="shared" si="76"/>
        <v>3.3564701647003318E-3</v>
      </c>
      <c r="AK99" s="116">
        <f t="shared" si="77"/>
        <v>3.513136021188139E-3</v>
      </c>
      <c r="AL99" s="117">
        <f t="shared" si="78"/>
        <v>2.6418315253768102E-2</v>
      </c>
      <c r="AM99" s="117">
        <f t="shared" si="79"/>
        <v>2.7727682596934124E-2</v>
      </c>
      <c r="AN99" s="118">
        <f t="shared" si="80"/>
        <v>1.0896405266640442E-2</v>
      </c>
      <c r="AO99" s="202">
        <f t="shared" si="81"/>
        <v>1.0837537090120907E-2</v>
      </c>
      <c r="AP99" s="122"/>
      <c r="AQ99" s="120">
        <v>4173976375.3699999</v>
      </c>
      <c r="AR99" s="124">
        <v>299.53579999999999</v>
      </c>
      <c r="AS99" s="121" t="e">
        <f>(#REF!/AQ99)-1</f>
        <v>#REF!</v>
      </c>
      <c r="AT99" s="121" t="e">
        <f>(#REF!/AR99)-1</f>
        <v>#REF!</v>
      </c>
    </row>
    <row r="100" spans="1:46">
      <c r="A100" s="197" t="s">
        <v>10</v>
      </c>
      <c r="B100" s="164">
        <v>4097754798.3800001</v>
      </c>
      <c r="C100" s="164">
        <v>414.16919999999999</v>
      </c>
      <c r="D100" s="164">
        <v>4116882772.6500001</v>
      </c>
      <c r="E100" s="164">
        <v>416.31880000000001</v>
      </c>
      <c r="F100" s="115">
        <f>((D100-B100)/B100)</f>
        <v>4.6679157761128128E-3</v>
      </c>
      <c r="G100" s="115">
        <f>((E100-C100)/C100)</f>
        <v>5.1901493399316529E-3</v>
      </c>
      <c r="H100" s="164">
        <v>4135525358.8299999</v>
      </c>
      <c r="I100" s="164">
        <v>416.90550000000002</v>
      </c>
      <c r="J100" s="115">
        <f t="shared" si="108"/>
        <v>4.5283257283519306E-3</v>
      </c>
      <c r="K100" s="115">
        <f t="shared" si="109"/>
        <v>1.4092565601169285E-3</v>
      </c>
      <c r="L100" s="164">
        <v>4135265699.5</v>
      </c>
      <c r="M100" s="164">
        <v>417.34739999999999</v>
      </c>
      <c r="N100" s="115">
        <f t="shared" si="110"/>
        <v>-6.278750762475921E-5</v>
      </c>
      <c r="O100" s="115">
        <f t="shared" si="111"/>
        <v>1.059952435264048E-3</v>
      </c>
      <c r="P100" s="164">
        <v>4119827836.0599999</v>
      </c>
      <c r="Q100" s="164">
        <v>416.36</v>
      </c>
      <c r="R100" s="115">
        <f t="shared" si="112"/>
        <v>-3.7332216505136942E-3</v>
      </c>
      <c r="S100" s="115">
        <f t="shared" si="113"/>
        <v>-2.3658946958816074E-3</v>
      </c>
      <c r="T100" s="164">
        <v>4245539882.9000001</v>
      </c>
      <c r="U100" s="164">
        <v>420.96159999999998</v>
      </c>
      <c r="V100" s="115">
        <f t="shared" si="114"/>
        <v>3.0513907823931048E-2</v>
      </c>
      <c r="W100" s="115">
        <f t="shared" si="115"/>
        <v>1.1051974253050153E-2</v>
      </c>
      <c r="X100" s="164">
        <v>4284454011.0999999</v>
      </c>
      <c r="Y100" s="164">
        <v>425.37799999999999</v>
      </c>
      <c r="Z100" s="115">
        <f t="shared" si="116"/>
        <v>9.1658844983971144E-3</v>
      </c>
      <c r="AA100" s="115">
        <f t="shared" si="117"/>
        <v>1.0491218201375161E-2</v>
      </c>
      <c r="AB100" s="164">
        <v>4290295044.3400002</v>
      </c>
      <c r="AC100" s="164">
        <v>424.45890000000003</v>
      </c>
      <c r="AD100" s="115">
        <f t="shared" si="118"/>
        <v>1.363308656101226E-3</v>
      </c>
      <c r="AE100" s="115">
        <f t="shared" si="119"/>
        <v>-2.1606665130776805E-3</v>
      </c>
      <c r="AF100" s="164">
        <v>4314607212.1599998</v>
      </c>
      <c r="AG100" s="164">
        <v>426.78890000000001</v>
      </c>
      <c r="AH100" s="115">
        <f t="shared" si="120"/>
        <v>5.6667822536060038E-3</v>
      </c>
      <c r="AI100" s="115">
        <f t="shared" si="121"/>
        <v>5.489341842048745E-3</v>
      </c>
      <c r="AJ100" s="116">
        <f t="shared" si="76"/>
        <v>6.5137644472952113E-3</v>
      </c>
      <c r="AK100" s="116">
        <f t="shared" si="77"/>
        <v>3.7706664278534256E-3</v>
      </c>
      <c r="AL100" s="117">
        <f t="shared" si="78"/>
        <v>4.8027706988296469E-2</v>
      </c>
      <c r="AM100" s="117">
        <f t="shared" si="79"/>
        <v>2.5149236594648145E-2</v>
      </c>
      <c r="AN100" s="118">
        <f t="shared" si="80"/>
        <v>1.0460033327494294E-2</v>
      </c>
      <c r="AO100" s="202">
        <f t="shared" si="81"/>
        <v>5.194974996467705E-3</v>
      </c>
      <c r="AP100" s="122"/>
      <c r="AQ100" s="120">
        <v>2336951594.8200002</v>
      </c>
      <c r="AR100" s="124">
        <v>9.7842000000000002</v>
      </c>
      <c r="AS100" s="121" t="e">
        <f>(#REF!/AQ100)-1</f>
        <v>#REF!</v>
      </c>
      <c r="AT100" s="121" t="e">
        <f>(#REF!/AR100)-1</f>
        <v>#REF!</v>
      </c>
    </row>
    <row r="101" spans="1:46">
      <c r="A101" s="197" t="s">
        <v>19</v>
      </c>
      <c r="B101" s="164">
        <v>2389726659.8000002</v>
      </c>
      <c r="C101" s="164">
        <v>12.0524</v>
      </c>
      <c r="D101" s="164">
        <v>2409821353.4000001</v>
      </c>
      <c r="E101" s="164">
        <v>12.1553</v>
      </c>
      <c r="F101" s="115">
        <f>((D101-B101)/B101)</f>
        <v>8.4087832880776672E-3</v>
      </c>
      <c r="G101" s="115">
        <f>((E101-C101)/C101)</f>
        <v>8.5377186286548726E-3</v>
      </c>
      <c r="H101" s="164">
        <v>2262154925.1599998</v>
      </c>
      <c r="I101" s="164">
        <v>12.0534</v>
      </c>
      <c r="J101" s="115">
        <f t="shared" si="108"/>
        <v>-6.1276919150732363E-2</v>
      </c>
      <c r="K101" s="115">
        <f t="shared" si="109"/>
        <v>-8.3831744177437443E-3</v>
      </c>
      <c r="L101" s="164">
        <v>2268774453.75</v>
      </c>
      <c r="M101" s="164">
        <v>12.087199999999999</v>
      </c>
      <c r="N101" s="115">
        <f t="shared" si="110"/>
        <v>2.9262047954261841E-3</v>
      </c>
      <c r="O101" s="115">
        <f t="shared" si="111"/>
        <v>2.8041880299334116E-3</v>
      </c>
      <c r="P101" s="164">
        <v>2266014218.3600001</v>
      </c>
      <c r="Q101" s="164">
        <v>12.08</v>
      </c>
      <c r="R101" s="115">
        <f t="shared" si="112"/>
        <v>-1.2166195654387518E-3</v>
      </c>
      <c r="S101" s="115">
        <f t="shared" si="113"/>
        <v>-5.9567145410013963E-4</v>
      </c>
      <c r="T101" s="164">
        <v>2291466434.25</v>
      </c>
      <c r="U101" s="164">
        <v>12.2189</v>
      </c>
      <c r="V101" s="115">
        <f t="shared" si="114"/>
        <v>1.1232151891977356E-2</v>
      </c>
      <c r="W101" s="115">
        <f t="shared" si="115"/>
        <v>1.1498344370860893E-2</v>
      </c>
      <c r="X101" s="164">
        <v>2289196412.9200001</v>
      </c>
      <c r="Y101" s="164">
        <v>12.2189</v>
      </c>
      <c r="Z101" s="115">
        <f t="shared" si="116"/>
        <v>-9.9064131862045121E-4</v>
      </c>
      <c r="AA101" s="115">
        <f t="shared" si="117"/>
        <v>0</v>
      </c>
      <c r="AB101" s="164">
        <v>2273555921.6599998</v>
      </c>
      <c r="AC101" s="164">
        <v>12.1357</v>
      </c>
      <c r="AD101" s="115">
        <f t="shared" si="118"/>
        <v>-6.8323063812815842E-3</v>
      </c>
      <c r="AE101" s="115">
        <f t="shared" si="119"/>
        <v>-6.8091235708615111E-3</v>
      </c>
      <c r="AF101" s="164">
        <v>2292287920.27</v>
      </c>
      <c r="AG101" s="164">
        <v>12.2362</v>
      </c>
      <c r="AH101" s="115">
        <f t="shared" si="120"/>
        <v>8.2390753759526043E-3</v>
      </c>
      <c r="AI101" s="115">
        <f t="shared" si="121"/>
        <v>8.2813517143634288E-3</v>
      </c>
      <c r="AJ101" s="116">
        <f t="shared" si="76"/>
        <v>-4.9387838830799169E-3</v>
      </c>
      <c r="AK101" s="116">
        <f t="shared" si="77"/>
        <v>1.9167041626384014E-3</v>
      </c>
      <c r="AL101" s="117">
        <f t="shared" si="78"/>
        <v>-4.8772674772830364E-2</v>
      </c>
      <c r="AM101" s="117">
        <f t="shared" si="79"/>
        <v>6.6555329773843302E-3</v>
      </c>
      <c r="AN101" s="118">
        <f t="shared" si="80"/>
        <v>2.3549898345542834E-2</v>
      </c>
      <c r="AO101" s="202">
        <f t="shared" si="81"/>
        <v>7.2619889267276257E-3</v>
      </c>
      <c r="AP101" s="122"/>
      <c r="AQ101" s="142">
        <v>0</v>
      </c>
      <c r="AR101" s="143">
        <v>0</v>
      </c>
      <c r="AS101" s="121" t="e">
        <f>(#REF!/AQ101)-1</f>
        <v>#REF!</v>
      </c>
      <c r="AT101" s="121" t="e">
        <f>(#REF!/AR101)-1</f>
        <v>#REF!</v>
      </c>
    </row>
    <row r="102" spans="1:46">
      <c r="A102" s="198" t="s">
        <v>163</v>
      </c>
      <c r="B102" s="164">
        <v>4130332348.5999999</v>
      </c>
      <c r="C102" s="164">
        <v>182.74</v>
      </c>
      <c r="D102" s="164">
        <v>4185689490.1999998</v>
      </c>
      <c r="E102" s="164">
        <v>185.23</v>
      </c>
      <c r="F102" s="115">
        <f>((D102-B102)/B102)</f>
        <v>1.3402587716400965E-2</v>
      </c>
      <c r="G102" s="115">
        <f>((E102-C102)/C102)</f>
        <v>1.3625916602823578E-2</v>
      </c>
      <c r="H102" s="164">
        <v>4193033328.4699998</v>
      </c>
      <c r="I102" s="164">
        <v>185.54</v>
      </c>
      <c r="J102" s="115">
        <f t="shared" si="108"/>
        <v>1.754511004027936E-3</v>
      </c>
      <c r="K102" s="115">
        <f t="shared" si="109"/>
        <v>1.6735949900124293E-3</v>
      </c>
      <c r="L102" s="164">
        <v>4186090449.8400002</v>
      </c>
      <c r="M102" s="164">
        <v>185.23</v>
      </c>
      <c r="N102" s="115">
        <f t="shared" si="110"/>
        <v>-1.6558128891699107E-3</v>
      </c>
      <c r="O102" s="115">
        <f t="shared" si="111"/>
        <v>-1.6707987495957867E-3</v>
      </c>
      <c r="P102" s="164">
        <v>4163303280.0900002</v>
      </c>
      <c r="Q102" s="164">
        <v>184.11</v>
      </c>
      <c r="R102" s="115">
        <f t="shared" si="112"/>
        <v>-5.443544525147794E-3</v>
      </c>
      <c r="S102" s="115">
        <f t="shared" si="113"/>
        <v>-6.046536738109249E-3</v>
      </c>
      <c r="T102" s="164">
        <v>4227976389.1799998</v>
      </c>
      <c r="U102" s="164">
        <v>186.99</v>
      </c>
      <c r="V102" s="115">
        <f t="shared" si="114"/>
        <v>1.5534085493911364E-2</v>
      </c>
      <c r="W102" s="115">
        <f t="shared" si="115"/>
        <v>1.564282222584322E-2</v>
      </c>
      <c r="X102" s="164">
        <v>4191315229.48</v>
      </c>
      <c r="Y102" s="164">
        <v>187.72</v>
      </c>
      <c r="Z102" s="115">
        <f t="shared" si="116"/>
        <v>-8.6710890329995682E-3</v>
      </c>
      <c r="AA102" s="115">
        <f t="shared" si="117"/>
        <v>3.9039520829990361E-3</v>
      </c>
      <c r="AB102" s="164">
        <v>4145446919.1700001</v>
      </c>
      <c r="AC102" s="164">
        <v>185.65</v>
      </c>
      <c r="AD102" s="115">
        <f t="shared" si="118"/>
        <v>-1.0943655582710881E-2</v>
      </c>
      <c r="AE102" s="115">
        <f t="shared" si="119"/>
        <v>-1.1027061581078166E-2</v>
      </c>
      <c r="AF102" s="164">
        <v>4164993624.48</v>
      </c>
      <c r="AG102" s="164">
        <v>186.75</v>
      </c>
      <c r="AH102" s="115">
        <f t="shared" si="120"/>
        <v>4.7152226746913885E-3</v>
      </c>
      <c r="AI102" s="115">
        <f t="shared" si="121"/>
        <v>5.9251279288984344E-3</v>
      </c>
      <c r="AJ102" s="116">
        <f t="shared" si="76"/>
        <v>1.0865381073754373E-3</v>
      </c>
      <c r="AK102" s="116">
        <f t="shared" si="77"/>
        <v>2.7533770952241875E-3</v>
      </c>
      <c r="AL102" s="117">
        <f t="shared" si="78"/>
        <v>-4.944434069573303E-3</v>
      </c>
      <c r="AM102" s="117">
        <f t="shared" si="79"/>
        <v>8.2060141445770684E-3</v>
      </c>
      <c r="AN102" s="118">
        <f t="shared" si="80"/>
        <v>9.7404132997184808E-3</v>
      </c>
      <c r="AO102" s="202">
        <f t="shared" si="81"/>
        <v>9.13245368498679E-3</v>
      </c>
      <c r="AP102" s="122"/>
      <c r="AQ102" s="144">
        <v>4131236617.7600002</v>
      </c>
      <c r="AR102" s="140">
        <v>103.24</v>
      </c>
      <c r="AS102" s="121" t="e">
        <f>(#REF!/AQ102)-1</f>
        <v>#REF!</v>
      </c>
      <c r="AT102" s="121" t="e">
        <f>(#REF!/AR102)-1</f>
        <v>#REF!</v>
      </c>
    </row>
    <row r="103" spans="1:46">
      <c r="A103" s="197" t="s">
        <v>161</v>
      </c>
      <c r="B103" s="164">
        <v>5127682250.8199997</v>
      </c>
      <c r="C103" s="164">
        <v>115.05</v>
      </c>
      <c r="D103" s="164">
        <v>5192874229.7299995</v>
      </c>
      <c r="E103" s="164">
        <v>115.05</v>
      </c>
      <c r="F103" s="115">
        <f>((D103-B103)/B103)</f>
        <v>1.2713732193443654E-2</v>
      </c>
      <c r="G103" s="115">
        <f>((E103-C103)/C103)</f>
        <v>0</v>
      </c>
      <c r="H103" s="164">
        <v>5225447692.96</v>
      </c>
      <c r="I103" s="164">
        <v>115.05</v>
      </c>
      <c r="J103" s="115">
        <f t="shared" si="108"/>
        <v>6.2727233106306401E-3</v>
      </c>
      <c r="K103" s="115">
        <f t="shared" si="109"/>
        <v>0</v>
      </c>
      <c r="L103" s="164">
        <v>5235691179.5699997</v>
      </c>
      <c r="M103" s="164">
        <v>115.05</v>
      </c>
      <c r="N103" s="115">
        <f t="shared" si="110"/>
        <v>1.9603079414229375E-3</v>
      </c>
      <c r="O103" s="115">
        <f t="shared" si="111"/>
        <v>0</v>
      </c>
      <c r="P103" s="164">
        <v>5172927740.8400002</v>
      </c>
      <c r="Q103" s="164">
        <v>115.05</v>
      </c>
      <c r="R103" s="115">
        <f t="shared" si="112"/>
        <v>-1.1987612824626952E-2</v>
      </c>
      <c r="S103" s="115">
        <f t="shared" si="113"/>
        <v>0</v>
      </c>
      <c r="T103" s="164">
        <v>5288541254.3699999</v>
      </c>
      <c r="U103" s="164">
        <v>115.05</v>
      </c>
      <c r="V103" s="115">
        <f t="shared" si="114"/>
        <v>2.2349725208267834E-2</v>
      </c>
      <c r="W103" s="115">
        <f t="shared" si="115"/>
        <v>0</v>
      </c>
      <c r="X103" s="164">
        <v>5281657906.0600004</v>
      </c>
      <c r="Y103" s="164">
        <v>115.05</v>
      </c>
      <c r="Z103" s="115">
        <f t="shared" si="116"/>
        <v>-1.3015589704082678E-3</v>
      </c>
      <c r="AA103" s="115">
        <f t="shared" si="117"/>
        <v>0</v>
      </c>
      <c r="AB103" s="164">
        <v>5323682215.8299999</v>
      </c>
      <c r="AC103" s="164">
        <v>115.05</v>
      </c>
      <c r="AD103" s="115">
        <f t="shared" si="118"/>
        <v>7.9566512101781894E-3</v>
      </c>
      <c r="AE103" s="115">
        <f t="shared" si="119"/>
        <v>0</v>
      </c>
      <c r="AF103" s="164">
        <v>5373886678.75</v>
      </c>
      <c r="AG103" s="164">
        <v>115.05</v>
      </c>
      <c r="AH103" s="115">
        <f t="shared" si="120"/>
        <v>9.4304019069201411E-3</v>
      </c>
      <c r="AI103" s="115">
        <f t="shared" si="121"/>
        <v>0</v>
      </c>
      <c r="AJ103" s="116">
        <f t="shared" si="76"/>
        <v>5.9242962469785226E-3</v>
      </c>
      <c r="AK103" s="116">
        <f t="shared" si="77"/>
        <v>0</v>
      </c>
      <c r="AL103" s="117">
        <f t="shared" si="78"/>
        <v>3.4857853476149392E-2</v>
      </c>
      <c r="AM103" s="117">
        <f t="shared" si="79"/>
        <v>0</v>
      </c>
      <c r="AN103" s="118">
        <f t="shared" si="80"/>
        <v>1.015028835301875E-2</v>
      </c>
      <c r="AO103" s="202">
        <f t="shared" si="81"/>
        <v>0</v>
      </c>
      <c r="AP103" s="122"/>
      <c r="AQ103" s="137">
        <v>2931134847.0043802</v>
      </c>
      <c r="AR103" s="141">
        <v>2254.1853324818899</v>
      </c>
      <c r="AS103" s="121" t="e">
        <f>(#REF!/AQ103)-1</f>
        <v>#REF!</v>
      </c>
      <c r="AT103" s="121" t="e">
        <f>(#REF!/AR103)-1</f>
        <v>#REF!</v>
      </c>
    </row>
    <row r="104" spans="1:46">
      <c r="A104" s="197" t="s">
        <v>12</v>
      </c>
      <c r="B104" s="164">
        <v>2157757783.3800001</v>
      </c>
      <c r="C104" s="164">
        <v>3803.31</v>
      </c>
      <c r="D104" s="164">
        <v>2167533918.3299999</v>
      </c>
      <c r="E104" s="164">
        <v>3822.23</v>
      </c>
      <c r="F104" s="115">
        <f>((D104-B104)/B104)</f>
        <v>4.5306915471698917E-3</v>
      </c>
      <c r="G104" s="115">
        <f>((E104-C104)/C104)</f>
        <v>4.974614217615728E-3</v>
      </c>
      <c r="H104" s="164">
        <v>2167686262.1799998</v>
      </c>
      <c r="I104" s="164">
        <v>3823.51</v>
      </c>
      <c r="J104" s="115">
        <f t="shared" si="108"/>
        <v>7.0284413411753947E-5</v>
      </c>
      <c r="K104" s="115">
        <f t="shared" si="109"/>
        <v>3.3488303948223943E-4</v>
      </c>
      <c r="L104" s="164">
        <v>2175101787.79</v>
      </c>
      <c r="M104" s="164">
        <v>3836.59</v>
      </c>
      <c r="N104" s="115">
        <f t="shared" si="110"/>
        <v>3.4209404466781479E-3</v>
      </c>
      <c r="O104" s="115">
        <f t="shared" si="111"/>
        <v>3.4209404447745465E-3</v>
      </c>
      <c r="P104" s="164">
        <v>2106111673.0899999</v>
      </c>
      <c r="Q104" s="164">
        <v>3844.19</v>
      </c>
      <c r="R104" s="115">
        <f t="shared" si="112"/>
        <v>-3.1718108590263756E-2</v>
      </c>
      <c r="S104" s="115">
        <f t="shared" si="113"/>
        <v>1.9809257700197074E-3</v>
      </c>
      <c r="T104" s="164">
        <v>2124892614.76</v>
      </c>
      <c r="U104" s="164">
        <v>3878.47</v>
      </c>
      <c r="V104" s="115">
        <f t="shared" si="114"/>
        <v>8.9173532011460038E-3</v>
      </c>
      <c r="W104" s="115">
        <f t="shared" si="115"/>
        <v>8.917353200544131E-3</v>
      </c>
      <c r="X104" s="164">
        <v>2122539990.5599999</v>
      </c>
      <c r="Y104" s="164">
        <v>3876.95</v>
      </c>
      <c r="Z104" s="115">
        <f t="shared" si="116"/>
        <v>-1.1071732207350955E-3</v>
      </c>
      <c r="AA104" s="115">
        <f t="shared" si="117"/>
        <v>-3.9190711801302626E-4</v>
      </c>
      <c r="AB104" s="164">
        <v>2109522579.04</v>
      </c>
      <c r="AC104" s="164">
        <v>3855.79</v>
      </c>
      <c r="AD104" s="115">
        <f t="shared" si="118"/>
        <v>-6.132940523097298E-3</v>
      </c>
      <c r="AE104" s="115">
        <f t="shared" si="119"/>
        <v>-5.4578986058628192E-3</v>
      </c>
      <c r="AF104" s="164">
        <v>2126630557.1900001</v>
      </c>
      <c r="AG104" s="164">
        <v>3887.06</v>
      </c>
      <c r="AH104" s="115">
        <f t="shared" si="120"/>
        <v>8.1098815058834699E-3</v>
      </c>
      <c r="AI104" s="115">
        <f t="shared" si="121"/>
        <v>8.1098815028826723E-3</v>
      </c>
      <c r="AJ104" s="116">
        <f t="shared" si="76"/>
        <v>-1.7386339024758604E-3</v>
      </c>
      <c r="AK104" s="116">
        <f t="shared" si="77"/>
        <v>2.7360990564303973E-3</v>
      </c>
      <c r="AL104" s="117">
        <f t="shared" si="78"/>
        <v>-1.8870920908824487E-2</v>
      </c>
      <c r="AM104" s="117">
        <f t="shared" si="79"/>
        <v>1.6961302695023567E-2</v>
      </c>
      <c r="AN104" s="118">
        <f t="shared" si="80"/>
        <v>1.3083352165782292E-2</v>
      </c>
      <c r="AO104" s="202">
        <f t="shared" si="81"/>
        <v>4.7181646522402743E-3</v>
      </c>
      <c r="AP104" s="122"/>
      <c r="AQ104" s="145">
        <v>1131224777.76</v>
      </c>
      <c r="AR104" s="146">
        <v>0.6573</v>
      </c>
      <c r="AS104" s="121" t="e">
        <f>(#REF!/AQ104)-1</f>
        <v>#REF!</v>
      </c>
      <c r="AT104" s="121" t="e">
        <f>(#REF!/AR104)-1</f>
        <v>#REF!</v>
      </c>
    </row>
    <row r="105" spans="1:46">
      <c r="A105" s="197" t="s">
        <v>202</v>
      </c>
      <c r="B105" s="164">
        <v>1785084270.47</v>
      </c>
      <c r="C105" s="164">
        <v>1.0545</v>
      </c>
      <c r="D105" s="164">
        <v>1786881639.3499999</v>
      </c>
      <c r="E105" s="164">
        <v>1.0556000000000001</v>
      </c>
      <c r="F105" s="115">
        <f>((D105-B105)/B105)</f>
        <v>1.0068818092977994E-3</v>
      </c>
      <c r="G105" s="115">
        <f>((E105-C105)/C105)</f>
        <v>1.0431484115695599E-3</v>
      </c>
      <c r="H105" s="164">
        <v>1796055312.46</v>
      </c>
      <c r="I105" s="164">
        <v>1.0609999999999999</v>
      </c>
      <c r="J105" s="115">
        <f t="shared" si="108"/>
        <v>5.1339008180402868E-3</v>
      </c>
      <c r="K105" s="115">
        <f t="shared" si="109"/>
        <v>5.1155740810911792E-3</v>
      </c>
      <c r="L105" s="164">
        <v>1824741597.74</v>
      </c>
      <c r="M105" s="164">
        <v>1.0778000000000001</v>
      </c>
      <c r="N105" s="115">
        <f t="shared" si="110"/>
        <v>1.5971827304532886E-2</v>
      </c>
      <c r="O105" s="115">
        <f t="shared" si="111"/>
        <v>1.5834118755890809E-2</v>
      </c>
      <c r="P105" s="164">
        <v>1821332725.48</v>
      </c>
      <c r="Q105" s="164">
        <v>1.0757000000000001</v>
      </c>
      <c r="R105" s="115">
        <f t="shared" si="112"/>
        <v>-1.8681397213841052E-3</v>
      </c>
      <c r="S105" s="115">
        <f t="shared" si="113"/>
        <v>-1.9484134347745321E-3</v>
      </c>
      <c r="T105" s="164">
        <v>1827795123.0799999</v>
      </c>
      <c r="U105" s="164">
        <v>1.0799000000000001</v>
      </c>
      <c r="V105" s="115">
        <f t="shared" si="114"/>
        <v>3.5481697053989865E-3</v>
      </c>
      <c r="W105" s="115">
        <f t="shared" si="115"/>
        <v>3.9044343218369261E-3</v>
      </c>
      <c r="X105" s="164">
        <v>1825885268.49</v>
      </c>
      <c r="Y105" s="164">
        <v>1.0788</v>
      </c>
      <c r="Z105" s="115">
        <f t="shared" si="116"/>
        <v>-1.0448953309283573E-3</v>
      </c>
      <c r="AA105" s="115">
        <f t="shared" si="117"/>
        <v>-1.0186128345218083E-3</v>
      </c>
      <c r="AB105" s="164">
        <v>1829629113.3499999</v>
      </c>
      <c r="AC105" s="164">
        <v>1.081</v>
      </c>
      <c r="AD105" s="115">
        <f t="shared" si="118"/>
        <v>2.0504272226786954E-3</v>
      </c>
      <c r="AE105" s="115">
        <f t="shared" si="119"/>
        <v>2.0393029291805522E-3</v>
      </c>
      <c r="AF105" s="164">
        <v>1849676178.23</v>
      </c>
      <c r="AG105" s="164">
        <v>1.0929</v>
      </c>
      <c r="AH105" s="115">
        <f t="shared" si="120"/>
        <v>1.0956900900693746E-2</v>
      </c>
      <c r="AI105" s="115">
        <f t="shared" si="121"/>
        <v>1.1008325624421852E-2</v>
      </c>
      <c r="AJ105" s="116">
        <f t="shared" si="76"/>
        <v>4.4693840885412419E-3</v>
      </c>
      <c r="AK105" s="116">
        <f t="shared" si="77"/>
        <v>4.497234731836817E-3</v>
      </c>
      <c r="AL105" s="117">
        <f t="shared" si="78"/>
        <v>3.5141968833952764E-2</v>
      </c>
      <c r="AM105" s="117">
        <f t="shared" si="79"/>
        <v>3.5335354300871431E-2</v>
      </c>
      <c r="AN105" s="118">
        <f t="shared" si="80"/>
        <v>6.1423128805569664E-3</v>
      </c>
      <c r="AO105" s="202">
        <f t="shared" si="81"/>
        <v>6.1131719096752506E-3</v>
      </c>
      <c r="AP105" s="122"/>
      <c r="AQ105" s="120">
        <v>318569106.36000001</v>
      </c>
      <c r="AR105" s="127">
        <v>123.8</v>
      </c>
      <c r="AS105" s="121" t="e">
        <f>(#REF!/AQ105)-1</f>
        <v>#REF!</v>
      </c>
      <c r="AT105" s="121" t="e">
        <f>(#REF!/AR105)-1</f>
        <v>#REF!</v>
      </c>
    </row>
    <row r="106" spans="1:46">
      <c r="A106" s="197" t="s">
        <v>41</v>
      </c>
      <c r="B106" s="164">
        <v>1092541011.26</v>
      </c>
      <c r="C106" s="165">
        <v>552.20000000000005</v>
      </c>
      <c r="D106" s="164">
        <v>1092862423.6800001</v>
      </c>
      <c r="E106" s="165">
        <v>552.20000000000005</v>
      </c>
      <c r="F106" s="115">
        <f>((D106-B106)/B106)</f>
        <v>2.9418796794584349E-4</v>
      </c>
      <c r="G106" s="115">
        <f>((E106-C106)/C106)</f>
        <v>0</v>
      </c>
      <c r="H106" s="164">
        <v>1094074504.0899999</v>
      </c>
      <c r="I106" s="165">
        <v>552.20000000000005</v>
      </c>
      <c r="J106" s="115">
        <f t="shared" si="108"/>
        <v>1.1090878263692186E-3</v>
      </c>
      <c r="K106" s="115">
        <f t="shared" si="109"/>
        <v>0</v>
      </c>
      <c r="L106" s="164">
        <v>1095815166.8800001</v>
      </c>
      <c r="M106" s="165">
        <v>552.20000000000005</v>
      </c>
      <c r="N106" s="115">
        <f t="shared" si="110"/>
        <v>1.5909910920079455E-3</v>
      </c>
      <c r="O106" s="115">
        <f t="shared" si="111"/>
        <v>0</v>
      </c>
      <c r="P106" s="164">
        <v>1097133382.72</v>
      </c>
      <c r="Q106" s="165">
        <v>552.20000000000005</v>
      </c>
      <c r="R106" s="115">
        <f t="shared" si="112"/>
        <v>1.2029545491263204E-3</v>
      </c>
      <c r="S106" s="115">
        <f t="shared" si="113"/>
        <v>0</v>
      </c>
      <c r="T106" s="164">
        <v>1095212290.99</v>
      </c>
      <c r="U106" s="165">
        <v>552.20000000000005</v>
      </c>
      <c r="V106" s="115">
        <f t="shared" si="114"/>
        <v>-1.7510101873276988E-3</v>
      </c>
      <c r="W106" s="115">
        <f t="shared" si="115"/>
        <v>0</v>
      </c>
      <c r="X106" s="164">
        <v>1084870573.0999999</v>
      </c>
      <c r="Y106" s="165">
        <v>552.20000000000005</v>
      </c>
      <c r="Z106" s="115">
        <f t="shared" si="116"/>
        <v>-9.442660546341998E-3</v>
      </c>
      <c r="AA106" s="115">
        <f t="shared" si="117"/>
        <v>0</v>
      </c>
      <c r="AB106" s="164">
        <v>1113551318.8099999</v>
      </c>
      <c r="AC106" s="165">
        <v>552.20000000000005</v>
      </c>
      <c r="AD106" s="115">
        <f t="shared" si="118"/>
        <v>2.6437020619008291E-2</v>
      </c>
      <c r="AE106" s="115">
        <f t="shared" si="119"/>
        <v>0</v>
      </c>
      <c r="AF106" s="164">
        <v>1113266832.72</v>
      </c>
      <c r="AG106" s="165">
        <v>552.20000000000005</v>
      </c>
      <c r="AH106" s="115">
        <f t="shared" si="120"/>
        <v>-2.5547640705408269E-4</v>
      </c>
      <c r="AI106" s="115">
        <f t="shared" si="121"/>
        <v>0</v>
      </c>
      <c r="AJ106" s="116">
        <f t="shared" si="76"/>
        <v>2.3981368642167298E-3</v>
      </c>
      <c r="AK106" s="116">
        <f t="shared" si="77"/>
        <v>0</v>
      </c>
      <c r="AL106" s="117">
        <f t="shared" si="78"/>
        <v>1.8670610863618233E-2</v>
      </c>
      <c r="AM106" s="117">
        <f t="shared" si="79"/>
        <v>0</v>
      </c>
      <c r="AN106" s="118">
        <f t="shared" si="80"/>
        <v>1.0354417232598122E-2</v>
      </c>
      <c r="AO106" s="202">
        <f t="shared" si="81"/>
        <v>0</v>
      </c>
      <c r="AP106" s="122"/>
      <c r="AQ106" s="120">
        <v>1812522091.8199999</v>
      </c>
      <c r="AR106" s="124">
        <v>1.6227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71</v>
      </c>
      <c r="B107" s="164">
        <v>1947924008.1199999</v>
      </c>
      <c r="C107" s="165">
        <v>2.73</v>
      </c>
      <c r="D107" s="164">
        <v>1958440878.9000001</v>
      </c>
      <c r="E107" s="165">
        <v>2.74</v>
      </c>
      <c r="F107" s="115">
        <f>((D107-B107)/B107)</f>
        <v>5.3990149185287563E-3</v>
      </c>
      <c r="G107" s="115">
        <f>((E107-C107)/C107)</f>
        <v>3.6630036630037476E-3</v>
      </c>
      <c r="H107" s="164">
        <v>1964859371.99</v>
      </c>
      <c r="I107" s="165">
        <v>2.74</v>
      </c>
      <c r="J107" s="115">
        <f t="shared" si="108"/>
        <v>3.2773484046171447E-3</v>
      </c>
      <c r="K107" s="115">
        <f t="shared" si="109"/>
        <v>0</v>
      </c>
      <c r="L107" s="164">
        <v>1965741261.24</v>
      </c>
      <c r="M107" s="165">
        <v>2.75</v>
      </c>
      <c r="N107" s="115">
        <f t="shared" si="110"/>
        <v>4.4883072171563446E-4</v>
      </c>
      <c r="O107" s="115">
        <f t="shared" si="111"/>
        <v>3.6496350364962722E-3</v>
      </c>
      <c r="P107" s="164">
        <v>1979211085.51</v>
      </c>
      <c r="Q107" s="165">
        <v>2.76</v>
      </c>
      <c r="R107" s="115">
        <f t="shared" si="112"/>
        <v>6.8522874986625369E-3</v>
      </c>
      <c r="S107" s="115">
        <f t="shared" si="113"/>
        <v>3.6363636363635587E-3</v>
      </c>
      <c r="T107" s="164">
        <v>2001910388.6900001</v>
      </c>
      <c r="U107" s="165">
        <v>2.79</v>
      </c>
      <c r="V107" s="115">
        <f t="shared" si="114"/>
        <v>1.1468864208665721E-2</v>
      </c>
      <c r="W107" s="115">
        <f t="shared" si="115"/>
        <v>1.0869565217391396E-2</v>
      </c>
      <c r="X107" s="164">
        <v>2018314619.3599999</v>
      </c>
      <c r="Y107" s="165">
        <v>2.82</v>
      </c>
      <c r="Z107" s="115">
        <f t="shared" si="116"/>
        <v>8.1942881972526024E-3</v>
      </c>
      <c r="AA107" s="115">
        <f t="shared" si="117"/>
        <v>1.075268817204294E-2</v>
      </c>
      <c r="AB107" s="164">
        <v>2000179914.5</v>
      </c>
      <c r="AC107" s="165">
        <v>2.79</v>
      </c>
      <c r="AD107" s="115">
        <f t="shared" si="118"/>
        <v>-8.9850733310103768E-3</v>
      </c>
      <c r="AE107" s="115">
        <f t="shared" si="119"/>
        <v>-1.0638297872340358E-2</v>
      </c>
      <c r="AF107" s="164">
        <v>2031203768.5</v>
      </c>
      <c r="AG107" s="165">
        <v>2.83</v>
      </c>
      <c r="AH107" s="115">
        <f t="shared" si="120"/>
        <v>1.5510531715220861E-2</v>
      </c>
      <c r="AI107" s="115">
        <f t="shared" si="121"/>
        <v>1.4336917562724026E-2</v>
      </c>
      <c r="AJ107" s="116">
        <f t="shared" si="76"/>
        <v>5.2707615417066107E-3</v>
      </c>
      <c r="AK107" s="116">
        <f t="shared" si="77"/>
        <v>4.5337344269601974E-3</v>
      </c>
      <c r="AL107" s="117">
        <f t="shared" si="78"/>
        <v>3.7153477740348599E-2</v>
      </c>
      <c r="AM107" s="117">
        <f t="shared" si="79"/>
        <v>3.2846715328467099E-2</v>
      </c>
      <c r="AN107" s="118">
        <f t="shared" si="80"/>
        <v>7.414152412298201E-3</v>
      </c>
      <c r="AO107" s="202">
        <f t="shared" si="81"/>
        <v>7.819489635869899E-3</v>
      </c>
      <c r="AP107" s="122"/>
      <c r="AQ107" s="120">
        <v>146744114.84999999</v>
      </c>
      <c r="AR107" s="124">
        <v>1.0862860000000001</v>
      </c>
      <c r="AS107" s="121" t="e">
        <f>(#REF!/AQ107)-1</f>
        <v>#REF!</v>
      </c>
      <c r="AT107" s="121" t="e">
        <f>(#REF!/AR107)-1</f>
        <v>#REF!</v>
      </c>
    </row>
    <row r="108" spans="1:46">
      <c r="A108" s="198" t="s">
        <v>67</v>
      </c>
      <c r="B108" s="164">
        <v>157973122</v>
      </c>
      <c r="C108" s="165">
        <v>1.6089119999999999</v>
      </c>
      <c r="D108" s="164">
        <v>159261107.34</v>
      </c>
      <c r="E108" s="165">
        <v>1.622101</v>
      </c>
      <c r="F108" s="115">
        <f>((D108-B108)/B108)</f>
        <v>8.1531929210084467E-3</v>
      </c>
      <c r="G108" s="115">
        <f>((E108-C108)/C108)</f>
        <v>8.1974651192856535E-3</v>
      </c>
      <c r="H108" s="164">
        <v>158341328.22</v>
      </c>
      <c r="I108" s="165">
        <v>1.613219</v>
      </c>
      <c r="J108" s="115">
        <f t="shared" si="108"/>
        <v>-5.7752902473320496E-3</v>
      </c>
      <c r="K108" s="115">
        <f t="shared" si="109"/>
        <v>-5.4756146503824711E-3</v>
      </c>
      <c r="L108" s="164">
        <v>157746009.25</v>
      </c>
      <c r="M108" s="165">
        <v>1.607181</v>
      </c>
      <c r="N108" s="115">
        <f t="shared" si="110"/>
        <v>-3.75971944085792E-3</v>
      </c>
      <c r="O108" s="115">
        <f t="shared" si="111"/>
        <v>-3.742827229285043E-3</v>
      </c>
      <c r="P108" s="164">
        <v>157322790.59</v>
      </c>
      <c r="Q108" s="165">
        <v>1.603351</v>
      </c>
      <c r="R108" s="115">
        <f t="shared" si="112"/>
        <v>-2.6829119925897362E-3</v>
      </c>
      <c r="S108" s="115">
        <f t="shared" si="113"/>
        <v>-2.3830545532830464E-3</v>
      </c>
      <c r="T108" s="164">
        <v>159398572.56</v>
      </c>
      <c r="U108" s="165">
        <v>1.624455</v>
      </c>
      <c r="V108" s="115">
        <f t="shared" si="114"/>
        <v>1.3194413614297679E-2</v>
      </c>
      <c r="W108" s="115">
        <f t="shared" si="115"/>
        <v>1.3162432929533216E-2</v>
      </c>
      <c r="X108" s="164">
        <v>162829451.31999999</v>
      </c>
      <c r="Y108" s="165">
        <v>1.6589259999999999</v>
      </c>
      <c r="Z108" s="115">
        <f t="shared" si="116"/>
        <v>2.1523898896325163E-2</v>
      </c>
      <c r="AA108" s="115">
        <f t="shared" si="117"/>
        <v>2.1220039951860729E-2</v>
      </c>
      <c r="AB108" s="164">
        <v>162374995.49000001</v>
      </c>
      <c r="AC108" s="165">
        <v>1.641364</v>
      </c>
      <c r="AD108" s="115">
        <f t="shared" si="118"/>
        <v>-2.7909928229559997E-3</v>
      </c>
      <c r="AE108" s="115">
        <f t="shared" si="119"/>
        <v>-1.0586367324401364E-2</v>
      </c>
      <c r="AF108" s="164">
        <v>163776904.80000001</v>
      </c>
      <c r="AG108" s="165">
        <v>1.655756</v>
      </c>
      <c r="AH108" s="115">
        <f t="shared" si="120"/>
        <v>8.6337758210212855E-3</v>
      </c>
      <c r="AI108" s="115">
        <f t="shared" si="121"/>
        <v>8.7683170826215028E-3</v>
      </c>
      <c r="AJ108" s="116">
        <f t="shared" si="76"/>
        <v>4.5620458436146085E-3</v>
      </c>
      <c r="AK108" s="116">
        <f t="shared" si="77"/>
        <v>3.6450489157436473E-3</v>
      </c>
      <c r="AL108" s="117">
        <f t="shared" si="78"/>
        <v>2.835467827282789E-2</v>
      </c>
      <c r="AM108" s="117">
        <f t="shared" si="79"/>
        <v>2.0747783276133847E-2</v>
      </c>
      <c r="AN108" s="118">
        <f t="shared" si="80"/>
        <v>9.815195516850117E-3</v>
      </c>
      <c r="AO108" s="202">
        <f t="shared" si="81"/>
        <v>1.0843508498108428E-2</v>
      </c>
      <c r="AP108" s="122"/>
      <c r="AQ108" s="120"/>
      <c r="AR108" s="124"/>
      <c r="AS108" s="121"/>
      <c r="AT108" s="121"/>
    </row>
    <row r="109" spans="1:46">
      <c r="A109" s="197" t="s">
        <v>131</v>
      </c>
      <c r="B109" s="164">
        <v>535646430.38</v>
      </c>
      <c r="C109" s="165">
        <v>1.0762</v>
      </c>
      <c r="D109" s="164">
        <v>535849555.88</v>
      </c>
      <c r="E109" s="165">
        <v>1.0764</v>
      </c>
      <c r="F109" s="115">
        <f>((D109-B109)/B109)</f>
        <v>3.7921563269991001E-4</v>
      </c>
      <c r="G109" s="115">
        <f>((E109-C109)/C109)</f>
        <v>1.8583906337110012E-4</v>
      </c>
      <c r="H109" s="164">
        <v>533310692.31999999</v>
      </c>
      <c r="I109" s="165">
        <v>1.0712999999999999</v>
      </c>
      <c r="J109" s="115">
        <f t="shared" si="108"/>
        <v>-4.7380156093076321E-3</v>
      </c>
      <c r="K109" s="115">
        <f t="shared" si="109"/>
        <v>-4.7380156075809221E-3</v>
      </c>
      <c r="L109" s="164">
        <v>537961342.5</v>
      </c>
      <c r="M109" s="165">
        <v>1.0806</v>
      </c>
      <c r="N109" s="115">
        <f t="shared" si="110"/>
        <v>8.7203392824711998E-3</v>
      </c>
      <c r="O109" s="115">
        <f t="shared" si="111"/>
        <v>8.6810417250070826E-3</v>
      </c>
      <c r="P109" s="164">
        <v>535099855.12</v>
      </c>
      <c r="Q109" s="165">
        <v>1.0749</v>
      </c>
      <c r="R109" s="115">
        <f t="shared" si="112"/>
        <v>-5.3191319783354044E-3</v>
      </c>
      <c r="S109" s="115">
        <f t="shared" si="113"/>
        <v>-5.2748473070516732E-3</v>
      </c>
      <c r="T109" s="164">
        <v>545057164.96000004</v>
      </c>
      <c r="U109" s="165">
        <v>1.0949</v>
      </c>
      <c r="V109" s="115">
        <f t="shared" si="114"/>
        <v>1.8608320941830632E-2</v>
      </c>
      <c r="W109" s="115">
        <f t="shared" si="115"/>
        <v>1.8606381989022251E-2</v>
      </c>
      <c r="X109" s="164">
        <v>543065951.10000002</v>
      </c>
      <c r="Y109" s="165">
        <v>1.0907</v>
      </c>
      <c r="Z109" s="115">
        <f t="shared" si="116"/>
        <v>-3.653220227177718E-3</v>
      </c>
      <c r="AA109" s="115">
        <f t="shared" si="117"/>
        <v>-3.8359667549547737E-3</v>
      </c>
      <c r="AB109" s="164">
        <v>542667626.38999999</v>
      </c>
      <c r="AC109" s="165">
        <v>1.0899000000000001</v>
      </c>
      <c r="AD109" s="115">
        <f t="shared" si="118"/>
        <v>-7.3347391636912024E-4</v>
      </c>
      <c r="AE109" s="115">
        <f t="shared" si="119"/>
        <v>-7.3347391583378739E-4</v>
      </c>
      <c r="AF109" s="164">
        <v>550306248.26999998</v>
      </c>
      <c r="AG109" s="165">
        <v>1.1052</v>
      </c>
      <c r="AH109" s="115">
        <f t="shared" si="120"/>
        <v>1.4076059651493439E-2</v>
      </c>
      <c r="AI109" s="115">
        <f t="shared" si="121"/>
        <v>1.4037985136250911E-2</v>
      </c>
      <c r="AJ109" s="116">
        <f t="shared" si="76"/>
        <v>3.4175117221631633E-3</v>
      </c>
      <c r="AK109" s="116">
        <f t="shared" si="77"/>
        <v>3.3661180410287737E-3</v>
      </c>
      <c r="AL109" s="117">
        <f t="shared" si="78"/>
        <v>2.697901347750201E-2</v>
      </c>
      <c r="AM109" s="117">
        <f t="shared" si="79"/>
        <v>2.6755852842809305E-2</v>
      </c>
      <c r="AN109" s="118">
        <f t="shared" si="80"/>
        <v>9.194595099034579E-3</v>
      </c>
      <c r="AO109" s="202">
        <f t="shared" si="81"/>
        <v>9.2082022800125951E-3</v>
      </c>
      <c r="AP109" s="122"/>
      <c r="AQ109" s="120"/>
      <c r="AR109" s="124"/>
      <c r="AS109" s="121"/>
      <c r="AT109" s="121"/>
    </row>
    <row r="110" spans="1:46">
      <c r="A110" s="197" t="s">
        <v>140</v>
      </c>
      <c r="B110" s="164">
        <v>665208900.01999998</v>
      </c>
      <c r="C110" s="165">
        <v>1.1606000000000001</v>
      </c>
      <c r="D110" s="164">
        <v>409904455.85000002</v>
      </c>
      <c r="E110" s="165">
        <v>1.1606000000000001</v>
      </c>
      <c r="F110" s="115">
        <f>((D110-B110)/B110)</f>
        <v>-0.38379589353408239</v>
      </c>
      <c r="G110" s="115">
        <f>((E110-C110)/C110)</f>
        <v>0</v>
      </c>
      <c r="H110" s="164">
        <v>408424525.69999999</v>
      </c>
      <c r="I110" s="165">
        <v>1.1532</v>
      </c>
      <c r="J110" s="115">
        <f t="shared" si="108"/>
        <v>-3.6104270858221647E-3</v>
      </c>
      <c r="K110" s="115">
        <f t="shared" si="109"/>
        <v>-6.3760124073755581E-3</v>
      </c>
      <c r="L110" s="164">
        <v>408290581.94</v>
      </c>
      <c r="M110" s="165">
        <v>1.1528</v>
      </c>
      <c r="N110" s="115">
        <f t="shared" si="110"/>
        <v>-3.2795229368369559E-4</v>
      </c>
      <c r="O110" s="115">
        <f t="shared" si="111"/>
        <v>-3.4686090877554277E-4</v>
      </c>
      <c r="P110" s="164">
        <v>321993968.26999998</v>
      </c>
      <c r="Q110" s="165">
        <v>1.1484000000000001</v>
      </c>
      <c r="R110" s="115">
        <f t="shared" si="112"/>
        <v>-0.21136077462272118</v>
      </c>
      <c r="S110" s="115">
        <f t="shared" si="113"/>
        <v>-3.8167938931297357E-3</v>
      </c>
      <c r="T110" s="164">
        <v>311366910.26999998</v>
      </c>
      <c r="U110" s="165">
        <v>1.1621999999999999</v>
      </c>
      <c r="V110" s="115">
        <f t="shared" si="114"/>
        <v>-3.3003903946079348E-2</v>
      </c>
      <c r="W110" s="115">
        <f t="shared" si="115"/>
        <v>1.2016718913270472E-2</v>
      </c>
      <c r="X110" s="164">
        <v>316202935.36000001</v>
      </c>
      <c r="Y110" s="165">
        <v>1.1802999999999999</v>
      </c>
      <c r="Z110" s="115">
        <f t="shared" si="116"/>
        <v>1.5531596102509745E-2</v>
      </c>
      <c r="AA110" s="115">
        <f t="shared" si="117"/>
        <v>1.5573911547065914E-2</v>
      </c>
      <c r="AB110" s="164">
        <v>312996910.91000003</v>
      </c>
      <c r="AC110" s="165">
        <v>1.17</v>
      </c>
      <c r="AD110" s="115">
        <f t="shared" si="118"/>
        <v>-1.0139135635631905E-2</v>
      </c>
      <c r="AE110" s="115">
        <f t="shared" si="119"/>
        <v>-8.7265949334914654E-3</v>
      </c>
      <c r="AF110" s="164">
        <v>315481397.41000003</v>
      </c>
      <c r="AG110" s="165">
        <v>1.1777</v>
      </c>
      <c r="AH110" s="115">
        <f t="shared" si="120"/>
        <v>7.9377348893848853E-3</v>
      </c>
      <c r="AI110" s="115">
        <f t="shared" si="121"/>
        <v>6.5811965811966161E-3</v>
      </c>
      <c r="AJ110" s="116">
        <f t="shared" si="76"/>
        <v>-7.7346094515765768E-2</v>
      </c>
      <c r="AK110" s="116">
        <f t="shared" si="77"/>
        <v>1.8631956123450876E-3</v>
      </c>
      <c r="AL110" s="117">
        <f t="shared" si="78"/>
        <v>-0.23035382292734349</v>
      </c>
      <c r="AM110" s="117">
        <f t="shared" si="79"/>
        <v>1.4733758400827066E-2</v>
      </c>
      <c r="AN110" s="118">
        <f t="shared" si="80"/>
        <v>0.14423332230612695</v>
      </c>
      <c r="AO110" s="202">
        <f t="shared" si="81"/>
        <v>8.7340355678457177E-3</v>
      </c>
      <c r="AP110" s="122"/>
      <c r="AQ110" s="120"/>
      <c r="AR110" s="124"/>
      <c r="AS110" s="121"/>
      <c r="AT110" s="121"/>
    </row>
    <row r="111" spans="1:46" s="262" customFormat="1">
      <c r="A111" s="197" t="s">
        <v>142</v>
      </c>
      <c r="B111" s="164">
        <v>255462854.88999999</v>
      </c>
      <c r="C111" s="165">
        <v>127.63</v>
      </c>
      <c r="D111" s="164">
        <v>254514054.47999999</v>
      </c>
      <c r="E111" s="165">
        <v>127.16</v>
      </c>
      <c r="F111" s="115">
        <f>((D111-B111)/B111)</f>
        <v>-3.7140444954650701E-3</v>
      </c>
      <c r="G111" s="115">
        <f>((E111-C111)/C111)</f>
        <v>-3.6825197837498931E-3</v>
      </c>
      <c r="H111" s="164">
        <v>255308092.44</v>
      </c>
      <c r="I111" s="165">
        <v>127.56</v>
      </c>
      <c r="J111" s="115">
        <f t="shared" si="108"/>
        <v>3.1198196957033064E-3</v>
      </c>
      <c r="K111" s="115">
        <f t="shared" si="109"/>
        <v>3.1456432840516334E-3</v>
      </c>
      <c r="L111" s="164">
        <v>257009421.18000001</v>
      </c>
      <c r="M111" s="165">
        <v>128.03</v>
      </c>
      <c r="N111" s="115">
        <f t="shared" si="110"/>
        <v>6.6638261393921119E-3</v>
      </c>
      <c r="O111" s="115">
        <f t="shared" si="111"/>
        <v>3.6845406083411639E-3</v>
      </c>
      <c r="P111" s="164">
        <v>257562083.71000001</v>
      </c>
      <c r="Q111" s="165">
        <v>128.31</v>
      </c>
      <c r="R111" s="115">
        <f t="shared" si="112"/>
        <v>2.1503590314416393E-3</v>
      </c>
      <c r="S111" s="115">
        <f t="shared" si="113"/>
        <v>2.1869874248223163E-3</v>
      </c>
      <c r="T111" s="164">
        <v>235852893.88999999</v>
      </c>
      <c r="U111" s="165">
        <v>130.49</v>
      </c>
      <c r="V111" s="115">
        <f t="shared" si="114"/>
        <v>-8.4287211484293287E-2</v>
      </c>
      <c r="W111" s="115">
        <f t="shared" si="115"/>
        <v>1.6990102096485129E-2</v>
      </c>
      <c r="X111" s="164">
        <v>234715340.09999999</v>
      </c>
      <c r="Y111" s="165">
        <v>129.86000000000001</v>
      </c>
      <c r="Z111" s="115">
        <f t="shared" si="116"/>
        <v>-4.8231495965045832E-3</v>
      </c>
      <c r="AA111" s="115">
        <f t="shared" si="117"/>
        <v>-4.8279561652233537E-3</v>
      </c>
      <c r="AB111" s="164">
        <v>235505297.19</v>
      </c>
      <c r="AC111" s="165">
        <v>130.30000000000001</v>
      </c>
      <c r="AD111" s="115">
        <f t="shared" si="118"/>
        <v>3.3655963417791269E-3</v>
      </c>
      <c r="AE111" s="115">
        <f t="shared" si="119"/>
        <v>3.3882642846141823E-3</v>
      </c>
      <c r="AF111" s="164">
        <v>234959011.74000001</v>
      </c>
      <c r="AG111" s="165">
        <v>129.82</v>
      </c>
      <c r="AH111" s="115">
        <f t="shared" si="120"/>
        <v>-2.3196312631526845E-3</v>
      </c>
      <c r="AI111" s="115">
        <f t="shared" si="121"/>
        <v>-3.6838066001536312E-3</v>
      </c>
      <c r="AJ111" s="116">
        <f t="shared" si="76"/>
        <v>-9.9805544538874285E-3</v>
      </c>
      <c r="AK111" s="116">
        <f t="shared" si="77"/>
        <v>2.1501568936484437E-3</v>
      </c>
      <c r="AL111" s="117">
        <f t="shared" si="78"/>
        <v>-7.6832860094712921E-2</v>
      </c>
      <c r="AM111" s="117">
        <f t="shared" si="79"/>
        <v>2.0918527838943039E-2</v>
      </c>
      <c r="AN111" s="118">
        <f t="shared" si="80"/>
        <v>3.0284298162421397E-2</v>
      </c>
      <c r="AO111" s="202">
        <f t="shared" si="81"/>
        <v>6.9882848467239106E-3</v>
      </c>
      <c r="AP111" s="122"/>
      <c r="AQ111" s="120"/>
      <c r="AR111" s="124"/>
      <c r="AS111" s="121"/>
      <c r="AT111" s="121"/>
    </row>
    <row r="112" spans="1:46" s="278" customFormat="1">
      <c r="A112" s="197" t="s">
        <v>148</v>
      </c>
      <c r="B112" s="164">
        <v>157747514.52000001</v>
      </c>
      <c r="C112" s="165">
        <v>3.4519000000000002</v>
      </c>
      <c r="D112" s="164">
        <v>163597210.56999999</v>
      </c>
      <c r="E112" s="165">
        <v>3.5798999999999999</v>
      </c>
      <c r="F112" s="115">
        <f>((D112-B112)/B112)</f>
        <v>3.708265114540571E-2</v>
      </c>
      <c r="G112" s="115">
        <f>((E112-C112)/C112)</f>
        <v>3.7081027839740335E-2</v>
      </c>
      <c r="H112" s="164">
        <v>162495991.81</v>
      </c>
      <c r="I112" s="165">
        <v>3.5449000000000002</v>
      </c>
      <c r="J112" s="115">
        <f t="shared" si="108"/>
        <v>-6.7312807850644918E-3</v>
      </c>
      <c r="K112" s="115">
        <f t="shared" si="109"/>
        <v>-9.7768094080839408E-3</v>
      </c>
      <c r="L112" s="164">
        <v>158645902.44999999</v>
      </c>
      <c r="M112" s="165">
        <v>3.5103</v>
      </c>
      <c r="N112" s="115">
        <f t="shared" si="110"/>
        <v>-2.3693442017337685E-2</v>
      </c>
      <c r="O112" s="115">
        <f t="shared" si="111"/>
        <v>-9.7605010014387393E-3</v>
      </c>
      <c r="P112" s="164">
        <v>156990559.84999999</v>
      </c>
      <c r="Q112" s="165">
        <v>3.4796</v>
      </c>
      <c r="R112" s="115">
        <f t="shared" si="112"/>
        <v>-1.043419700374363E-2</v>
      </c>
      <c r="S112" s="115">
        <f t="shared" si="113"/>
        <v>-8.7456912514599743E-3</v>
      </c>
      <c r="T112" s="164">
        <v>159383019.28</v>
      </c>
      <c r="U112" s="165">
        <v>3.5326</v>
      </c>
      <c r="V112" s="115">
        <f t="shared" si="114"/>
        <v>1.5239511422125852E-2</v>
      </c>
      <c r="W112" s="115">
        <f t="shared" si="115"/>
        <v>1.5231635820209201E-2</v>
      </c>
      <c r="X112" s="164">
        <v>159534348</v>
      </c>
      <c r="Y112" s="165">
        <v>3.536</v>
      </c>
      <c r="Z112" s="115">
        <f t="shared" si="116"/>
        <v>9.4946576293769656E-4</v>
      </c>
      <c r="AA112" s="115">
        <f t="shared" si="117"/>
        <v>9.6246390760348455E-4</v>
      </c>
      <c r="AB112" s="164">
        <v>157242931.09</v>
      </c>
      <c r="AC112" s="165">
        <v>3.4851999999999999</v>
      </c>
      <c r="AD112" s="115">
        <f t="shared" si="118"/>
        <v>-1.436315714281163E-2</v>
      </c>
      <c r="AE112" s="115">
        <f t="shared" si="119"/>
        <v>-1.4366515837104122E-2</v>
      </c>
      <c r="AF112" s="164">
        <v>159268085.99000001</v>
      </c>
      <c r="AG112" s="165">
        <v>3.5301</v>
      </c>
      <c r="AH112" s="115">
        <f t="shared" si="120"/>
        <v>1.2879147481935978E-2</v>
      </c>
      <c r="AI112" s="115">
        <f t="shared" si="121"/>
        <v>1.2883048318604432E-2</v>
      </c>
      <c r="AJ112" s="116">
        <f t="shared" si="76"/>
        <v>1.3660873579309748E-3</v>
      </c>
      <c r="AK112" s="116">
        <f t="shared" si="77"/>
        <v>2.9385822985088348E-3</v>
      </c>
      <c r="AL112" s="117">
        <f t="shared" si="78"/>
        <v>-2.64620928738124E-2</v>
      </c>
      <c r="AM112" s="117">
        <f t="shared" si="79"/>
        <v>-1.3911003100645226E-2</v>
      </c>
      <c r="AN112" s="118">
        <f t="shared" si="80"/>
        <v>1.9570649226240282E-2</v>
      </c>
      <c r="AO112" s="202">
        <f t="shared" si="81"/>
        <v>1.7641508574656899E-2</v>
      </c>
      <c r="AP112" s="122"/>
      <c r="AQ112" s="120"/>
      <c r="AR112" s="124"/>
      <c r="AS112" s="121"/>
      <c r="AT112" s="121"/>
    </row>
    <row r="113" spans="1:46" s="278" customFormat="1">
      <c r="A113" s="197" t="s">
        <v>198</v>
      </c>
      <c r="B113" s="164">
        <v>401650112.99000001</v>
      </c>
      <c r="C113" s="165">
        <v>127.59</v>
      </c>
      <c r="D113" s="164">
        <v>404777220.97000003</v>
      </c>
      <c r="E113" s="165">
        <v>128.38</v>
      </c>
      <c r="F113" s="115">
        <f>((D113-B113)/B113)</f>
        <v>7.7856519365099132E-3</v>
      </c>
      <c r="G113" s="115">
        <f>((E113-C113)/C113)</f>
        <v>6.1917078140919513E-3</v>
      </c>
      <c r="H113" s="164">
        <v>379395195.63999999</v>
      </c>
      <c r="I113" s="165">
        <v>127.8</v>
      </c>
      <c r="J113" s="115">
        <f t="shared" si="108"/>
        <v>-6.2706160364397648E-2</v>
      </c>
      <c r="K113" s="115">
        <f t="shared" si="109"/>
        <v>-4.5178376694188999E-3</v>
      </c>
      <c r="L113" s="164">
        <v>404388878.06999999</v>
      </c>
      <c r="M113" s="165">
        <v>128.18</v>
      </c>
      <c r="N113" s="115">
        <f t="shared" si="110"/>
        <v>6.5877698814393995E-2</v>
      </c>
      <c r="O113" s="115">
        <f t="shared" si="111"/>
        <v>2.9733959311424858E-3</v>
      </c>
      <c r="P113" s="164">
        <v>404155668.19999999</v>
      </c>
      <c r="Q113" s="165">
        <v>128.03</v>
      </c>
      <c r="R113" s="115">
        <f t="shared" si="112"/>
        <v>-5.7669704249293423E-4</v>
      </c>
      <c r="S113" s="115">
        <f t="shared" si="113"/>
        <v>-1.1702293649555756E-3</v>
      </c>
      <c r="T113" s="164">
        <v>343223527.63</v>
      </c>
      <c r="U113" s="165">
        <v>129.77000000000001</v>
      </c>
      <c r="V113" s="115">
        <f t="shared" si="114"/>
        <v>-0.1507640381276236</v>
      </c>
      <c r="W113" s="115">
        <f t="shared" si="115"/>
        <v>1.3590564711395837E-2</v>
      </c>
      <c r="X113" s="164">
        <v>345419542.94</v>
      </c>
      <c r="Y113" s="165">
        <v>130.43</v>
      </c>
      <c r="Z113" s="115">
        <f t="shared" si="116"/>
        <v>6.3982073873657614E-3</v>
      </c>
      <c r="AA113" s="115">
        <f t="shared" si="117"/>
        <v>5.0859212452800846E-3</v>
      </c>
      <c r="AB113" s="164">
        <v>326134362.76999998</v>
      </c>
      <c r="AC113" s="165">
        <v>114.28</v>
      </c>
      <c r="AD113" s="115">
        <f t="shared" si="118"/>
        <v>-5.583117853105922E-2</v>
      </c>
      <c r="AE113" s="115">
        <f t="shared" si="119"/>
        <v>-0.12382120677758188</v>
      </c>
      <c r="AF113" s="164">
        <v>328266838.60000002</v>
      </c>
      <c r="AG113" s="165">
        <v>115.04</v>
      </c>
      <c r="AH113" s="115">
        <f t="shared" si="120"/>
        <v>6.5386419630486187E-3</v>
      </c>
      <c r="AI113" s="115">
        <f t="shared" si="121"/>
        <v>6.6503325166258759E-3</v>
      </c>
      <c r="AJ113" s="116">
        <f t="shared" si="76"/>
        <v>-2.2909734245531884E-2</v>
      </c>
      <c r="AK113" s="116">
        <f t="shared" si="77"/>
        <v>-1.1877168949177515E-2</v>
      </c>
      <c r="AL113" s="117">
        <f t="shared" si="78"/>
        <v>-0.18901849809298077</v>
      </c>
      <c r="AM113" s="117">
        <f t="shared" si="79"/>
        <v>-0.10391026639663491</v>
      </c>
      <c r="AN113" s="118">
        <f t="shared" si="80"/>
        <v>6.5535859217771456E-2</v>
      </c>
      <c r="AO113" s="202">
        <f t="shared" si="81"/>
        <v>4.5555162322397674E-2</v>
      </c>
      <c r="AP113" s="122"/>
      <c r="AQ113" s="120"/>
      <c r="AR113" s="124"/>
      <c r="AS113" s="121"/>
      <c r="AT113" s="121"/>
    </row>
    <row r="114" spans="1:46" s="278" customFormat="1">
      <c r="A114" s="197" t="s">
        <v>166</v>
      </c>
      <c r="B114" s="164">
        <v>102814618</v>
      </c>
      <c r="C114" s="165">
        <v>137.394068</v>
      </c>
      <c r="D114" s="164">
        <v>107410430.12</v>
      </c>
      <c r="E114" s="165">
        <v>136.85228599999999</v>
      </c>
      <c r="F114" s="115">
        <f>((D114-B114)/B114)</f>
        <v>4.4699987311142907E-2</v>
      </c>
      <c r="G114" s="115">
        <f>((E114-C114)/C114)</f>
        <v>-3.9432706803616295E-3</v>
      </c>
      <c r="H114" s="164">
        <v>147976600.40000001</v>
      </c>
      <c r="I114" s="165">
        <v>136.94573500000001</v>
      </c>
      <c r="J114" s="115">
        <f t="shared" si="108"/>
        <v>0.37767440494074056</v>
      </c>
      <c r="K114" s="115">
        <f t="shared" si="109"/>
        <v>6.8284573631470795E-4</v>
      </c>
      <c r="L114" s="164">
        <v>149930888.06</v>
      </c>
      <c r="M114" s="165">
        <v>137.60713699999999</v>
      </c>
      <c r="N114" s="115">
        <f t="shared" si="110"/>
        <v>1.3206734407448897E-2</v>
      </c>
      <c r="O114" s="115">
        <f t="shared" si="111"/>
        <v>4.8296648303795741E-3</v>
      </c>
      <c r="P114" s="164">
        <v>148721001.91999999</v>
      </c>
      <c r="Q114" s="165">
        <v>136.300252</v>
      </c>
      <c r="R114" s="115">
        <f t="shared" si="112"/>
        <v>-8.0696256498916877E-3</v>
      </c>
      <c r="S114" s="115">
        <f t="shared" si="113"/>
        <v>-9.4972181566425166E-3</v>
      </c>
      <c r="T114" s="164">
        <v>147513658.31999999</v>
      </c>
      <c r="U114" s="165">
        <v>135.47019299999999</v>
      </c>
      <c r="V114" s="115">
        <f t="shared" si="114"/>
        <v>-8.1181782291209169E-3</v>
      </c>
      <c r="W114" s="115">
        <f t="shared" si="115"/>
        <v>-6.089930046497681E-3</v>
      </c>
      <c r="X114" s="164">
        <v>137762107.31</v>
      </c>
      <c r="Y114" s="165">
        <v>126.880746</v>
      </c>
      <c r="Z114" s="115">
        <f t="shared" si="116"/>
        <v>-6.610608889412832E-2</v>
      </c>
      <c r="AA114" s="115">
        <f t="shared" si="117"/>
        <v>-6.3404700397821034E-2</v>
      </c>
      <c r="AB114" s="164">
        <v>138011672.91</v>
      </c>
      <c r="AC114" s="165">
        <v>126.708089</v>
      </c>
      <c r="AD114" s="115">
        <f t="shared" si="118"/>
        <v>1.8115692687424385E-3</v>
      </c>
      <c r="AE114" s="115">
        <f t="shared" si="119"/>
        <v>-1.3607817217594304E-3</v>
      </c>
      <c r="AF114" s="164">
        <v>141289524.09999999</v>
      </c>
      <c r="AG114" s="165">
        <v>128.719776</v>
      </c>
      <c r="AH114" s="115">
        <f t="shared" si="120"/>
        <v>2.3750535885015654E-2</v>
      </c>
      <c r="AI114" s="115">
        <f t="shared" si="121"/>
        <v>1.5876547550172544E-2</v>
      </c>
      <c r="AJ114" s="116">
        <f t="shared" si="76"/>
        <v>4.7356167379993687E-2</v>
      </c>
      <c r="AK114" s="116">
        <f t="shared" si="77"/>
        <v>-7.8633553607769351E-3</v>
      </c>
      <c r="AL114" s="117">
        <f t="shared" si="78"/>
        <v>0.31541717077335907</v>
      </c>
      <c r="AM114" s="117">
        <f t="shared" si="79"/>
        <v>-5.9425459652168298E-2</v>
      </c>
      <c r="AN114" s="118">
        <f t="shared" si="80"/>
        <v>0.1372890686201409</v>
      </c>
      <c r="AO114" s="202">
        <f t="shared" si="81"/>
        <v>2.3742786532586633E-2</v>
      </c>
      <c r="AP114" s="122"/>
      <c r="AQ114" s="120"/>
      <c r="AR114" s="124"/>
      <c r="AS114" s="121"/>
      <c r="AT114" s="121"/>
    </row>
    <row r="115" spans="1:46" s="374" customFormat="1">
      <c r="A115" s="197" t="s">
        <v>184</v>
      </c>
      <c r="B115" s="164">
        <v>1247524842.6400001</v>
      </c>
      <c r="C115" s="165">
        <v>2.1503999999999999</v>
      </c>
      <c r="D115" s="164">
        <v>1263624708.3399999</v>
      </c>
      <c r="E115" s="165">
        <v>2.2212000000000001</v>
      </c>
      <c r="F115" s="115">
        <f>((D115-B115)/B115)</f>
        <v>1.2905446969640643E-2</v>
      </c>
      <c r="G115" s="115">
        <f>((E115-C115)/C115)</f>
        <v>3.2924107142857234E-2</v>
      </c>
      <c r="H115" s="164">
        <v>1262556770.8900001</v>
      </c>
      <c r="I115" s="165">
        <v>2.2183999999999999</v>
      </c>
      <c r="J115" s="115">
        <f t="shared" si="108"/>
        <v>-8.4513815134458611E-4</v>
      </c>
      <c r="K115" s="115">
        <f t="shared" si="109"/>
        <v>-1.2605798667387608E-3</v>
      </c>
      <c r="L115" s="164">
        <v>1263811306.54</v>
      </c>
      <c r="M115" s="165">
        <v>2.2202000000000002</v>
      </c>
      <c r="N115" s="115">
        <f t="shared" si="110"/>
        <v>9.9364692259779432E-4</v>
      </c>
      <c r="O115" s="115">
        <f t="shared" si="111"/>
        <v>8.1139560043285515E-4</v>
      </c>
      <c r="P115" s="164">
        <v>1255311872.48</v>
      </c>
      <c r="Q115" s="165">
        <v>2.2054999999999998</v>
      </c>
      <c r="R115" s="115">
        <f t="shared" si="112"/>
        <v>-6.7252397695897123E-3</v>
      </c>
      <c r="S115" s="115">
        <f t="shared" si="113"/>
        <v>-6.6210251328710831E-3</v>
      </c>
      <c r="T115" s="164">
        <v>1264892637.6500001</v>
      </c>
      <c r="U115" s="165">
        <v>2.2313000000000001</v>
      </c>
      <c r="V115" s="115">
        <f t="shared" si="114"/>
        <v>7.6321792058512694E-3</v>
      </c>
      <c r="W115" s="115">
        <f t="shared" si="115"/>
        <v>1.1698027658127531E-2</v>
      </c>
      <c r="X115" s="164">
        <v>1262142319.3599999</v>
      </c>
      <c r="Y115" s="165">
        <v>2.2267999999999999</v>
      </c>
      <c r="Z115" s="115">
        <f t="shared" si="116"/>
        <v>-2.1743491962368604E-3</v>
      </c>
      <c r="AA115" s="115">
        <f t="shared" si="117"/>
        <v>-2.0167615291534846E-3</v>
      </c>
      <c r="AB115" s="164">
        <v>1250216902.54</v>
      </c>
      <c r="AC115" s="165">
        <v>2.2059000000000002</v>
      </c>
      <c r="AD115" s="115">
        <f t="shared" si="118"/>
        <v>-9.4485515912714237E-3</v>
      </c>
      <c r="AE115" s="115">
        <f t="shared" si="119"/>
        <v>-9.3856655290101027E-3</v>
      </c>
      <c r="AF115" s="164">
        <v>1314294737.78</v>
      </c>
      <c r="AG115" s="165">
        <v>2.3159999999999998</v>
      </c>
      <c r="AH115" s="115">
        <f t="shared" si="120"/>
        <v>5.1253374602292165E-2</v>
      </c>
      <c r="AI115" s="115">
        <f t="shared" si="121"/>
        <v>4.9911600707194179E-2</v>
      </c>
      <c r="AJ115" s="116">
        <f t="shared" si="76"/>
        <v>6.698921123992411E-3</v>
      </c>
      <c r="AK115" s="116">
        <f t="shared" si="77"/>
        <v>9.507637381354796E-3</v>
      </c>
      <c r="AL115" s="117">
        <f t="shared" si="78"/>
        <v>4.0098954306270508E-2</v>
      </c>
      <c r="AM115" s="117">
        <f t="shared" si="79"/>
        <v>4.2679632631010163E-2</v>
      </c>
      <c r="AN115" s="118">
        <f t="shared" si="80"/>
        <v>1.9396752819169645E-2</v>
      </c>
      <c r="AO115" s="202">
        <f t="shared" si="81"/>
        <v>2.1135922912409528E-2</v>
      </c>
      <c r="AP115" s="122"/>
      <c r="AQ115" s="120"/>
      <c r="AR115" s="124"/>
      <c r="AS115" s="121"/>
      <c r="AT115" s="121"/>
    </row>
    <row r="116" spans="1:46">
      <c r="A116" s="197" t="s">
        <v>205</v>
      </c>
      <c r="B116" s="164">
        <v>15075550.710000001</v>
      </c>
      <c r="C116" s="165">
        <v>0.99680000000000002</v>
      </c>
      <c r="D116" s="164">
        <v>15121477.68</v>
      </c>
      <c r="E116" s="165">
        <v>0.99980000000000002</v>
      </c>
      <c r="F116" s="115">
        <f>((D116-B116)/B116)</f>
        <v>3.0464538830766736E-3</v>
      </c>
      <c r="G116" s="115">
        <f>((E116-C116)/C116)</f>
        <v>3.0096308186195854E-3</v>
      </c>
      <c r="H116" s="164">
        <v>15089048.449999999</v>
      </c>
      <c r="I116" s="165">
        <v>0.99760000000000004</v>
      </c>
      <c r="J116" s="115">
        <f t="shared" si="108"/>
        <v>-2.144580753697905E-3</v>
      </c>
      <c r="K116" s="115">
        <f t="shared" si="109"/>
        <v>-2.2004400880175834E-3</v>
      </c>
      <c r="L116" s="164">
        <v>15011909.17</v>
      </c>
      <c r="M116" s="165">
        <v>0.99250000000000005</v>
      </c>
      <c r="N116" s="115">
        <f t="shared" si="110"/>
        <v>-5.1122693558585093E-3</v>
      </c>
      <c r="O116" s="115">
        <f t="shared" si="111"/>
        <v>-5.1122694466720058E-3</v>
      </c>
      <c r="P116" s="164">
        <v>15115593.800000001</v>
      </c>
      <c r="Q116" s="165">
        <v>0.99939999999999996</v>
      </c>
      <c r="R116" s="115">
        <f t="shared" si="112"/>
        <v>6.9068250297707346E-3</v>
      </c>
      <c r="S116" s="115">
        <f t="shared" si="113"/>
        <v>6.9521410579344136E-3</v>
      </c>
      <c r="T116" s="164">
        <v>15196524.470000001</v>
      </c>
      <c r="U116" s="165">
        <v>1.0046999999999999</v>
      </c>
      <c r="V116" s="115">
        <f t="shared" si="114"/>
        <v>5.3541178117660132E-3</v>
      </c>
      <c r="W116" s="115">
        <f t="shared" si="115"/>
        <v>5.3031819091454591E-3</v>
      </c>
      <c r="X116" s="164">
        <v>15233111.49</v>
      </c>
      <c r="Y116" s="165">
        <v>1.0072000000000001</v>
      </c>
      <c r="Z116" s="115">
        <f t="shared" si="116"/>
        <v>2.4075912931425399E-3</v>
      </c>
      <c r="AA116" s="115">
        <f t="shared" si="117"/>
        <v>2.4883049666568815E-3</v>
      </c>
      <c r="AB116" s="164">
        <v>15153646.189999999</v>
      </c>
      <c r="AC116" s="165">
        <v>1.0119</v>
      </c>
      <c r="AD116" s="115">
        <f t="shared" si="118"/>
        <v>-5.2166164510885982E-3</v>
      </c>
      <c r="AE116" s="115">
        <f t="shared" si="119"/>
        <v>4.6664019062747477E-3</v>
      </c>
      <c r="AF116" s="164">
        <v>15153646.189999999</v>
      </c>
      <c r="AG116" s="165">
        <v>1.0119</v>
      </c>
      <c r="AH116" s="115">
        <f t="shared" si="120"/>
        <v>0</v>
      </c>
      <c r="AI116" s="115">
        <f t="shared" si="121"/>
        <v>0</v>
      </c>
      <c r="AJ116" s="116">
        <f t="shared" si="76"/>
        <v>6.5519018213886871E-4</v>
      </c>
      <c r="AK116" s="116">
        <f t="shared" si="77"/>
        <v>1.8883688904926875E-3</v>
      </c>
      <c r="AL116" s="117">
        <f t="shared" si="78"/>
        <v>2.1273390524886703E-3</v>
      </c>
      <c r="AM116" s="117">
        <f t="shared" si="79"/>
        <v>1.2102420484096819E-2</v>
      </c>
      <c r="AN116" s="118">
        <f t="shared" si="80"/>
        <v>4.5663615557723029E-3</v>
      </c>
      <c r="AO116" s="202">
        <f t="shared" si="81"/>
        <v>4.0695838435353925E-3</v>
      </c>
      <c r="AP116" s="122"/>
      <c r="AQ116" s="148">
        <f>SUM(AQ96:AQ107)</f>
        <v>19048418430.824383</v>
      </c>
      <c r="AR116" s="149"/>
      <c r="AS116" s="121" t="e">
        <f>(#REF!/AQ116)-1</f>
        <v>#REF!</v>
      </c>
      <c r="AT116" s="121" t="e">
        <f>(#REF!/AR116)-1</f>
        <v>#REF!</v>
      </c>
    </row>
    <row r="117" spans="1:46">
      <c r="A117" s="199" t="s">
        <v>56</v>
      </c>
      <c r="B117" s="179">
        <f>SUM(B97:B116)</f>
        <v>29106690389.250004</v>
      </c>
      <c r="C117" s="70"/>
      <c r="D117" s="179">
        <f>SUM(D97:D116)</f>
        <v>29055441454.749996</v>
      </c>
      <c r="E117" s="70"/>
      <c r="F117" s="115">
        <f>((D117-B117)/B117)</f>
        <v>-1.7607269605250425E-3</v>
      </c>
      <c r="G117" s="115"/>
      <c r="H117" s="179">
        <f>SUM(H97:H116)</f>
        <v>28995805087.060005</v>
      </c>
      <c r="I117" s="70"/>
      <c r="J117" s="115">
        <f>((H117-D117)/D117)</f>
        <v>-2.0525025504385037E-3</v>
      </c>
      <c r="K117" s="115"/>
      <c r="L117" s="179">
        <f>SUM(L97:L116)</f>
        <v>29070858606.970005</v>
      </c>
      <c r="M117" s="70"/>
      <c r="N117" s="115">
        <f>((L117-H117)/H117)</f>
        <v>2.5884268322487131E-3</v>
      </c>
      <c r="O117" s="115"/>
      <c r="P117" s="179">
        <f>SUM(P97:P116)</f>
        <v>28776493345.829994</v>
      </c>
      <c r="Q117" s="70"/>
      <c r="R117" s="115">
        <f>((P117-L117)/L117)</f>
        <v>-1.0125784900946615E-2</v>
      </c>
      <c r="S117" s="115"/>
      <c r="T117" s="179">
        <f>SUM(T97:T116)</f>
        <v>29095842052.560001</v>
      </c>
      <c r="U117" s="70"/>
      <c r="V117" s="115">
        <f>((T117-P117)/P117)</f>
        <v>1.1097554621827613E-2</v>
      </c>
      <c r="W117" s="115"/>
      <c r="X117" s="179">
        <f>SUM(X97:X116)</f>
        <v>29090050086.420002</v>
      </c>
      <c r="Y117" s="70"/>
      <c r="Z117" s="115">
        <f>((X117-T117)/T117)</f>
        <v>-1.9906508048595151E-4</v>
      </c>
      <c r="AA117" s="115"/>
      <c r="AB117" s="179">
        <f>SUM(AB97:AB116)</f>
        <v>29033055017.510002</v>
      </c>
      <c r="AC117" s="70"/>
      <c r="AD117" s="115">
        <f>((AB117-X117)/X117)</f>
        <v>-1.9592633474566153E-3</v>
      </c>
      <c r="AE117" s="115"/>
      <c r="AF117" s="179">
        <f>SUM(AF97:AF116)</f>
        <v>29326862345.399994</v>
      </c>
      <c r="AG117" s="70"/>
      <c r="AH117" s="115">
        <f>((AF117-AB117)/AB117)</f>
        <v>1.0119752389570951E-2</v>
      </c>
      <c r="AI117" s="115"/>
      <c r="AJ117" s="116">
        <f t="shared" si="76"/>
        <v>9.6354887547431863E-4</v>
      </c>
      <c r="AK117" s="116"/>
      <c r="AL117" s="117">
        <f t="shared" si="78"/>
        <v>9.3414822511886392E-3</v>
      </c>
      <c r="AM117" s="117"/>
      <c r="AN117" s="118">
        <f t="shared" si="80"/>
        <v>6.9545507688278411E-3</v>
      </c>
      <c r="AO117" s="202"/>
      <c r="AP117" s="122"/>
      <c r="AQ117" s="132"/>
      <c r="AR117" s="98"/>
      <c r="AS117" s="121" t="e">
        <f>(#REF!/AQ117)-1</f>
        <v>#REF!</v>
      </c>
      <c r="AT117" s="121" t="e">
        <f>(#REF!/AR117)-1</f>
        <v>#REF!</v>
      </c>
    </row>
    <row r="118" spans="1:46">
      <c r="A118" s="200" t="s">
        <v>90</v>
      </c>
      <c r="B118" s="169"/>
      <c r="C118" s="171"/>
      <c r="D118" s="169"/>
      <c r="E118" s="171"/>
      <c r="F118" s="115"/>
      <c r="G118" s="115"/>
      <c r="H118" s="169"/>
      <c r="I118" s="171"/>
      <c r="J118" s="115"/>
      <c r="K118" s="115"/>
      <c r="L118" s="169"/>
      <c r="M118" s="171"/>
      <c r="N118" s="115"/>
      <c r="O118" s="115"/>
      <c r="P118" s="169"/>
      <c r="Q118" s="171"/>
      <c r="R118" s="115"/>
      <c r="S118" s="115"/>
      <c r="T118" s="169"/>
      <c r="U118" s="171"/>
      <c r="V118" s="115"/>
      <c r="W118" s="115"/>
      <c r="X118" s="169"/>
      <c r="Y118" s="171"/>
      <c r="Z118" s="115"/>
      <c r="AA118" s="115"/>
      <c r="AB118" s="169"/>
      <c r="AC118" s="171"/>
      <c r="AD118" s="115"/>
      <c r="AE118" s="115"/>
      <c r="AF118" s="169"/>
      <c r="AG118" s="171"/>
      <c r="AH118" s="115"/>
      <c r="AI118" s="115"/>
      <c r="AJ118" s="116"/>
      <c r="AK118" s="116"/>
      <c r="AL118" s="117"/>
      <c r="AM118" s="117"/>
      <c r="AN118" s="118"/>
      <c r="AO118" s="202"/>
      <c r="AP118" s="122"/>
      <c r="AQ118" s="120">
        <v>640873657.65999997</v>
      </c>
      <c r="AR118" s="124">
        <v>11.5358</v>
      </c>
      <c r="AS118" s="121" t="e">
        <f>(#REF!/AQ118)-1</f>
        <v>#REF!</v>
      </c>
      <c r="AT118" s="121" t="e">
        <f>(#REF!/AR118)-1</f>
        <v>#REF!</v>
      </c>
    </row>
    <row r="119" spans="1:46">
      <c r="A119" s="198" t="s">
        <v>36</v>
      </c>
      <c r="B119" s="172">
        <v>578735912.62</v>
      </c>
      <c r="C119" s="368">
        <v>13.3665</v>
      </c>
      <c r="D119" s="172">
        <v>582590012.82000005</v>
      </c>
      <c r="E119" s="368">
        <v>13.455</v>
      </c>
      <c r="F119" s="115">
        <f>((D119-B119)/B119)</f>
        <v>6.6595144969527117E-3</v>
      </c>
      <c r="G119" s="115">
        <f>((E119-C119)/C119)</f>
        <v>6.6210301874088055E-3</v>
      </c>
      <c r="H119" s="172">
        <v>578058667.71000004</v>
      </c>
      <c r="I119" s="368">
        <v>13.3528</v>
      </c>
      <c r="J119" s="115">
        <f t="shared" ref="J119:J125" si="122">((H119-D119)/D119)</f>
        <v>-7.7779313244081332E-3</v>
      </c>
      <c r="K119" s="115">
        <f t="shared" ref="K119:K125" si="123">((I119-E119)/E119)</f>
        <v>-7.5956893348197579E-3</v>
      </c>
      <c r="L119" s="172">
        <v>580036190.07000005</v>
      </c>
      <c r="M119" s="368">
        <v>13.4321</v>
      </c>
      <c r="N119" s="115">
        <f t="shared" ref="N119:N125" si="124">((L119-H119)/H119)</f>
        <v>3.4209717291050048E-3</v>
      </c>
      <c r="O119" s="115">
        <f t="shared" ref="O119:O125" si="125">((M119-I119)/I119)</f>
        <v>5.9388293092085499E-3</v>
      </c>
      <c r="P119" s="172">
        <v>576914285.75</v>
      </c>
      <c r="Q119" s="368">
        <v>13.3453</v>
      </c>
      <c r="R119" s="115">
        <f t="shared" ref="R119:R125" si="126">((P119-L119)/L119)</f>
        <v>-5.3822578201944502E-3</v>
      </c>
      <c r="S119" s="115">
        <f t="shared" ref="S119:S125" si="127">((Q119-M119)/M119)</f>
        <v>-6.4621317589952584E-3</v>
      </c>
      <c r="T119" s="172">
        <v>578710894.28999996</v>
      </c>
      <c r="U119" s="368">
        <v>13.388500000000001</v>
      </c>
      <c r="V119" s="115">
        <f t="shared" ref="V119:V125" si="128">((T119-P119)/P119)</f>
        <v>3.1141689231431236E-3</v>
      </c>
      <c r="W119" s="115">
        <f t="shared" ref="W119:W125" si="129">((U119-Q119)/Q119)</f>
        <v>3.2370947075000614E-3</v>
      </c>
      <c r="X119" s="172">
        <v>574927241.75999999</v>
      </c>
      <c r="Y119" s="368">
        <v>13.318099999999999</v>
      </c>
      <c r="Z119" s="115">
        <f t="shared" ref="Z119:Z125" si="130">((X119-T119)/T119)</f>
        <v>-6.538070334138087E-3</v>
      </c>
      <c r="AA119" s="115">
        <f t="shared" ref="AA119:AA125" si="131">((Y119-U119)/U119)</f>
        <v>-5.2582440153864235E-3</v>
      </c>
      <c r="AB119" s="172">
        <v>579948107.88999999</v>
      </c>
      <c r="AC119" s="368">
        <v>13.435</v>
      </c>
      <c r="AD119" s="115">
        <f t="shared" ref="AD119:AD125" si="132">((AB119-X119)/X119)</f>
        <v>8.7330461409861771E-3</v>
      </c>
      <c r="AE119" s="115">
        <f t="shared" ref="AE119:AE125" si="133">((AC119-Y119)/Y119)</f>
        <v>8.7775283261126678E-3</v>
      </c>
      <c r="AF119" s="172">
        <v>589745313.63</v>
      </c>
      <c r="AG119" s="368">
        <v>13.6632</v>
      </c>
      <c r="AH119" s="115">
        <f t="shared" ref="AH119:AH125" si="134">((AF119-AB119)/AB119)</f>
        <v>1.68932454588821E-2</v>
      </c>
      <c r="AI119" s="115">
        <f t="shared" ref="AI119:AI125" si="135">((AG119-AC119)/AC119)</f>
        <v>1.6985485671752832E-2</v>
      </c>
      <c r="AJ119" s="116">
        <f t="shared" si="76"/>
        <v>2.3903359087910558E-3</v>
      </c>
      <c r="AK119" s="116">
        <f t="shared" si="77"/>
        <v>2.7804878865976845E-3</v>
      </c>
      <c r="AL119" s="117">
        <f t="shared" si="78"/>
        <v>1.2281880314708863E-2</v>
      </c>
      <c r="AM119" s="117">
        <f t="shared" si="79"/>
        <v>1.5473801560758062E-2</v>
      </c>
      <c r="AN119" s="118">
        <f t="shared" si="80"/>
        <v>8.5682111701376913E-3</v>
      </c>
      <c r="AO119" s="202">
        <f t="shared" si="81"/>
        <v>8.6221650731437057E-3</v>
      </c>
      <c r="AP119" s="122"/>
      <c r="AQ119" s="120">
        <v>2128320668.46</v>
      </c>
      <c r="AR119" s="127">
        <v>1.04</v>
      </c>
      <c r="AS119" s="121" t="e">
        <f>(#REF!/AQ119)-1</f>
        <v>#REF!</v>
      </c>
      <c r="AT119" s="121" t="e">
        <f>(#REF!/AR119)-1</f>
        <v>#REF!</v>
      </c>
    </row>
    <row r="120" spans="1:46">
      <c r="A120" s="198" t="s">
        <v>38</v>
      </c>
      <c r="B120" s="172">
        <v>2706187463.0500002</v>
      </c>
      <c r="C120" s="368">
        <v>1.37</v>
      </c>
      <c r="D120" s="172">
        <v>2719801990.6599998</v>
      </c>
      <c r="E120" s="368">
        <v>1.38</v>
      </c>
      <c r="F120" s="115">
        <f>((D120-B120)/B120)</f>
        <v>5.0308885825135876E-3</v>
      </c>
      <c r="G120" s="115">
        <f>((E120-C120)/C120)</f>
        <v>7.2992700729925444E-3</v>
      </c>
      <c r="H120" s="172">
        <v>2712374007.0599999</v>
      </c>
      <c r="I120" s="368">
        <v>1.37</v>
      </c>
      <c r="J120" s="115">
        <f t="shared" si="122"/>
        <v>-2.7310751391123864E-3</v>
      </c>
      <c r="K120" s="115">
        <f t="shared" si="123"/>
        <v>-7.2463768115940486E-3</v>
      </c>
      <c r="L120" s="172">
        <v>2730218999.77</v>
      </c>
      <c r="M120" s="368">
        <v>1.38</v>
      </c>
      <c r="N120" s="115">
        <f t="shared" si="124"/>
        <v>6.5791047486635544E-3</v>
      </c>
      <c r="O120" s="115">
        <f t="shared" si="125"/>
        <v>7.2992700729925444E-3</v>
      </c>
      <c r="P120" s="172">
        <v>2734622351.8299999</v>
      </c>
      <c r="Q120" s="368">
        <v>1.38</v>
      </c>
      <c r="R120" s="115">
        <f t="shared" si="126"/>
        <v>1.6128200925899685E-3</v>
      </c>
      <c r="S120" s="115">
        <f t="shared" si="127"/>
        <v>0</v>
      </c>
      <c r="T120" s="172">
        <v>2745927310.3099999</v>
      </c>
      <c r="U120" s="368">
        <v>1.39</v>
      </c>
      <c r="V120" s="115">
        <f t="shared" si="128"/>
        <v>4.1340108525167209E-3</v>
      </c>
      <c r="W120" s="115">
        <f t="shared" si="129"/>
        <v>7.2463768115942099E-3</v>
      </c>
      <c r="X120" s="172">
        <v>2770145667.9400001</v>
      </c>
      <c r="Y120" s="368">
        <v>1.41</v>
      </c>
      <c r="Z120" s="115">
        <f t="shared" si="130"/>
        <v>8.8197373393930061E-3</v>
      </c>
      <c r="AA120" s="115">
        <f t="shared" si="131"/>
        <v>1.4388489208633108E-2</v>
      </c>
      <c r="AB120" s="172">
        <v>2722970342.27</v>
      </c>
      <c r="AC120" s="368">
        <v>1.38</v>
      </c>
      <c r="AD120" s="115">
        <f t="shared" si="132"/>
        <v>-1.7029907927218025E-2</v>
      </c>
      <c r="AE120" s="115">
        <f t="shared" si="133"/>
        <v>-2.1276595744680871E-2</v>
      </c>
      <c r="AF120" s="172">
        <v>2726511140.8899999</v>
      </c>
      <c r="AG120" s="368">
        <v>1.38</v>
      </c>
      <c r="AH120" s="115">
        <f t="shared" si="134"/>
        <v>1.3003441737995957E-3</v>
      </c>
      <c r="AI120" s="115">
        <f t="shared" si="135"/>
        <v>0</v>
      </c>
      <c r="AJ120" s="116">
        <f t="shared" si="76"/>
        <v>9.6449034039325246E-4</v>
      </c>
      <c r="AK120" s="116">
        <f t="shared" si="77"/>
        <v>9.6380420124218607E-4</v>
      </c>
      <c r="AL120" s="117">
        <f t="shared" si="78"/>
        <v>2.4667789247304526E-3</v>
      </c>
      <c r="AM120" s="117">
        <f t="shared" si="79"/>
        <v>0</v>
      </c>
      <c r="AN120" s="118">
        <f t="shared" si="80"/>
        <v>8.0870174424449714E-3</v>
      </c>
      <c r="AO120" s="202">
        <f t="shared" si="81"/>
        <v>1.1109001760934071E-2</v>
      </c>
      <c r="AP120" s="122"/>
      <c r="AQ120" s="120">
        <v>1789192828.73</v>
      </c>
      <c r="AR120" s="124">
        <v>0.79</v>
      </c>
      <c r="AS120" s="121" t="e">
        <f>(#REF!/AQ120)-1</f>
        <v>#REF!</v>
      </c>
      <c r="AT120" s="121" t="e">
        <f>(#REF!/AR120)-1</f>
        <v>#REF!</v>
      </c>
    </row>
    <row r="121" spans="1:46">
      <c r="A121" s="198" t="s">
        <v>39</v>
      </c>
      <c r="B121" s="168">
        <v>1512797438.01</v>
      </c>
      <c r="C121" s="168">
        <v>1.1399999999999999</v>
      </c>
      <c r="D121" s="168">
        <v>1524601363.26</v>
      </c>
      <c r="E121" s="168">
        <v>1.1499999999999999</v>
      </c>
      <c r="F121" s="115">
        <f>((D121-B121)/B121)</f>
        <v>7.8027136703294527E-3</v>
      </c>
      <c r="G121" s="115">
        <f>((E121-C121)/C121)</f>
        <v>8.7719298245614117E-3</v>
      </c>
      <c r="H121" s="168">
        <v>1525027348.23</v>
      </c>
      <c r="I121" s="168">
        <v>1.1499999999999999</v>
      </c>
      <c r="J121" s="115">
        <f t="shared" si="122"/>
        <v>2.7940744398205204E-4</v>
      </c>
      <c r="K121" s="115">
        <f t="shared" si="123"/>
        <v>0</v>
      </c>
      <c r="L121" s="168">
        <v>1526222006.5699999</v>
      </c>
      <c r="M121" s="168">
        <v>1.1499999999999999</v>
      </c>
      <c r="N121" s="115">
        <f t="shared" si="124"/>
        <v>7.8336846967792177E-4</v>
      </c>
      <c r="O121" s="115">
        <f t="shared" si="125"/>
        <v>0</v>
      </c>
      <c r="P121" s="168">
        <v>1524400776.0899999</v>
      </c>
      <c r="Q121" s="168">
        <v>1.1499999999999999</v>
      </c>
      <c r="R121" s="115">
        <f t="shared" si="126"/>
        <v>-1.1932932903339635E-3</v>
      </c>
      <c r="S121" s="115">
        <f t="shared" si="127"/>
        <v>0</v>
      </c>
      <c r="T121" s="168">
        <v>1544514970.1800001</v>
      </c>
      <c r="U121" s="168">
        <v>1.17</v>
      </c>
      <c r="V121" s="115">
        <f t="shared" si="128"/>
        <v>1.3194820158509694E-2</v>
      </c>
      <c r="W121" s="115">
        <f t="shared" si="129"/>
        <v>1.7391304347826105E-2</v>
      </c>
      <c r="X121" s="168">
        <v>1510311035.0699999</v>
      </c>
      <c r="Y121" s="168">
        <v>1.18</v>
      </c>
      <c r="Z121" s="115">
        <f t="shared" si="130"/>
        <v>-2.214542155328799E-2</v>
      </c>
      <c r="AA121" s="115">
        <f t="shared" si="131"/>
        <v>8.5470085470085548E-3</v>
      </c>
      <c r="AB121" s="168">
        <v>1467573244.9400001</v>
      </c>
      <c r="AC121" s="168">
        <v>1.18</v>
      </c>
      <c r="AD121" s="115">
        <f t="shared" si="132"/>
        <v>-2.829734348595226E-2</v>
      </c>
      <c r="AE121" s="115">
        <f t="shared" si="133"/>
        <v>0</v>
      </c>
      <c r="AF121" s="168">
        <v>1503512589.79</v>
      </c>
      <c r="AG121" s="168">
        <v>1.2</v>
      </c>
      <c r="AH121" s="115">
        <f t="shared" si="134"/>
        <v>2.4488961606457495E-2</v>
      </c>
      <c r="AI121" s="115">
        <f t="shared" si="135"/>
        <v>1.6949152542372899E-2</v>
      </c>
      <c r="AJ121" s="116">
        <f t="shared" si="76"/>
        <v>-6.3584837257720005E-4</v>
      </c>
      <c r="AK121" s="116">
        <f t="shared" si="77"/>
        <v>6.4574244077211214E-3</v>
      </c>
      <c r="AL121" s="117">
        <f t="shared" si="78"/>
        <v>-1.3832319698905861E-2</v>
      </c>
      <c r="AM121" s="117">
        <f t="shared" si="79"/>
        <v>4.3478260869565258E-2</v>
      </c>
      <c r="AN121" s="118">
        <f t="shared" si="80"/>
        <v>1.7422216779841061E-2</v>
      </c>
      <c r="AO121" s="202">
        <f t="shared" si="81"/>
        <v>7.6171114408992557E-3</v>
      </c>
      <c r="AP121" s="122"/>
      <c r="AQ121" s="120">
        <v>204378030.47999999</v>
      </c>
      <c r="AR121" s="124">
        <v>22.9087</v>
      </c>
      <c r="AS121" s="121" t="e">
        <f>(#REF!/AQ121)-1</f>
        <v>#REF!</v>
      </c>
      <c r="AT121" s="121" t="e">
        <f>(#REF!/AR121)-1</f>
        <v>#REF!</v>
      </c>
    </row>
    <row r="122" spans="1:46">
      <c r="A122" s="198" t="s">
        <v>40</v>
      </c>
      <c r="B122" s="168">
        <v>368548155.44</v>
      </c>
      <c r="C122" s="168">
        <v>36.465600000000002</v>
      </c>
      <c r="D122" s="168">
        <v>368792611.86000001</v>
      </c>
      <c r="E122" s="168">
        <v>36.495399999999997</v>
      </c>
      <c r="F122" s="115">
        <f>((D122-B122)/B122)</f>
        <v>6.6329573596201176E-4</v>
      </c>
      <c r="G122" s="115">
        <f>((E122-C122)/C122)</f>
        <v>8.172085472334062E-4</v>
      </c>
      <c r="H122" s="168">
        <v>370267608.87</v>
      </c>
      <c r="I122" s="168">
        <v>36.545099999999998</v>
      </c>
      <c r="J122" s="115">
        <f t="shared" si="122"/>
        <v>3.9995297155245736E-3</v>
      </c>
      <c r="K122" s="115">
        <f t="shared" si="123"/>
        <v>1.3618154616746607E-3</v>
      </c>
      <c r="L122" s="168">
        <v>371899407.75999999</v>
      </c>
      <c r="M122" s="168">
        <v>36.857700000000001</v>
      </c>
      <c r="N122" s="115">
        <f t="shared" si="124"/>
        <v>4.4070797739504839E-3</v>
      </c>
      <c r="O122" s="115">
        <f t="shared" si="125"/>
        <v>8.5538143280495423E-3</v>
      </c>
      <c r="P122" s="168">
        <v>393310209.61000001</v>
      </c>
      <c r="Q122" s="168">
        <v>37.32</v>
      </c>
      <c r="R122" s="115">
        <f t="shared" si="126"/>
        <v>5.7571486814028974E-2</v>
      </c>
      <c r="S122" s="115">
        <f t="shared" si="127"/>
        <v>1.2542833654840074E-2</v>
      </c>
      <c r="T122" s="168">
        <v>394892595.02999997</v>
      </c>
      <c r="U122" s="168">
        <v>37.3872</v>
      </c>
      <c r="V122" s="115">
        <f t="shared" si="128"/>
        <v>4.023250303034403E-3</v>
      </c>
      <c r="W122" s="115">
        <f t="shared" si="129"/>
        <v>1.8006430868167122E-3</v>
      </c>
      <c r="X122" s="168">
        <v>400274515.19999999</v>
      </c>
      <c r="Y122" s="168">
        <v>37.966200000000001</v>
      </c>
      <c r="Z122" s="115">
        <f t="shared" si="130"/>
        <v>1.3628820184868629E-2</v>
      </c>
      <c r="AA122" s="115">
        <f t="shared" si="131"/>
        <v>1.5486583643599965E-2</v>
      </c>
      <c r="AB122" s="168">
        <v>402592436.17000002</v>
      </c>
      <c r="AC122" s="168">
        <v>37.930599999999998</v>
      </c>
      <c r="AD122" s="115">
        <f t="shared" si="132"/>
        <v>5.7908282490626789E-3</v>
      </c>
      <c r="AE122" s="115">
        <f t="shared" si="133"/>
        <v>-9.3767614351718883E-4</v>
      </c>
      <c r="AF122" s="168">
        <v>402400974.25</v>
      </c>
      <c r="AG122" s="176">
        <v>38.0334</v>
      </c>
      <c r="AH122" s="115">
        <f t="shared" si="134"/>
        <v>-4.755725711626866E-4</v>
      </c>
      <c r="AI122" s="115">
        <f t="shared" si="135"/>
        <v>2.7102128624382953E-3</v>
      </c>
      <c r="AJ122" s="116">
        <f t="shared" si="76"/>
        <v>1.1201089775658635E-2</v>
      </c>
      <c r="AK122" s="116">
        <f t="shared" si="77"/>
        <v>5.2919294301419333E-3</v>
      </c>
      <c r="AL122" s="117">
        <f t="shared" si="78"/>
        <v>9.1130790881348497E-2</v>
      </c>
      <c r="AM122" s="117">
        <f t="shared" si="79"/>
        <v>4.2142297385424028E-2</v>
      </c>
      <c r="AN122" s="118">
        <f t="shared" si="80"/>
        <v>1.9206808657737582E-2</v>
      </c>
      <c r="AO122" s="202">
        <f t="shared" si="81"/>
        <v>6.0977481657506667E-3</v>
      </c>
      <c r="AP122" s="122"/>
      <c r="AQ122" s="120">
        <v>160273731.87</v>
      </c>
      <c r="AR122" s="124">
        <v>133.94</v>
      </c>
      <c r="AS122" s="121" t="e">
        <f>(#REF!/AQ122)-1</f>
        <v>#REF!</v>
      </c>
      <c r="AT122" s="121" t="e">
        <f>(#REF!/AR122)-1</f>
        <v>#REF!</v>
      </c>
    </row>
    <row r="123" spans="1:46" s="278" customFormat="1">
      <c r="A123" s="197" t="s">
        <v>89</v>
      </c>
      <c r="B123" s="164">
        <v>238973260.02000001</v>
      </c>
      <c r="C123" s="176">
        <v>209.81</v>
      </c>
      <c r="D123" s="164">
        <v>236026870.87</v>
      </c>
      <c r="E123" s="176">
        <v>210.2</v>
      </c>
      <c r="F123" s="115">
        <f>((D123-B123)/B123)</f>
        <v>-1.2329367518999483E-2</v>
      </c>
      <c r="G123" s="115">
        <f>((E123-C123)/C123)</f>
        <v>1.8588246508745357E-3</v>
      </c>
      <c r="H123" s="164">
        <v>235503524.80000001</v>
      </c>
      <c r="I123" s="176">
        <v>210.58</v>
      </c>
      <c r="J123" s="115">
        <f t="shared" si="122"/>
        <v>-2.2173156305082056E-3</v>
      </c>
      <c r="K123" s="115">
        <f t="shared" si="123"/>
        <v>1.8078020932446428E-3</v>
      </c>
      <c r="L123" s="164">
        <v>239649578.30000001</v>
      </c>
      <c r="M123" s="176">
        <v>214.38</v>
      </c>
      <c r="N123" s="115">
        <f t="shared" si="124"/>
        <v>1.7605059217355713E-2</v>
      </c>
      <c r="O123" s="115">
        <f t="shared" si="125"/>
        <v>1.804539842340195E-2</v>
      </c>
      <c r="P123" s="164">
        <v>250734048.16999999</v>
      </c>
      <c r="Q123" s="176">
        <v>213.11</v>
      </c>
      <c r="R123" s="115">
        <f t="shared" si="126"/>
        <v>4.6252824430694915E-2</v>
      </c>
      <c r="S123" s="115">
        <f t="shared" si="127"/>
        <v>-5.92406008023128E-3</v>
      </c>
      <c r="T123" s="164">
        <v>252425878.93000001</v>
      </c>
      <c r="U123" s="176">
        <v>214.97</v>
      </c>
      <c r="V123" s="115">
        <f t="shared" si="128"/>
        <v>6.7475110474543272E-3</v>
      </c>
      <c r="W123" s="115">
        <f t="shared" si="129"/>
        <v>8.7278870067100806E-3</v>
      </c>
      <c r="X123" s="164">
        <v>255954424.13</v>
      </c>
      <c r="Y123" s="176">
        <v>218.33</v>
      </c>
      <c r="Z123" s="115">
        <f t="shared" si="130"/>
        <v>1.3978539819122452E-2</v>
      </c>
      <c r="AA123" s="115">
        <f t="shared" si="131"/>
        <v>1.5630087919244608E-2</v>
      </c>
      <c r="AB123" s="164">
        <v>255195307.49000001</v>
      </c>
      <c r="AC123" s="176">
        <v>217.3</v>
      </c>
      <c r="AD123" s="115">
        <f t="shared" si="132"/>
        <v>-2.9658273834502198E-3</v>
      </c>
      <c r="AE123" s="115">
        <f t="shared" si="133"/>
        <v>-4.7176292767828563E-3</v>
      </c>
      <c r="AF123" s="164">
        <v>255179954.28</v>
      </c>
      <c r="AG123" s="176">
        <v>220.06</v>
      </c>
      <c r="AH123" s="115">
        <f t="shared" si="134"/>
        <v>-6.0162587435546676E-5</v>
      </c>
      <c r="AI123" s="115">
        <f t="shared" si="135"/>
        <v>1.2701334560515374E-2</v>
      </c>
      <c r="AJ123" s="116">
        <f t="shared" si="76"/>
        <v>8.3764076742792442E-3</v>
      </c>
      <c r="AK123" s="116">
        <f t="shared" si="77"/>
        <v>6.0162056621221316E-3</v>
      </c>
      <c r="AL123" s="117">
        <f t="shared" si="78"/>
        <v>8.1147893624998413E-2</v>
      </c>
      <c r="AM123" s="117">
        <f t="shared" si="79"/>
        <v>4.6907706945766008E-2</v>
      </c>
      <c r="AN123" s="118">
        <f t="shared" si="80"/>
        <v>1.810527254735092E-2</v>
      </c>
      <c r="AO123" s="202">
        <f t="shared" si="81"/>
        <v>9.1178945769095701E-3</v>
      </c>
      <c r="AP123" s="122"/>
      <c r="AQ123" s="120"/>
      <c r="AR123" s="124"/>
      <c r="AS123" s="121"/>
      <c r="AT123" s="121"/>
    </row>
    <row r="124" spans="1:46" s="374" customFormat="1">
      <c r="A124" s="197" t="s">
        <v>183</v>
      </c>
      <c r="B124" s="164">
        <v>8809310382.2199993</v>
      </c>
      <c r="C124" s="176">
        <v>110.27</v>
      </c>
      <c r="D124" s="164">
        <v>8828987466.2000008</v>
      </c>
      <c r="E124" s="176">
        <v>110.45</v>
      </c>
      <c r="F124" s="115">
        <f>((D124-B124)/B124)</f>
        <v>2.2336690531095473E-3</v>
      </c>
      <c r="G124" s="115">
        <f>((E124-C124)/C124)</f>
        <v>1.6323569420513904E-3</v>
      </c>
      <c r="H124" s="164">
        <v>8680219230.5599995</v>
      </c>
      <c r="I124" s="176">
        <v>110.48</v>
      </c>
      <c r="J124" s="115">
        <f t="shared" si="122"/>
        <v>-1.684997698881446E-2</v>
      </c>
      <c r="K124" s="115">
        <f t="shared" si="123"/>
        <v>2.7161611588955308E-4</v>
      </c>
      <c r="L124" s="164">
        <v>8537035222.0699997</v>
      </c>
      <c r="M124" s="176">
        <v>110.57</v>
      </c>
      <c r="N124" s="115">
        <f t="shared" si="124"/>
        <v>-1.6495436887803389E-2</v>
      </c>
      <c r="O124" s="115">
        <f t="shared" si="125"/>
        <v>8.1462708182466689E-4</v>
      </c>
      <c r="P124" s="164">
        <v>8493420021.54</v>
      </c>
      <c r="Q124" s="176">
        <v>110.69</v>
      </c>
      <c r="R124" s="115">
        <f t="shared" si="126"/>
        <v>-5.1089399768722323E-3</v>
      </c>
      <c r="S124" s="115">
        <f t="shared" si="127"/>
        <v>1.0852853396039121E-3</v>
      </c>
      <c r="T124" s="164">
        <v>8469882036.9399996</v>
      </c>
      <c r="U124" s="176">
        <v>110.76</v>
      </c>
      <c r="V124" s="115">
        <f t="shared" si="128"/>
        <v>-2.7713199795025029E-3</v>
      </c>
      <c r="W124" s="115">
        <f t="shared" si="129"/>
        <v>6.3239678381070907E-4</v>
      </c>
      <c r="X124" s="164">
        <v>8243713389.0500002</v>
      </c>
      <c r="Y124" s="176">
        <v>108.85</v>
      </c>
      <c r="Z124" s="115">
        <f t="shared" si="130"/>
        <v>-2.6702691596364857E-2</v>
      </c>
      <c r="AA124" s="115">
        <f t="shared" si="131"/>
        <v>-1.7244492596605369E-2</v>
      </c>
      <c r="AB124" s="164">
        <v>6917004495.0100002</v>
      </c>
      <c r="AC124" s="176">
        <v>109.24</v>
      </c>
      <c r="AD124" s="115">
        <f t="shared" si="132"/>
        <v>-0.16093583454784433</v>
      </c>
      <c r="AE124" s="115">
        <f t="shared" si="133"/>
        <v>3.5829122645842956E-3</v>
      </c>
      <c r="AF124" s="164">
        <v>6609367288.3900003</v>
      </c>
      <c r="AG124" s="176">
        <v>109.32</v>
      </c>
      <c r="AH124" s="115">
        <f t="shared" si="134"/>
        <v>-4.4475496125805987E-2</v>
      </c>
      <c r="AI124" s="115">
        <f t="shared" si="135"/>
        <v>7.3233247894542567E-4</v>
      </c>
      <c r="AJ124" s="116">
        <f t="shared" si="76"/>
        <v>-3.3888253381237278E-2</v>
      </c>
      <c r="AK124" s="116">
        <f t="shared" si="77"/>
        <v>-1.0616206987369271E-3</v>
      </c>
      <c r="AL124" s="117">
        <f t="shared" si="78"/>
        <v>-0.25140144170635298</v>
      </c>
      <c r="AM124" s="117">
        <f t="shared" si="79"/>
        <v>-1.0230873698506199E-2</v>
      </c>
      <c r="AN124" s="118">
        <f t="shared" si="80"/>
        <v>5.3450816538048368E-2</v>
      </c>
      <c r="AO124" s="202">
        <f t="shared" si="81"/>
        <v>6.6193389802646852E-3</v>
      </c>
      <c r="AP124" s="122"/>
      <c r="AQ124" s="120"/>
      <c r="AR124" s="124"/>
      <c r="AS124" s="121"/>
      <c r="AT124" s="121"/>
    </row>
    <row r="125" spans="1:46">
      <c r="A125" s="197" t="s">
        <v>211</v>
      </c>
      <c r="B125" s="164">
        <v>669353011.25</v>
      </c>
      <c r="C125" s="176">
        <v>1.0244</v>
      </c>
      <c r="D125" s="164">
        <v>731420887.91999996</v>
      </c>
      <c r="E125" s="176">
        <v>1.0254000000000001</v>
      </c>
      <c r="F125" s="115">
        <f>((D125-B125)/B125)</f>
        <v>9.2728165298143275E-2</v>
      </c>
      <c r="G125" s="115">
        <f>((E125-C125)/C125)</f>
        <v>9.7618117922697377E-4</v>
      </c>
      <c r="H125" s="164">
        <v>733164923.26999998</v>
      </c>
      <c r="I125" s="176">
        <v>1.0264</v>
      </c>
      <c r="J125" s="115">
        <f t="shared" si="122"/>
        <v>2.3844483782240297E-3</v>
      </c>
      <c r="K125" s="115">
        <f t="shared" si="123"/>
        <v>9.7522917885692394E-4</v>
      </c>
      <c r="L125" s="164">
        <v>744737639.66999996</v>
      </c>
      <c r="M125" s="176">
        <v>1.0271999999999999</v>
      </c>
      <c r="N125" s="115">
        <f t="shared" si="124"/>
        <v>1.578460184426763E-2</v>
      </c>
      <c r="O125" s="115">
        <f t="shared" si="125"/>
        <v>7.7942322681207315E-4</v>
      </c>
      <c r="P125" s="164">
        <v>902497545.34000003</v>
      </c>
      <c r="Q125" s="176">
        <v>1.0286</v>
      </c>
      <c r="R125" s="115">
        <f t="shared" si="126"/>
        <v>0.21183286202629012</v>
      </c>
      <c r="S125" s="115">
        <f t="shared" si="127"/>
        <v>1.3629283489097236E-3</v>
      </c>
      <c r="T125" s="164">
        <v>956704458.25999999</v>
      </c>
      <c r="U125" s="176">
        <v>1.0316000000000001</v>
      </c>
      <c r="V125" s="115">
        <f t="shared" si="128"/>
        <v>6.0063224769856254E-2</v>
      </c>
      <c r="W125" s="115">
        <f t="shared" si="129"/>
        <v>2.9165856503987108E-3</v>
      </c>
      <c r="X125" s="164">
        <v>1252705144.49</v>
      </c>
      <c r="Y125" s="176">
        <v>1.0369999999999999</v>
      </c>
      <c r="Z125" s="115">
        <f t="shared" si="130"/>
        <v>0.30939616061615238</v>
      </c>
      <c r="AA125" s="115">
        <f t="shared" si="131"/>
        <v>5.2345870492437468E-3</v>
      </c>
      <c r="AB125" s="164">
        <v>1301545920.9100001</v>
      </c>
      <c r="AC125" s="176">
        <v>1.0417000000000001</v>
      </c>
      <c r="AD125" s="115">
        <f t="shared" si="132"/>
        <v>3.8988246064786521E-2</v>
      </c>
      <c r="AE125" s="115">
        <f t="shared" si="133"/>
        <v>4.5323047251688998E-3</v>
      </c>
      <c r="AF125" s="164">
        <v>1429661483.9100001</v>
      </c>
      <c r="AG125" s="176">
        <v>1.0427999999999999</v>
      </c>
      <c r="AH125" s="115">
        <f t="shared" si="134"/>
        <v>9.8433379062358106E-2</v>
      </c>
      <c r="AI125" s="115">
        <f t="shared" si="135"/>
        <v>1.0559662090811931E-3</v>
      </c>
      <c r="AJ125" s="116">
        <f t="shared" si="76"/>
        <v>0.1037013860075098</v>
      </c>
      <c r="AK125" s="116">
        <f t="shared" si="77"/>
        <v>2.2291506959622805E-3</v>
      </c>
      <c r="AL125" s="117">
        <f t="shared" si="78"/>
        <v>0.9546358430856996</v>
      </c>
      <c r="AM125" s="117">
        <f t="shared" si="79"/>
        <v>1.6968987712112207E-2</v>
      </c>
      <c r="AN125" s="118">
        <f t="shared" si="80"/>
        <v>0.10572030637680833</v>
      </c>
      <c r="AO125" s="202">
        <f t="shared" si="81"/>
        <v>1.7800641032993956E-3</v>
      </c>
      <c r="AP125" s="122"/>
      <c r="AQ125" s="150">
        <f>SUM(AQ118:AQ122)</f>
        <v>4923038917.1999998</v>
      </c>
      <c r="AR125" s="98"/>
      <c r="AS125" s="121" t="e">
        <f>(#REF!/AQ125)-1</f>
        <v>#REF!</v>
      </c>
      <c r="AT125" s="121" t="e">
        <f>(#REF!/AR125)-1</f>
        <v>#REF!</v>
      </c>
    </row>
    <row r="126" spans="1:46">
      <c r="A126" s="199" t="s">
        <v>56</v>
      </c>
      <c r="B126" s="180">
        <f>SUM(B119:B125)</f>
        <v>14883905622.610001</v>
      </c>
      <c r="C126" s="171"/>
      <c r="D126" s="180">
        <f>SUM(D119:D125)</f>
        <v>14992221203.59</v>
      </c>
      <c r="E126" s="171"/>
      <c r="F126" s="115">
        <f>((D126-B126)/B126)</f>
        <v>7.2773627921597648E-3</v>
      </c>
      <c r="G126" s="115"/>
      <c r="H126" s="180">
        <f>SUM(H119:H125)</f>
        <v>14834615310.5</v>
      </c>
      <c r="I126" s="171"/>
      <c r="J126" s="115">
        <f>((H126-D126)/D126)</f>
        <v>-1.051251118495105E-2</v>
      </c>
      <c r="K126" s="115"/>
      <c r="L126" s="180">
        <f>SUM(L119:L125)</f>
        <v>14729799044.210001</v>
      </c>
      <c r="M126" s="171"/>
      <c r="N126" s="115">
        <f>((L126-H126)/H126)</f>
        <v>-7.0656544909398246E-3</v>
      </c>
      <c r="O126" s="115"/>
      <c r="P126" s="180">
        <f>SUM(P119:P125)</f>
        <v>14875899238.33</v>
      </c>
      <c r="Q126" s="171"/>
      <c r="R126" s="115">
        <f>((P126-L126)/L126)</f>
        <v>9.9186821002441375E-3</v>
      </c>
      <c r="S126" s="115"/>
      <c r="T126" s="180">
        <f>SUM(T119:T125)</f>
        <v>14943058143.940001</v>
      </c>
      <c r="U126" s="171"/>
      <c r="V126" s="115">
        <f>((T126-P126)/P126)</f>
        <v>4.5146114889616593E-3</v>
      </c>
      <c r="W126" s="115"/>
      <c r="X126" s="180">
        <f>SUM(X119:X125)</f>
        <v>15008031417.639999</v>
      </c>
      <c r="Y126" s="171"/>
      <c r="Z126" s="115">
        <f>((X126-T126)/T126)</f>
        <v>4.3480573436936055E-3</v>
      </c>
      <c r="AA126" s="115"/>
      <c r="AB126" s="180">
        <f>SUM(AB119:AB125)</f>
        <v>13646829854.68</v>
      </c>
      <c r="AC126" s="171"/>
      <c r="AD126" s="115">
        <f>((AB126-X126)/X126)</f>
        <v>-9.0698208517879478E-2</v>
      </c>
      <c r="AE126" s="115"/>
      <c r="AF126" s="180">
        <f>SUM(AF119:AF125)</f>
        <v>13516378745.139999</v>
      </c>
      <c r="AG126" s="171"/>
      <c r="AH126" s="115">
        <f>((AF126-AB126)/AB126)</f>
        <v>-9.5590778905523203E-3</v>
      </c>
      <c r="AI126" s="115"/>
      <c r="AJ126" s="116">
        <f t="shared" si="76"/>
        <v>-1.1472092294907938E-2</v>
      </c>
      <c r="AK126" s="116"/>
      <c r="AL126" s="117">
        <f t="shared" si="78"/>
        <v>-9.8440547161657357E-2</v>
      </c>
      <c r="AM126" s="117"/>
      <c r="AN126" s="118">
        <f t="shared" si="80"/>
        <v>3.2984268401036035E-2</v>
      </c>
      <c r="AO126" s="202"/>
      <c r="AP126" s="122"/>
      <c r="AQ126" s="97">
        <f>SUM(AQ19,AQ47,AQ59,AQ88,AQ94,AQ116,AQ125)</f>
        <v>244289452404.71518</v>
      </c>
      <c r="AR126" s="98"/>
      <c r="AS126" s="121" t="e">
        <f>(#REF!/AQ126)-1</f>
        <v>#REF!</v>
      </c>
      <c r="AT126" s="121" t="e">
        <f>(#REF!/AR126)-1</f>
        <v>#REF!</v>
      </c>
    </row>
    <row r="127" spans="1:46" ht="15" customHeight="1">
      <c r="A127" s="199" t="s">
        <v>42</v>
      </c>
      <c r="B127" s="71">
        <f>SUM(B19,B47,B59,B89,B95,B117,B126)</f>
        <v>1463435609661.0161</v>
      </c>
      <c r="C127" s="96"/>
      <c r="D127" s="71">
        <f>SUM(D19,D47,D59,D89,D95,D117,D126)</f>
        <v>1445030763396.8071</v>
      </c>
      <c r="E127" s="96"/>
      <c r="F127" s="115">
        <f>((D127-B127)/B127)</f>
        <v>-1.2576464685366105E-2</v>
      </c>
      <c r="G127" s="115"/>
      <c r="H127" s="71">
        <f>SUM(H19,H47,H59,H89,H95,H117,H126)</f>
        <v>1441995826841.6951</v>
      </c>
      <c r="I127" s="96"/>
      <c r="J127" s="115">
        <f>((H127-D127)/D127)</f>
        <v>-2.1002574007337334E-3</v>
      </c>
      <c r="K127" s="115"/>
      <c r="L127" s="71">
        <f>SUM(L19,L47,L59,L89,L95,L117,L126)</f>
        <v>1427479319233.1628</v>
      </c>
      <c r="M127" s="96"/>
      <c r="N127" s="115">
        <f>((L127-H127)/H127)</f>
        <v>-1.0066955353349906E-2</v>
      </c>
      <c r="O127" s="115"/>
      <c r="P127" s="71">
        <f>SUM(P19,P47,P59,P89,P95,P117,P126)</f>
        <v>1402533168003.0696</v>
      </c>
      <c r="Q127" s="96"/>
      <c r="R127" s="115">
        <f>((P127-L127)/L127)</f>
        <v>-1.74756655973792E-2</v>
      </c>
      <c r="S127" s="115"/>
      <c r="T127" s="71">
        <f>SUM(T19,T47,T59,T89,T95,T117,T126)</f>
        <v>1390866284507.6973</v>
      </c>
      <c r="U127" s="96"/>
      <c r="V127" s="115">
        <f>((T127-P127)/P127)</f>
        <v>-8.3184367839112521E-3</v>
      </c>
      <c r="W127" s="115"/>
      <c r="X127" s="71">
        <f>SUM(X19,X47,X59,X89,X95,X117,X126)</f>
        <v>1371179998227.4131</v>
      </c>
      <c r="Y127" s="96"/>
      <c r="Z127" s="115">
        <f>((X127-T127)/T127)</f>
        <v>-1.4153974756280918E-2</v>
      </c>
      <c r="AA127" s="115"/>
      <c r="AB127" s="71">
        <f>SUM(AB19,AB47,AB59,AB89,AB95,AB117,AB126)</f>
        <v>1355400756676.647</v>
      </c>
      <c r="AC127" s="96"/>
      <c r="AD127" s="115">
        <f>((AB127-X127)/X127)</f>
        <v>-1.1507782764600315E-2</v>
      </c>
      <c r="AE127" s="115"/>
      <c r="AF127" s="71">
        <f>SUM(AF19,AF47,AF59,AF89,AF95,AF117,AF126)</f>
        <v>1340860428783.4558</v>
      </c>
      <c r="AG127" s="96"/>
      <c r="AH127" s="115">
        <f>((AF127-AB127)/AB127)</f>
        <v>-1.0727696455506698E-2</v>
      </c>
      <c r="AI127" s="115"/>
      <c r="AJ127" s="116">
        <f t="shared" si="76"/>
        <v>-1.0865904224641017E-2</v>
      </c>
      <c r="AK127" s="116"/>
      <c r="AL127" s="117">
        <f t="shared" si="78"/>
        <v>-7.2088662229224817E-2</v>
      </c>
      <c r="AM127" s="117"/>
      <c r="AN127" s="118">
        <f t="shared" si="80"/>
        <v>4.5011419767635027E-3</v>
      </c>
      <c r="AO127" s="202"/>
      <c r="AP127" s="122"/>
      <c r="AQ127" s="151"/>
      <c r="AR127" s="152"/>
      <c r="AS127" s="121" t="e">
        <f>(#REF!/AQ127)-1</f>
        <v>#REF!</v>
      </c>
      <c r="AT127" s="121" t="e">
        <f>(#REF!/AR127)-1</f>
        <v>#REF!</v>
      </c>
    </row>
    <row r="128" spans="1:46" ht="17.25" customHeight="1" thickBot="1">
      <c r="A128" s="198"/>
      <c r="B128" s="271"/>
      <c r="C128" s="271"/>
      <c r="D128" s="271"/>
      <c r="E128" s="271"/>
      <c r="F128" s="115"/>
      <c r="G128" s="115"/>
      <c r="H128" s="271"/>
      <c r="I128" s="271"/>
      <c r="J128" s="115"/>
      <c r="K128" s="115"/>
      <c r="L128" s="271"/>
      <c r="M128" s="271"/>
      <c r="N128" s="115"/>
      <c r="O128" s="115"/>
      <c r="P128" s="271"/>
      <c r="Q128" s="271"/>
      <c r="R128" s="115"/>
      <c r="S128" s="115"/>
      <c r="T128" s="271"/>
      <c r="U128" s="271"/>
      <c r="V128" s="115"/>
      <c r="W128" s="115"/>
      <c r="X128" s="271"/>
      <c r="Y128" s="271"/>
      <c r="Z128" s="115"/>
      <c r="AA128" s="115"/>
      <c r="AB128" s="271"/>
      <c r="AC128" s="271"/>
      <c r="AD128" s="115"/>
      <c r="AE128" s="115"/>
      <c r="AF128" s="271"/>
      <c r="AG128" s="271"/>
      <c r="AH128" s="115"/>
      <c r="AI128" s="115"/>
      <c r="AJ128" s="116"/>
      <c r="AK128" s="116"/>
      <c r="AL128" s="117"/>
      <c r="AM128" s="117"/>
      <c r="AN128" s="118"/>
      <c r="AO128" s="202"/>
      <c r="AP128" s="122"/>
      <c r="AQ128" s="469" t="s">
        <v>109</v>
      </c>
      <c r="AR128" s="469"/>
      <c r="AS128" s="121" t="e">
        <f>(#REF!/AQ128)-1</f>
        <v>#REF!</v>
      </c>
      <c r="AT128" s="121" t="e">
        <f>(#REF!/AR128)-1</f>
        <v>#REF!</v>
      </c>
    </row>
    <row r="129" spans="1:46" ht="29.25" customHeight="1">
      <c r="A129" s="201" t="s">
        <v>63</v>
      </c>
      <c r="B129" s="464" t="s">
        <v>214</v>
      </c>
      <c r="C129" s="465"/>
      <c r="D129" s="464" t="s">
        <v>215</v>
      </c>
      <c r="E129" s="465"/>
      <c r="F129" s="464" t="s">
        <v>84</v>
      </c>
      <c r="G129" s="465"/>
      <c r="H129" s="464" t="s">
        <v>216</v>
      </c>
      <c r="I129" s="465"/>
      <c r="J129" s="464" t="s">
        <v>84</v>
      </c>
      <c r="K129" s="465"/>
      <c r="L129" s="464" t="s">
        <v>217</v>
      </c>
      <c r="M129" s="465"/>
      <c r="N129" s="464" t="s">
        <v>84</v>
      </c>
      <c r="O129" s="465"/>
      <c r="P129" s="464" t="s">
        <v>218</v>
      </c>
      <c r="Q129" s="465"/>
      <c r="R129" s="464" t="s">
        <v>84</v>
      </c>
      <c r="S129" s="465"/>
      <c r="T129" s="464" t="s">
        <v>222</v>
      </c>
      <c r="U129" s="465"/>
      <c r="V129" s="464" t="s">
        <v>84</v>
      </c>
      <c r="W129" s="465"/>
      <c r="X129" s="464" t="s">
        <v>224</v>
      </c>
      <c r="Y129" s="465"/>
      <c r="Z129" s="464" t="s">
        <v>84</v>
      </c>
      <c r="AA129" s="465"/>
      <c r="AB129" s="464" t="s">
        <v>225</v>
      </c>
      <c r="AC129" s="465"/>
      <c r="AD129" s="464" t="s">
        <v>84</v>
      </c>
      <c r="AE129" s="465"/>
      <c r="AF129" s="464" t="s">
        <v>228</v>
      </c>
      <c r="AG129" s="465"/>
      <c r="AH129" s="464" t="s">
        <v>84</v>
      </c>
      <c r="AI129" s="465"/>
      <c r="AJ129" s="468" t="s">
        <v>103</v>
      </c>
      <c r="AK129" s="468"/>
      <c r="AL129" s="468" t="s">
        <v>104</v>
      </c>
      <c r="AM129" s="468"/>
      <c r="AN129" s="468" t="s">
        <v>94</v>
      </c>
      <c r="AO129" s="470"/>
      <c r="AP129" s="122"/>
      <c r="AQ129" s="153" t="s">
        <v>97</v>
      </c>
      <c r="AR129" s="154" t="s">
        <v>98</v>
      </c>
      <c r="AS129" s="121" t="e">
        <f>(#REF!/AQ129)-1</f>
        <v>#REF!</v>
      </c>
      <c r="AT129" s="121" t="e">
        <f>(#REF!/AR129)-1</f>
        <v>#REF!</v>
      </c>
    </row>
    <row r="130" spans="1:46" ht="25.5" customHeight="1">
      <c r="A130" s="201"/>
      <c r="B130" s="205" t="s">
        <v>97</v>
      </c>
      <c r="C130" s="206" t="s">
        <v>98</v>
      </c>
      <c r="D130" s="205" t="s">
        <v>97</v>
      </c>
      <c r="E130" s="206" t="s">
        <v>98</v>
      </c>
      <c r="F130" s="401" t="s">
        <v>96</v>
      </c>
      <c r="G130" s="401" t="s">
        <v>5</v>
      </c>
      <c r="H130" s="205" t="s">
        <v>97</v>
      </c>
      <c r="I130" s="206" t="s">
        <v>98</v>
      </c>
      <c r="J130" s="403" t="s">
        <v>96</v>
      </c>
      <c r="K130" s="403" t="s">
        <v>5</v>
      </c>
      <c r="L130" s="205" t="s">
        <v>97</v>
      </c>
      <c r="M130" s="206" t="s">
        <v>98</v>
      </c>
      <c r="N130" s="404" t="s">
        <v>96</v>
      </c>
      <c r="O130" s="404" t="s">
        <v>5</v>
      </c>
      <c r="P130" s="205" t="s">
        <v>97</v>
      </c>
      <c r="Q130" s="206" t="s">
        <v>98</v>
      </c>
      <c r="R130" s="412" t="s">
        <v>96</v>
      </c>
      <c r="S130" s="412" t="s">
        <v>5</v>
      </c>
      <c r="T130" s="205" t="s">
        <v>97</v>
      </c>
      <c r="U130" s="206" t="s">
        <v>98</v>
      </c>
      <c r="V130" s="415" t="s">
        <v>96</v>
      </c>
      <c r="W130" s="415" t="s">
        <v>5</v>
      </c>
      <c r="X130" s="205" t="s">
        <v>97</v>
      </c>
      <c r="Y130" s="206" t="s">
        <v>98</v>
      </c>
      <c r="Z130" s="416" t="s">
        <v>96</v>
      </c>
      <c r="AA130" s="416" t="s">
        <v>5</v>
      </c>
      <c r="AB130" s="205" t="s">
        <v>97</v>
      </c>
      <c r="AC130" s="206" t="s">
        <v>98</v>
      </c>
      <c r="AD130" s="418" t="s">
        <v>96</v>
      </c>
      <c r="AE130" s="418" t="s">
        <v>5</v>
      </c>
      <c r="AF130" s="205" t="s">
        <v>97</v>
      </c>
      <c r="AG130" s="206" t="s">
        <v>98</v>
      </c>
      <c r="AH130" s="426" t="s">
        <v>96</v>
      </c>
      <c r="AI130" s="426" t="s">
        <v>5</v>
      </c>
      <c r="AJ130" s="251" t="s">
        <v>102</v>
      </c>
      <c r="AK130" s="251" t="s">
        <v>102</v>
      </c>
      <c r="AL130" s="251" t="s">
        <v>102</v>
      </c>
      <c r="AM130" s="251" t="s">
        <v>102</v>
      </c>
      <c r="AN130" s="251" t="s">
        <v>102</v>
      </c>
      <c r="AO130" s="252" t="s">
        <v>102</v>
      </c>
      <c r="AP130" s="122"/>
      <c r="AQ130" s="147">
        <v>1901056000</v>
      </c>
      <c r="AR130" s="139">
        <v>12.64</v>
      </c>
      <c r="AS130" s="121" t="e">
        <f>(#REF!/AQ130)-1</f>
        <v>#REF!</v>
      </c>
      <c r="AT130" s="121" t="e">
        <f>(#REF!/AR130)-1</f>
        <v>#REF!</v>
      </c>
    </row>
    <row r="131" spans="1:46">
      <c r="A131" s="198" t="s">
        <v>44</v>
      </c>
      <c r="B131" s="178">
        <v>2445590000</v>
      </c>
      <c r="C131" s="177">
        <v>16.100000000000001</v>
      </c>
      <c r="D131" s="178">
        <v>2504831000</v>
      </c>
      <c r="E131" s="177">
        <v>16.489999999999998</v>
      </c>
      <c r="F131" s="115">
        <f>((D131-B131)/B131)</f>
        <v>2.422360248447205E-2</v>
      </c>
      <c r="G131" s="115">
        <f>((E131-C131)/C131)</f>
        <v>2.4223602484471862E-2</v>
      </c>
      <c r="H131" s="178">
        <v>2504831000</v>
      </c>
      <c r="I131" s="177">
        <v>16.489999999999998</v>
      </c>
      <c r="J131" s="115">
        <f t="shared" ref="J131:J140" si="136">((H131-D131)/D131)</f>
        <v>0</v>
      </c>
      <c r="K131" s="115">
        <f t="shared" ref="K131:K140" si="137">((I131-E131)/E131)</f>
        <v>0</v>
      </c>
      <c r="L131" s="178">
        <v>2504831000</v>
      </c>
      <c r="M131" s="177">
        <v>16.489999999999998</v>
      </c>
      <c r="N131" s="115">
        <f t="shared" ref="N131:N140" si="138">((L131-H131)/H131)</f>
        <v>0</v>
      </c>
      <c r="O131" s="115">
        <f t="shared" ref="O131:O140" si="139">((M131-I131)/I131)</f>
        <v>0</v>
      </c>
      <c r="P131" s="178">
        <v>2485084000</v>
      </c>
      <c r="Q131" s="177">
        <v>16.36</v>
      </c>
      <c r="R131" s="115">
        <f t="shared" ref="R131:R140" si="140">((P131-L131)/L131)</f>
        <v>-7.8835657974530016E-3</v>
      </c>
      <c r="S131" s="115">
        <f t="shared" ref="S131:S140" si="141">((Q131-M131)/M131)</f>
        <v>-7.8835657974529426E-3</v>
      </c>
      <c r="T131" s="178">
        <v>2278500000</v>
      </c>
      <c r="U131" s="177">
        <v>15</v>
      </c>
      <c r="V131" s="115">
        <f t="shared" ref="V131:V140" si="142">((T131-P131)/P131)</f>
        <v>-8.3129584352078234E-2</v>
      </c>
      <c r="W131" s="115">
        <f t="shared" ref="W131:W140" si="143">((U131-Q131)/Q131)</f>
        <v>-8.3129584352078206E-2</v>
      </c>
      <c r="X131" s="178">
        <v>2557996000</v>
      </c>
      <c r="Y131" s="177">
        <v>16.84</v>
      </c>
      <c r="Z131" s="115">
        <f t="shared" ref="Z131:Z140" si="144">((X131-T131)/T131)</f>
        <v>0.12266666666666666</v>
      </c>
      <c r="AA131" s="115">
        <f t="shared" ref="AA131:AA140" si="145">((Y131-U131)/U131)</f>
        <v>0.12266666666666666</v>
      </c>
      <c r="AB131" s="178">
        <v>2507869000</v>
      </c>
      <c r="AC131" s="177">
        <v>16.510000000000002</v>
      </c>
      <c r="AD131" s="115">
        <f t="shared" ref="AD131:AD140" si="146">((AB131-X131)/X131)</f>
        <v>-1.9596199524940617E-2</v>
      </c>
      <c r="AE131" s="115">
        <f t="shared" ref="AE131:AE140" si="147">((AC131-Y131)/Y131)</f>
        <v>-1.9596199524940516E-2</v>
      </c>
      <c r="AF131" s="178">
        <v>2507869000</v>
      </c>
      <c r="AG131" s="177">
        <v>16.510000000000002</v>
      </c>
      <c r="AH131" s="115">
        <f t="shared" ref="AH131:AH140" si="148">((AF131-AB131)/AB131)</f>
        <v>0</v>
      </c>
      <c r="AI131" s="115">
        <f t="shared" ref="AI131:AI140" si="149">((AG131-AC131)/AC131)</f>
        <v>0</v>
      </c>
      <c r="AJ131" s="116">
        <f t="shared" ref="AJ131" si="150">AVERAGE(F131,J131,N131,R131,V131,Z131,AD131,AH131)</f>
        <v>4.5351149345833584E-3</v>
      </c>
      <c r="AK131" s="116">
        <f t="shared" ref="AK131" si="151">AVERAGE(G131,K131,O131,S131,W131,AA131,AE131,AI131)</f>
        <v>4.5351149345833567E-3</v>
      </c>
      <c r="AL131" s="117">
        <f t="shared" ref="AL131" si="152">((AF131-D131)/D131)</f>
        <v>1.2128562765312311E-3</v>
      </c>
      <c r="AM131" s="117">
        <f t="shared" ref="AM131" si="153">((AG131-E131)/E131)</f>
        <v>1.2128562765314208E-3</v>
      </c>
      <c r="AN131" s="118">
        <f t="shared" ref="AN131" si="154">STDEV(F131,J131,N131,R131,V131,Z131,AD131,AH131)</f>
        <v>5.7103972001868321E-2</v>
      </c>
      <c r="AO131" s="202">
        <f t="shared" ref="AO131" si="155">STDEV(G131,K131,O131,S131,W131,AA131,AE131,AI131)</f>
        <v>5.71039720018683E-2</v>
      </c>
      <c r="AP131" s="122"/>
      <c r="AQ131" s="147">
        <v>106884243.56</v>
      </c>
      <c r="AR131" s="139">
        <v>2.92</v>
      </c>
      <c r="AS131" s="121" t="e">
        <f>(#REF!/AQ131)-1</f>
        <v>#REF!</v>
      </c>
      <c r="AT131" s="121" t="e">
        <f>(#REF!/AR131)-1</f>
        <v>#REF!</v>
      </c>
    </row>
    <row r="132" spans="1:46">
      <c r="A132" s="198" t="s">
        <v>80</v>
      </c>
      <c r="B132" s="178">
        <v>315255514.10000002</v>
      </c>
      <c r="C132" s="177">
        <v>3.7</v>
      </c>
      <c r="D132" s="178">
        <v>310995304.44999999</v>
      </c>
      <c r="E132" s="177">
        <v>3.65</v>
      </c>
      <c r="F132" s="115">
        <f>((D132-B132)/B132)</f>
        <v>-1.3513513513513625E-2</v>
      </c>
      <c r="G132" s="115">
        <f>((E132-C132)/C132)</f>
        <v>-1.3513513513513585E-2</v>
      </c>
      <c r="H132" s="178">
        <v>306735094.80000001</v>
      </c>
      <c r="I132" s="177">
        <v>3.6</v>
      </c>
      <c r="J132" s="115">
        <f t="shared" si="136"/>
        <v>-1.3698630136986226E-2</v>
      </c>
      <c r="K132" s="115">
        <f t="shared" si="137"/>
        <v>-1.3698630136986254E-2</v>
      </c>
      <c r="L132" s="178">
        <v>299918759.36000001</v>
      </c>
      <c r="M132" s="177">
        <v>3.52</v>
      </c>
      <c r="N132" s="115">
        <f t="shared" si="138"/>
        <v>-2.2222222222222213E-2</v>
      </c>
      <c r="O132" s="115">
        <f t="shared" si="139"/>
        <v>-2.222222222222224E-2</v>
      </c>
      <c r="P132" s="178">
        <v>293954465.85000002</v>
      </c>
      <c r="Q132" s="177">
        <v>3.45</v>
      </c>
      <c r="R132" s="115">
        <f t="shared" si="140"/>
        <v>-1.9886363636363605E-2</v>
      </c>
      <c r="S132" s="115">
        <f t="shared" si="141"/>
        <v>-1.9886363636363591E-2</v>
      </c>
      <c r="T132" s="178">
        <v>306735094.80000001</v>
      </c>
      <c r="U132" s="177">
        <v>3.6</v>
      </c>
      <c r="V132" s="115">
        <f t="shared" si="142"/>
        <v>4.3478260869565175E-2</v>
      </c>
      <c r="W132" s="115">
        <f t="shared" si="143"/>
        <v>4.3478260869565188E-2</v>
      </c>
      <c r="X132" s="178">
        <v>302474885.14999998</v>
      </c>
      <c r="Y132" s="177">
        <v>3.55</v>
      </c>
      <c r="Z132" s="115">
        <f t="shared" si="144"/>
        <v>-1.3888888888889004E-2</v>
      </c>
      <c r="AA132" s="115">
        <f t="shared" si="145"/>
        <v>-1.3888888888888963E-2</v>
      </c>
      <c r="AB132" s="178">
        <v>302474885.14999998</v>
      </c>
      <c r="AC132" s="177">
        <v>3.55</v>
      </c>
      <c r="AD132" s="115">
        <f t="shared" si="146"/>
        <v>0</v>
      </c>
      <c r="AE132" s="115">
        <f t="shared" si="147"/>
        <v>0</v>
      </c>
      <c r="AF132" s="178">
        <v>312699388.31</v>
      </c>
      <c r="AG132" s="177">
        <v>3.67</v>
      </c>
      <c r="AH132" s="115">
        <f t="shared" si="148"/>
        <v>3.3802816901408538E-2</v>
      </c>
      <c r="AI132" s="115">
        <f t="shared" si="149"/>
        <v>3.3802816901408482E-2</v>
      </c>
      <c r="AJ132" s="116">
        <f t="shared" ref="AJ132:AJ142" si="156">AVERAGE(F132,J132,N132,R132,V132,Z132,AD132,AH132)</f>
        <v>-7.4106757837511927E-4</v>
      </c>
      <c r="AK132" s="116">
        <f t="shared" ref="AK132:AK142" si="157">AVERAGE(G132,K132,O132,S132,W132,AA132,AE132,AI132)</f>
        <v>-7.41067578375121E-4</v>
      </c>
      <c r="AL132" s="117">
        <f t="shared" ref="AL132:AL142" si="158">((AF132-D132)/D132)</f>
        <v>5.4794520547945666E-3</v>
      </c>
      <c r="AM132" s="117">
        <f t="shared" ref="AM132:AM142" si="159">((AG132-E132)/E132)</f>
        <v>5.4794520547945258E-3</v>
      </c>
      <c r="AN132" s="118">
        <f t="shared" ref="AN132:AN142" si="160">STDEV(F132,J132,N132,R132,V132,Z132,AD132,AH132)</f>
        <v>2.5301212614405998E-2</v>
      </c>
      <c r="AO132" s="202">
        <f t="shared" ref="AO132:AO142" si="161">STDEV(G132,K132,O132,S132,W132,AA132,AE132,AI132)</f>
        <v>2.5301212614405991E-2</v>
      </c>
      <c r="AP132" s="122"/>
      <c r="AQ132" s="147">
        <v>84059843.040000007</v>
      </c>
      <c r="AR132" s="139">
        <v>7.19</v>
      </c>
      <c r="AS132" s="121" t="e">
        <f>(#REF!/AQ132)-1</f>
        <v>#REF!</v>
      </c>
      <c r="AT132" s="121" t="e">
        <f>(#REF!/AR132)-1</f>
        <v>#REF!</v>
      </c>
    </row>
    <row r="133" spans="1:46">
      <c r="A133" s="198" t="s">
        <v>69</v>
      </c>
      <c r="B133" s="178">
        <v>136624069.12</v>
      </c>
      <c r="C133" s="177">
        <v>5.32</v>
      </c>
      <c r="D133" s="178">
        <v>138678566.40000001</v>
      </c>
      <c r="E133" s="177">
        <v>5.4</v>
      </c>
      <c r="F133" s="115">
        <f>((D133-B133)/B133)</f>
        <v>1.5037593984962414E-2</v>
      </c>
      <c r="G133" s="115">
        <f>((E133-C133)/C133)</f>
        <v>1.5037593984962419E-2</v>
      </c>
      <c r="H133" s="178">
        <v>141503500.16</v>
      </c>
      <c r="I133" s="177">
        <v>5.51</v>
      </c>
      <c r="J133" s="115">
        <f t="shared" si="136"/>
        <v>2.0370370370370299E-2</v>
      </c>
      <c r="K133" s="115">
        <f t="shared" si="137"/>
        <v>2.0370370370370264E-2</v>
      </c>
      <c r="L133" s="178">
        <v>141503500.16</v>
      </c>
      <c r="M133" s="177">
        <v>5.51</v>
      </c>
      <c r="N133" s="115">
        <f t="shared" si="138"/>
        <v>0</v>
      </c>
      <c r="O133" s="115">
        <f t="shared" si="139"/>
        <v>0</v>
      </c>
      <c r="P133" s="178">
        <v>142017124.47999999</v>
      </c>
      <c r="Q133" s="177">
        <v>5.53</v>
      </c>
      <c r="R133" s="115">
        <f t="shared" si="140"/>
        <v>3.6297640653357027E-3</v>
      </c>
      <c r="S133" s="115">
        <f t="shared" si="141"/>
        <v>3.6297640653358372E-3</v>
      </c>
      <c r="T133" s="178">
        <v>142530748.80000001</v>
      </c>
      <c r="U133" s="177">
        <v>5.55</v>
      </c>
      <c r="V133" s="115">
        <f t="shared" si="142"/>
        <v>3.616636528029093E-3</v>
      </c>
      <c r="W133" s="115">
        <f t="shared" si="143"/>
        <v>3.6166365280288558E-3</v>
      </c>
      <c r="X133" s="178">
        <v>143557997.44</v>
      </c>
      <c r="Y133" s="177">
        <v>5.59</v>
      </c>
      <c r="Z133" s="115">
        <f t="shared" si="144"/>
        <v>7.2072072072071058E-3</v>
      </c>
      <c r="AA133" s="115">
        <f t="shared" si="145"/>
        <v>7.2072072072072143E-3</v>
      </c>
      <c r="AB133" s="178">
        <v>144328433.91999999</v>
      </c>
      <c r="AC133" s="177">
        <v>5.62</v>
      </c>
      <c r="AD133" s="115">
        <f t="shared" si="146"/>
        <v>5.3667262969587801E-3</v>
      </c>
      <c r="AE133" s="115">
        <f t="shared" si="147"/>
        <v>5.3667262969588998E-3</v>
      </c>
      <c r="AF133" s="178">
        <v>144328433.91999999</v>
      </c>
      <c r="AG133" s="177">
        <v>5.62</v>
      </c>
      <c r="AH133" s="115">
        <f t="shared" si="148"/>
        <v>0</v>
      </c>
      <c r="AI133" s="115">
        <f t="shared" si="149"/>
        <v>0</v>
      </c>
      <c r="AJ133" s="116">
        <f t="shared" si="156"/>
        <v>6.9035373066079243E-3</v>
      </c>
      <c r="AK133" s="116">
        <f t="shared" si="157"/>
        <v>6.9035373066079356E-3</v>
      </c>
      <c r="AL133" s="117">
        <f t="shared" si="158"/>
        <v>4.0740740740740598E-2</v>
      </c>
      <c r="AM133" s="117">
        <f t="shared" si="159"/>
        <v>4.0740740740740695E-2</v>
      </c>
      <c r="AN133" s="118">
        <f t="shared" si="160"/>
        <v>7.2388972813818469E-3</v>
      </c>
      <c r="AO133" s="202">
        <f t="shared" si="161"/>
        <v>7.2388972813818443E-3</v>
      </c>
      <c r="AP133" s="122"/>
      <c r="AQ133" s="147">
        <v>82672021.189999998</v>
      </c>
      <c r="AR133" s="139">
        <v>18.53</v>
      </c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70</v>
      </c>
      <c r="B134" s="178">
        <v>200003937</v>
      </c>
      <c r="C134" s="177">
        <v>19</v>
      </c>
      <c r="D134" s="178">
        <v>200003937</v>
      </c>
      <c r="E134" s="177">
        <v>19</v>
      </c>
      <c r="F134" s="115">
        <f>((D134-B134)/B134)</f>
        <v>0</v>
      </c>
      <c r="G134" s="115">
        <f>((E134-C134)/C134)</f>
        <v>0</v>
      </c>
      <c r="H134" s="178">
        <v>199898671.77000001</v>
      </c>
      <c r="I134" s="177">
        <v>18.989999999999998</v>
      </c>
      <c r="J134" s="115">
        <f t="shared" si="136"/>
        <v>-5.2631578947363053E-4</v>
      </c>
      <c r="K134" s="115">
        <f t="shared" si="137"/>
        <v>-5.2631578947376649E-4</v>
      </c>
      <c r="L134" s="178">
        <v>198740754.24000001</v>
      </c>
      <c r="M134" s="177">
        <v>18.88</v>
      </c>
      <c r="N134" s="115">
        <f t="shared" si="138"/>
        <v>-5.7925223802001106E-3</v>
      </c>
      <c r="O134" s="115">
        <f t="shared" si="139"/>
        <v>-5.7925223802000759E-3</v>
      </c>
      <c r="P134" s="178">
        <v>199372345.62</v>
      </c>
      <c r="Q134" s="177">
        <v>18.940000000000001</v>
      </c>
      <c r="R134" s="115">
        <f t="shared" si="140"/>
        <v>3.1779661016948912E-3</v>
      </c>
      <c r="S134" s="115">
        <f t="shared" si="141"/>
        <v>3.177966101695036E-3</v>
      </c>
      <c r="T134" s="178">
        <v>200530263.15000001</v>
      </c>
      <c r="U134" s="177">
        <v>19.05</v>
      </c>
      <c r="V134" s="115">
        <f t="shared" si="142"/>
        <v>5.8078141499472071E-3</v>
      </c>
      <c r="W134" s="115">
        <f t="shared" si="143"/>
        <v>5.8078141499471716E-3</v>
      </c>
      <c r="X134" s="178">
        <v>205056668.03999999</v>
      </c>
      <c r="Y134" s="177">
        <v>19.05</v>
      </c>
      <c r="Z134" s="115">
        <f t="shared" si="144"/>
        <v>2.2572178477690216E-2</v>
      </c>
      <c r="AA134" s="115">
        <f t="shared" si="145"/>
        <v>0</v>
      </c>
      <c r="AB134" s="178">
        <v>202635567.75</v>
      </c>
      <c r="AC134" s="177">
        <v>19.25</v>
      </c>
      <c r="AD134" s="115">
        <f t="shared" si="146"/>
        <v>-1.1806981519507147E-2</v>
      </c>
      <c r="AE134" s="115">
        <f t="shared" si="147"/>
        <v>1.0498687664041956E-2</v>
      </c>
      <c r="AF134" s="178">
        <v>203372424.36000001</v>
      </c>
      <c r="AG134" s="177">
        <v>19.32</v>
      </c>
      <c r="AH134" s="115">
        <f t="shared" si="148"/>
        <v>3.6363636363637071E-3</v>
      </c>
      <c r="AI134" s="115">
        <f t="shared" si="149"/>
        <v>3.6363636363636511E-3</v>
      </c>
      <c r="AJ134" s="116">
        <f t="shared" si="156"/>
        <v>2.1335628345643919E-3</v>
      </c>
      <c r="AK134" s="116">
        <f t="shared" si="157"/>
        <v>2.1002491727967467E-3</v>
      </c>
      <c r="AL134" s="117">
        <f t="shared" si="158"/>
        <v>1.6842105263157967E-2</v>
      </c>
      <c r="AM134" s="117">
        <f t="shared" si="159"/>
        <v>1.6842105263157908E-2</v>
      </c>
      <c r="AN134" s="118">
        <f t="shared" si="160"/>
        <v>1.0024077933751704E-2</v>
      </c>
      <c r="AO134" s="202">
        <f t="shared" si="161"/>
        <v>4.8670570168887883E-3</v>
      </c>
      <c r="AP134" s="122"/>
      <c r="AQ134" s="147">
        <v>541500000</v>
      </c>
      <c r="AR134" s="139">
        <v>3610</v>
      </c>
      <c r="AS134" s="121" t="e">
        <f>(#REF!/AQ134)-1</f>
        <v>#REF!</v>
      </c>
      <c r="AT134" s="121" t="e">
        <f>(#REF!/AR134)-1</f>
        <v>#REF!</v>
      </c>
    </row>
    <row r="135" spans="1:46">
      <c r="A135" s="198" t="s">
        <v>117</v>
      </c>
      <c r="B135" s="178">
        <v>707028901.55999994</v>
      </c>
      <c r="C135" s="177">
        <v>200.84</v>
      </c>
      <c r="D135" s="178">
        <v>707028901.55999994</v>
      </c>
      <c r="E135" s="177">
        <v>200.84</v>
      </c>
      <c r="F135" s="115">
        <f>((D135-B135)/B135)</f>
        <v>0</v>
      </c>
      <c r="G135" s="115">
        <f>((E135-C135)/C135)</f>
        <v>0</v>
      </c>
      <c r="H135" s="178">
        <v>707028901.55999994</v>
      </c>
      <c r="I135" s="177">
        <v>200.84</v>
      </c>
      <c r="J135" s="115">
        <f t="shared" si="136"/>
        <v>0</v>
      </c>
      <c r="K135" s="115">
        <f t="shared" si="137"/>
        <v>0</v>
      </c>
      <c r="L135" s="178">
        <v>707028901.55999994</v>
      </c>
      <c r="M135" s="177">
        <v>200.84</v>
      </c>
      <c r="N135" s="115">
        <f t="shared" si="138"/>
        <v>0</v>
      </c>
      <c r="O135" s="115">
        <f t="shared" si="139"/>
        <v>0</v>
      </c>
      <c r="P135" s="178">
        <v>687174076.79999995</v>
      </c>
      <c r="Q135" s="177">
        <v>195.2</v>
      </c>
      <c r="R135" s="115">
        <f t="shared" si="140"/>
        <v>-2.8082055367456671E-2</v>
      </c>
      <c r="S135" s="115">
        <f t="shared" si="141"/>
        <v>-2.8082055367456754E-2</v>
      </c>
      <c r="T135" s="178">
        <v>687174076.79999995</v>
      </c>
      <c r="U135" s="177">
        <v>195.2</v>
      </c>
      <c r="V135" s="115">
        <f t="shared" si="142"/>
        <v>0</v>
      </c>
      <c r="W135" s="115">
        <f t="shared" si="143"/>
        <v>0</v>
      </c>
      <c r="X135" s="178">
        <v>687174076.79999995</v>
      </c>
      <c r="Y135" s="177">
        <v>195.2</v>
      </c>
      <c r="Z135" s="115">
        <f t="shared" si="144"/>
        <v>0</v>
      </c>
      <c r="AA135" s="115">
        <f t="shared" si="145"/>
        <v>0</v>
      </c>
      <c r="AB135" s="178">
        <v>687174076.79999995</v>
      </c>
      <c r="AC135" s="177">
        <v>195.2</v>
      </c>
      <c r="AD135" s="115">
        <f t="shared" si="146"/>
        <v>0</v>
      </c>
      <c r="AE135" s="115">
        <f t="shared" si="147"/>
        <v>0</v>
      </c>
      <c r="AF135" s="178">
        <v>687174076.79999995</v>
      </c>
      <c r="AG135" s="177">
        <v>195.2</v>
      </c>
      <c r="AH135" s="115">
        <f t="shared" si="148"/>
        <v>0</v>
      </c>
      <c r="AI135" s="115">
        <f t="shared" si="149"/>
        <v>0</v>
      </c>
      <c r="AJ135" s="116">
        <f t="shared" si="156"/>
        <v>-3.5102569209320839E-3</v>
      </c>
      <c r="AK135" s="116">
        <f t="shared" si="157"/>
        <v>-3.5102569209320943E-3</v>
      </c>
      <c r="AL135" s="117">
        <f t="shared" si="158"/>
        <v>-2.8082055367456671E-2</v>
      </c>
      <c r="AM135" s="117">
        <f t="shared" si="159"/>
        <v>-2.8082055367456754E-2</v>
      </c>
      <c r="AN135" s="118">
        <f t="shared" si="160"/>
        <v>9.9285058899923478E-3</v>
      </c>
      <c r="AO135" s="202">
        <f t="shared" si="161"/>
        <v>9.9285058899923773E-3</v>
      </c>
      <c r="AP135" s="122"/>
      <c r="AQ135" s="147">
        <v>551092000</v>
      </c>
      <c r="AR135" s="139">
        <v>8.86</v>
      </c>
      <c r="AS135" s="121" t="e">
        <f>(#REF!/AQ135)-1</f>
        <v>#REF!</v>
      </c>
      <c r="AT135" s="121" t="e">
        <f>(#REF!/AR135)-1</f>
        <v>#REF!</v>
      </c>
    </row>
    <row r="136" spans="1:46">
      <c r="A136" s="198" t="s">
        <v>46</v>
      </c>
      <c r="B136" s="178">
        <v>15371576390</v>
      </c>
      <c r="C136" s="177">
        <v>7700.5</v>
      </c>
      <c r="D136" s="178">
        <v>17085296061</v>
      </c>
      <c r="E136" s="177">
        <v>8559</v>
      </c>
      <c r="F136" s="115">
        <f>((D136-B136)/B136)</f>
        <v>0.11148626708935738</v>
      </c>
      <c r="G136" s="115">
        <f>((E136-C136)/C136)</f>
        <v>0.11148626712551132</v>
      </c>
      <c r="H136" s="178">
        <v>12520688400</v>
      </c>
      <c r="I136" s="177">
        <v>8600</v>
      </c>
      <c r="J136" s="115">
        <f t="shared" si="136"/>
        <v>-0.26716585095762363</v>
      </c>
      <c r="K136" s="115">
        <f t="shared" si="137"/>
        <v>4.7902792382287654E-3</v>
      </c>
      <c r="L136" s="178">
        <v>12120317550</v>
      </c>
      <c r="M136" s="177">
        <v>8325</v>
      </c>
      <c r="N136" s="115">
        <f t="shared" si="138"/>
        <v>-3.1976744186046513E-2</v>
      </c>
      <c r="O136" s="115">
        <f t="shared" si="139"/>
        <v>-3.1976744186046513E-2</v>
      </c>
      <c r="P136" s="178">
        <v>12302318859</v>
      </c>
      <c r="Q136" s="177">
        <v>8450.01</v>
      </c>
      <c r="R136" s="115">
        <f t="shared" si="140"/>
        <v>1.5016216221166582E-2</v>
      </c>
      <c r="S136" s="115">
        <f t="shared" si="141"/>
        <v>1.5016216216216242E-2</v>
      </c>
      <c r="T136" s="178">
        <v>12302304300</v>
      </c>
      <c r="U136" s="177">
        <v>8450</v>
      </c>
      <c r="V136" s="115">
        <f t="shared" si="142"/>
        <v>-1.1834354292767401E-6</v>
      </c>
      <c r="W136" s="115">
        <f t="shared" si="143"/>
        <v>-1.1834305521790245E-6</v>
      </c>
      <c r="X136" s="178">
        <v>9755586000</v>
      </c>
      <c r="Y136" s="177">
        <v>9000</v>
      </c>
      <c r="Z136" s="115">
        <f t="shared" si="144"/>
        <v>-0.20701148645786627</v>
      </c>
      <c r="AA136" s="115">
        <f t="shared" si="145"/>
        <v>6.5088757396449703E-2</v>
      </c>
      <c r="AB136" s="178">
        <v>9159411300</v>
      </c>
      <c r="AC136" s="177">
        <v>8450</v>
      </c>
      <c r="AD136" s="115">
        <f t="shared" si="146"/>
        <v>-6.1111111111111109E-2</v>
      </c>
      <c r="AE136" s="115">
        <f t="shared" si="147"/>
        <v>-6.1111111111111109E-2</v>
      </c>
      <c r="AF136" s="178">
        <v>9972376800</v>
      </c>
      <c r="AG136" s="177">
        <v>9200</v>
      </c>
      <c r="AH136" s="115">
        <f t="shared" si="148"/>
        <v>8.8757396449704137E-2</v>
      </c>
      <c r="AI136" s="115">
        <f t="shared" si="149"/>
        <v>8.8757396449704137E-2</v>
      </c>
      <c r="AJ136" s="116">
        <f t="shared" si="156"/>
        <v>-4.4000812048481081E-2</v>
      </c>
      <c r="AK136" s="116">
        <f t="shared" si="157"/>
        <v>2.4006234712300047E-2</v>
      </c>
      <c r="AL136" s="117">
        <f t="shared" si="158"/>
        <v>-0.41631817415423128</v>
      </c>
      <c r="AM136" s="117">
        <f t="shared" si="159"/>
        <v>7.4891926626942398E-2</v>
      </c>
      <c r="AN136" s="118">
        <f t="shared" si="160"/>
        <v>0.13311241530108822</v>
      </c>
      <c r="AO136" s="202">
        <f t="shared" si="161"/>
        <v>5.9688152302536657E-2</v>
      </c>
      <c r="AP136" s="122"/>
      <c r="AQ136" s="120">
        <v>913647681</v>
      </c>
      <c r="AR136" s="124">
        <v>81</v>
      </c>
      <c r="AS136" s="121" t="e">
        <f>(#REF!/AQ136)-1</f>
        <v>#REF!</v>
      </c>
      <c r="AT136" s="121" t="e">
        <f>(#REF!/AR136)-1</f>
        <v>#REF!</v>
      </c>
    </row>
    <row r="137" spans="1:46">
      <c r="A137" s="198" t="s">
        <v>64</v>
      </c>
      <c r="B137" s="178">
        <v>642506000</v>
      </c>
      <c r="C137" s="177">
        <v>13.33</v>
      </c>
      <c r="D137" s="178">
        <v>642506000</v>
      </c>
      <c r="E137" s="177">
        <v>13.33</v>
      </c>
      <c r="F137" s="115">
        <f>((D137-B137)/B137)</f>
        <v>0</v>
      </c>
      <c r="G137" s="115">
        <f>((E137-C137)/C137)</f>
        <v>0</v>
      </c>
      <c r="H137" s="178">
        <v>605874000</v>
      </c>
      <c r="I137" s="177">
        <v>12.57</v>
      </c>
      <c r="J137" s="115">
        <f t="shared" si="136"/>
        <v>-5.7014253563390849E-2</v>
      </c>
      <c r="K137" s="115">
        <f t="shared" si="137"/>
        <v>-5.7014253563390835E-2</v>
      </c>
      <c r="L137" s="178">
        <v>593824000</v>
      </c>
      <c r="M137" s="177">
        <v>12.32</v>
      </c>
      <c r="N137" s="115">
        <f t="shared" si="138"/>
        <v>-1.9888623707239459E-2</v>
      </c>
      <c r="O137" s="115">
        <f t="shared" si="139"/>
        <v>-1.9888623707239459E-2</v>
      </c>
      <c r="P137" s="178">
        <v>593824000</v>
      </c>
      <c r="Q137" s="177">
        <v>12.32</v>
      </c>
      <c r="R137" s="115">
        <f t="shared" si="140"/>
        <v>0</v>
      </c>
      <c r="S137" s="115">
        <f t="shared" si="141"/>
        <v>0</v>
      </c>
      <c r="T137" s="178">
        <v>593824000</v>
      </c>
      <c r="U137" s="177">
        <v>12.32</v>
      </c>
      <c r="V137" s="115">
        <f t="shared" si="142"/>
        <v>0</v>
      </c>
      <c r="W137" s="115">
        <f t="shared" si="143"/>
        <v>0</v>
      </c>
      <c r="X137" s="178">
        <v>593824000</v>
      </c>
      <c r="Y137" s="177">
        <v>12.32</v>
      </c>
      <c r="Z137" s="115">
        <f t="shared" si="144"/>
        <v>0</v>
      </c>
      <c r="AA137" s="115">
        <f t="shared" si="145"/>
        <v>0</v>
      </c>
      <c r="AB137" s="178">
        <v>593824000</v>
      </c>
      <c r="AC137" s="177">
        <v>12.32</v>
      </c>
      <c r="AD137" s="115">
        <f t="shared" si="146"/>
        <v>0</v>
      </c>
      <c r="AE137" s="115">
        <f t="shared" si="147"/>
        <v>0</v>
      </c>
      <c r="AF137" s="178">
        <v>593824000</v>
      </c>
      <c r="AG137" s="177">
        <v>12.32</v>
      </c>
      <c r="AH137" s="115">
        <f t="shared" si="148"/>
        <v>0</v>
      </c>
      <c r="AI137" s="115">
        <f t="shared" si="149"/>
        <v>0</v>
      </c>
      <c r="AJ137" s="116">
        <f t="shared" si="156"/>
        <v>-9.612859658828788E-3</v>
      </c>
      <c r="AK137" s="116">
        <f t="shared" si="157"/>
        <v>-9.6128596588287863E-3</v>
      </c>
      <c r="AL137" s="117">
        <f t="shared" si="158"/>
        <v>-7.5768942235558884E-2</v>
      </c>
      <c r="AM137" s="117">
        <f t="shared" si="159"/>
        <v>-7.576894223555887E-2</v>
      </c>
      <c r="AN137" s="118">
        <f t="shared" si="160"/>
        <v>2.037830041909457E-2</v>
      </c>
      <c r="AO137" s="202">
        <f t="shared" si="161"/>
        <v>2.0378300419094567E-2</v>
      </c>
      <c r="AP137" s="122"/>
      <c r="AQ137" s="155">
        <f>SUM(AQ130:AQ136)</f>
        <v>4180911788.79</v>
      </c>
      <c r="AR137" s="156"/>
      <c r="AS137" s="121" t="e">
        <f>(#REF!/AQ137)-1</f>
        <v>#REF!</v>
      </c>
      <c r="AT137" s="121" t="e">
        <f>(#REF!/AR137)-1</f>
        <v>#REF!</v>
      </c>
    </row>
    <row r="138" spans="1:46">
      <c r="A138" s="198" t="s">
        <v>54</v>
      </c>
      <c r="B138" s="178">
        <v>522664327.13</v>
      </c>
      <c r="C138" s="176">
        <v>81</v>
      </c>
      <c r="D138" s="178">
        <v>535977912.20999998</v>
      </c>
      <c r="E138" s="176">
        <v>81</v>
      </c>
      <c r="F138" s="115">
        <f>((D138-B138)/B138)</f>
        <v>2.5472534452668994E-2</v>
      </c>
      <c r="G138" s="115">
        <f>((E138-C138)/C138)</f>
        <v>0</v>
      </c>
      <c r="H138" s="178">
        <v>534368163.54000002</v>
      </c>
      <c r="I138" s="176">
        <v>81.5</v>
      </c>
      <c r="J138" s="115">
        <f t="shared" si="136"/>
        <v>-3.0033862092608884E-3</v>
      </c>
      <c r="K138" s="115">
        <f t="shared" si="137"/>
        <v>6.1728395061728392E-3</v>
      </c>
      <c r="L138" s="178">
        <v>535423566.19999999</v>
      </c>
      <c r="M138" s="176">
        <v>81.5</v>
      </c>
      <c r="N138" s="115">
        <f t="shared" si="138"/>
        <v>1.9750477891652403E-3</v>
      </c>
      <c r="O138" s="115">
        <f t="shared" si="139"/>
        <v>0</v>
      </c>
      <c r="P138" s="178">
        <v>534848315.08999997</v>
      </c>
      <c r="Q138" s="176">
        <v>77</v>
      </c>
      <c r="R138" s="115">
        <f t="shared" si="140"/>
        <v>-1.0743851154753567E-3</v>
      </c>
      <c r="S138" s="115">
        <f t="shared" si="141"/>
        <v>-5.5214723926380369E-2</v>
      </c>
      <c r="T138" s="178">
        <v>544172523.82000005</v>
      </c>
      <c r="U138" s="176">
        <v>77</v>
      </c>
      <c r="V138" s="115">
        <f t="shared" si="142"/>
        <v>1.7433370297578812E-2</v>
      </c>
      <c r="W138" s="115">
        <f t="shared" si="143"/>
        <v>0</v>
      </c>
      <c r="X138" s="178">
        <v>559898335.75999999</v>
      </c>
      <c r="Y138" s="176">
        <v>75</v>
      </c>
      <c r="Z138" s="115">
        <f t="shared" si="144"/>
        <v>2.8898577659907138E-2</v>
      </c>
      <c r="AA138" s="115">
        <f t="shared" si="145"/>
        <v>-2.5974025974025976E-2</v>
      </c>
      <c r="AB138" s="178">
        <v>553306972.77999997</v>
      </c>
      <c r="AC138" s="176">
        <v>75</v>
      </c>
      <c r="AD138" s="115">
        <f t="shared" si="146"/>
        <v>-1.177242824101803E-2</v>
      </c>
      <c r="AE138" s="115">
        <f t="shared" si="147"/>
        <v>0</v>
      </c>
      <c r="AF138" s="178">
        <v>558760854.82000005</v>
      </c>
      <c r="AG138" s="176">
        <v>75</v>
      </c>
      <c r="AH138" s="115">
        <f t="shared" si="148"/>
        <v>9.8568829028088095E-3</v>
      </c>
      <c r="AI138" s="115">
        <f t="shared" si="149"/>
        <v>0</v>
      </c>
      <c r="AJ138" s="116">
        <f t="shared" si="156"/>
        <v>8.47327669204684E-3</v>
      </c>
      <c r="AK138" s="116">
        <f t="shared" si="157"/>
        <v>-9.3769887992791873E-3</v>
      </c>
      <c r="AL138" s="117">
        <f t="shared" si="158"/>
        <v>4.2507241606392084E-2</v>
      </c>
      <c r="AM138" s="117">
        <f t="shared" si="159"/>
        <v>-7.407407407407407E-2</v>
      </c>
      <c r="AN138" s="118">
        <f t="shared" si="160"/>
        <v>1.445857388767818E-2</v>
      </c>
      <c r="AO138" s="202">
        <f t="shared" si="161"/>
        <v>2.0901115348230602E-2</v>
      </c>
      <c r="AP138" s="122"/>
      <c r="AQ138" s="203"/>
      <c r="AR138" s="204"/>
      <c r="AS138" s="121"/>
      <c r="AT138" s="121"/>
    </row>
    <row r="139" spans="1:46" s="278" customFormat="1">
      <c r="A139" s="198" t="s">
        <v>119</v>
      </c>
      <c r="B139" s="178">
        <v>736927905.41999996</v>
      </c>
      <c r="C139" s="166">
        <v>120.92</v>
      </c>
      <c r="D139" s="178">
        <v>754387969.15999997</v>
      </c>
      <c r="E139" s="166">
        <v>116.17</v>
      </c>
      <c r="F139" s="115">
        <f>((D139-B139)/B139)</f>
        <v>2.3693041899463602E-2</v>
      </c>
      <c r="G139" s="115">
        <f>((E139-C139)/C139)</f>
        <v>-3.9282170029771753E-2</v>
      </c>
      <c r="H139" s="178">
        <v>759271491.05999994</v>
      </c>
      <c r="I139" s="166">
        <v>116.17</v>
      </c>
      <c r="J139" s="115">
        <f t="shared" si="136"/>
        <v>6.4734885756962783E-3</v>
      </c>
      <c r="K139" s="115">
        <f t="shared" si="137"/>
        <v>0</v>
      </c>
      <c r="L139" s="178">
        <v>758968689.80999994</v>
      </c>
      <c r="M139" s="166">
        <v>116.17</v>
      </c>
      <c r="N139" s="115">
        <f t="shared" si="138"/>
        <v>-3.9880497762041181E-4</v>
      </c>
      <c r="O139" s="115">
        <f t="shared" si="139"/>
        <v>0</v>
      </c>
      <c r="P139" s="178">
        <v>757196165.82000005</v>
      </c>
      <c r="Q139" s="166">
        <v>118.21</v>
      </c>
      <c r="R139" s="115">
        <f t="shared" si="140"/>
        <v>-2.3354375665267874E-3</v>
      </c>
      <c r="S139" s="115">
        <f t="shared" si="141"/>
        <v>1.7560471722475615E-2</v>
      </c>
      <c r="T139" s="178">
        <v>774757541.84000003</v>
      </c>
      <c r="U139" s="166">
        <v>118.21</v>
      </c>
      <c r="V139" s="115">
        <f t="shared" si="142"/>
        <v>2.3192637275153152E-2</v>
      </c>
      <c r="W139" s="115">
        <f t="shared" si="143"/>
        <v>0</v>
      </c>
      <c r="X139" s="178">
        <v>780442233.23000002</v>
      </c>
      <c r="Y139" s="166">
        <v>118.21</v>
      </c>
      <c r="Z139" s="115">
        <f t="shared" si="144"/>
        <v>7.3373811586257094E-3</v>
      </c>
      <c r="AA139" s="115">
        <f t="shared" si="145"/>
        <v>0</v>
      </c>
      <c r="AB139" s="178">
        <v>781522234.29999995</v>
      </c>
      <c r="AC139" s="166">
        <v>118.21</v>
      </c>
      <c r="AD139" s="115">
        <f t="shared" si="146"/>
        <v>1.3838321710630079E-3</v>
      </c>
      <c r="AE139" s="115">
        <f t="shared" si="147"/>
        <v>0</v>
      </c>
      <c r="AF139" s="178">
        <v>792277755.13999999</v>
      </c>
      <c r="AG139" s="166">
        <v>118.21</v>
      </c>
      <c r="AH139" s="115">
        <f t="shared" si="148"/>
        <v>1.3762271075542239E-2</v>
      </c>
      <c r="AI139" s="115">
        <f t="shared" si="149"/>
        <v>0</v>
      </c>
      <c r="AJ139" s="116">
        <f t="shared" si="156"/>
        <v>9.1385512014245975E-3</v>
      </c>
      <c r="AK139" s="116">
        <f t="shared" si="157"/>
        <v>-2.7152122884120172E-3</v>
      </c>
      <c r="AL139" s="117">
        <f t="shared" si="158"/>
        <v>5.0225861929094319E-2</v>
      </c>
      <c r="AM139" s="117">
        <f t="shared" si="159"/>
        <v>1.7560471722475615E-2</v>
      </c>
      <c r="AN139" s="118">
        <f t="shared" si="160"/>
        <v>1.0168757059995162E-2</v>
      </c>
      <c r="AO139" s="202">
        <f t="shared" si="161"/>
        <v>1.6002142835055449E-2</v>
      </c>
      <c r="AP139" s="122"/>
      <c r="AQ139" s="203"/>
      <c r="AR139" s="204"/>
      <c r="AS139" s="121"/>
      <c r="AT139" s="121"/>
    </row>
    <row r="140" spans="1:46" ht="15.75" thickBot="1">
      <c r="A140" s="198" t="s">
        <v>179</v>
      </c>
      <c r="B140" s="178">
        <v>654350000</v>
      </c>
      <c r="C140" s="166">
        <v>100</v>
      </c>
      <c r="D140" s="178">
        <v>654350000</v>
      </c>
      <c r="E140" s="166">
        <v>100</v>
      </c>
      <c r="F140" s="115">
        <f>((D140-B140)/B140)</f>
        <v>0</v>
      </c>
      <c r="G140" s="115">
        <f>((E140-C140)/C140)</f>
        <v>0</v>
      </c>
      <c r="H140" s="178">
        <v>654350000</v>
      </c>
      <c r="I140" s="166">
        <v>100</v>
      </c>
      <c r="J140" s="115">
        <f t="shared" si="136"/>
        <v>0</v>
      </c>
      <c r="K140" s="115">
        <f t="shared" si="137"/>
        <v>0</v>
      </c>
      <c r="L140" s="178">
        <v>654350000</v>
      </c>
      <c r="M140" s="166">
        <v>100</v>
      </c>
      <c r="N140" s="115">
        <f t="shared" si="138"/>
        <v>0</v>
      </c>
      <c r="O140" s="115">
        <f t="shared" si="139"/>
        <v>0</v>
      </c>
      <c r="P140" s="178">
        <v>654350000</v>
      </c>
      <c r="Q140" s="166">
        <v>100</v>
      </c>
      <c r="R140" s="115">
        <f t="shared" si="140"/>
        <v>0</v>
      </c>
      <c r="S140" s="115">
        <f t="shared" si="141"/>
        <v>0</v>
      </c>
      <c r="T140" s="178">
        <v>654350000</v>
      </c>
      <c r="U140" s="166">
        <v>100</v>
      </c>
      <c r="V140" s="115">
        <f t="shared" si="142"/>
        <v>0</v>
      </c>
      <c r="W140" s="115">
        <f t="shared" si="143"/>
        <v>0</v>
      </c>
      <c r="X140" s="178">
        <v>654350000</v>
      </c>
      <c r="Y140" s="166">
        <v>100</v>
      </c>
      <c r="Z140" s="115">
        <f t="shared" si="144"/>
        <v>0</v>
      </c>
      <c r="AA140" s="115">
        <f t="shared" si="145"/>
        <v>0</v>
      </c>
      <c r="AB140" s="178">
        <v>654350000</v>
      </c>
      <c r="AC140" s="166">
        <v>100</v>
      </c>
      <c r="AD140" s="115">
        <f t="shared" si="146"/>
        <v>0</v>
      </c>
      <c r="AE140" s="115">
        <f t="shared" si="147"/>
        <v>0</v>
      </c>
      <c r="AF140" s="178">
        <v>654350000</v>
      </c>
      <c r="AG140" s="166">
        <v>100</v>
      </c>
      <c r="AH140" s="115">
        <f t="shared" si="148"/>
        <v>0</v>
      </c>
      <c r="AI140" s="115">
        <f t="shared" si="149"/>
        <v>0</v>
      </c>
      <c r="AJ140" s="116">
        <f t="shared" si="156"/>
        <v>0</v>
      </c>
      <c r="AK140" s="116">
        <f t="shared" si="157"/>
        <v>0</v>
      </c>
      <c r="AL140" s="117">
        <f t="shared" si="158"/>
        <v>0</v>
      </c>
      <c r="AM140" s="117">
        <f t="shared" si="159"/>
        <v>0</v>
      </c>
      <c r="AN140" s="118">
        <f t="shared" si="160"/>
        <v>0</v>
      </c>
      <c r="AO140" s="202">
        <f t="shared" si="161"/>
        <v>0</v>
      </c>
      <c r="AP140" s="122"/>
      <c r="AQ140" s="158">
        <f>SUM(AQ126,AQ137)</f>
        <v>248470364193.50519</v>
      </c>
      <c r="AR140" s="159"/>
      <c r="AS140" s="121" t="e">
        <f>(#REF!/AQ140)-1</f>
        <v>#REF!</v>
      </c>
      <c r="AT140" s="121" t="e">
        <f>(#REF!/AR140)-1</f>
        <v>#REF!</v>
      </c>
    </row>
    <row r="141" spans="1:46">
      <c r="A141" s="199" t="s">
        <v>47</v>
      </c>
      <c r="B141" s="181">
        <f>SUM(B131:B140)</f>
        <v>21732527044.329998</v>
      </c>
      <c r="C141" s="171"/>
      <c r="D141" s="181">
        <f>SUM(D131:D140)</f>
        <v>23534055651.779999</v>
      </c>
      <c r="E141" s="171"/>
      <c r="F141" s="115">
        <f>((D141-B141)/B141)</f>
        <v>8.2895495943718076E-2</v>
      </c>
      <c r="G141" s="115"/>
      <c r="H141" s="181">
        <f>SUM(H131:H140)</f>
        <v>18934549222.890003</v>
      </c>
      <c r="I141" s="171"/>
      <c r="J141" s="115">
        <f>((H141-D141)/D141)</f>
        <v>-0.19544045008417882</v>
      </c>
      <c r="K141" s="115"/>
      <c r="L141" s="181">
        <f>SUM(L131:L140)</f>
        <v>18514906721.330002</v>
      </c>
      <c r="M141" s="171"/>
      <c r="N141" s="115">
        <f>((L141-H141)/H141)</f>
        <v>-2.216279334776531E-2</v>
      </c>
      <c r="O141" s="115"/>
      <c r="P141" s="181">
        <f>SUM(P131:P140)</f>
        <v>18650139352.66</v>
      </c>
      <c r="Q141" s="171"/>
      <c r="R141" s="115">
        <f>((P141-L141)/L141)</f>
        <v>7.3039866398140673E-3</v>
      </c>
      <c r="S141" s="115"/>
      <c r="T141" s="181">
        <f>SUM(T131:T140)</f>
        <v>18484878549.209999</v>
      </c>
      <c r="U141" s="171"/>
      <c r="V141" s="115">
        <f>((T141-P141)/P141)</f>
        <v>-8.8611028756967556E-3</v>
      </c>
      <c r="W141" s="115"/>
      <c r="X141" s="181">
        <f>SUM(X131:X140)</f>
        <v>16240360196.42</v>
      </c>
      <c r="Y141" s="171"/>
      <c r="Z141" s="115">
        <f>((X141-T141)/T141)</f>
        <v>-0.12142456585877458</v>
      </c>
      <c r="AA141" s="115"/>
      <c r="AB141" s="181">
        <f>SUM(AB131:AB140)</f>
        <v>15586896470.699999</v>
      </c>
      <c r="AC141" s="171"/>
      <c r="AD141" s="115">
        <f>((AB141-X141)/X141)</f>
        <v>-4.0237021704977317E-2</v>
      </c>
      <c r="AE141" s="115"/>
      <c r="AF141" s="181">
        <f>SUM(AF131:AF140)</f>
        <v>16427032733.349998</v>
      </c>
      <c r="AG141" s="171"/>
      <c r="AH141" s="115">
        <f>((AF141-AB141)/AB141)</f>
        <v>5.3900163142115848E-2</v>
      </c>
      <c r="AI141" s="115"/>
      <c r="AJ141" s="116">
        <f t="shared" si="156"/>
        <v>-3.0503286018218102E-2</v>
      </c>
      <c r="AK141" s="116"/>
      <c r="AL141" s="117">
        <f t="shared" si="158"/>
        <v>-0.30198887193897073</v>
      </c>
      <c r="AM141" s="117"/>
      <c r="AN141" s="118">
        <f t="shared" si="160"/>
        <v>9.064550779508132E-2</v>
      </c>
      <c r="AO141" s="202"/>
    </row>
    <row r="142" spans="1:46" ht="15.75" thickBot="1">
      <c r="A142" s="157" t="s">
        <v>57</v>
      </c>
      <c r="B142" s="182">
        <f>SUM(B127,B141)</f>
        <v>1485168136705.3462</v>
      </c>
      <c r="C142" s="183"/>
      <c r="D142" s="182">
        <f>SUM(D127,D141)</f>
        <v>1468564819048.5872</v>
      </c>
      <c r="E142" s="183"/>
      <c r="F142" s="115">
        <f>((D142-B142)/B142)</f>
        <v>-1.117941951918747E-2</v>
      </c>
      <c r="G142" s="115"/>
      <c r="H142" s="182">
        <f>SUM(H127,H141)</f>
        <v>1460930376064.585</v>
      </c>
      <c r="I142" s="183"/>
      <c r="J142" s="115">
        <f>((H142-D142)/D142)</f>
        <v>-5.1985740669915998E-3</v>
      </c>
      <c r="K142" s="115"/>
      <c r="L142" s="182">
        <f>SUM(L127,L141)</f>
        <v>1445994225954.4929</v>
      </c>
      <c r="M142" s="183"/>
      <c r="N142" s="115">
        <f>((L142-H142)/H142)</f>
        <v>-1.0223724795377752E-2</v>
      </c>
      <c r="O142" s="115"/>
      <c r="P142" s="182">
        <f>SUM(P127,P141)</f>
        <v>1421183307355.7295</v>
      </c>
      <c r="Q142" s="183"/>
      <c r="R142" s="115">
        <f>((P142-L142)/L142)</f>
        <v>-1.7158380132801621E-2</v>
      </c>
      <c r="S142" s="115"/>
      <c r="T142" s="182">
        <f>SUM(T127,T141)</f>
        <v>1409351163056.9072</v>
      </c>
      <c r="U142" s="183"/>
      <c r="V142" s="115">
        <f>((T142-P142)/P142)</f>
        <v>-8.325558172251047E-3</v>
      </c>
      <c r="W142" s="115"/>
      <c r="X142" s="182">
        <f>SUM(X127,X141)</f>
        <v>1387420358423.833</v>
      </c>
      <c r="Y142" s="183"/>
      <c r="Z142" s="115">
        <f>((X142-T142)/T142)</f>
        <v>-1.556092279053144E-2</v>
      </c>
      <c r="AA142" s="115"/>
      <c r="AB142" s="182">
        <f>SUM(AB127,AB141)</f>
        <v>1370987653147.3469</v>
      </c>
      <c r="AC142" s="183"/>
      <c r="AD142" s="115">
        <f>((AB142-X142)/X142)</f>
        <v>-1.1844071032051396E-2</v>
      </c>
      <c r="AE142" s="115"/>
      <c r="AF142" s="182">
        <f>SUM(AF127,AF141)</f>
        <v>1357287461516.8059</v>
      </c>
      <c r="AG142" s="183"/>
      <c r="AH142" s="115">
        <f>((AF142-AB142)/AB142)</f>
        <v>-9.9929358219162517E-3</v>
      </c>
      <c r="AI142" s="115"/>
      <c r="AJ142" s="116">
        <f t="shared" si="156"/>
        <v>-1.1185448291388572E-2</v>
      </c>
      <c r="AK142" s="116"/>
      <c r="AL142" s="117">
        <f t="shared" si="158"/>
        <v>-7.5772860747047255E-2</v>
      </c>
      <c r="AM142" s="117"/>
      <c r="AN142" s="118">
        <f t="shared" si="160"/>
        <v>3.8101958082481717E-3</v>
      </c>
      <c r="AO142" s="202"/>
    </row>
  </sheetData>
  <protectedRanges>
    <protectedRange password="CADF" sqref="C78" name="BidOffer Prices_2_1_9"/>
    <protectedRange password="CADF" sqref="B44:B46" name="Yield_2_1_2_9"/>
    <protectedRange password="CADF" sqref="B18" name="Fund Name_1_1_1_2_4"/>
    <protectedRange password="CADF" sqref="C18" name="Fund Name_1_1_1_3"/>
    <protectedRange password="CADF" sqref="B81" name="Yield_2_1_2_2_2"/>
    <protectedRange password="CADF" sqref="C81" name="Fund Name_2_2_1"/>
    <protectedRange password="CADF" sqref="B43" name="Yield_2_1_2_2_1_1"/>
    <protectedRange password="CADF" sqref="E78" name="BidOffer Prices_2_1_4"/>
    <protectedRange password="CADF" sqref="D44:D46" name="Yield_2_1_2_1"/>
    <protectedRange password="CADF" sqref="D18" name="Fund Name_1_1_1_1_1"/>
    <protectedRange password="CADF" sqref="E18" name="Fund Name_1_1_1_1_2_2"/>
    <protectedRange password="CADF" sqref="D43" name="Yield_2_1_2_1_2_1"/>
    <protectedRange password="CADF" sqref="D81" name="Yield_2_1_2_1_3"/>
    <protectedRange password="CADF" sqref="E81" name="Fund Name_2_1_1_2"/>
    <protectedRange password="CADF" sqref="I78" name="BidOffer Prices_2_1"/>
    <protectedRange password="CADF" sqref="H44:H46" name="Yield_2_1_2_2"/>
    <protectedRange password="CADF" sqref="H18" name="Fund Name_1_1_1_4"/>
    <protectedRange password="CADF" sqref="I18" name="Fund Name_1_1_1_1_2"/>
    <protectedRange password="CADF" sqref="H43" name="Yield_2_1_2_2_3"/>
    <protectedRange password="CADF" sqref="H81" name="Yield_2_1_2_2_1_2"/>
    <protectedRange password="CADF" sqref="I81" name="Fund Name_2_2_2"/>
    <protectedRange password="CADF" sqref="M78" name="BidOffer Prices_2_1_5"/>
    <protectedRange password="CADF" sqref="L44:L46" name="Yield_2_1_2_3"/>
    <protectedRange password="CADF" sqref="L18" name="Fund Name_1_1_1_1_1_1"/>
    <protectedRange password="CADF" sqref="M18" name="Fund Name_1_1_1_1_2_3"/>
    <protectedRange password="CADF" sqref="L43" name="Yield_2_1_2_3_1"/>
    <protectedRange password="CADF" sqref="L81" name="Yield_2_1_2_3_1_1"/>
    <protectedRange password="CADF" sqref="M81" name="Fund Name_2_3"/>
    <protectedRange password="CADF" sqref="Q78" name="BidOffer Prices_2_1_6"/>
    <protectedRange password="CADF" sqref="P44:P46" name="Yield_2_1_2_5"/>
    <protectedRange password="CADF" sqref="P18" name="Fund Name_1_1_1_5"/>
    <protectedRange password="CADF" sqref="Q18" name="Fund Name_1_1_1_1_4"/>
    <protectedRange password="CADF" sqref="P43" name="Yield_2_1_2_2_4"/>
    <protectedRange password="CADF" sqref="P81" name="Yield_2_1_2_2_1_4"/>
    <protectedRange password="CADF" sqref="Q81" name="Fund Name_2_2_3"/>
    <protectedRange password="CADF" sqref="U78" name="BidOffer Prices_2_1_1"/>
    <protectedRange password="CADF" sqref="T44:T46" name="Yield_2_1_2_4"/>
    <protectedRange password="CADF" sqref="T18" name="Fund Name_1_1_1_1_1_2"/>
    <protectedRange password="CADF" sqref="U18" name="Fund Name_1_1_1_1_2_1"/>
    <protectedRange password="CADF" sqref="T43" name="Yield_2_1_2_3_2"/>
    <protectedRange password="CADF" sqref="T81" name="Yield_2_1_2_3_1_2"/>
    <protectedRange password="CADF" sqref="U81" name="Fund Name_2_3_1"/>
    <protectedRange password="CADF" sqref="Y78" name="BidOffer Prices_2_1_2"/>
    <protectedRange password="CADF" sqref="X44:X46" name="Yield_2_1_2_6"/>
    <protectedRange password="CADF" sqref="X18" name="Fund Name_1_1_1"/>
    <protectedRange password="CADF" sqref="Y18" name="Fund Name_1_1_1_1"/>
    <protectedRange password="CADF" sqref="X43" name="Yield_2_1_2_1_1"/>
    <protectedRange password="CADF" sqref="X81" name="Yield_2_1_2_1_1_1"/>
    <protectedRange password="CADF" sqref="Y81" name="Fund Name_2_1_1"/>
    <protectedRange password="CADF" sqref="AC78" name="BidOffer Prices_2_1_7"/>
    <protectedRange password="CADF" sqref="AB44:AB46" name="Yield_2_1_2_7"/>
    <protectedRange password="CADF" sqref="AB18" name="Fund Name_1_1_1_1_1_3"/>
    <protectedRange password="CADF" sqref="AC18" name="Fund Name_1_1_1_1_2_4"/>
    <protectedRange password="CADF" sqref="AB43" name="Yield_2_1_2_2_1"/>
    <protectedRange password="CADF" sqref="AB81" name="Yield_2_1_2_2_1_3"/>
    <protectedRange password="CADF" sqref="AC81" name="Fund Name_2_2"/>
    <protectedRange password="CADF" sqref="AF44:AF46" name="Yield_2_1_2_8"/>
    <protectedRange password="CADF" sqref="AG81" name="Fund Name_2_2_4"/>
    <protectedRange password="CADF" sqref="AG78" name="BidOffer Prices_2_1_1_1_1_1_1_1_1"/>
    <protectedRange password="CADF" sqref="AF18" name="Fund Name_1_1_1_6"/>
    <protectedRange password="CADF" sqref="AG18" name="Fund Name_1_1_1_1_5"/>
    <protectedRange password="CADF" sqref="AF43" name="Yield_2_1_2_1_2"/>
    <protectedRange password="CADF" sqref="AF81" name="Yield_2_1_2_1_1_2"/>
  </protectedRanges>
  <mergeCells count="43">
    <mergeCell ref="A1:AO1"/>
    <mergeCell ref="AN2:AO2"/>
    <mergeCell ref="AL2:AM2"/>
    <mergeCell ref="AJ2:AK2"/>
    <mergeCell ref="F2:G2"/>
    <mergeCell ref="N2:O2"/>
    <mergeCell ref="R2:S2"/>
    <mergeCell ref="D2:E2"/>
    <mergeCell ref="Z2:AA2"/>
    <mergeCell ref="X2:Y2"/>
    <mergeCell ref="B2:C2"/>
    <mergeCell ref="V2:W2"/>
    <mergeCell ref="L2:M2"/>
    <mergeCell ref="J2:K2"/>
    <mergeCell ref="AQ2:AR2"/>
    <mergeCell ref="H2:I2"/>
    <mergeCell ref="T2:U2"/>
    <mergeCell ref="P2:Q2"/>
    <mergeCell ref="AJ129:AK129"/>
    <mergeCell ref="AQ128:AR128"/>
    <mergeCell ref="AN129:AO129"/>
    <mergeCell ref="AL129:AM129"/>
    <mergeCell ref="P129:Q129"/>
    <mergeCell ref="T129:U129"/>
    <mergeCell ref="R129:S129"/>
    <mergeCell ref="Z129:AA129"/>
    <mergeCell ref="X129:Y129"/>
    <mergeCell ref="V129:W129"/>
    <mergeCell ref="AD2:AE2"/>
    <mergeCell ref="AD129:AE129"/>
    <mergeCell ref="N129:O129"/>
    <mergeCell ref="F129:G129"/>
    <mergeCell ref="D129:E129"/>
    <mergeCell ref="B129:C129"/>
    <mergeCell ref="L129:M129"/>
    <mergeCell ref="H129:I129"/>
    <mergeCell ref="J129:K129"/>
    <mergeCell ref="AH2:AI2"/>
    <mergeCell ref="AH129:AI129"/>
    <mergeCell ref="AF2:AG2"/>
    <mergeCell ref="AF129:AG129"/>
    <mergeCell ref="AB2:AC2"/>
    <mergeCell ref="AB129:AC12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2021-05-19T13:48:46Z</dcterms:modified>
</cp:coreProperties>
</file>