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Data!$F$154</definedName>
    <definedName name="OLE_LINK6" localSheetId="0">Data!$H$65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31" i="11" l="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L140" i="11"/>
  <c r="AN140" i="11"/>
  <c r="AJ141" i="11"/>
  <c r="AL141" i="11"/>
  <c r="AN141" i="11"/>
  <c r="AO130" i="11"/>
  <c r="AN130" i="11"/>
  <c r="AM130" i="11"/>
  <c r="AL130" i="11"/>
  <c r="AK130" i="11"/>
  <c r="AJ130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L47" i="11"/>
  <c r="AN47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L59" i="11"/>
  <c r="AN59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L88" i="11"/>
  <c r="AN88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L116" i="11"/>
  <c r="AN116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L125" i="11"/>
  <c r="AN125" i="11"/>
  <c r="AJ126" i="11"/>
  <c r="AL126" i="11"/>
  <c r="AN126" i="11"/>
  <c r="AO5" i="11"/>
  <c r="AN5" i="11"/>
  <c r="AM5" i="11"/>
  <c r="AL5" i="11"/>
  <c r="AK5" i="11"/>
  <c r="AJ5" i="11"/>
  <c r="AF141" i="11"/>
  <c r="AH141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H126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H94" i="11"/>
  <c r="AI93" i="11"/>
  <c r="AH93" i="11"/>
  <c r="AI92" i="11"/>
  <c r="AH92" i="11"/>
  <c r="AI91" i="11"/>
  <c r="AH91" i="11"/>
  <c r="AI90" i="11"/>
  <c r="AH90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40" i="11"/>
  <c r="AF125" i="11"/>
  <c r="AF116" i="11"/>
  <c r="AF94" i="11"/>
  <c r="AF88" i="11"/>
  <c r="AG85" i="11"/>
  <c r="AF85" i="11"/>
  <c r="AF59" i="11"/>
  <c r="AF47" i="11"/>
  <c r="AF19" i="11"/>
  <c r="AF126" i="11" s="1"/>
  <c r="AE86" i="11" l="1"/>
  <c r="AD86" i="11"/>
  <c r="AA86" i="11"/>
  <c r="Z86" i="11"/>
  <c r="W86" i="11"/>
  <c r="V86" i="11"/>
  <c r="S86" i="11"/>
  <c r="R86" i="11"/>
  <c r="O86" i="11"/>
  <c r="N86" i="11"/>
  <c r="K86" i="11"/>
  <c r="J86" i="11"/>
  <c r="G86" i="11"/>
  <c r="F86" i="11"/>
  <c r="K86" i="9"/>
  <c r="J86" i="9"/>
  <c r="I85" i="9" l="1"/>
  <c r="G85" i="9"/>
  <c r="F85" i="9" l="1"/>
  <c r="D85" i="9"/>
  <c r="AE139" i="11" l="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7" i="11"/>
  <c r="AD87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40" i="11"/>
  <c r="AB125" i="11"/>
  <c r="AB116" i="11"/>
  <c r="AB94" i="11"/>
  <c r="AC85" i="11"/>
  <c r="AB85" i="11"/>
  <c r="AB59" i="11"/>
  <c r="AB47" i="11"/>
  <c r="AB19" i="11"/>
  <c r="AB88" i="11" l="1"/>
  <c r="I9" i="1"/>
  <c r="H9" i="1"/>
  <c r="G9" i="1"/>
  <c r="F9" i="1"/>
  <c r="E9" i="1"/>
  <c r="D9" i="1"/>
  <c r="C9" i="1"/>
  <c r="AB126" i="11" l="1"/>
  <c r="AB141" i="11" l="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7" i="11"/>
  <c r="Z87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40" i="11"/>
  <c r="AD140" i="11" s="1"/>
  <c r="X125" i="11"/>
  <c r="AD125" i="11" s="1"/>
  <c r="X116" i="11"/>
  <c r="AD116" i="11" s="1"/>
  <c r="X94" i="11"/>
  <c r="AD94" i="11" s="1"/>
  <c r="Y85" i="11"/>
  <c r="AE85" i="11" s="1"/>
  <c r="X85" i="11"/>
  <c r="X59" i="11"/>
  <c r="AD59" i="11" s="1"/>
  <c r="X47" i="11"/>
  <c r="AD47" i="11" s="1"/>
  <c r="X19" i="11"/>
  <c r="AD19" i="11" s="1"/>
  <c r="X88" i="11" l="1"/>
  <c r="AD88" i="11" s="1"/>
  <c r="AD85" i="11"/>
  <c r="AA85" i="11"/>
  <c r="X126" i="11" l="1"/>
  <c r="AD126" i="11" s="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7" i="11"/>
  <c r="V87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40" i="11"/>
  <c r="Z140" i="11" s="1"/>
  <c r="T125" i="11"/>
  <c r="Z125" i="11" s="1"/>
  <c r="T116" i="11"/>
  <c r="Z116" i="11" s="1"/>
  <c r="T94" i="11"/>
  <c r="Z94" i="11" s="1"/>
  <c r="T85" i="11"/>
  <c r="Z85" i="11" s="1"/>
  <c r="T59" i="11"/>
  <c r="Z59" i="11" s="1"/>
  <c r="T47" i="11"/>
  <c r="Z47" i="11" s="1"/>
  <c r="T19" i="11"/>
  <c r="Z19" i="11" s="1"/>
  <c r="X141" i="11" l="1"/>
  <c r="AD141" i="11" s="1"/>
  <c r="T88" i="11"/>
  <c r="Z88" i="11" s="1"/>
  <c r="T126" i="11" l="1"/>
  <c r="Z126" i="11" s="1"/>
  <c r="T141" i="11" l="1"/>
  <c r="Z141" i="11" s="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7" i="11"/>
  <c r="R87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40" i="11"/>
  <c r="V140" i="11" s="1"/>
  <c r="P125" i="11"/>
  <c r="V125" i="11" s="1"/>
  <c r="P116" i="11"/>
  <c r="V116" i="11" s="1"/>
  <c r="P94" i="11"/>
  <c r="V94" i="11" s="1"/>
  <c r="Q85" i="11"/>
  <c r="W85" i="11" s="1"/>
  <c r="P85" i="11"/>
  <c r="P59" i="11"/>
  <c r="V59" i="11" s="1"/>
  <c r="P47" i="11"/>
  <c r="V47" i="11" s="1"/>
  <c r="P19" i="11"/>
  <c r="V19" i="11" s="1"/>
  <c r="P88" i="11" l="1"/>
  <c r="V88" i="11" s="1"/>
  <c r="V85" i="11"/>
  <c r="P126" i="11" l="1"/>
  <c r="V126" i="11" s="1"/>
  <c r="P141" i="11" l="1"/>
  <c r="V141" i="11" s="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7" i="11"/>
  <c r="N87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40" i="11"/>
  <c r="R140" i="11" s="1"/>
  <c r="L125" i="11"/>
  <c r="R125" i="11" s="1"/>
  <c r="L116" i="11"/>
  <c r="R116" i="11" s="1"/>
  <c r="L94" i="11"/>
  <c r="R94" i="11" s="1"/>
  <c r="M85" i="11"/>
  <c r="S85" i="11" s="1"/>
  <c r="L85" i="11"/>
  <c r="R85" i="11" s="1"/>
  <c r="L59" i="11"/>
  <c r="R59" i="11" s="1"/>
  <c r="L47" i="11"/>
  <c r="R47" i="11" s="1"/>
  <c r="L19" i="11"/>
  <c r="R19" i="11" s="1"/>
  <c r="L88" i="11" l="1"/>
  <c r="R88" i="11" s="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7" i="11"/>
  <c r="J87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40" i="11"/>
  <c r="N140" i="11" s="1"/>
  <c r="H125" i="11"/>
  <c r="N125" i="11" s="1"/>
  <c r="H116" i="11"/>
  <c r="N116" i="11" s="1"/>
  <c r="H94" i="11"/>
  <c r="N94" i="11" s="1"/>
  <c r="I85" i="11"/>
  <c r="O85" i="11" s="1"/>
  <c r="H85" i="11"/>
  <c r="N85" i="11" s="1"/>
  <c r="H59" i="11"/>
  <c r="N59" i="11" s="1"/>
  <c r="H47" i="11"/>
  <c r="N47" i="11" s="1"/>
  <c r="H19" i="11"/>
  <c r="N19" i="11" s="1"/>
  <c r="L126" i="11" l="1"/>
  <c r="R126" i="11" s="1"/>
  <c r="H88" i="11"/>
  <c r="N88" i="11" s="1"/>
  <c r="H126" i="11" l="1"/>
  <c r="H141" i="11" s="1"/>
  <c r="L141" i="11"/>
  <c r="R141" i="11" s="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7" i="11"/>
  <c r="F87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40" i="11"/>
  <c r="J140" i="11" s="1"/>
  <c r="D125" i="11"/>
  <c r="J125" i="11" s="1"/>
  <c r="D116" i="11"/>
  <c r="J116" i="11" s="1"/>
  <c r="D94" i="11"/>
  <c r="J94" i="11" s="1"/>
  <c r="E85" i="11"/>
  <c r="K85" i="11" s="1"/>
  <c r="D85" i="11"/>
  <c r="D59" i="11"/>
  <c r="J59" i="11" s="1"/>
  <c r="D47" i="11"/>
  <c r="J47" i="11" s="1"/>
  <c r="D19" i="11"/>
  <c r="J19" i="11" s="1"/>
  <c r="N126" i="11" l="1"/>
  <c r="N141" i="11"/>
  <c r="F85" i="11"/>
  <c r="J85" i="11"/>
  <c r="G85" i="11"/>
  <c r="D88" i="11"/>
  <c r="K92" i="9"/>
  <c r="J92" i="9"/>
  <c r="K123" i="9"/>
  <c r="J123" i="9"/>
  <c r="D126" i="11" l="1"/>
  <c r="J88" i="11"/>
  <c r="B140" i="11"/>
  <c r="B125" i="11"/>
  <c r="B116" i="11"/>
  <c r="B94" i="11"/>
  <c r="B88" i="11"/>
  <c r="B59" i="11"/>
  <c r="B47" i="11"/>
  <c r="B19" i="11"/>
  <c r="F47" i="11" l="1"/>
  <c r="F59" i="11"/>
  <c r="F88" i="11"/>
  <c r="F116" i="11"/>
  <c r="F19" i="11"/>
  <c r="F94" i="11"/>
  <c r="F125" i="11"/>
  <c r="F140" i="11"/>
  <c r="D141" i="11"/>
  <c r="J141" i="11" s="1"/>
  <c r="J126" i="11"/>
  <c r="B126" i="11"/>
  <c r="F126" i="11" l="1"/>
  <c r="B141" i="11"/>
  <c r="F141" i="11" l="1"/>
  <c r="K45" i="9" l="1"/>
  <c r="J45" i="9"/>
  <c r="K85" i="9"/>
  <c r="J85" i="9"/>
  <c r="K114" i="9"/>
  <c r="J114" i="9"/>
  <c r="K44" i="9" l="1"/>
  <c r="J44" i="9"/>
  <c r="K62" i="9"/>
  <c r="J62" i="9"/>
  <c r="K84" i="9" l="1"/>
  <c r="J84" i="9"/>
  <c r="AT139" i="11" l="1"/>
  <c r="AT136" i="11"/>
  <c r="AQ136" i="11"/>
  <c r="AS136" i="11" s="1"/>
  <c r="AT135" i="11"/>
  <c r="AS135" i="11"/>
  <c r="AT134" i="11"/>
  <c r="AS134" i="1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T124" i="11"/>
  <c r="AQ124" i="11"/>
  <c r="AS124" i="11" s="1"/>
  <c r="AT121" i="11"/>
  <c r="AS121" i="11"/>
  <c r="AT120" i="11"/>
  <c r="AS120" i="11"/>
  <c r="AT119" i="11"/>
  <c r="AS119" i="11"/>
  <c r="AT118" i="11"/>
  <c r="AS118" i="11"/>
  <c r="AT117" i="11"/>
  <c r="AS117" i="11"/>
  <c r="AT116" i="11"/>
  <c r="AS116" i="11"/>
  <c r="AT115" i="11"/>
  <c r="AQ115" i="11"/>
  <c r="AS115" i="11" s="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Q93" i="11"/>
  <c r="AS93" i="11" s="1"/>
  <c r="AT91" i="11"/>
  <c r="AS91" i="11"/>
  <c r="AT90" i="11"/>
  <c r="AS90" i="11"/>
  <c r="AT89" i="11"/>
  <c r="AS89" i="11"/>
  <c r="AT88" i="11"/>
  <c r="AS88" i="11"/>
  <c r="AT87" i="11"/>
  <c r="AQ87" i="11"/>
  <c r="AS87" i="11" s="1"/>
  <c r="AT71" i="11"/>
  <c r="AS71" i="11"/>
  <c r="AT69" i="11"/>
  <c r="AS69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1" i="11"/>
  <c r="AS61" i="11"/>
  <c r="AT60" i="11"/>
  <c r="AS60" i="11"/>
  <c r="AT59" i="11"/>
  <c r="AQ59" i="11"/>
  <c r="AS59" i="11" s="1"/>
  <c r="AT58" i="11"/>
  <c r="AS58" i="11"/>
  <c r="AT52" i="11"/>
  <c r="AS52" i="11"/>
  <c r="AT51" i="11"/>
  <c r="AS51" i="11"/>
  <c r="AT50" i="11"/>
  <c r="AS50" i="11"/>
  <c r="AT62" i="11"/>
  <c r="AS62" i="11"/>
  <c r="AT49" i="11"/>
  <c r="AS49" i="11"/>
  <c r="AT48" i="11"/>
  <c r="AS48" i="11"/>
  <c r="AT47" i="11"/>
  <c r="AQ47" i="11"/>
  <c r="AS47" i="11" s="1"/>
  <c r="AT46" i="11"/>
  <c r="AS46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8" i="9"/>
  <c r="J148" i="9"/>
  <c r="G141" i="9"/>
  <c r="H140" i="9" s="1"/>
  <c r="D141" i="9"/>
  <c r="K140" i="9"/>
  <c r="J140" i="9"/>
  <c r="K139" i="9"/>
  <c r="J139" i="9"/>
  <c r="K138" i="9"/>
  <c r="J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G125" i="9"/>
  <c r="H123" i="9" s="1"/>
  <c r="D125" i="9"/>
  <c r="E123" i="9" s="1"/>
  <c r="K124" i="9"/>
  <c r="J124" i="9"/>
  <c r="K122" i="9"/>
  <c r="J122" i="9"/>
  <c r="K121" i="9"/>
  <c r="J121" i="9"/>
  <c r="K120" i="9"/>
  <c r="J120" i="9"/>
  <c r="K119" i="9"/>
  <c r="J119" i="9"/>
  <c r="K118" i="9"/>
  <c r="J118" i="9"/>
  <c r="G116" i="9"/>
  <c r="D116" i="9"/>
  <c r="E114" i="9" s="1"/>
  <c r="K115" i="9"/>
  <c r="J115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G94" i="9"/>
  <c r="H92" i="9" s="1"/>
  <c r="D94" i="9"/>
  <c r="E92" i="9" s="1"/>
  <c r="K93" i="9"/>
  <c r="J93" i="9"/>
  <c r="K91" i="9"/>
  <c r="J91" i="9"/>
  <c r="K90" i="9"/>
  <c r="J90" i="9"/>
  <c r="D88" i="9"/>
  <c r="K87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1" i="9"/>
  <c r="J61" i="9"/>
  <c r="G59" i="9"/>
  <c r="D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G47" i="9"/>
  <c r="D47" i="9"/>
  <c r="E45" i="9" s="1"/>
  <c r="K46" i="9"/>
  <c r="J46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E85" i="9" l="1"/>
  <c r="E86" i="9"/>
  <c r="H114" i="9"/>
  <c r="H100" i="9"/>
  <c r="H45" i="9"/>
  <c r="H26" i="9"/>
  <c r="H10" i="9"/>
  <c r="H18" i="9"/>
  <c r="H11" i="9"/>
  <c r="H12" i="9"/>
  <c r="H8" i="9"/>
  <c r="H6" i="9"/>
  <c r="H14" i="9"/>
  <c r="H16" i="9"/>
  <c r="H7" i="9"/>
  <c r="H15" i="9"/>
  <c r="H9" i="9"/>
  <c r="H17" i="9"/>
  <c r="E124" i="9"/>
  <c r="E118" i="9"/>
  <c r="E119" i="9"/>
  <c r="E120" i="9"/>
  <c r="E121" i="9"/>
  <c r="E122" i="9"/>
  <c r="E103" i="9"/>
  <c r="E111" i="9"/>
  <c r="E104" i="9"/>
  <c r="E112" i="9"/>
  <c r="E101" i="9"/>
  <c r="E97" i="9"/>
  <c r="E105" i="9"/>
  <c r="E113" i="9"/>
  <c r="E98" i="9"/>
  <c r="E106" i="9"/>
  <c r="E115" i="9"/>
  <c r="E109" i="9"/>
  <c r="E99" i="9"/>
  <c r="E107" i="9"/>
  <c r="E96" i="9"/>
  <c r="E100" i="9"/>
  <c r="E108" i="9"/>
  <c r="E102" i="9"/>
  <c r="E110" i="9"/>
  <c r="E93" i="9"/>
  <c r="E91" i="9"/>
  <c r="E90" i="9"/>
  <c r="E62" i="9"/>
  <c r="E70" i="9"/>
  <c r="E78" i="9"/>
  <c r="E61" i="9"/>
  <c r="E63" i="9"/>
  <c r="E79" i="9"/>
  <c r="E72" i="9"/>
  <c r="E64" i="9"/>
  <c r="E65" i="9"/>
  <c r="E73" i="9"/>
  <c r="E81" i="9"/>
  <c r="E66" i="9"/>
  <c r="E74" i="9"/>
  <c r="E82" i="9"/>
  <c r="E84" i="9"/>
  <c r="E67" i="9"/>
  <c r="E75" i="9"/>
  <c r="E83" i="9"/>
  <c r="E76" i="9"/>
  <c r="E69" i="9"/>
  <c r="E77" i="9"/>
  <c r="E87" i="9"/>
  <c r="E71" i="9"/>
  <c r="E80" i="9"/>
  <c r="E68" i="9"/>
  <c r="E57" i="9"/>
  <c r="E50" i="9"/>
  <c r="E58" i="9"/>
  <c r="E51" i="9"/>
  <c r="E49" i="9"/>
  <c r="E52" i="9"/>
  <c r="E55" i="9"/>
  <c r="E53" i="9"/>
  <c r="E54" i="9"/>
  <c r="E56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7" i="9"/>
  <c r="E132" i="9"/>
  <c r="E138" i="9"/>
  <c r="E139" i="9"/>
  <c r="E140" i="9"/>
  <c r="E133" i="9"/>
  <c r="E131" i="9"/>
  <c r="E134" i="9"/>
  <c r="E136" i="9"/>
  <c r="E135" i="9"/>
  <c r="H44" i="9"/>
  <c r="H58" i="9"/>
  <c r="H132" i="9"/>
  <c r="H135" i="9"/>
  <c r="H131" i="9"/>
  <c r="H133" i="9"/>
  <c r="H139" i="9"/>
  <c r="H137" i="9"/>
  <c r="J141" i="9"/>
  <c r="D126" i="9"/>
  <c r="AQ125" i="11"/>
  <c r="AQ139" i="11" s="1"/>
  <c r="AS139" i="11" s="1"/>
  <c r="H134" i="9"/>
  <c r="H136" i="9"/>
  <c r="H138" i="9"/>
  <c r="J94" i="9"/>
  <c r="H90" i="9"/>
  <c r="H93" i="9"/>
  <c r="H91" i="9"/>
  <c r="H53" i="9"/>
  <c r="H57" i="9"/>
  <c r="H51" i="9"/>
  <c r="H55" i="9"/>
  <c r="J59" i="9"/>
  <c r="H49" i="9"/>
  <c r="H50" i="9"/>
  <c r="H52" i="9"/>
  <c r="H54" i="9"/>
  <c r="H56" i="9"/>
  <c r="H5" i="9"/>
  <c r="J19" i="9"/>
  <c r="H119" i="9"/>
  <c r="H122" i="9"/>
  <c r="H120" i="9"/>
  <c r="H118" i="9"/>
  <c r="H124" i="9"/>
  <c r="H121" i="9"/>
  <c r="J125" i="9"/>
  <c r="H39" i="9"/>
  <c r="H29" i="9"/>
  <c r="H21" i="9"/>
  <c r="H33" i="9"/>
  <c r="H27" i="9"/>
  <c r="H25" i="9"/>
  <c r="H35" i="9"/>
  <c r="J47" i="9"/>
  <c r="H23" i="9"/>
  <c r="H43" i="9"/>
  <c r="H37" i="9"/>
  <c r="H31" i="9"/>
  <c r="H41" i="9"/>
  <c r="H46" i="9"/>
  <c r="H22" i="9"/>
  <c r="H30" i="9"/>
  <c r="H34" i="9"/>
  <c r="H38" i="9"/>
  <c r="H40" i="9"/>
  <c r="H24" i="9"/>
  <c r="H28" i="9"/>
  <c r="H32" i="9"/>
  <c r="H36" i="9"/>
  <c r="H42" i="9"/>
  <c r="J116" i="9"/>
  <c r="H97" i="9"/>
  <c r="H99" i="9"/>
  <c r="H101" i="9"/>
  <c r="H103" i="9"/>
  <c r="H105" i="9"/>
  <c r="H107" i="9"/>
  <c r="H109" i="9"/>
  <c r="H111" i="9"/>
  <c r="H115" i="9"/>
  <c r="H96" i="9"/>
  <c r="H98" i="9"/>
  <c r="H102" i="9"/>
  <c r="H104" i="9"/>
  <c r="H106" i="9"/>
  <c r="H108" i="9"/>
  <c r="H110" i="9"/>
  <c r="H112" i="9"/>
  <c r="H113" i="9"/>
  <c r="D142" i="9" l="1"/>
  <c r="E47" i="9"/>
  <c r="E116" i="9"/>
  <c r="E88" i="9"/>
  <c r="E125" i="9"/>
  <c r="E59" i="9"/>
  <c r="E94" i="9"/>
  <c r="E19" i="9"/>
  <c r="AS125" i="11"/>
  <c r="J87" i="9" l="1"/>
  <c r="G88" i="9"/>
  <c r="H86" i="9" s="1"/>
  <c r="H85" i="9" l="1"/>
  <c r="H64" i="9"/>
  <c r="H65" i="9"/>
  <c r="H66" i="9"/>
  <c r="H74" i="9"/>
  <c r="H82" i="9"/>
  <c r="H67" i="9"/>
  <c r="H75" i="9"/>
  <c r="H83" i="9"/>
  <c r="H72" i="9"/>
  <c r="H68" i="9"/>
  <c r="H76" i="9"/>
  <c r="H84" i="9"/>
  <c r="H80" i="9"/>
  <c r="H69" i="9"/>
  <c r="H77" i="9"/>
  <c r="H87" i="9"/>
  <c r="H62" i="9"/>
  <c r="H70" i="9"/>
  <c r="H78" i="9"/>
  <c r="H63" i="9"/>
  <c r="H71" i="9"/>
  <c r="H79" i="9"/>
  <c r="H73" i="9"/>
  <c r="H81" i="9"/>
  <c r="J88" i="9"/>
  <c r="G126" i="9"/>
  <c r="H61" i="9"/>
  <c r="H47" i="9" l="1"/>
  <c r="H116" i="9"/>
  <c r="H94" i="9"/>
  <c r="J126" i="9"/>
  <c r="M126" i="9"/>
  <c r="H19" i="9"/>
  <c r="H125" i="9"/>
  <c r="G142" i="9"/>
  <c r="J142" i="9" s="1"/>
  <c r="H59" i="9"/>
  <c r="H88" i="9"/>
</calcChain>
</file>

<file path=xl/sharedStrings.xml><?xml version="1.0" encoding="utf-8"?>
<sst xmlns="http://schemas.openxmlformats.org/spreadsheetml/2006/main" count="642" uniqueCount="228">
  <si>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</si>
  <si>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</si>
  <si>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</si>
  <si>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</si>
  <si>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</si>
  <si>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</si>
  <si>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</si>
  <si>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</si>
  <si>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</si>
  <si>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</si>
  <si>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</si>
  <si>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</si>
  <si>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</si>
  <si>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</si>
  <si>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</si>
  <si>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</si>
  <si>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</si>
  <si>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</si>
  <si>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</si>
  <si>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</si>
  <si>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</si>
  <si>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</si>
  <si>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</si>
  <si>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</si>
  <si>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</si>
  <si>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</si>
  <si>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</si>
  <si>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</si>
  <si>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</si>
  <si>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</si>
  <si>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</si>
  <si>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</si>
  <si>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</si>
  <si>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</si>
  <si>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</si>
  <si>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</si>
  <si>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</si>
  <si>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</si>
  <si>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</si>
  <si>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</si>
  <si>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</si>
  <si>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</si>
  <si>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</si>
  <si>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</si>
  <si>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</si>
  <si>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</si>
  <si>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</si>
  <si>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</si>
  <si>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</si>
  <si>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</si>
  <si>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</si>
  <si>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</si>
  <si>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</si>
  <si>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</si>
  <si>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</si>
  <si>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</si>
  <si>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</si>
  <si>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</si>
  <si>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</si>
  <si>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</si>
  <si>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</si>
  <si>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</si>
  <si>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</si>
  <si>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</si>
  <si>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</si>
  <si>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</si>
  <si>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</si>
  <si>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</si>
  <si>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</si>
  <si>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</si>
  <si>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</si>
  <si>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</si>
  <si>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</si>
  <si>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</si>
  <si>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</si>
  <si>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</si>
  <si>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</si>
  <si>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</si>
  <si>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</si>
  <si>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</si>
  <si>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</si>
  <si>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</si>
  <si>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</si>
  <si>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</si>
  <si>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</si>
  <si>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</si>
  <si>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</si>
  <si>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</si>
  <si>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</si>
  <si>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</si>
  <si>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</si>
  <si>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</si>
  <si>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</si>
  <si>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</si>
  <si>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</si>
  <si>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</si>
  <si>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</si>
  <si>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</si>
  <si>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</si>
  <si>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</si>
  <si>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</si>
  <si>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</si>
  <si>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</si>
  <si>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</si>
  <si>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</si>
  <si>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</si>
  <si>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</si>
  <si>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</si>
  <si>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</si>
  <si>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</si>
  <si>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</si>
  <si>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</si>
  <si>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</si>
  <si>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</si>
  <si>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</si>
  <si>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</si>
  <si>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</si>
  <si>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</si>
  <si>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</si>
  <si>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</si>
  <si>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</si>
  <si>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</si>
  <si>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</si>
  <si>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</si>
  <si>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</si>
  <si>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</si>
  <si>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</si>
  <si>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</si>
  <si>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</si>
  <si>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</si>
  <si>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</si>
  <si>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</si>
  <si>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</si>
  <si>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</si>
  <si>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</si>
  <si>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</si>
  <si>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</si>
  <si>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</si>
  <si>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</si>
  <si>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</si>
  <si>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</si>
  <si>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</si>
  <si>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</si>
  <si>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</si>
  <si>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</si>
  <si>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</si>
  <si>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</si>
  <si>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</si>
  <si>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</si>
  <si>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</si>
  <si>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</si>
  <si>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</si>
  <si>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</si>
  <si>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</si>
  <si>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</si>
  <si>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</si>
  <si>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</si>
  <si>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</si>
  <si>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</si>
  <si>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</si>
  <si>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</si>
  <si>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</si>
  <si>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</si>
  <si>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</si>
  <si>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</si>
  <si>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</si>
  <si>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</si>
  <si>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</si>
  <si>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</si>
  <si>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</si>
  <si>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</si>
  <si>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</si>
  <si>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</si>
  <si>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</si>
  <si>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</si>
  <si>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</si>
  <si>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</si>
  <si>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</si>
  <si>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</si>
  <si>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</si>
  <si>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</si>
  <si>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</si>
  <si>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</si>
  <si>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</si>
  <si>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</si>
  <si>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</si>
  <si>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</si>
  <si>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</si>
  <si>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</si>
  <si>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</si>
  <si>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</si>
  <si>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</si>
  <si>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</si>
  <si>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</si>
  <si>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</si>
  <si>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</si>
  <si>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</si>
  <si>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</si>
  <si>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</si>
  <si>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</si>
  <si>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</si>
  <si>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</si>
  <si>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</si>
  <si>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</si>
  <si>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</si>
  <si>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</si>
  <si>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</si>
  <si>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</si>
  <si>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</si>
  <si>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</si>
  <si>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44a</t>
  </si>
  <si>
    <t>44b</t>
  </si>
  <si>
    <t>NAV and Unit Price as at Week Ended January 15, 2021</t>
  </si>
  <si>
    <t>NAV and Unit Price as at Week Ended January 22, 2021</t>
  </si>
  <si>
    <t>Nigerian Real Estate Investment Trust</t>
  </si>
  <si>
    <t>United Capital Sukuk Fund</t>
  </si>
  <si>
    <t>NAV and Unit Price as at Week Ended January 29, 2021</t>
  </si>
  <si>
    <t>NAV and Unit Price as at Week Ended February 5, 2021</t>
  </si>
  <si>
    <t>NAV and Unit Price as at Week Ended February 12, 2021</t>
  </si>
  <si>
    <t>NAV and Unit Price as at Week Ended February 19, 2021</t>
  </si>
  <si>
    <t>NAV and Unit Price as at Week Ended February 26, 2021</t>
  </si>
  <si>
    <t>United Capital Eurobond Fund</t>
  </si>
  <si>
    <t>NAV and Unit Price as at Week Ended March 5, 2021</t>
  </si>
  <si>
    <t>NET ASSET VALUES AND UNIT PRICES OF FUND MANAGEMENT AND COLLECTIVE INVESTMENT SCHEMES AS AT WEEK ENDED MARCH 12, 2021</t>
  </si>
  <si>
    <t>NAV and Unit Price as at Week Ended March 12, 2021</t>
  </si>
  <si>
    <t>MARKET CAPITALIZATION OF EXCHANGE TRADED FUNDS AS AT MARCH 12, 2021</t>
  </si>
  <si>
    <t>Stanbic IBTC Enhanced Short-Term Fixed Income Fund</t>
  </si>
  <si>
    <t>The chart above shows that Money Market Funds category has 42.19% share of the Total NAV, followed by Fixed Income Funds with 33.31%, Bond Funds at 17.15%, Real Estate Funds at 3.40%.  Next is Mixed/Balanced Funds at 1.98%, Ethical Fund at 1.01% and Equity Based Fund at 0.96%.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</si>
</sst>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0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89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4" fillId="0" borderId="36" applyNumberFormat="0" applyFill="0" applyAlignment="0" applyProtection="0"/>
    <xf numFmtId="0" fontId="65" fillId="0" borderId="37" applyNumberFormat="0" applyFill="0" applyAlignment="0" applyProtection="0"/>
    <xf numFmtId="0" fontId="66" fillId="0" borderId="38" applyNumberFormat="0" applyFill="0" applyAlignment="0" applyProtection="0"/>
    <xf numFmtId="0" fontId="66" fillId="0" borderId="0" applyNumberFormat="0" applyFill="0" applyBorder="0" applyAlignment="0" applyProtection="0"/>
    <xf numFmtId="0" fontId="67" fillId="21" borderId="0" applyNumberFormat="0" applyBorder="0" applyAlignment="0" applyProtection="0"/>
    <xf numFmtId="0" fontId="69" fillId="23" borderId="39" applyNumberFormat="0" applyAlignment="0" applyProtection="0"/>
    <xf numFmtId="0" fontId="70" fillId="24" borderId="40" applyNumberFormat="0" applyAlignment="0" applyProtection="0"/>
    <xf numFmtId="0" fontId="71" fillId="24" borderId="39" applyNumberFormat="0" applyAlignment="0" applyProtection="0"/>
    <xf numFmtId="0" fontId="72" fillId="0" borderId="41" applyNumberFormat="0" applyFill="0" applyAlignment="0" applyProtection="0"/>
    <xf numFmtId="0" fontId="73" fillId="25" borderId="42" applyNumberFormat="0" applyAlignment="0" applyProtection="0"/>
    <xf numFmtId="0" fontId="1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5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5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5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5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8" fillId="0" borderId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67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1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35" xfId="0" applyFont="1" applyBorder="1" applyAlignment="1">
      <alignment vertical="center" wrapText="1"/>
    </xf>
    <xf numFmtId="4" fontId="63" fillId="0" borderId="31" xfId="0" applyNumberFormat="1" applyFont="1" applyBorder="1" applyAlignment="1">
      <alignment vertical="center" wrapText="1"/>
    </xf>
    <xf numFmtId="4" fontId="63" fillId="0" borderId="30" xfId="0" applyNumberFormat="1" applyFont="1" applyBorder="1" applyAlignment="1">
      <alignment vertical="center" wrapText="1"/>
    </xf>
    <xf numFmtId="0" fontId="63" fillId="0" borderId="32" xfId="0" applyFont="1" applyBorder="1" applyAlignment="1">
      <alignment vertical="center" wrapText="1"/>
    </xf>
    <xf numFmtId="0" fontId="63" fillId="0" borderId="0" xfId="0" applyFont="1"/>
    <xf numFmtId="0" fontId="63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2" fillId="0" borderId="0" xfId="0" applyFont="1" applyBorder="1"/>
    <xf numFmtId="0" fontId="82" fillId="0" borderId="0" xfId="0" applyFont="1" applyAlignment="1">
      <alignment horizontal="right"/>
    </xf>
    <xf numFmtId="0" fontId="83" fillId="0" borderId="0" xfId="0" applyFont="1" applyBorder="1"/>
    <xf numFmtId="4" fontId="83" fillId="0" borderId="0" xfId="0" applyNumberFormat="1" applyFont="1"/>
    <xf numFmtId="0" fontId="83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4" fillId="0" borderId="0" xfId="0" applyFont="1" applyBorder="1"/>
    <xf numFmtId="0" fontId="85" fillId="0" borderId="0" xfId="0" applyFont="1" applyBorder="1"/>
    <xf numFmtId="0" fontId="86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88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1" fillId="8" borderId="1" xfId="2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14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4" fontId="89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1" fillId="10" borderId="1" xfId="0" applyFont="1" applyFill="1" applyBorder="1" applyAlignment="1">
      <alignment horizontal="left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1" fillId="10" borderId="1" xfId="1" applyFont="1" applyFill="1" applyBorder="1" applyAlignment="1">
      <alignment vertical="top" wrapText="1"/>
    </xf>
    <xf numFmtId="0" fontId="17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/>
    </xf>
    <xf numFmtId="4" fontId="1" fillId="10" borderId="1" xfId="2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87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1028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3" xfId="2337"/>
    <cellStyle name="Comma 11" xfId="226"/>
    <cellStyle name="Comma 11 2" xfId="2941"/>
    <cellStyle name="Comma 11 3" xfId="2373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3" xfId="7730"/>
    <cellStyle name="Comma 12 2 2 2 4" xfId="10002"/>
    <cellStyle name="Comma 12 2 2 2 5" xfId="3398"/>
    <cellStyle name="Comma 12 2 2 3" xfId="4323"/>
    <cellStyle name="Comma 12 2 2 4" xfId="6595"/>
    <cellStyle name="Comma 12 2 2 5" xfId="8867"/>
    <cellStyle name="Comma 12 2 2 6" xfId="3113"/>
    <cellStyle name="Comma 12 2 3" xfId="1584"/>
    <cellStyle name="Comma 12 2 3 2" xfId="5004"/>
    <cellStyle name="Comma 12 2 3 3" xfId="7276"/>
    <cellStyle name="Comma 12 2 3 4" xfId="9548"/>
    <cellStyle name="Comma 12 2 3 5" xfId="3284"/>
    <cellStyle name="Comma 12 2 4" xfId="3869"/>
    <cellStyle name="Comma 12 2 5" xfId="6141"/>
    <cellStyle name="Comma 12 2 6" xfId="8413"/>
    <cellStyle name="Comma 12 2 7" xfId="2999"/>
    <cellStyle name="Comma 12 3" xfId="1130"/>
    <cellStyle name="Comma 12 3 2" xfId="2265"/>
    <cellStyle name="Comma 12 3 2 2" xfId="5685"/>
    <cellStyle name="Comma 12 3 2 3" xfId="7957"/>
    <cellStyle name="Comma 12 3 2 4" xfId="10229"/>
    <cellStyle name="Comma 12 3 2 5" xfId="3455"/>
    <cellStyle name="Comma 12 3 3" xfId="4550"/>
    <cellStyle name="Comma 12 3 4" xfId="6822"/>
    <cellStyle name="Comma 12 3 5" xfId="9094"/>
    <cellStyle name="Comma 12 3 6" xfId="3170"/>
    <cellStyle name="Comma 12 4" xfId="676"/>
    <cellStyle name="Comma 12 4 2" xfId="1811"/>
    <cellStyle name="Comma 12 4 2 2" xfId="5231"/>
    <cellStyle name="Comma 12 4 2 3" xfId="7503"/>
    <cellStyle name="Comma 12 4 2 4" xfId="9775"/>
    <cellStyle name="Comma 12 4 2 5" xfId="3341"/>
    <cellStyle name="Comma 12 4 3" xfId="4096"/>
    <cellStyle name="Comma 12 4 4" xfId="6368"/>
    <cellStyle name="Comma 12 4 5" xfId="8640"/>
    <cellStyle name="Comma 12 4 6" xfId="3056"/>
    <cellStyle name="Comma 12 5" xfId="1357"/>
    <cellStyle name="Comma 12 5 2" xfId="4777"/>
    <cellStyle name="Comma 12 5 3" xfId="7049"/>
    <cellStyle name="Comma 12 5 4" xfId="9321"/>
    <cellStyle name="Comma 12 5 5" xfId="3227"/>
    <cellStyle name="Comma 12 6" xfId="3642"/>
    <cellStyle name="Comma 12 7" xfId="5914"/>
    <cellStyle name="Comma 12 8" xfId="8186"/>
    <cellStyle name="Comma 12 9" xfId="2939"/>
    <cellStyle name="Comma 13" xfId="39"/>
    <cellStyle name="Comma 13 2" xfId="5744"/>
    <cellStyle name="Comma 13 3" xfId="8016"/>
    <cellStyle name="Comma 13 4" xfId="10288"/>
    <cellStyle name="Comma 13 5" xfId="3471"/>
    <cellStyle name="Comma 13 6" xfId="2328"/>
    <cellStyle name="Comma 14" xfId="2892"/>
    <cellStyle name="Comma 2" xfId="3"/>
    <cellStyle name="Comma 2 2" xfId="41"/>
    <cellStyle name="Comma 2 2 2" xfId="2894"/>
    <cellStyle name="Comma 2 3" xfId="2323"/>
    <cellStyle name="Comma 2 4" xfId="2329"/>
    <cellStyle name="Comma 3" xfId="54"/>
    <cellStyle name="Comma 3 10" xfId="3488"/>
    <cellStyle name="Comma 3 11" xfId="5760"/>
    <cellStyle name="Comma 3 12" xfId="8032"/>
    <cellStyle name="Comma 3 13" xfId="2895"/>
    <cellStyle name="Comma 3 14" xfId="2330"/>
    <cellStyle name="Comma 3 2" xfId="4"/>
    <cellStyle name="Comma 3 2 10" xfId="5788"/>
    <cellStyle name="Comma 3 2 11" xfId="8060"/>
    <cellStyle name="Comma 3 2 12" xfId="2904"/>
    <cellStyle name="Comma 3 2 13" xfId="2338"/>
    <cellStyle name="Comma 3 2 2" xfId="197"/>
    <cellStyle name="Comma 3 2 2 10" xfId="2366"/>
    <cellStyle name="Comma 3 2 2 2" xfId="435"/>
    <cellStyle name="Comma 3 2 2 2 2" xfId="889"/>
    <cellStyle name="Comma 3 2 2 2 2 2" xfId="2024"/>
    <cellStyle name="Comma 3 2 2 2 2 2 2" xfId="5444"/>
    <cellStyle name="Comma 3 2 2 2 2 2 3" xfId="7716"/>
    <cellStyle name="Comma 3 2 2 2 2 2 4" xfId="9988"/>
    <cellStyle name="Comma 3 2 2 2 2 2 5" xfId="3391"/>
    <cellStyle name="Comma 3 2 2 2 2 2 6" xfId="2815"/>
    <cellStyle name="Comma 3 2 2 2 2 3" xfId="4309"/>
    <cellStyle name="Comma 3 2 2 2 2 4" xfId="6581"/>
    <cellStyle name="Comma 3 2 2 2 2 5" xfId="8853"/>
    <cellStyle name="Comma 3 2 2 2 2 6" xfId="3106"/>
    <cellStyle name="Comma 3 2 2 2 2 7" xfId="2535"/>
    <cellStyle name="Comma 3 2 2 2 3" xfId="1570"/>
    <cellStyle name="Comma 3 2 2 2 3 2" xfId="4990"/>
    <cellStyle name="Comma 3 2 2 2 3 3" xfId="7262"/>
    <cellStyle name="Comma 3 2 2 2 3 4" xfId="9534"/>
    <cellStyle name="Comma 3 2 2 2 3 5" xfId="3277"/>
    <cellStyle name="Comma 3 2 2 2 3 6" xfId="2703"/>
    <cellStyle name="Comma 3 2 2 2 4" xfId="3855"/>
    <cellStyle name="Comma 3 2 2 2 5" xfId="6127"/>
    <cellStyle name="Comma 3 2 2 2 6" xfId="8399"/>
    <cellStyle name="Comma 3 2 2 2 7" xfId="2992"/>
    <cellStyle name="Comma 3 2 2 2 8" xfId="2423"/>
    <cellStyle name="Comma 3 2 2 3" xfId="1116"/>
    <cellStyle name="Comma 3 2 2 3 2" xfId="2251"/>
    <cellStyle name="Comma 3 2 2 3 2 2" xfId="5671"/>
    <cellStyle name="Comma 3 2 2 3 2 3" xfId="7943"/>
    <cellStyle name="Comma 3 2 2 3 2 4" xfId="10215"/>
    <cellStyle name="Comma 3 2 2 3 2 5" xfId="3448"/>
    <cellStyle name="Comma 3 2 2 3 2 6" xfId="2871"/>
    <cellStyle name="Comma 3 2 2 3 3" xfId="4536"/>
    <cellStyle name="Comma 3 2 2 3 4" xfId="6808"/>
    <cellStyle name="Comma 3 2 2 3 5" xfId="9080"/>
    <cellStyle name="Comma 3 2 2 3 6" xfId="3163"/>
    <cellStyle name="Comma 3 2 2 3 7" xfId="2591"/>
    <cellStyle name="Comma 3 2 2 4" xfId="662"/>
    <cellStyle name="Comma 3 2 2 4 2" xfId="1797"/>
    <cellStyle name="Comma 3 2 2 4 2 2" xfId="5217"/>
    <cellStyle name="Comma 3 2 2 4 2 3" xfId="7489"/>
    <cellStyle name="Comma 3 2 2 4 2 4" xfId="9761"/>
    <cellStyle name="Comma 3 2 2 4 2 5" xfId="3334"/>
    <cellStyle name="Comma 3 2 2 4 2 6" xfId="2759"/>
    <cellStyle name="Comma 3 2 2 4 3" xfId="4082"/>
    <cellStyle name="Comma 3 2 2 4 4" xfId="6354"/>
    <cellStyle name="Comma 3 2 2 4 5" xfId="8626"/>
    <cellStyle name="Comma 3 2 2 4 6" xfId="3049"/>
    <cellStyle name="Comma 3 2 2 4 7" xfId="2479"/>
    <cellStyle name="Comma 3 2 2 5" xfId="1343"/>
    <cellStyle name="Comma 3 2 2 5 2" xfId="4763"/>
    <cellStyle name="Comma 3 2 2 5 3" xfId="7035"/>
    <cellStyle name="Comma 3 2 2 5 4" xfId="9307"/>
    <cellStyle name="Comma 3 2 2 5 5" xfId="3220"/>
    <cellStyle name="Comma 3 2 2 5 6" xfId="2647"/>
    <cellStyle name="Comma 3 2 2 6" xfId="2324"/>
    <cellStyle name="Comma 3 2 2 6 2" xfId="3628"/>
    <cellStyle name="Comma 3 2 2 7" xfId="5900"/>
    <cellStyle name="Comma 3 2 2 8" xfId="8172"/>
    <cellStyle name="Comma 3 2 2 9" xfId="2932"/>
    <cellStyle name="Comma 3 2 3" xfId="141"/>
    <cellStyle name="Comma 3 2 3 10" xfId="2352"/>
    <cellStyle name="Comma 3 2 3 2" xfId="379"/>
    <cellStyle name="Comma 3 2 3 2 2" xfId="833"/>
    <cellStyle name="Comma 3 2 3 2 2 2" xfId="1968"/>
    <cellStyle name="Comma 3 2 3 2 2 2 2" xfId="5388"/>
    <cellStyle name="Comma 3 2 3 2 2 2 3" xfId="7660"/>
    <cellStyle name="Comma 3 2 3 2 2 2 4" xfId="9932"/>
    <cellStyle name="Comma 3 2 3 2 2 2 5" xfId="3377"/>
    <cellStyle name="Comma 3 2 3 2 2 2 6" xfId="2801"/>
    <cellStyle name="Comma 3 2 3 2 2 3" xfId="4253"/>
    <cellStyle name="Comma 3 2 3 2 2 4" xfId="6525"/>
    <cellStyle name="Comma 3 2 3 2 2 5" xfId="8797"/>
    <cellStyle name="Comma 3 2 3 2 2 6" xfId="3092"/>
    <cellStyle name="Comma 3 2 3 2 2 7" xfId="2521"/>
    <cellStyle name="Comma 3 2 3 2 3" xfId="1514"/>
    <cellStyle name="Comma 3 2 3 2 3 2" xfId="4934"/>
    <cellStyle name="Comma 3 2 3 2 3 3" xfId="7206"/>
    <cellStyle name="Comma 3 2 3 2 3 4" xfId="9478"/>
    <cellStyle name="Comma 3 2 3 2 3 5" xfId="3263"/>
    <cellStyle name="Comma 3 2 3 2 3 6" xfId="2689"/>
    <cellStyle name="Comma 3 2 3 2 4" xfId="3799"/>
    <cellStyle name="Comma 3 2 3 2 5" xfId="6071"/>
    <cellStyle name="Comma 3 2 3 2 6" xfId="8343"/>
    <cellStyle name="Comma 3 2 3 2 7" xfId="2978"/>
    <cellStyle name="Comma 3 2 3 2 8" xfId="2409"/>
    <cellStyle name="Comma 3 2 3 3" xfId="1060"/>
    <cellStyle name="Comma 3 2 3 3 2" xfId="2195"/>
    <cellStyle name="Comma 3 2 3 3 2 2" xfId="5615"/>
    <cellStyle name="Comma 3 2 3 3 2 3" xfId="7887"/>
    <cellStyle name="Comma 3 2 3 3 2 4" xfId="10159"/>
    <cellStyle name="Comma 3 2 3 3 2 5" xfId="3434"/>
    <cellStyle name="Comma 3 2 3 3 2 6" xfId="2857"/>
    <cellStyle name="Comma 3 2 3 3 3" xfId="4480"/>
    <cellStyle name="Comma 3 2 3 3 4" xfId="6752"/>
    <cellStyle name="Comma 3 2 3 3 5" xfId="9024"/>
    <cellStyle name="Comma 3 2 3 3 6" xfId="3149"/>
    <cellStyle name="Comma 3 2 3 3 7" xfId="2577"/>
    <cellStyle name="Comma 3 2 3 4" xfId="606"/>
    <cellStyle name="Comma 3 2 3 4 2" xfId="1741"/>
    <cellStyle name="Comma 3 2 3 4 2 2" xfId="5161"/>
    <cellStyle name="Comma 3 2 3 4 2 3" xfId="7433"/>
    <cellStyle name="Comma 3 2 3 4 2 4" xfId="9705"/>
    <cellStyle name="Comma 3 2 3 4 2 5" xfId="3320"/>
    <cellStyle name="Comma 3 2 3 4 2 6" xfId="2745"/>
    <cellStyle name="Comma 3 2 3 4 3" xfId="4026"/>
    <cellStyle name="Comma 3 2 3 4 4" xfId="6298"/>
    <cellStyle name="Comma 3 2 3 4 5" xfId="8570"/>
    <cellStyle name="Comma 3 2 3 4 6" xfId="3035"/>
    <cellStyle name="Comma 3 2 3 4 7" xfId="2465"/>
    <cellStyle name="Comma 3 2 3 5" xfId="1287"/>
    <cellStyle name="Comma 3 2 3 5 2" xfId="4707"/>
    <cellStyle name="Comma 3 2 3 5 3" xfId="6979"/>
    <cellStyle name="Comma 3 2 3 5 4" xfId="9251"/>
    <cellStyle name="Comma 3 2 3 5 5" xfId="3206"/>
    <cellStyle name="Comma 3 2 3 5 6" xfId="2633"/>
    <cellStyle name="Comma 3 2 3 6" xfId="3572"/>
    <cellStyle name="Comma 3 2 3 7" xfId="5844"/>
    <cellStyle name="Comma 3 2 3 8" xfId="8116"/>
    <cellStyle name="Comma 3 2 3 9" xfId="2918"/>
    <cellStyle name="Comma 3 2 4" xfId="267"/>
    <cellStyle name="Comma 3 2 4 10" xfId="2381"/>
    <cellStyle name="Comma 3 2 4 2" xfId="494"/>
    <cellStyle name="Comma 3 2 4 2 2" xfId="948"/>
    <cellStyle name="Comma 3 2 4 2 2 2" xfId="2083"/>
    <cellStyle name="Comma 3 2 4 2 2 2 2" xfId="5503"/>
    <cellStyle name="Comma 3 2 4 2 2 2 3" xfId="7775"/>
    <cellStyle name="Comma 3 2 4 2 2 2 4" xfId="10047"/>
    <cellStyle name="Comma 3 2 4 2 2 2 5" xfId="3406"/>
    <cellStyle name="Comma 3 2 4 2 2 2 6" xfId="2829"/>
    <cellStyle name="Comma 3 2 4 2 2 3" xfId="4368"/>
    <cellStyle name="Comma 3 2 4 2 2 4" xfId="6640"/>
    <cellStyle name="Comma 3 2 4 2 2 5" xfId="8912"/>
    <cellStyle name="Comma 3 2 4 2 2 6" xfId="3121"/>
    <cellStyle name="Comma 3 2 4 2 2 7" xfId="2549"/>
    <cellStyle name="Comma 3 2 4 2 3" xfId="1629"/>
    <cellStyle name="Comma 3 2 4 2 3 2" xfId="5049"/>
    <cellStyle name="Comma 3 2 4 2 3 3" xfId="7321"/>
    <cellStyle name="Comma 3 2 4 2 3 4" xfId="9593"/>
    <cellStyle name="Comma 3 2 4 2 3 5" xfId="3292"/>
    <cellStyle name="Comma 3 2 4 2 3 6" xfId="2717"/>
    <cellStyle name="Comma 3 2 4 2 4" xfId="3914"/>
    <cellStyle name="Comma 3 2 4 2 5" xfId="6186"/>
    <cellStyle name="Comma 3 2 4 2 6" xfId="8458"/>
    <cellStyle name="Comma 3 2 4 2 7" xfId="3007"/>
    <cellStyle name="Comma 3 2 4 2 8" xfId="2437"/>
    <cellStyle name="Comma 3 2 4 3" xfId="1175"/>
    <cellStyle name="Comma 3 2 4 3 2" xfId="2310"/>
    <cellStyle name="Comma 3 2 4 3 2 2" xfId="5730"/>
    <cellStyle name="Comma 3 2 4 3 2 3" xfId="8002"/>
    <cellStyle name="Comma 3 2 4 3 2 4" xfId="10274"/>
    <cellStyle name="Comma 3 2 4 3 2 5" xfId="3463"/>
    <cellStyle name="Comma 3 2 4 3 2 6" xfId="2885"/>
    <cellStyle name="Comma 3 2 4 3 3" xfId="4595"/>
    <cellStyle name="Comma 3 2 4 3 4" xfId="6867"/>
    <cellStyle name="Comma 3 2 4 3 5" xfId="9139"/>
    <cellStyle name="Comma 3 2 4 3 6" xfId="3178"/>
    <cellStyle name="Comma 3 2 4 3 7" xfId="2605"/>
    <cellStyle name="Comma 3 2 4 4" xfId="721"/>
    <cellStyle name="Comma 3 2 4 4 2" xfId="1856"/>
    <cellStyle name="Comma 3 2 4 4 2 2" xfId="5276"/>
    <cellStyle name="Comma 3 2 4 4 2 3" xfId="7548"/>
    <cellStyle name="Comma 3 2 4 4 2 4" xfId="9820"/>
    <cellStyle name="Comma 3 2 4 4 2 5" xfId="3349"/>
    <cellStyle name="Comma 3 2 4 4 2 6" xfId="2773"/>
    <cellStyle name="Comma 3 2 4 4 3" xfId="4141"/>
    <cellStyle name="Comma 3 2 4 4 4" xfId="6413"/>
    <cellStyle name="Comma 3 2 4 4 5" xfId="8685"/>
    <cellStyle name="Comma 3 2 4 4 6" xfId="3064"/>
    <cellStyle name="Comma 3 2 4 4 7" xfId="2493"/>
    <cellStyle name="Comma 3 2 4 5" xfId="1402"/>
    <cellStyle name="Comma 3 2 4 5 2" xfId="4822"/>
    <cellStyle name="Comma 3 2 4 5 3" xfId="7094"/>
    <cellStyle name="Comma 3 2 4 5 4" xfId="9366"/>
    <cellStyle name="Comma 3 2 4 5 5" xfId="3235"/>
    <cellStyle name="Comma 3 2 4 5 6" xfId="2661"/>
    <cellStyle name="Comma 3 2 4 6" xfId="3687"/>
    <cellStyle name="Comma 3 2 4 7" xfId="5959"/>
    <cellStyle name="Comma 3 2 4 8" xfId="8231"/>
    <cellStyle name="Comma 3 2 4 9" xfId="2950"/>
    <cellStyle name="Comma 3 2 5" xfId="323"/>
    <cellStyle name="Comma 3 2 5 2" xfId="777"/>
    <cellStyle name="Comma 3 2 5 2 2" xfId="1912"/>
    <cellStyle name="Comma 3 2 5 2 2 2" xfId="5332"/>
    <cellStyle name="Comma 3 2 5 2 2 3" xfId="7604"/>
    <cellStyle name="Comma 3 2 5 2 2 4" xfId="9876"/>
    <cellStyle name="Comma 3 2 5 2 2 5" xfId="3363"/>
    <cellStyle name="Comma 3 2 5 2 2 6" xfId="2787"/>
    <cellStyle name="Comma 3 2 5 2 3" xfId="4197"/>
    <cellStyle name="Comma 3 2 5 2 4" xfId="6469"/>
    <cellStyle name="Comma 3 2 5 2 5" xfId="8741"/>
    <cellStyle name="Comma 3 2 5 2 6" xfId="3078"/>
    <cellStyle name="Comma 3 2 5 2 7" xfId="2507"/>
    <cellStyle name="Comma 3 2 5 3" xfId="1458"/>
    <cellStyle name="Comma 3 2 5 3 2" xfId="4878"/>
    <cellStyle name="Comma 3 2 5 3 3" xfId="7150"/>
    <cellStyle name="Comma 3 2 5 3 4" xfId="9422"/>
    <cellStyle name="Comma 3 2 5 3 5" xfId="3249"/>
    <cellStyle name="Comma 3 2 5 3 6" xfId="2675"/>
    <cellStyle name="Comma 3 2 5 4" xfId="3743"/>
    <cellStyle name="Comma 3 2 5 5" xfId="6015"/>
    <cellStyle name="Comma 3 2 5 6" xfId="8287"/>
    <cellStyle name="Comma 3 2 5 7" xfId="2964"/>
    <cellStyle name="Comma 3 2 5 8" xfId="2395"/>
    <cellStyle name="Comma 3 2 6" xfId="1004"/>
    <cellStyle name="Comma 3 2 6 2" xfId="2139"/>
    <cellStyle name="Comma 3 2 6 2 2" xfId="5559"/>
    <cellStyle name="Comma 3 2 6 2 3" xfId="7831"/>
    <cellStyle name="Comma 3 2 6 2 4" xfId="10103"/>
    <cellStyle name="Comma 3 2 6 2 5" xfId="3420"/>
    <cellStyle name="Comma 3 2 6 2 6" xfId="2843"/>
    <cellStyle name="Comma 3 2 6 3" xfId="4424"/>
    <cellStyle name="Comma 3 2 6 4" xfId="6696"/>
    <cellStyle name="Comma 3 2 6 5" xfId="8968"/>
    <cellStyle name="Comma 3 2 6 6" xfId="3135"/>
    <cellStyle name="Comma 3 2 6 7" xfId="2563"/>
    <cellStyle name="Comma 3 2 7" xfId="550"/>
    <cellStyle name="Comma 3 2 7 2" xfId="1685"/>
    <cellStyle name="Comma 3 2 7 2 2" xfId="5105"/>
    <cellStyle name="Comma 3 2 7 2 3" xfId="7377"/>
    <cellStyle name="Comma 3 2 7 2 4" xfId="9649"/>
    <cellStyle name="Comma 3 2 7 2 5" xfId="3306"/>
    <cellStyle name="Comma 3 2 7 2 6" xfId="2731"/>
    <cellStyle name="Comma 3 2 7 3" xfId="3970"/>
    <cellStyle name="Comma 3 2 7 4" xfId="6242"/>
    <cellStyle name="Comma 3 2 7 5" xfId="8514"/>
    <cellStyle name="Comma 3 2 7 6" xfId="3021"/>
    <cellStyle name="Comma 3 2 7 7" xfId="2451"/>
    <cellStyle name="Comma 3 2 8" xfId="1231"/>
    <cellStyle name="Comma 3 2 8 2" xfId="4651"/>
    <cellStyle name="Comma 3 2 8 3" xfId="6923"/>
    <cellStyle name="Comma 3 2 8 4" xfId="9195"/>
    <cellStyle name="Comma 3 2 8 5" xfId="3192"/>
    <cellStyle name="Comma 3 2 8 6" xfId="2619"/>
    <cellStyle name="Comma 3 2 9" xfId="85"/>
    <cellStyle name="Comma 3 2 9 2" xfId="3516"/>
    <cellStyle name="Comma 3 3" xfId="169"/>
    <cellStyle name="Comma 3 3 10" xfId="2359"/>
    <cellStyle name="Comma 3 3 2" xfId="407"/>
    <cellStyle name="Comma 3 3 2 2" xfId="861"/>
    <cellStyle name="Comma 3 3 2 2 2" xfId="1996"/>
    <cellStyle name="Comma 3 3 2 2 2 2" xfId="5416"/>
    <cellStyle name="Comma 3 3 2 2 2 3" xfId="7688"/>
    <cellStyle name="Comma 3 3 2 2 2 4" xfId="9960"/>
    <cellStyle name="Comma 3 3 2 2 2 5" xfId="3384"/>
    <cellStyle name="Comma 3 3 2 2 2 6" xfId="2808"/>
    <cellStyle name="Comma 3 3 2 2 3" xfId="4281"/>
    <cellStyle name="Comma 3 3 2 2 4" xfId="6553"/>
    <cellStyle name="Comma 3 3 2 2 5" xfId="8825"/>
    <cellStyle name="Comma 3 3 2 2 6" xfId="3099"/>
    <cellStyle name="Comma 3 3 2 2 7" xfId="2528"/>
    <cellStyle name="Comma 3 3 2 3" xfId="1542"/>
    <cellStyle name="Comma 3 3 2 3 2" xfId="4962"/>
    <cellStyle name="Comma 3 3 2 3 3" xfId="7234"/>
    <cellStyle name="Comma 3 3 2 3 4" xfId="9506"/>
    <cellStyle name="Comma 3 3 2 3 5" xfId="3270"/>
    <cellStyle name="Comma 3 3 2 3 6" xfId="2696"/>
    <cellStyle name="Comma 3 3 2 4" xfId="3827"/>
    <cellStyle name="Comma 3 3 2 5" xfId="6099"/>
    <cellStyle name="Comma 3 3 2 6" xfId="8371"/>
    <cellStyle name="Comma 3 3 2 7" xfId="2985"/>
    <cellStyle name="Comma 3 3 2 8" xfId="2416"/>
    <cellStyle name="Comma 3 3 3" xfId="1088"/>
    <cellStyle name="Comma 3 3 3 2" xfId="2223"/>
    <cellStyle name="Comma 3 3 3 2 2" xfId="5643"/>
    <cellStyle name="Comma 3 3 3 2 3" xfId="7915"/>
    <cellStyle name="Comma 3 3 3 2 4" xfId="10187"/>
    <cellStyle name="Comma 3 3 3 2 5" xfId="3441"/>
    <cellStyle name="Comma 3 3 3 2 6" xfId="2864"/>
    <cellStyle name="Comma 3 3 3 3" xfId="4508"/>
    <cellStyle name="Comma 3 3 3 4" xfId="6780"/>
    <cellStyle name="Comma 3 3 3 5" xfId="9052"/>
    <cellStyle name="Comma 3 3 3 6" xfId="3156"/>
    <cellStyle name="Comma 3 3 3 7" xfId="2584"/>
    <cellStyle name="Comma 3 3 4" xfId="634"/>
    <cellStyle name="Comma 3 3 4 2" xfId="1769"/>
    <cellStyle name="Comma 3 3 4 2 2" xfId="5189"/>
    <cellStyle name="Comma 3 3 4 2 3" xfId="7461"/>
    <cellStyle name="Comma 3 3 4 2 4" xfId="9733"/>
    <cellStyle name="Comma 3 3 4 2 5" xfId="3327"/>
    <cellStyle name="Comma 3 3 4 2 6" xfId="2752"/>
    <cellStyle name="Comma 3 3 4 3" xfId="4054"/>
    <cellStyle name="Comma 3 3 4 4" xfId="6326"/>
    <cellStyle name="Comma 3 3 4 5" xfId="8598"/>
    <cellStyle name="Comma 3 3 4 6" xfId="3042"/>
    <cellStyle name="Comma 3 3 4 7" xfId="2472"/>
    <cellStyle name="Comma 3 3 5" xfId="1315"/>
    <cellStyle name="Comma 3 3 5 2" xfId="4735"/>
    <cellStyle name="Comma 3 3 5 3" xfId="7007"/>
    <cellStyle name="Comma 3 3 5 4" xfId="9279"/>
    <cellStyle name="Comma 3 3 5 5" xfId="3213"/>
    <cellStyle name="Comma 3 3 5 6" xfId="2640"/>
    <cellStyle name="Comma 3 3 6" xfId="3600"/>
    <cellStyle name="Comma 3 3 7" xfId="5872"/>
    <cellStyle name="Comma 3 3 8" xfId="8144"/>
    <cellStyle name="Comma 3 3 9" xfId="2925"/>
    <cellStyle name="Comma 3 4" xfId="113"/>
    <cellStyle name="Comma 3 4 10" xfId="2345"/>
    <cellStyle name="Comma 3 4 2" xfId="351"/>
    <cellStyle name="Comma 3 4 2 2" xfId="805"/>
    <cellStyle name="Comma 3 4 2 2 2" xfId="1940"/>
    <cellStyle name="Comma 3 4 2 2 2 2" xfId="5360"/>
    <cellStyle name="Comma 3 4 2 2 2 3" xfId="7632"/>
    <cellStyle name="Comma 3 4 2 2 2 4" xfId="9904"/>
    <cellStyle name="Comma 3 4 2 2 2 5" xfId="3370"/>
    <cellStyle name="Comma 3 4 2 2 2 6" xfId="2794"/>
    <cellStyle name="Comma 3 4 2 2 3" xfId="4225"/>
    <cellStyle name="Comma 3 4 2 2 4" xfId="6497"/>
    <cellStyle name="Comma 3 4 2 2 5" xfId="8769"/>
    <cellStyle name="Comma 3 4 2 2 6" xfId="3085"/>
    <cellStyle name="Comma 3 4 2 2 7" xfId="2514"/>
    <cellStyle name="Comma 3 4 2 3" xfId="1486"/>
    <cellStyle name="Comma 3 4 2 3 2" xfId="4906"/>
    <cellStyle name="Comma 3 4 2 3 3" xfId="7178"/>
    <cellStyle name="Comma 3 4 2 3 4" xfId="9450"/>
    <cellStyle name="Comma 3 4 2 3 5" xfId="3256"/>
    <cellStyle name="Comma 3 4 2 3 6" xfId="2682"/>
    <cellStyle name="Comma 3 4 2 4" xfId="3771"/>
    <cellStyle name="Comma 3 4 2 5" xfId="6043"/>
    <cellStyle name="Comma 3 4 2 6" xfId="8315"/>
    <cellStyle name="Comma 3 4 2 7" xfId="2971"/>
    <cellStyle name="Comma 3 4 2 8" xfId="2402"/>
    <cellStyle name="Comma 3 4 3" xfId="1032"/>
    <cellStyle name="Comma 3 4 3 2" xfId="2167"/>
    <cellStyle name="Comma 3 4 3 2 2" xfId="5587"/>
    <cellStyle name="Comma 3 4 3 2 3" xfId="7859"/>
    <cellStyle name="Comma 3 4 3 2 4" xfId="10131"/>
    <cellStyle name="Comma 3 4 3 2 5" xfId="3427"/>
    <cellStyle name="Comma 3 4 3 2 6" xfId="2850"/>
    <cellStyle name="Comma 3 4 3 3" xfId="4452"/>
    <cellStyle name="Comma 3 4 3 4" xfId="6724"/>
    <cellStyle name="Comma 3 4 3 5" xfId="8996"/>
    <cellStyle name="Comma 3 4 3 6" xfId="3142"/>
    <cellStyle name="Comma 3 4 3 7" xfId="2570"/>
    <cellStyle name="Comma 3 4 4" xfId="578"/>
    <cellStyle name="Comma 3 4 4 2" xfId="1713"/>
    <cellStyle name="Comma 3 4 4 2 2" xfId="5133"/>
    <cellStyle name="Comma 3 4 4 2 3" xfId="7405"/>
    <cellStyle name="Comma 3 4 4 2 4" xfId="9677"/>
    <cellStyle name="Comma 3 4 4 2 5" xfId="3313"/>
    <cellStyle name="Comma 3 4 4 2 6" xfId="2738"/>
    <cellStyle name="Comma 3 4 4 3" xfId="3998"/>
    <cellStyle name="Comma 3 4 4 4" xfId="6270"/>
    <cellStyle name="Comma 3 4 4 5" xfId="8542"/>
    <cellStyle name="Comma 3 4 4 6" xfId="3028"/>
    <cellStyle name="Comma 3 4 4 7" xfId="2458"/>
    <cellStyle name="Comma 3 4 5" xfId="1259"/>
    <cellStyle name="Comma 3 4 5 2" xfId="4679"/>
    <cellStyle name="Comma 3 4 5 3" xfId="6951"/>
    <cellStyle name="Comma 3 4 5 4" xfId="9223"/>
    <cellStyle name="Comma 3 4 5 5" xfId="3199"/>
    <cellStyle name="Comma 3 4 5 6" xfId="2626"/>
    <cellStyle name="Comma 3 4 6" xfId="3544"/>
    <cellStyle name="Comma 3 4 7" xfId="5816"/>
    <cellStyle name="Comma 3 4 8" xfId="8088"/>
    <cellStyle name="Comma 3 4 9" xfId="2911"/>
    <cellStyle name="Comma 3 5" xfId="239"/>
    <cellStyle name="Comma 3 5 10" xfId="2374"/>
    <cellStyle name="Comma 3 5 2" xfId="466"/>
    <cellStyle name="Comma 3 5 2 2" xfId="920"/>
    <cellStyle name="Comma 3 5 2 2 2" xfId="2055"/>
    <cellStyle name="Comma 3 5 2 2 2 2" xfId="5475"/>
    <cellStyle name="Comma 3 5 2 2 2 3" xfId="7747"/>
    <cellStyle name="Comma 3 5 2 2 2 4" xfId="10019"/>
    <cellStyle name="Comma 3 5 2 2 2 5" xfId="3399"/>
    <cellStyle name="Comma 3 5 2 2 2 6" xfId="2822"/>
    <cellStyle name="Comma 3 5 2 2 3" xfId="4340"/>
    <cellStyle name="Comma 3 5 2 2 4" xfId="6612"/>
    <cellStyle name="Comma 3 5 2 2 5" xfId="8884"/>
    <cellStyle name="Comma 3 5 2 2 6" xfId="3114"/>
    <cellStyle name="Comma 3 5 2 2 7" xfId="2542"/>
    <cellStyle name="Comma 3 5 2 3" xfId="1601"/>
    <cellStyle name="Comma 3 5 2 3 2" xfId="5021"/>
    <cellStyle name="Comma 3 5 2 3 3" xfId="7293"/>
    <cellStyle name="Comma 3 5 2 3 4" xfId="9565"/>
    <cellStyle name="Comma 3 5 2 3 5" xfId="3285"/>
    <cellStyle name="Comma 3 5 2 3 6" xfId="2710"/>
    <cellStyle name="Comma 3 5 2 4" xfId="3886"/>
    <cellStyle name="Comma 3 5 2 5" xfId="6158"/>
    <cellStyle name="Comma 3 5 2 6" xfId="8430"/>
    <cellStyle name="Comma 3 5 2 7" xfId="3000"/>
    <cellStyle name="Comma 3 5 2 8" xfId="2430"/>
    <cellStyle name="Comma 3 5 3" xfId="1147"/>
    <cellStyle name="Comma 3 5 3 2" xfId="2282"/>
    <cellStyle name="Comma 3 5 3 2 2" xfId="5702"/>
    <cellStyle name="Comma 3 5 3 2 3" xfId="7974"/>
    <cellStyle name="Comma 3 5 3 2 4" xfId="10246"/>
    <cellStyle name="Comma 3 5 3 2 5" xfId="3456"/>
    <cellStyle name="Comma 3 5 3 2 6" xfId="2878"/>
    <cellStyle name="Comma 3 5 3 3" xfId="4567"/>
    <cellStyle name="Comma 3 5 3 4" xfId="6839"/>
    <cellStyle name="Comma 3 5 3 5" xfId="9111"/>
    <cellStyle name="Comma 3 5 3 6" xfId="3171"/>
    <cellStyle name="Comma 3 5 3 7" xfId="2598"/>
    <cellStyle name="Comma 3 5 4" xfId="693"/>
    <cellStyle name="Comma 3 5 4 2" xfId="1828"/>
    <cellStyle name="Comma 3 5 4 2 2" xfId="5248"/>
    <cellStyle name="Comma 3 5 4 2 3" xfId="7520"/>
    <cellStyle name="Comma 3 5 4 2 4" xfId="9792"/>
    <cellStyle name="Comma 3 5 4 2 5" xfId="3342"/>
    <cellStyle name="Comma 3 5 4 2 6" xfId="2766"/>
    <cellStyle name="Comma 3 5 4 3" xfId="4113"/>
    <cellStyle name="Comma 3 5 4 4" xfId="6385"/>
    <cellStyle name="Comma 3 5 4 5" xfId="8657"/>
    <cellStyle name="Comma 3 5 4 6" xfId="3057"/>
    <cellStyle name="Comma 3 5 4 7" xfId="2486"/>
    <cellStyle name="Comma 3 5 5" xfId="1374"/>
    <cellStyle name="Comma 3 5 5 2" xfId="4794"/>
    <cellStyle name="Comma 3 5 5 3" xfId="7066"/>
    <cellStyle name="Comma 3 5 5 4" xfId="9338"/>
    <cellStyle name="Comma 3 5 5 5" xfId="3228"/>
    <cellStyle name="Comma 3 5 5 6" xfId="2654"/>
    <cellStyle name="Comma 3 5 6" xfId="3659"/>
    <cellStyle name="Comma 3 5 7" xfId="5931"/>
    <cellStyle name="Comma 3 5 8" xfId="8203"/>
    <cellStyle name="Comma 3 5 9" xfId="2943"/>
    <cellStyle name="Comma 3 6" xfId="295"/>
    <cellStyle name="Comma 3 6 2" xfId="749"/>
    <cellStyle name="Comma 3 6 2 2" xfId="1884"/>
    <cellStyle name="Comma 3 6 2 2 2" xfId="5304"/>
    <cellStyle name="Comma 3 6 2 2 3" xfId="7576"/>
    <cellStyle name="Comma 3 6 2 2 4" xfId="9848"/>
    <cellStyle name="Comma 3 6 2 2 5" xfId="3356"/>
    <cellStyle name="Comma 3 6 2 2 6" xfId="2780"/>
    <cellStyle name="Comma 3 6 2 3" xfId="4169"/>
    <cellStyle name="Comma 3 6 2 4" xfId="6441"/>
    <cellStyle name="Comma 3 6 2 5" xfId="8713"/>
    <cellStyle name="Comma 3 6 2 6" xfId="3071"/>
    <cellStyle name="Comma 3 6 2 7" xfId="2500"/>
    <cellStyle name="Comma 3 6 3" xfId="1430"/>
    <cellStyle name="Comma 3 6 3 2" xfId="4850"/>
    <cellStyle name="Comma 3 6 3 3" xfId="7122"/>
    <cellStyle name="Comma 3 6 3 4" xfId="9394"/>
    <cellStyle name="Comma 3 6 3 5" xfId="3242"/>
    <cellStyle name="Comma 3 6 3 6" xfId="2668"/>
    <cellStyle name="Comma 3 6 4" xfId="3715"/>
    <cellStyle name="Comma 3 6 5" xfId="5987"/>
    <cellStyle name="Comma 3 6 6" xfId="8259"/>
    <cellStyle name="Comma 3 6 7" xfId="2957"/>
    <cellStyle name="Comma 3 6 8" xfId="2388"/>
    <cellStyle name="Comma 3 7" xfId="976"/>
    <cellStyle name="Comma 3 7 2" xfId="2111"/>
    <cellStyle name="Comma 3 7 2 2" xfId="5531"/>
    <cellStyle name="Comma 3 7 2 3" xfId="7803"/>
    <cellStyle name="Comma 3 7 2 4" xfId="10075"/>
    <cellStyle name="Comma 3 7 2 5" xfId="3413"/>
    <cellStyle name="Comma 3 7 2 6" xfId="2836"/>
    <cellStyle name="Comma 3 7 3" xfId="4396"/>
    <cellStyle name="Comma 3 7 4" xfId="6668"/>
    <cellStyle name="Comma 3 7 5" xfId="8940"/>
    <cellStyle name="Comma 3 7 6" xfId="3128"/>
    <cellStyle name="Comma 3 7 7" xfId="2556"/>
    <cellStyle name="Comma 3 8" xfId="522"/>
    <cellStyle name="Comma 3 8 2" xfId="1657"/>
    <cellStyle name="Comma 3 8 2 2" xfId="5077"/>
    <cellStyle name="Comma 3 8 2 3" xfId="7349"/>
    <cellStyle name="Comma 3 8 2 4" xfId="9621"/>
    <cellStyle name="Comma 3 8 2 5" xfId="3299"/>
    <cellStyle name="Comma 3 8 2 6" xfId="2724"/>
    <cellStyle name="Comma 3 8 3" xfId="3942"/>
    <cellStyle name="Comma 3 8 4" xfId="6214"/>
    <cellStyle name="Comma 3 8 5" xfId="8486"/>
    <cellStyle name="Comma 3 8 6" xfId="3014"/>
    <cellStyle name="Comma 3 8 7" xfId="2444"/>
    <cellStyle name="Comma 3 9" xfId="1203"/>
    <cellStyle name="Comma 3 9 2" xfId="4623"/>
    <cellStyle name="Comma 3 9 3" xfId="6895"/>
    <cellStyle name="Comma 3 9 4" xfId="9167"/>
    <cellStyle name="Comma 3 9 5" xfId="3185"/>
    <cellStyle name="Comma 3 9 6" xfId="2612"/>
    <cellStyle name="Comma 4" xfId="57"/>
    <cellStyle name="Comma 4 10" xfId="3490"/>
    <cellStyle name="Comma 4 11" xfId="5762"/>
    <cellStyle name="Comma 4 12" xfId="8034"/>
    <cellStyle name="Comma 4 13" xfId="2896"/>
    <cellStyle name="Comma 4 14" xfId="2331"/>
    <cellStyle name="Comma 4 2" xfId="87"/>
    <cellStyle name="Comma 4 2 10" xfId="5790"/>
    <cellStyle name="Comma 4 2 11" xfId="8062"/>
    <cellStyle name="Comma 4 2 12" xfId="2905"/>
    <cellStyle name="Comma 4 2 13" xfId="2339"/>
    <cellStyle name="Comma 4 2 2" xfId="199"/>
    <cellStyle name="Comma 4 2 2 10" xfId="2367"/>
    <cellStyle name="Comma 4 2 2 2" xfId="437"/>
    <cellStyle name="Comma 4 2 2 2 2" xfId="891"/>
    <cellStyle name="Comma 4 2 2 2 2 2" xfId="2026"/>
    <cellStyle name="Comma 4 2 2 2 2 2 2" xfId="5446"/>
    <cellStyle name="Comma 4 2 2 2 2 2 3" xfId="7718"/>
    <cellStyle name="Comma 4 2 2 2 2 2 4" xfId="9990"/>
    <cellStyle name="Comma 4 2 2 2 2 2 5" xfId="3392"/>
    <cellStyle name="Comma 4 2 2 2 2 2 6" xfId="2816"/>
    <cellStyle name="Comma 4 2 2 2 2 3" xfId="4311"/>
    <cellStyle name="Comma 4 2 2 2 2 4" xfId="6583"/>
    <cellStyle name="Comma 4 2 2 2 2 5" xfId="8855"/>
    <cellStyle name="Comma 4 2 2 2 2 6" xfId="3107"/>
    <cellStyle name="Comma 4 2 2 2 2 7" xfId="2536"/>
    <cellStyle name="Comma 4 2 2 2 3" xfId="1572"/>
    <cellStyle name="Comma 4 2 2 2 3 2" xfId="4992"/>
    <cellStyle name="Comma 4 2 2 2 3 3" xfId="7264"/>
    <cellStyle name="Comma 4 2 2 2 3 4" xfId="9536"/>
    <cellStyle name="Comma 4 2 2 2 3 5" xfId="3278"/>
    <cellStyle name="Comma 4 2 2 2 3 6" xfId="2704"/>
    <cellStyle name="Comma 4 2 2 2 4" xfId="3857"/>
    <cellStyle name="Comma 4 2 2 2 5" xfId="6129"/>
    <cellStyle name="Comma 4 2 2 2 6" xfId="8401"/>
    <cellStyle name="Comma 4 2 2 2 7" xfId="2993"/>
    <cellStyle name="Comma 4 2 2 2 8" xfId="2424"/>
    <cellStyle name="Comma 4 2 2 3" xfId="1118"/>
    <cellStyle name="Comma 4 2 2 3 2" xfId="2253"/>
    <cellStyle name="Comma 4 2 2 3 2 2" xfId="5673"/>
    <cellStyle name="Comma 4 2 2 3 2 3" xfId="7945"/>
    <cellStyle name="Comma 4 2 2 3 2 4" xfId="10217"/>
    <cellStyle name="Comma 4 2 2 3 2 5" xfId="3449"/>
    <cellStyle name="Comma 4 2 2 3 2 6" xfId="2872"/>
    <cellStyle name="Comma 4 2 2 3 3" xfId="4538"/>
    <cellStyle name="Comma 4 2 2 3 4" xfId="6810"/>
    <cellStyle name="Comma 4 2 2 3 5" xfId="9082"/>
    <cellStyle name="Comma 4 2 2 3 6" xfId="3164"/>
    <cellStyle name="Comma 4 2 2 3 7" xfId="2592"/>
    <cellStyle name="Comma 4 2 2 4" xfId="664"/>
    <cellStyle name="Comma 4 2 2 4 2" xfId="1799"/>
    <cellStyle name="Comma 4 2 2 4 2 2" xfId="5219"/>
    <cellStyle name="Comma 4 2 2 4 2 3" xfId="7491"/>
    <cellStyle name="Comma 4 2 2 4 2 4" xfId="9763"/>
    <cellStyle name="Comma 4 2 2 4 2 5" xfId="3335"/>
    <cellStyle name="Comma 4 2 2 4 2 6" xfId="2760"/>
    <cellStyle name="Comma 4 2 2 4 3" xfId="4084"/>
    <cellStyle name="Comma 4 2 2 4 4" xfId="6356"/>
    <cellStyle name="Comma 4 2 2 4 5" xfId="8628"/>
    <cellStyle name="Comma 4 2 2 4 6" xfId="3050"/>
    <cellStyle name="Comma 4 2 2 4 7" xfId="2480"/>
    <cellStyle name="Comma 4 2 2 5" xfId="1345"/>
    <cellStyle name="Comma 4 2 2 5 2" xfId="4765"/>
    <cellStyle name="Comma 4 2 2 5 3" xfId="7037"/>
    <cellStyle name="Comma 4 2 2 5 4" xfId="9309"/>
    <cellStyle name="Comma 4 2 2 5 5" xfId="3221"/>
    <cellStyle name="Comma 4 2 2 5 6" xfId="2648"/>
    <cellStyle name="Comma 4 2 2 6" xfId="3630"/>
    <cellStyle name="Comma 4 2 2 7" xfId="5902"/>
    <cellStyle name="Comma 4 2 2 8" xfId="8174"/>
    <cellStyle name="Comma 4 2 2 9" xfId="2933"/>
    <cellStyle name="Comma 4 2 3" xfId="143"/>
    <cellStyle name="Comma 4 2 3 10" xfId="2353"/>
    <cellStyle name="Comma 4 2 3 2" xfId="381"/>
    <cellStyle name="Comma 4 2 3 2 2" xfId="835"/>
    <cellStyle name="Comma 4 2 3 2 2 2" xfId="1970"/>
    <cellStyle name="Comma 4 2 3 2 2 2 2" xfId="5390"/>
    <cellStyle name="Comma 4 2 3 2 2 2 3" xfId="7662"/>
    <cellStyle name="Comma 4 2 3 2 2 2 4" xfId="9934"/>
    <cellStyle name="Comma 4 2 3 2 2 2 5" xfId="3378"/>
    <cellStyle name="Comma 4 2 3 2 2 2 6" xfId="2802"/>
    <cellStyle name="Comma 4 2 3 2 2 3" xfId="4255"/>
    <cellStyle name="Comma 4 2 3 2 2 4" xfId="6527"/>
    <cellStyle name="Comma 4 2 3 2 2 5" xfId="8799"/>
    <cellStyle name="Comma 4 2 3 2 2 6" xfId="3093"/>
    <cellStyle name="Comma 4 2 3 2 2 7" xfId="2522"/>
    <cellStyle name="Comma 4 2 3 2 3" xfId="1516"/>
    <cellStyle name="Comma 4 2 3 2 3 2" xfId="4936"/>
    <cellStyle name="Comma 4 2 3 2 3 3" xfId="7208"/>
    <cellStyle name="Comma 4 2 3 2 3 4" xfId="9480"/>
    <cellStyle name="Comma 4 2 3 2 3 5" xfId="3264"/>
    <cellStyle name="Comma 4 2 3 2 3 6" xfId="2690"/>
    <cellStyle name="Comma 4 2 3 2 4" xfId="3801"/>
    <cellStyle name="Comma 4 2 3 2 5" xfId="6073"/>
    <cellStyle name="Comma 4 2 3 2 6" xfId="8345"/>
    <cellStyle name="Comma 4 2 3 2 7" xfId="2979"/>
    <cellStyle name="Comma 4 2 3 2 8" xfId="2410"/>
    <cellStyle name="Comma 4 2 3 3" xfId="1062"/>
    <cellStyle name="Comma 4 2 3 3 2" xfId="2197"/>
    <cellStyle name="Comma 4 2 3 3 2 2" xfId="5617"/>
    <cellStyle name="Comma 4 2 3 3 2 3" xfId="7889"/>
    <cellStyle name="Comma 4 2 3 3 2 4" xfId="10161"/>
    <cellStyle name="Comma 4 2 3 3 2 5" xfId="3435"/>
    <cellStyle name="Comma 4 2 3 3 2 6" xfId="2858"/>
    <cellStyle name="Comma 4 2 3 3 3" xfId="4482"/>
    <cellStyle name="Comma 4 2 3 3 4" xfId="6754"/>
    <cellStyle name="Comma 4 2 3 3 5" xfId="9026"/>
    <cellStyle name="Comma 4 2 3 3 6" xfId="3150"/>
    <cellStyle name="Comma 4 2 3 3 7" xfId="2578"/>
    <cellStyle name="Comma 4 2 3 4" xfId="608"/>
    <cellStyle name="Comma 4 2 3 4 2" xfId="1743"/>
    <cellStyle name="Comma 4 2 3 4 2 2" xfId="5163"/>
    <cellStyle name="Comma 4 2 3 4 2 3" xfId="7435"/>
    <cellStyle name="Comma 4 2 3 4 2 4" xfId="9707"/>
    <cellStyle name="Comma 4 2 3 4 2 5" xfId="3321"/>
    <cellStyle name="Comma 4 2 3 4 2 6" xfId="2746"/>
    <cellStyle name="Comma 4 2 3 4 3" xfId="4028"/>
    <cellStyle name="Comma 4 2 3 4 4" xfId="6300"/>
    <cellStyle name="Comma 4 2 3 4 5" xfId="8572"/>
    <cellStyle name="Comma 4 2 3 4 6" xfId="3036"/>
    <cellStyle name="Comma 4 2 3 4 7" xfId="2466"/>
    <cellStyle name="Comma 4 2 3 5" xfId="1289"/>
    <cellStyle name="Comma 4 2 3 5 2" xfId="4709"/>
    <cellStyle name="Comma 4 2 3 5 3" xfId="6981"/>
    <cellStyle name="Comma 4 2 3 5 4" xfId="9253"/>
    <cellStyle name="Comma 4 2 3 5 5" xfId="3207"/>
    <cellStyle name="Comma 4 2 3 5 6" xfId="2634"/>
    <cellStyle name="Comma 4 2 3 6" xfId="3574"/>
    <cellStyle name="Comma 4 2 3 7" xfId="5846"/>
    <cellStyle name="Comma 4 2 3 8" xfId="8118"/>
    <cellStyle name="Comma 4 2 3 9" xfId="2919"/>
    <cellStyle name="Comma 4 2 4" xfId="269"/>
    <cellStyle name="Comma 4 2 4 10" xfId="2382"/>
    <cellStyle name="Comma 4 2 4 2" xfId="496"/>
    <cellStyle name="Comma 4 2 4 2 2" xfId="950"/>
    <cellStyle name="Comma 4 2 4 2 2 2" xfId="2085"/>
    <cellStyle name="Comma 4 2 4 2 2 2 2" xfId="5505"/>
    <cellStyle name="Comma 4 2 4 2 2 2 3" xfId="7777"/>
    <cellStyle name="Comma 4 2 4 2 2 2 4" xfId="10049"/>
    <cellStyle name="Comma 4 2 4 2 2 2 5" xfId="3407"/>
    <cellStyle name="Comma 4 2 4 2 2 2 6" xfId="2830"/>
    <cellStyle name="Comma 4 2 4 2 2 3" xfId="4370"/>
    <cellStyle name="Comma 4 2 4 2 2 4" xfId="6642"/>
    <cellStyle name="Comma 4 2 4 2 2 5" xfId="8914"/>
    <cellStyle name="Comma 4 2 4 2 2 6" xfId="3122"/>
    <cellStyle name="Comma 4 2 4 2 2 7" xfId="2550"/>
    <cellStyle name="Comma 4 2 4 2 3" xfId="1631"/>
    <cellStyle name="Comma 4 2 4 2 3 2" xfId="5051"/>
    <cellStyle name="Comma 4 2 4 2 3 3" xfId="7323"/>
    <cellStyle name="Comma 4 2 4 2 3 4" xfId="9595"/>
    <cellStyle name="Comma 4 2 4 2 3 5" xfId="3293"/>
    <cellStyle name="Comma 4 2 4 2 3 6" xfId="2718"/>
    <cellStyle name="Comma 4 2 4 2 4" xfId="3916"/>
    <cellStyle name="Comma 4 2 4 2 5" xfId="6188"/>
    <cellStyle name="Comma 4 2 4 2 6" xfId="8460"/>
    <cellStyle name="Comma 4 2 4 2 7" xfId="3008"/>
    <cellStyle name="Comma 4 2 4 2 8" xfId="2438"/>
    <cellStyle name="Comma 4 2 4 3" xfId="1177"/>
    <cellStyle name="Comma 4 2 4 3 2" xfId="2312"/>
    <cellStyle name="Comma 4 2 4 3 2 2" xfId="5732"/>
    <cellStyle name="Comma 4 2 4 3 2 3" xfId="8004"/>
    <cellStyle name="Comma 4 2 4 3 2 4" xfId="10276"/>
    <cellStyle name="Comma 4 2 4 3 2 5" xfId="3464"/>
    <cellStyle name="Comma 4 2 4 3 2 6" xfId="2886"/>
    <cellStyle name="Comma 4 2 4 3 3" xfId="4597"/>
    <cellStyle name="Comma 4 2 4 3 4" xfId="6869"/>
    <cellStyle name="Comma 4 2 4 3 5" xfId="9141"/>
    <cellStyle name="Comma 4 2 4 3 6" xfId="3179"/>
    <cellStyle name="Comma 4 2 4 3 7" xfId="2606"/>
    <cellStyle name="Comma 4 2 4 4" xfId="723"/>
    <cellStyle name="Comma 4 2 4 4 2" xfId="1858"/>
    <cellStyle name="Comma 4 2 4 4 2 2" xfId="5278"/>
    <cellStyle name="Comma 4 2 4 4 2 3" xfId="7550"/>
    <cellStyle name="Comma 4 2 4 4 2 4" xfId="9822"/>
    <cellStyle name="Comma 4 2 4 4 2 5" xfId="3350"/>
    <cellStyle name="Comma 4 2 4 4 2 6" xfId="2774"/>
    <cellStyle name="Comma 4 2 4 4 3" xfId="4143"/>
    <cellStyle name="Comma 4 2 4 4 4" xfId="6415"/>
    <cellStyle name="Comma 4 2 4 4 5" xfId="8687"/>
    <cellStyle name="Comma 4 2 4 4 6" xfId="3065"/>
    <cellStyle name="Comma 4 2 4 4 7" xfId="2494"/>
    <cellStyle name="Comma 4 2 4 5" xfId="1404"/>
    <cellStyle name="Comma 4 2 4 5 2" xfId="4824"/>
    <cellStyle name="Comma 4 2 4 5 3" xfId="7096"/>
    <cellStyle name="Comma 4 2 4 5 4" xfId="9368"/>
    <cellStyle name="Comma 4 2 4 5 5" xfId="3236"/>
    <cellStyle name="Comma 4 2 4 5 6" xfId="2662"/>
    <cellStyle name="Comma 4 2 4 6" xfId="3689"/>
    <cellStyle name="Comma 4 2 4 7" xfId="5961"/>
    <cellStyle name="Comma 4 2 4 8" xfId="8233"/>
    <cellStyle name="Comma 4 2 4 9" xfId="2951"/>
    <cellStyle name="Comma 4 2 5" xfId="325"/>
    <cellStyle name="Comma 4 2 5 2" xfId="779"/>
    <cellStyle name="Comma 4 2 5 2 2" xfId="1914"/>
    <cellStyle name="Comma 4 2 5 2 2 2" xfId="5334"/>
    <cellStyle name="Comma 4 2 5 2 2 3" xfId="7606"/>
    <cellStyle name="Comma 4 2 5 2 2 4" xfId="9878"/>
    <cellStyle name="Comma 4 2 5 2 2 5" xfId="3364"/>
    <cellStyle name="Comma 4 2 5 2 2 6" xfId="2788"/>
    <cellStyle name="Comma 4 2 5 2 3" xfId="4199"/>
    <cellStyle name="Comma 4 2 5 2 4" xfId="6471"/>
    <cellStyle name="Comma 4 2 5 2 5" xfId="8743"/>
    <cellStyle name="Comma 4 2 5 2 6" xfId="3079"/>
    <cellStyle name="Comma 4 2 5 2 7" xfId="2508"/>
    <cellStyle name="Comma 4 2 5 3" xfId="1460"/>
    <cellStyle name="Comma 4 2 5 3 2" xfId="4880"/>
    <cellStyle name="Comma 4 2 5 3 3" xfId="7152"/>
    <cellStyle name="Comma 4 2 5 3 4" xfId="9424"/>
    <cellStyle name="Comma 4 2 5 3 5" xfId="3250"/>
    <cellStyle name="Comma 4 2 5 3 6" xfId="2676"/>
    <cellStyle name="Comma 4 2 5 4" xfId="3745"/>
    <cellStyle name="Comma 4 2 5 5" xfId="6017"/>
    <cellStyle name="Comma 4 2 5 6" xfId="8289"/>
    <cellStyle name="Comma 4 2 5 7" xfId="2965"/>
    <cellStyle name="Comma 4 2 5 8" xfId="2396"/>
    <cellStyle name="Comma 4 2 6" xfId="1006"/>
    <cellStyle name="Comma 4 2 6 2" xfId="2141"/>
    <cellStyle name="Comma 4 2 6 2 2" xfId="5561"/>
    <cellStyle name="Comma 4 2 6 2 3" xfId="7833"/>
    <cellStyle name="Comma 4 2 6 2 4" xfId="10105"/>
    <cellStyle name="Comma 4 2 6 2 5" xfId="3421"/>
    <cellStyle name="Comma 4 2 6 2 6" xfId="2844"/>
    <cellStyle name="Comma 4 2 6 3" xfId="4426"/>
    <cellStyle name="Comma 4 2 6 4" xfId="6698"/>
    <cellStyle name="Comma 4 2 6 5" xfId="8970"/>
    <cellStyle name="Comma 4 2 6 6" xfId="3136"/>
    <cellStyle name="Comma 4 2 6 7" xfId="2564"/>
    <cellStyle name="Comma 4 2 7" xfId="552"/>
    <cellStyle name="Comma 4 2 7 2" xfId="1687"/>
    <cellStyle name="Comma 4 2 7 2 2" xfId="5107"/>
    <cellStyle name="Comma 4 2 7 2 3" xfId="7379"/>
    <cellStyle name="Comma 4 2 7 2 4" xfId="9651"/>
    <cellStyle name="Comma 4 2 7 2 5" xfId="3307"/>
    <cellStyle name="Comma 4 2 7 2 6" xfId="2732"/>
    <cellStyle name="Comma 4 2 7 3" xfId="3972"/>
    <cellStyle name="Comma 4 2 7 4" xfId="6244"/>
    <cellStyle name="Comma 4 2 7 5" xfId="8516"/>
    <cellStyle name="Comma 4 2 7 6" xfId="3022"/>
    <cellStyle name="Comma 4 2 7 7" xfId="2452"/>
    <cellStyle name="Comma 4 2 8" xfId="1233"/>
    <cellStyle name="Comma 4 2 8 2" xfId="4653"/>
    <cellStyle name="Comma 4 2 8 3" xfId="6925"/>
    <cellStyle name="Comma 4 2 8 4" xfId="9197"/>
    <cellStyle name="Comma 4 2 8 5" xfId="3193"/>
    <cellStyle name="Comma 4 2 8 6" xfId="2620"/>
    <cellStyle name="Comma 4 2 9" xfId="3518"/>
    <cellStyle name="Comma 4 3" xfId="171"/>
    <cellStyle name="Comma 4 3 10" xfId="2360"/>
    <cellStyle name="Comma 4 3 2" xfId="409"/>
    <cellStyle name="Comma 4 3 2 2" xfId="863"/>
    <cellStyle name="Comma 4 3 2 2 2" xfId="1998"/>
    <cellStyle name="Comma 4 3 2 2 2 2" xfId="5418"/>
    <cellStyle name="Comma 4 3 2 2 2 3" xfId="7690"/>
    <cellStyle name="Comma 4 3 2 2 2 4" xfId="9962"/>
    <cellStyle name="Comma 4 3 2 2 2 5" xfId="3385"/>
    <cellStyle name="Comma 4 3 2 2 2 6" xfId="2809"/>
    <cellStyle name="Comma 4 3 2 2 3" xfId="4283"/>
    <cellStyle name="Comma 4 3 2 2 4" xfId="6555"/>
    <cellStyle name="Comma 4 3 2 2 5" xfId="8827"/>
    <cellStyle name="Comma 4 3 2 2 6" xfId="3100"/>
    <cellStyle name="Comma 4 3 2 2 7" xfId="2529"/>
    <cellStyle name="Comma 4 3 2 3" xfId="1544"/>
    <cellStyle name="Comma 4 3 2 3 2" xfId="4964"/>
    <cellStyle name="Comma 4 3 2 3 3" xfId="7236"/>
    <cellStyle name="Comma 4 3 2 3 4" xfId="9508"/>
    <cellStyle name="Comma 4 3 2 3 5" xfId="3271"/>
    <cellStyle name="Comma 4 3 2 3 6" xfId="2697"/>
    <cellStyle name="Comma 4 3 2 4" xfId="3829"/>
    <cellStyle name="Comma 4 3 2 5" xfId="6101"/>
    <cellStyle name="Comma 4 3 2 6" xfId="8373"/>
    <cellStyle name="Comma 4 3 2 7" xfId="2986"/>
    <cellStyle name="Comma 4 3 2 8" xfId="2417"/>
    <cellStyle name="Comma 4 3 3" xfId="1090"/>
    <cellStyle name="Comma 4 3 3 2" xfId="2225"/>
    <cellStyle name="Comma 4 3 3 2 2" xfId="5645"/>
    <cellStyle name="Comma 4 3 3 2 3" xfId="7917"/>
    <cellStyle name="Comma 4 3 3 2 4" xfId="10189"/>
    <cellStyle name="Comma 4 3 3 2 5" xfId="3442"/>
    <cellStyle name="Comma 4 3 3 2 6" xfId="2865"/>
    <cellStyle name="Comma 4 3 3 3" xfId="4510"/>
    <cellStyle name="Comma 4 3 3 4" xfId="6782"/>
    <cellStyle name="Comma 4 3 3 5" xfId="9054"/>
    <cellStyle name="Comma 4 3 3 6" xfId="3157"/>
    <cellStyle name="Comma 4 3 3 7" xfId="2585"/>
    <cellStyle name="Comma 4 3 4" xfId="636"/>
    <cellStyle name="Comma 4 3 4 2" xfId="1771"/>
    <cellStyle name="Comma 4 3 4 2 2" xfId="5191"/>
    <cellStyle name="Comma 4 3 4 2 3" xfId="7463"/>
    <cellStyle name="Comma 4 3 4 2 4" xfId="9735"/>
    <cellStyle name="Comma 4 3 4 2 5" xfId="3328"/>
    <cellStyle name="Comma 4 3 4 2 6" xfId="2753"/>
    <cellStyle name="Comma 4 3 4 3" xfId="4056"/>
    <cellStyle name="Comma 4 3 4 4" xfId="6328"/>
    <cellStyle name="Comma 4 3 4 5" xfId="8600"/>
    <cellStyle name="Comma 4 3 4 6" xfId="3043"/>
    <cellStyle name="Comma 4 3 4 7" xfId="2473"/>
    <cellStyle name="Comma 4 3 5" xfId="1317"/>
    <cellStyle name="Comma 4 3 5 2" xfId="4737"/>
    <cellStyle name="Comma 4 3 5 3" xfId="7009"/>
    <cellStyle name="Comma 4 3 5 4" xfId="9281"/>
    <cellStyle name="Comma 4 3 5 5" xfId="3214"/>
    <cellStyle name="Comma 4 3 5 6" xfId="2641"/>
    <cellStyle name="Comma 4 3 6" xfId="3602"/>
    <cellStyle name="Comma 4 3 7" xfId="5874"/>
    <cellStyle name="Comma 4 3 8" xfId="8146"/>
    <cellStyle name="Comma 4 3 9" xfId="2926"/>
    <cellStyle name="Comma 4 4" xfId="115"/>
    <cellStyle name="Comma 4 4 10" xfId="2346"/>
    <cellStyle name="Comma 4 4 2" xfId="353"/>
    <cellStyle name="Comma 4 4 2 2" xfId="807"/>
    <cellStyle name="Comma 4 4 2 2 2" xfId="1942"/>
    <cellStyle name="Comma 4 4 2 2 2 2" xfId="5362"/>
    <cellStyle name="Comma 4 4 2 2 2 3" xfId="7634"/>
    <cellStyle name="Comma 4 4 2 2 2 4" xfId="9906"/>
    <cellStyle name="Comma 4 4 2 2 2 5" xfId="3371"/>
    <cellStyle name="Comma 4 4 2 2 2 6" xfId="2795"/>
    <cellStyle name="Comma 4 4 2 2 3" xfId="4227"/>
    <cellStyle name="Comma 4 4 2 2 4" xfId="6499"/>
    <cellStyle name="Comma 4 4 2 2 5" xfId="8771"/>
    <cellStyle name="Comma 4 4 2 2 6" xfId="3086"/>
    <cellStyle name="Comma 4 4 2 2 7" xfId="2515"/>
    <cellStyle name="Comma 4 4 2 3" xfId="1488"/>
    <cellStyle name="Comma 4 4 2 3 2" xfId="4908"/>
    <cellStyle name="Comma 4 4 2 3 3" xfId="7180"/>
    <cellStyle name="Comma 4 4 2 3 4" xfId="9452"/>
    <cellStyle name="Comma 4 4 2 3 5" xfId="3257"/>
    <cellStyle name="Comma 4 4 2 3 6" xfId="2683"/>
    <cellStyle name="Comma 4 4 2 4" xfId="3773"/>
    <cellStyle name="Comma 4 4 2 5" xfId="6045"/>
    <cellStyle name="Comma 4 4 2 6" xfId="8317"/>
    <cellStyle name="Comma 4 4 2 7" xfId="2972"/>
    <cellStyle name="Comma 4 4 2 8" xfId="2403"/>
    <cellStyle name="Comma 4 4 3" xfId="1034"/>
    <cellStyle name="Comma 4 4 3 2" xfId="2169"/>
    <cellStyle name="Comma 4 4 3 2 2" xfId="5589"/>
    <cellStyle name="Comma 4 4 3 2 3" xfId="7861"/>
    <cellStyle name="Comma 4 4 3 2 4" xfId="10133"/>
    <cellStyle name="Comma 4 4 3 2 5" xfId="3428"/>
    <cellStyle name="Comma 4 4 3 2 6" xfId="2851"/>
    <cellStyle name="Comma 4 4 3 3" xfId="4454"/>
    <cellStyle name="Comma 4 4 3 4" xfId="6726"/>
    <cellStyle name="Comma 4 4 3 5" xfId="8998"/>
    <cellStyle name="Comma 4 4 3 6" xfId="3143"/>
    <cellStyle name="Comma 4 4 3 7" xfId="2571"/>
    <cellStyle name="Comma 4 4 4" xfId="580"/>
    <cellStyle name="Comma 4 4 4 2" xfId="1715"/>
    <cellStyle name="Comma 4 4 4 2 2" xfId="5135"/>
    <cellStyle name="Comma 4 4 4 2 3" xfId="7407"/>
    <cellStyle name="Comma 4 4 4 2 4" xfId="9679"/>
    <cellStyle name="Comma 4 4 4 2 5" xfId="3314"/>
    <cellStyle name="Comma 4 4 4 2 6" xfId="2739"/>
    <cellStyle name="Comma 4 4 4 3" xfId="4000"/>
    <cellStyle name="Comma 4 4 4 4" xfId="6272"/>
    <cellStyle name="Comma 4 4 4 5" xfId="8544"/>
    <cellStyle name="Comma 4 4 4 6" xfId="3029"/>
    <cellStyle name="Comma 4 4 4 7" xfId="2459"/>
    <cellStyle name="Comma 4 4 5" xfId="1261"/>
    <cellStyle name="Comma 4 4 5 2" xfId="4681"/>
    <cellStyle name="Comma 4 4 5 3" xfId="6953"/>
    <cellStyle name="Comma 4 4 5 4" xfId="9225"/>
    <cellStyle name="Comma 4 4 5 5" xfId="3200"/>
    <cellStyle name="Comma 4 4 5 6" xfId="2627"/>
    <cellStyle name="Comma 4 4 6" xfId="3546"/>
    <cellStyle name="Comma 4 4 7" xfId="5818"/>
    <cellStyle name="Comma 4 4 8" xfId="8090"/>
    <cellStyle name="Comma 4 4 9" xfId="2912"/>
    <cellStyle name="Comma 4 5" xfId="241"/>
    <cellStyle name="Comma 4 5 10" xfId="2375"/>
    <cellStyle name="Comma 4 5 2" xfId="468"/>
    <cellStyle name="Comma 4 5 2 2" xfId="922"/>
    <cellStyle name="Comma 4 5 2 2 2" xfId="2057"/>
    <cellStyle name="Comma 4 5 2 2 2 2" xfId="5477"/>
    <cellStyle name="Comma 4 5 2 2 2 3" xfId="7749"/>
    <cellStyle name="Comma 4 5 2 2 2 4" xfId="10021"/>
    <cellStyle name="Comma 4 5 2 2 2 5" xfId="3400"/>
    <cellStyle name="Comma 4 5 2 2 2 6" xfId="2823"/>
    <cellStyle name="Comma 4 5 2 2 3" xfId="4342"/>
    <cellStyle name="Comma 4 5 2 2 4" xfId="6614"/>
    <cellStyle name="Comma 4 5 2 2 5" xfId="8886"/>
    <cellStyle name="Comma 4 5 2 2 6" xfId="3115"/>
    <cellStyle name="Comma 4 5 2 2 7" xfId="2543"/>
    <cellStyle name="Comma 4 5 2 3" xfId="1603"/>
    <cellStyle name="Comma 4 5 2 3 2" xfId="5023"/>
    <cellStyle name="Comma 4 5 2 3 3" xfId="7295"/>
    <cellStyle name="Comma 4 5 2 3 4" xfId="9567"/>
    <cellStyle name="Comma 4 5 2 3 5" xfId="3286"/>
    <cellStyle name="Comma 4 5 2 3 6" xfId="2711"/>
    <cellStyle name="Comma 4 5 2 4" xfId="3888"/>
    <cellStyle name="Comma 4 5 2 5" xfId="6160"/>
    <cellStyle name="Comma 4 5 2 6" xfId="8432"/>
    <cellStyle name="Comma 4 5 2 7" xfId="3001"/>
    <cellStyle name="Comma 4 5 2 8" xfId="2431"/>
    <cellStyle name="Comma 4 5 3" xfId="1149"/>
    <cellStyle name="Comma 4 5 3 2" xfId="2284"/>
    <cellStyle name="Comma 4 5 3 2 2" xfId="5704"/>
    <cellStyle name="Comma 4 5 3 2 3" xfId="7976"/>
    <cellStyle name="Comma 4 5 3 2 4" xfId="10248"/>
    <cellStyle name="Comma 4 5 3 2 5" xfId="3457"/>
    <cellStyle name="Comma 4 5 3 2 6" xfId="2879"/>
    <cellStyle name="Comma 4 5 3 3" xfId="4569"/>
    <cellStyle name="Comma 4 5 3 4" xfId="6841"/>
    <cellStyle name="Comma 4 5 3 5" xfId="9113"/>
    <cellStyle name="Comma 4 5 3 6" xfId="3172"/>
    <cellStyle name="Comma 4 5 3 7" xfId="2599"/>
    <cellStyle name="Comma 4 5 4" xfId="695"/>
    <cellStyle name="Comma 4 5 4 2" xfId="1830"/>
    <cellStyle name="Comma 4 5 4 2 2" xfId="5250"/>
    <cellStyle name="Comma 4 5 4 2 3" xfId="7522"/>
    <cellStyle name="Comma 4 5 4 2 4" xfId="9794"/>
    <cellStyle name="Comma 4 5 4 2 5" xfId="3343"/>
    <cellStyle name="Comma 4 5 4 2 6" xfId="2767"/>
    <cellStyle name="Comma 4 5 4 3" xfId="4115"/>
    <cellStyle name="Comma 4 5 4 4" xfId="6387"/>
    <cellStyle name="Comma 4 5 4 5" xfId="8659"/>
    <cellStyle name="Comma 4 5 4 6" xfId="3058"/>
    <cellStyle name="Comma 4 5 4 7" xfId="2487"/>
    <cellStyle name="Comma 4 5 5" xfId="1376"/>
    <cellStyle name="Comma 4 5 5 2" xfId="4796"/>
    <cellStyle name="Comma 4 5 5 3" xfId="7068"/>
    <cellStyle name="Comma 4 5 5 4" xfId="9340"/>
    <cellStyle name="Comma 4 5 5 5" xfId="3229"/>
    <cellStyle name="Comma 4 5 5 6" xfId="2655"/>
    <cellStyle name="Comma 4 5 6" xfId="3661"/>
    <cellStyle name="Comma 4 5 7" xfId="5933"/>
    <cellStyle name="Comma 4 5 8" xfId="8205"/>
    <cellStyle name="Comma 4 5 9" xfId="2944"/>
    <cellStyle name="Comma 4 6" xfId="297"/>
    <cellStyle name="Comma 4 6 2" xfId="751"/>
    <cellStyle name="Comma 4 6 2 2" xfId="1886"/>
    <cellStyle name="Comma 4 6 2 2 2" xfId="5306"/>
    <cellStyle name="Comma 4 6 2 2 3" xfId="7578"/>
    <cellStyle name="Comma 4 6 2 2 4" xfId="9850"/>
    <cellStyle name="Comma 4 6 2 2 5" xfId="3357"/>
    <cellStyle name="Comma 4 6 2 2 6" xfId="2781"/>
    <cellStyle name="Comma 4 6 2 3" xfId="4171"/>
    <cellStyle name="Comma 4 6 2 4" xfId="6443"/>
    <cellStyle name="Comma 4 6 2 5" xfId="8715"/>
    <cellStyle name="Comma 4 6 2 6" xfId="3072"/>
    <cellStyle name="Comma 4 6 2 7" xfId="2501"/>
    <cellStyle name="Comma 4 6 3" xfId="1432"/>
    <cellStyle name="Comma 4 6 3 2" xfId="4852"/>
    <cellStyle name="Comma 4 6 3 3" xfId="7124"/>
    <cellStyle name="Comma 4 6 3 4" xfId="9396"/>
    <cellStyle name="Comma 4 6 3 5" xfId="3243"/>
    <cellStyle name="Comma 4 6 3 6" xfId="2669"/>
    <cellStyle name="Comma 4 6 4" xfId="3717"/>
    <cellStyle name="Comma 4 6 5" xfId="5989"/>
    <cellStyle name="Comma 4 6 6" xfId="8261"/>
    <cellStyle name="Comma 4 6 7" xfId="2958"/>
    <cellStyle name="Comma 4 6 8" xfId="2389"/>
    <cellStyle name="Comma 4 7" xfId="978"/>
    <cellStyle name="Comma 4 7 2" xfId="2113"/>
    <cellStyle name="Comma 4 7 2 2" xfId="5533"/>
    <cellStyle name="Comma 4 7 2 3" xfId="7805"/>
    <cellStyle name="Comma 4 7 2 4" xfId="10077"/>
    <cellStyle name="Comma 4 7 2 5" xfId="3414"/>
    <cellStyle name="Comma 4 7 2 6" xfId="2837"/>
    <cellStyle name="Comma 4 7 3" xfId="4398"/>
    <cellStyle name="Comma 4 7 4" xfId="6670"/>
    <cellStyle name="Comma 4 7 5" xfId="8942"/>
    <cellStyle name="Comma 4 7 6" xfId="3129"/>
    <cellStyle name="Comma 4 7 7" xfId="2557"/>
    <cellStyle name="Comma 4 8" xfId="524"/>
    <cellStyle name="Comma 4 8 2" xfId="1659"/>
    <cellStyle name="Comma 4 8 2 2" xfId="5079"/>
    <cellStyle name="Comma 4 8 2 3" xfId="7351"/>
    <cellStyle name="Comma 4 8 2 4" xfId="9623"/>
    <cellStyle name="Comma 4 8 2 5" xfId="3300"/>
    <cellStyle name="Comma 4 8 2 6" xfId="2725"/>
    <cellStyle name="Comma 4 8 3" xfId="3944"/>
    <cellStyle name="Comma 4 8 4" xfId="6216"/>
    <cellStyle name="Comma 4 8 5" xfId="8488"/>
    <cellStyle name="Comma 4 8 6" xfId="3015"/>
    <cellStyle name="Comma 4 8 7" xfId="2445"/>
    <cellStyle name="Comma 4 9" xfId="1205"/>
    <cellStyle name="Comma 4 9 2" xfId="4625"/>
    <cellStyle name="Comma 4 9 3" xfId="6897"/>
    <cellStyle name="Comma 4 9 4" xfId="9169"/>
    <cellStyle name="Comma 4 9 5" xfId="3186"/>
    <cellStyle name="Comma 4 9 6" xfId="2613"/>
    <cellStyle name="Comma 5" xfId="59"/>
    <cellStyle name="Comma 5 10" xfId="3492"/>
    <cellStyle name="Comma 5 11" xfId="5764"/>
    <cellStyle name="Comma 5 12" xfId="8036"/>
    <cellStyle name="Comma 5 13" xfId="2897"/>
    <cellStyle name="Comma 5 14" xfId="2332"/>
    <cellStyle name="Comma 5 2" xfId="89"/>
    <cellStyle name="Comma 5 2 10" xfId="5792"/>
    <cellStyle name="Comma 5 2 11" xfId="8064"/>
    <cellStyle name="Comma 5 2 12" xfId="2906"/>
    <cellStyle name="Comma 5 2 13" xfId="2340"/>
    <cellStyle name="Comma 5 2 2" xfId="201"/>
    <cellStyle name="Comma 5 2 2 10" xfId="2368"/>
    <cellStyle name="Comma 5 2 2 2" xfId="439"/>
    <cellStyle name="Comma 5 2 2 2 2" xfId="893"/>
    <cellStyle name="Comma 5 2 2 2 2 2" xfId="2028"/>
    <cellStyle name="Comma 5 2 2 2 2 2 2" xfId="5448"/>
    <cellStyle name="Comma 5 2 2 2 2 2 3" xfId="7720"/>
    <cellStyle name="Comma 5 2 2 2 2 2 4" xfId="9992"/>
    <cellStyle name="Comma 5 2 2 2 2 2 5" xfId="3393"/>
    <cellStyle name="Comma 5 2 2 2 2 2 6" xfId="2817"/>
    <cellStyle name="Comma 5 2 2 2 2 3" xfId="4313"/>
    <cellStyle name="Comma 5 2 2 2 2 4" xfId="6585"/>
    <cellStyle name="Comma 5 2 2 2 2 5" xfId="8857"/>
    <cellStyle name="Comma 5 2 2 2 2 6" xfId="3108"/>
    <cellStyle name="Comma 5 2 2 2 2 7" xfId="2537"/>
    <cellStyle name="Comma 5 2 2 2 3" xfId="1574"/>
    <cellStyle name="Comma 5 2 2 2 3 2" xfId="4994"/>
    <cellStyle name="Comma 5 2 2 2 3 3" xfId="7266"/>
    <cellStyle name="Comma 5 2 2 2 3 4" xfId="9538"/>
    <cellStyle name="Comma 5 2 2 2 3 5" xfId="3279"/>
    <cellStyle name="Comma 5 2 2 2 3 6" xfId="2705"/>
    <cellStyle name="Comma 5 2 2 2 4" xfId="3859"/>
    <cellStyle name="Comma 5 2 2 2 5" xfId="6131"/>
    <cellStyle name="Comma 5 2 2 2 6" xfId="8403"/>
    <cellStyle name="Comma 5 2 2 2 7" xfId="2994"/>
    <cellStyle name="Comma 5 2 2 2 8" xfId="2425"/>
    <cellStyle name="Comma 5 2 2 3" xfId="1120"/>
    <cellStyle name="Comma 5 2 2 3 2" xfId="2255"/>
    <cellStyle name="Comma 5 2 2 3 2 2" xfId="5675"/>
    <cellStyle name="Comma 5 2 2 3 2 3" xfId="7947"/>
    <cellStyle name="Comma 5 2 2 3 2 4" xfId="10219"/>
    <cellStyle name="Comma 5 2 2 3 2 5" xfId="3450"/>
    <cellStyle name="Comma 5 2 2 3 2 6" xfId="2873"/>
    <cellStyle name="Comma 5 2 2 3 3" xfId="4540"/>
    <cellStyle name="Comma 5 2 2 3 4" xfId="6812"/>
    <cellStyle name="Comma 5 2 2 3 5" xfId="9084"/>
    <cellStyle name="Comma 5 2 2 3 6" xfId="3165"/>
    <cellStyle name="Comma 5 2 2 3 7" xfId="2593"/>
    <cellStyle name="Comma 5 2 2 4" xfId="666"/>
    <cellStyle name="Comma 5 2 2 4 2" xfId="1801"/>
    <cellStyle name="Comma 5 2 2 4 2 2" xfId="5221"/>
    <cellStyle name="Comma 5 2 2 4 2 3" xfId="7493"/>
    <cellStyle name="Comma 5 2 2 4 2 4" xfId="9765"/>
    <cellStyle name="Comma 5 2 2 4 2 5" xfId="3336"/>
    <cellStyle name="Comma 5 2 2 4 2 6" xfId="2761"/>
    <cellStyle name="Comma 5 2 2 4 3" xfId="4086"/>
    <cellStyle name="Comma 5 2 2 4 4" xfId="6358"/>
    <cellStyle name="Comma 5 2 2 4 5" xfId="8630"/>
    <cellStyle name="Comma 5 2 2 4 6" xfId="3051"/>
    <cellStyle name="Comma 5 2 2 4 7" xfId="2481"/>
    <cellStyle name="Comma 5 2 2 5" xfId="1347"/>
    <cellStyle name="Comma 5 2 2 5 2" xfId="4767"/>
    <cellStyle name="Comma 5 2 2 5 3" xfId="7039"/>
    <cellStyle name="Comma 5 2 2 5 4" xfId="9311"/>
    <cellStyle name="Comma 5 2 2 5 5" xfId="3222"/>
    <cellStyle name="Comma 5 2 2 5 6" xfId="2649"/>
    <cellStyle name="Comma 5 2 2 6" xfId="3632"/>
    <cellStyle name="Comma 5 2 2 7" xfId="5904"/>
    <cellStyle name="Comma 5 2 2 8" xfId="8176"/>
    <cellStyle name="Comma 5 2 2 9" xfId="2934"/>
    <cellStyle name="Comma 5 2 3" xfId="145"/>
    <cellStyle name="Comma 5 2 3 10" xfId="2354"/>
    <cellStyle name="Comma 5 2 3 2" xfId="383"/>
    <cellStyle name="Comma 5 2 3 2 2" xfId="837"/>
    <cellStyle name="Comma 5 2 3 2 2 2" xfId="1972"/>
    <cellStyle name="Comma 5 2 3 2 2 2 2" xfId="5392"/>
    <cellStyle name="Comma 5 2 3 2 2 2 3" xfId="7664"/>
    <cellStyle name="Comma 5 2 3 2 2 2 4" xfId="9936"/>
    <cellStyle name="Comma 5 2 3 2 2 2 5" xfId="3379"/>
    <cellStyle name="Comma 5 2 3 2 2 2 6" xfId="2803"/>
    <cellStyle name="Comma 5 2 3 2 2 3" xfId="4257"/>
    <cellStyle name="Comma 5 2 3 2 2 4" xfId="6529"/>
    <cellStyle name="Comma 5 2 3 2 2 5" xfId="8801"/>
    <cellStyle name="Comma 5 2 3 2 2 6" xfId="3094"/>
    <cellStyle name="Comma 5 2 3 2 2 7" xfId="2523"/>
    <cellStyle name="Comma 5 2 3 2 3" xfId="1518"/>
    <cellStyle name="Comma 5 2 3 2 3 2" xfId="4938"/>
    <cellStyle name="Comma 5 2 3 2 3 3" xfId="7210"/>
    <cellStyle name="Comma 5 2 3 2 3 4" xfId="9482"/>
    <cellStyle name="Comma 5 2 3 2 3 5" xfId="3265"/>
    <cellStyle name="Comma 5 2 3 2 3 6" xfId="2691"/>
    <cellStyle name="Comma 5 2 3 2 4" xfId="3803"/>
    <cellStyle name="Comma 5 2 3 2 5" xfId="6075"/>
    <cellStyle name="Comma 5 2 3 2 6" xfId="8347"/>
    <cellStyle name="Comma 5 2 3 2 7" xfId="2980"/>
    <cellStyle name="Comma 5 2 3 2 8" xfId="2411"/>
    <cellStyle name="Comma 5 2 3 3" xfId="1064"/>
    <cellStyle name="Comma 5 2 3 3 2" xfId="2199"/>
    <cellStyle name="Comma 5 2 3 3 2 2" xfId="5619"/>
    <cellStyle name="Comma 5 2 3 3 2 3" xfId="7891"/>
    <cellStyle name="Comma 5 2 3 3 2 4" xfId="10163"/>
    <cellStyle name="Comma 5 2 3 3 2 5" xfId="3436"/>
    <cellStyle name="Comma 5 2 3 3 2 6" xfId="2859"/>
    <cellStyle name="Comma 5 2 3 3 3" xfId="4484"/>
    <cellStyle name="Comma 5 2 3 3 4" xfId="6756"/>
    <cellStyle name="Comma 5 2 3 3 5" xfId="9028"/>
    <cellStyle name="Comma 5 2 3 3 6" xfId="3151"/>
    <cellStyle name="Comma 5 2 3 3 7" xfId="2579"/>
    <cellStyle name="Comma 5 2 3 4" xfId="610"/>
    <cellStyle name="Comma 5 2 3 4 2" xfId="1745"/>
    <cellStyle name="Comma 5 2 3 4 2 2" xfId="5165"/>
    <cellStyle name="Comma 5 2 3 4 2 3" xfId="7437"/>
    <cellStyle name="Comma 5 2 3 4 2 4" xfId="9709"/>
    <cellStyle name="Comma 5 2 3 4 2 5" xfId="3322"/>
    <cellStyle name="Comma 5 2 3 4 2 6" xfId="2747"/>
    <cellStyle name="Comma 5 2 3 4 3" xfId="4030"/>
    <cellStyle name="Comma 5 2 3 4 4" xfId="6302"/>
    <cellStyle name="Comma 5 2 3 4 5" xfId="8574"/>
    <cellStyle name="Comma 5 2 3 4 6" xfId="3037"/>
    <cellStyle name="Comma 5 2 3 4 7" xfId="2467"/>
    <cellStyle name="Comma 5 2 3 5" xfId="1291"/>
    <cellStyle name="Comma 5 2 3 5 2" xfId="4711"/>
    <cellStyle name="Comma 5 2 3 5 3" xfId="6983"/>
    <cellStyle name="Comma 5 2 3 5 4" xfId="9255"/>
    <cellStyle name="Comma 5 2 3 5 5" xfId="3208"/>
    <cellStyle name="Comma 5 2 3 5 6" xfId="2635"/>
    <cellStyle name="Comma 5 2 3 6" xfId="3576"/>
    <cellStyle name="Comma 5 2 3 7" xfId="5848"/>
    <cellStyle name="Comma 5 2 3 8" xfId="8120"/>
    <cellStyle name="Comma 5 2 3 9" xfId="2920"/>
    <cellStyle name="Comma 5 2 4" xfId="271"/>
    <cellStyle name="Comma 5 2 4 10" xfId="2383"/>
    <cellStyle name="Comma 5 2 4 2" xfId="498"/>
    <cellStyle name="Comma 5 2 4 2 2" xfId="952"/>
    <cellStyle name="Comma 5 2 4 2 2 2" xfId="2087"/>
    <cellStyle name="Comma 5 2 4 2 2 2 2" xfId="5507"/>
    <cellStyle name="Comma 5 2 4 2 2 2 3" xfId="7779"/>
    <cellStyle name="Comma 5 2 4 2 2 2 4" xfId="10051"/>
    <cellStyle name="Comma 5 2 4 2 2 2 5" xfId="3408"/>
    <cellStyle name="Comma 5 2 4 2 2 2 6" xfId="2831"/>
    <cellStyle name="Comma 5 2 4 2 2 3" xfId="4372"/>
    <cellStyle name="Comma 5 2 4 2 2 4" xfId="6644"/>
    <cellStyle name="Comma 5 2 4 2 2 5" xfId="8916"/>
    <cellStyle name="Comma 5 2 4 2 2 6" xfId="3123"/>
    <cellStyle name="Comma 5 2 4 2 2 7" xfId="2551"/>
    <cellStyle name="Comma 5 2 4 2 3" xfId="1633"/>
    <cellStyle name="Comma 5 2 4 2 3 2" xfId="5053"/>
    <cellStyle name="Comma 5 2 4 2 3 3" xfId="7325"/>
    <cellStyle name="Comma 5 2 4 2 3 4" xfId="9597"/>
    <cellStyle name="Comma 5 2 4 2 3 5" xfId="3294"/>
    <cellStyle name="Comma 5 2 4 2 3 6" xfId="2719"/>
    <cellStyle name="Comma 5 2 4 2 4" xfId="3918"/>
    <cellStyle name="Comma 5 2 4 2 5" xfId="6190"/>
    <cellStyle name="Comma 5 2 4 2 6" xfId="8462"/>
    <cellStyle name="Comma 5 2 4 2 7" xfId="3009"/>
    <cellStyle name="Comma 5 2 4 2 8" xfId="2439"/>
    <cellStyle name="Comma 5 2 4 3" xfId="1179"/>
    <cellStyle name="Comma 5 2 4 3 2" xfId="2314"/>
    <cellStyle name="Comma 5 2 4 3 2 2" xfId="5734"/>
    <cellStyle name="Comma 5 2 4 3 2 3" xfId="8006"/>
    <cellStyle name="Comma 5 2 4 3 2 4" xfId="10278"/>
    <cellStyle name="Comma 5 2 4 3 2 5" xfId="3465"/>
    <cellStyle name="Comma 5 2 4 3 2 6" xfId="2887"/>
    <cellStyle name="Comma 5 2 4 3 3" xfId="4599"/>
    <cellStyle name="Comma 5 2 4 3 4" xfId="6871"/>
    <cellStyle name="Comma 5 2 4 3 5" xfId="9143"/>
    <cellStyle name="Comma 5 2 4 3 6" xfId="3180"/>
    <cellStyle name="Comma 5 2 4 3 7" xfId="2607"/>
    <cellStyle name="Comma 5 2 4 4" xfId="725"/>
    <cellStyle name="Comma 5 2 4 4 2" xfId="1860"/>
    <cellStyle name="Comma 5 2 4 4 2 2" xfId="5280"/>
    <cellStyle name="Comma 5 2 4 4 2 3" xfId="7552"/>
    <cellStyle name="Comma 5 2 4 4 2 4" xfId="9824"/>
    <cellStyle name="Comma 5 2 4 4 2 5" xfId="3351"/>
    <cellStyle name="Comma 5 2 4 4 2 6" xfId="2775"/>
    <cellStyle name="Comma 5 2 4 4 3" xfId="4145"/>
    <cellStyle name="Comma 5 2 4 4 4" xfId="6417"/>
    <cellStyle name="Comma 5 2 4 4 5" xfId="8689"/>
    <cellStyle name="Comma 5 2 4 4 6" xfId="3066"/>
    <cellStyle name="Comma 5 2 4 4 7" xfId="2495"/>
    <cellStyle name="Comma 5 2 4 5" xfId="1406"/>
    <cellStyle name="Comma 5 2 4 5 2" xfId="4826"/>
    <cellStyle name="Comma 5 2 4 5 3" xfId="7098"/>
    <cellStyle name="Comma 5 2 4 5 4" xfId="9370"/>
    <cellStyle name="Comma 5 2 4 5 5" xfId="3237"/>
    <cellStyle name="Comma 5 2 4 5 6" xfId="2663"/>
    <cellStyle name="Comma 5 2 4 6" xfId="3691"/>
    <cellStyle name="Comma 5 2 4 7" xfId="5963"/>
    <cellStyle name="Comma 5 2 4 8" xfId="8235"/>
    <cellStyle name="Comma 5 2 4 9" xfId="2952"/>
    <cellStyle name="Comma 5 2 5" xfId="327"/>
    <cellStyle name="Comma 5 2 5 2" xfId="781"/>
    <cellStyle name="Comma 5 2 5 2 2" xfId="1916"/>
    <cellStyle name="Comma 5 2 5 2 2 2" xfId="5336"/>
    <cellStyle name="Comma 5 2 5 2 2 3" xfId="7608"/>
    <cellStyle name="Comma 5 2 5 2 2 4" xfId="9880"/>
    <cellStyle name="Comma 5 2 5 2 2 5" xfId="3365"/>
    <cellStyle name="Comma 5 2 5 2 2 6" xfId="2789"/>
    <cellStyle name="Comma 5 2 5 2 3" xfId="4201"/>
    <cellStyle name="Comma 5 2 5 2 4" xfId="6473"/>
    <cellStyle name="Comma 5 2 5 2 5" xfId="8745"/>
    <cellStyle name="Comma 5 2 5 2 6" xfId="3080"/>
    <cellStyle name="Comma 5 2 5 2 7" xfId="2509"/>
    <cellStyle name="Comma 5 2 5 3" xfId="1462"/>
    <cellStyle name="Comma 5 2 5 3 2" xfId="4882"/>
    <cellStyle name="Comma 5 2 5 3 3" xfId="7154"/>
    <cellStyle name="Comma 5 2 5 3 4" xfId="9426"/>
    <cellStyle name="Comma 5 2 5 3 5" xfId="3251"/>
    <cellStyle name="Comma 5 2 5 3 6" xfId="2677"/>
    <cellStyle name="Comma 5 2 5 4" xfId="3747"/>
    <cellStyle name="Comma 5 2 5 5" xfId="6019"/>
    <cellStyle name="Comma 5 2 5 6" xfId="8291"/>
    <cellStyle name="Comma 5 2 5 7" xfId="2966"/>
    <cellStyle name="Comma 5 2 5 8" xfId="2397"/>
    <cellStyle name="Comma 5 2 6" xfId="1008"/>
    <cellStyle name="Comma 5 2 6 2" xfId="2143"/>
    <cellStyle name="Comma 5 2 6 2 2" xfId="5563"/>
    <cellStyle name="Comma 5 2 6 2 3" xfId="7835"/>
    <cellStyle name="Comma 5 2 6 2 4" xfId="10107"/>
    <cellStyle name="Comma 5 2 6 2 5" xfId="3422"/>
    <cellStyle name="Comma 5 2 6 2 6" xfId="2845"/>
    <cellStyle name="Comma 5 2 6 3" xfId="4428"/>
    <cellStyle name="Comma 5 2 6 4" xfId="6700"/>
    <cellStyle name="Comma 5 2 6 5" xfId="8972"/>
    <cellStyle name="Comma 5 2 6 6" xfId="3137"/>
    <cellStyle name="Comma 5 2 6 7" xfId="2565"/>
    <cellStyle name="Comma 5 2 7" xfId="554"/>
    <cellStyle name="Comma 5 2 7 2" xfId="1689"/>
    <cellStyle name="Comma 5 2 7 2 2" xfId="5109"/>
    <cellStyle name="Comma 5 2 7 2 3" xfId="7381"/>
    <cellStyle name="Comma 5 2 7 2 4" xfId="9653"/>
    <cellStyle name="Comma 5 2 7 2 5" xfId="3308"/>
    <cellStyle name="Comma 5 2 7 2 6" xfId="2733"/>
    <cellStyle name="Comma 5 2 7 3" xfId="3974"/>
    <cellStyle name="Comma 5 2 7 4" xfId="6246"/>
    <cellStyle name="Comma 5 2 7 5" xfId="8518"/>
    <cellStyle name="Comma 5 2 7 6" xfId="3023"/>
    <cellStyle name="Comma 5 2 7 7" xfId="2453"/>
    <cellStyle name="Comma 5 2 8" xfId="1235"/>
    <cellStyle name="Comma 5 2 8 2" xfId="4655"/>
    <cellStyle name="Comma 5 2 8 3" xfId="6927"/>
    <cellStyle name="Comma 5 2 8 4" xfId="9199"/>
    <cellStyle name="Comma 5 2 8 5" xfId="3194"/>
    <cellStyle name="Comma 5 2 8 6" xfId="2621"/>
    <cellStyle name="Comma 5 2 9" xfId="3520"/>
    <cellStyle name="Comma 5 3" xfId="173"/>
    <cellStyle name="Comma 5 3 10" xfId="2361"/>
    <cellStyle name="Comma 5 3 2" xfId="411"/>
    <cellStyle name="Comma 5 3 2 2" xfId="865"/>
    <cellStyle name="Comma 5 3 2 2 2" xfId="2000"/>
    <cellStyle name="Comma 5 3 2 2 2 2" xfId="5420"/>
    <cellStyle name="Comma 5 3 2 2 2 3" xfId="7692"/>
    <cellStyle name="Comma 5 3 2 2 2 4" xfId="9964"/>
    <cellStyle name="Comma 5 3 2 2 2 5" xfId="3386"/>
    <cellStyle name="Comma 5 3 2 2 2 6" xfId="2810"/>
    <cellStyle name="Comma 5 3 2 2 3" xfId="4285"/>
    <cellStyle name="Comma 5 3 2 2 4" xfId="6557"/>
    <cellStyle name="Comma 5 3 2 2 5" xfId="8829"/>
    <cellStyle name="Comma 5 3 2 2 6" xfId="3101"/>
    <cellStyle name="Comma 5 3 2 2 7" xfId="2530"/>
    <cellStyle name="Comma 5 3 2 3" xfId="1546"/>
    <cellStyle name="Comma 5 3 2 3 2" xfId="4966"/>
    <cellStyle name="Comma 5 3 2 3 3" xfId="7238"/>
    <cellStyle name="Comma 5 3 2 3 4" xfId="9510"/>
    <cellStyle name="Comma 5 3 2 3 5" xfId="3272"/>
    <cellStyle name="Comma 5 3 2 3 6" xfId="2698"/>
    <cellStyle name="Comma 5 3 2 4" xfId="3831"/>
    <cellStyle name="Comma 5 3 2 5" xfId="6103"/>
    <cellStyle name="Comma 5 3 2 6" xfId="8375"/>
    <cellStyle name="Comma 5 3 2 7" xfId="2987"/>
    <cellStyle name="Comma 5 3 2 8" xfId="2418"/>
    <cellStyle name="Comma 5 3 3" xfId="1092"/>
    <cellStyle name="Comma 5 3 3 2" xfId="2227"/>
    <cellStyle name="Comma 5 3 3 2 2" xfId="5647"/>
    <cellStyle name="Comma 5 3 3 2 3" xfId="7919"/>
    <cellStyle name="Comma 5 3 3 2 4" xfId="10191"/>
    <cellStyle name="Comma 5 3 3 2 5" xfId="3443"/>
    <cellStyle name="Comma 5 3 3 2 6" xfId="2866"/>
    <cellStyle name="Comma 5 3 3 3" xfId="4512"/>
    <cellStyle name="Comma 5 3 3 4" xfId="6784"/>
    <cellStyle name="Comma 5 3 3 5" xfId="9056"/>
    <cellStyle name="Comma 5 3 3 6" xfId="3158"/>
    <cellStyle name="Comma 5 3 3 7" xfId="2586"/>
    <cellStyle name="Comma 5 3 4" xfId="638"/>
    <cellStyle name="Comma 5 3 4 2" xfId="1773"/>
    <cellStyle name="Comma 5 3 4 2 2" xfId="5193"/>
    <cellStyle name="Comma 5 3 4 2 3" xfId="7465"/>
    <cellStyle name="Comma 5 3 4 2 4" xfId="9737"/>
    <cellStyle name="Comma 5 3 4 2 5" xfId="3329"/>
    <cellStyle name="Comma 5 3 4 2 6" xfId="2754"/>
    <cellStyle name="Comma 5 3 4 3" xfId="4058"/>
    <cellStyle name="Comma 5 3 4 4" xfId="6330"/>
    <cellStyle name="Comma 5 3 4 5" xfId="8602"/>
    <cellStyle name="Comma 5 3 4 6" xfId="3044"/>
    <cellStyle name="Comma 5 3 4 7" xfId="2474"/>
    <cellStyle name="Comma 5 3 5" xfId="1319"/>
    <cellStyle name="Comma 5 3 5 2" xfId="4739"/>
    <cellStyle name="Comma 5 3 5 3" xfId="7011"/>
    <cellStyle name="Comma 5 3 5 4" xfId="9283"/>
    <cellStyle name="Comma 5 3 5 5" xfId="3215"/>
    <cellStyle name="Comma 5 3 5 6" xfId="2642"/>
    <cellStyle name="Comma 5 3 6" xfId="3604"/>
    <cellStyle name="Comma 5 3 7" xfId="5876"/>
    <cellStyle name="Comma 5 3 8" xfId="8148"/>
    <cellStyle name="Comma 5 3 9" xfId="2927"/>
    <cellStyle name="Comma 5 4" xfId="117"/>
    <cellStyle name="Comma 5 4 10" xfId="2347"/>
    <cellStyle name="Comma 5 4 2" xfId="355"/>
    <cellStyle name="Comma 5 4 2 2" xfId="809"/>
    <cellStyle name="Comma 5 4 2 2 2" xfId="1944"/>
    <cellStyle name="Comma 5 4 2 2 2 2" xfId="5364"/>
    <cellStyle name="Comma 5 4 2 2 2 3" xfId="7636"/>
    <cellStyle name="Comma 5 4 2 2 2 4" xfId="9908"/>
    <cellStyle name="Comma 5 4 2 2 2 5" xfId="3372"/>
    <cellStyle name="Comma 5 4 2 2 2 6" xfId="2796"/>
    <cellStyle name="Comma 5 4 2 2 3" xfId="4229"/>
    <cellStyle name="Comma 5 4 2 2 4" xfId="6501"/>
    <cellStyle name="Comma 5 4 2 2 5" xfId="8773"/>
    <cellStyle name="Comma 5 4 2 2 6" xfId="3087"/>
    <cellStyle name="Comma 5 4 2 2 7" xfId="2516"/>
    <cellStyle name="Comma 5 4 2 3" xfId="1490"/>
    <cellStyle name="Comma 5 4 2 3 2" xfId="4910"/>
    <cellStyle name="Comma 5 4 2 3 3" xfId="7182"/>
    <cellStyle name="Comma 5 4 2 3 4" xfId="9454"/>
    <cellStyle name="Comma 5 4 2 3 5" xfId="3258"/>
    <cellStyle name="Comma 5 4 2 3 6" xfId="2684"/>
    <cellStyle name="Comma 5 4 2 4" xfId="3775"/>
    <cellStyle name="Comma 5 4 2 5" xfId="6047"/>
    <cellStyle name="Comma 5 4 2 6" xfId="8319"/>
    <cellStyle name="Comma 5 4 2 7" xfId="2973"/>
    <cellStyle name="Comma 5 4 2 8" xfId="2404"/>
    <cellStyle name="Comma 5 4 3" xfId="1036"/>
    <cellStyle name="Comma 5 4 3 2" xfId="2171"/>
    <cellStyle name="Comma 5 4 3 2 2" xfId="5591"/>
    <cellStyle name="Comma 5 4 3 2 3" xfId="7863"/>
    <cellStyle name="Comma 5 4 3 2 4" xfId="10135"/>
    <cellStyle name="Comma 5 4 3 2 5" xfId="3429"/>
    <cellStyle name="Comma 5 4 3 2 6" xfId="2852"/>
    <cellStyle name="Comma 5 4 3 3" xfId="4456"/>
    <cellStyle name="Comma 5 4 3 4" xfId="6728"/>
    <cellStyle name="Comma 5 4 3 5" xfId="9000"/>
    <cellStyle name="Comma 5 4 3 6" xfId="3144"/>
    <cellStyle name="Comma 5 4 3 7" xfId="2572"/>
    <cellStyle name="Comma 5 4 4" xfId="582"/>
    <cellStyle name="Comma 5 4 4 2" xfId="1717"/>
    <cellStyle name="Comma 5 4 4 2 2" xfId="5137"/>
    <cellStyle name="Comma 5 4 4 2 3" xfId="7409"/>
    <cellStyle name="Comma 5 4 4 2 4" xfId="9681"/>
    <cellStyle name="Comma 5 4 4 2 5" xfId="3315"/>
    <cellStyle name="Comma 5 4 4 2 6" xfId="2740"/>
    <cellStyle name="Comma 5 4 4 3" xfId="4002"/>
    <cellStyle name="Comma 5 4 4 4" xfId="6274"/>
    <cellStyle name="Comma 5 4 4 5" xfId="8546"/>
    <cellStyle name="Comma 5 4 4 6" xfId="3030"/>
    <cellStyle name="Comma 5 4 4 7" xfId="2460"/>
    <cellStyle name="Comma 5 4 5" xfId="1263"/>
    <cellStyle name="Comma 5 4 5 2" xfId="4683"/>
    <cellStyle name="Comma 5 4 5 3" xfId="6955"/>
    <cellStyle name="Comma 5 4 5 4" xfId="9227"/>
    <cellStyle name="Comma 5 4 5 5" xfId="3201"/>
    <cellStyle name="Comma 5 4 5 6" xfId="2628"/>
    <cellStyle name="Comma 5 4 6" xfId="3548"/>
    <cellStyle name="Comma 5 4 7" xfId="5820"/>
    <cellStyle name="Comma 5 4 8" xfId="8092"/>
    <cellStyle name="Comma 5 4 9" xfId="2913"/>
    <cellStyle name="Comma 5 5" xfId="243"/>
    <cellStyle name="Comma 5 5 10" xfId="2376"/>
    <cellStyle name="Comma 5 5 2" xfId="470"/>
    <cellStyle name="Comma 5 5 2 2" xfId="924"/>
    <cellStyle name="Comma 5 5 2 2 2" xfId="2059"/>
    <cellStyle name="Comma 5 5 2 2 2 2" xfId="5479"/>
    <cellStyle name="Comma 5 5 2 2 2 3" xfId="7751"/>
    <cellStyle name="Comma 5 5 2 2 2 4" xfId="10023"/>
    <cellStyle name="Comma 5 5 2 2 2 5" xfId="3401"/>
    <cellStyle name="Comma 5 5 2 2 2 6" xfId="2824"/>
    <cellStyle name="Comma 5 5 2 2 3" xfId="4344"/>
    <cellStyle name="Comma 5 5 2 2 4" xfId="6616"/>
    <cellStyle name="Comma 5 5 2 2 5" xfId="8888"/>
    <cellStyle name="Comma 5 5 2 2 6" xfId="3116"/>
    <cellStyle name="Comma 5 5 2 2 7" xfId="2544"/>
    <cellStyle name="Comma 5 5 2 3" xfId="1605"/>
    <cellStyle name="Comma 5 5 2 3 2" xfId="5025"/>
    <cellStyle name="Comma 5 5 2 3 3" xfId="7297"/>
    <cellStyle name="Comma 5 5 2 3 4" xfId="9569"/>
    <cellStyle name="Comma 5 5 2 3 5" xfId="3287"/>
    <cellStyle name="Comma 5 5 2 3 6" xfId="2712"/>
    <cellStyle name="Comma 5 5 2 4" xfId="3890"/>
    <cellStyle name="Comma 5 5 2 5" xfId="6162"/>
    <cellStyle name="Comma 5 5 2 6" xfId="8434"/>
    <cellStyle name="Comma 5 5 2 7" xfId="3002"/>
    <cellStyle name="Comma 5 5 2 8" xfId="2432"/>
    <cellStyle name="Comma 5 5 3" xfId="1151"/>
    <cellStyle name="Comma 5 5 3 2" xfId="2286"/>
    <cellStyle name="Comma 5 5 3 2 2" xfId="5706"/>
    <cellStyle name="Comma 5 5 3 2 3" xfId="7978"/>
    <cellStyle name="Comma 5 5 3 2 4" xfId="10250"/>
    <cellStyle name="Comma 5 5 3 2 5" xfId="3458"/>
    <cellStyle name="Comma 5 5 3 2 6" xfId="2880"/>
    <cellStyle name="Comma 5 5 3 3" xfId="4571"/>
    <cellStyle name="Comma 5 5 3 4" xfId="6843"/>
    <cellStyle name="Comma 5 5 3 5" xfId="9115"/>
    <cellStyle name="Comma 5 5 3 6" xfId="3173"/>
    <cellStyle name="Comma 5 5 3 7" xfId="2600"/>
    <cellStyle name="Comma 5 5 4" xfId="697"/>
    <cellStyle name="Comma 5 5 4 2" xfId="1832"/>
    <cellStyle name="Comma 5 5 4 2 2" xfId="5252"/>
    <cellStyle name="Comma 5 5 4 2 3" xfId="7524"/>
    <cellStyle name="Comma 5 5 4 2 4" xfId="9796"/>
    <cellStyle name="Comma 5 5 4 2 5" xfId="3344"/>
    <cellStyle name="Comma 5 5 4 2 6" xfId="2768"/>
    <cellStyle name="Comma 5 5 4 3" xfId="4117"/>
    <cellStyle name="Comma 5 5 4 4" xfId="6389"/>
    <cellStyle name="Comma 5 5 4 5" xfId="8661"/>
    <cellStyle name="Comma 5 5 4 6" xfId="3059"/>
    <cellStyle name="Comma 5 5 4 7" xfId="2488"/>
    <cellStyle name="Comma 5 5 5" xfId="1378"/>
    <cellStyle name="Comma 5 5 5 2" xfId="4798"/>
    <cellStyle name="Comma 5 5 5 3" xfId="7070"/>
    <cellStyle name="Comma 5 5 5 4" xfId="9342"/>
    <cellStyle name="Comma 5 5 5 5" xfId="3230"/>
    <cellStyle name="Comma 5 5 5 6" xfId="2656"/>
    <cellStyle name="Comma 5 5 6" xfId="3663"/>
    <cellStyle name="Comma 5 5 7" xfId="5935"/>
    <cellStyle name="Comma 5 5 8" xfId="8207"/>
    <cellStyle name="Comma 5 5 9" xfId="2945"/>
    <cellStyle name="Comma 5 6" xfId="299"/>
    <cellStyle name="Comma 5 6 2" xfId="753"/>
    <cellStyle name="Comma 5 6 2 2" xfId="1888"/>
    <cellStyle name="Comma 5 6 2 2 2" xfId="5308"/>
    <cellStyle name="Comma 5 6 2 2 3" xfId="7580"/>
    <cellStyle name="Comma 5 6 2 2 4" xfId="9852"/>
    <cellStyle name="Comma 5 6 2 2 5" xfId="3358"/>
    <cellStyle name="Comma 5 6 2 2 6" xfId="2782"/>
    <cellStyle name="Comma 5 6 2 3" xfId="4173"/>
    <cellStyle name="Comma 5 6 2 4" xfId="6445"/>
    <cellStyle name="Comma 5 6 2 5" xfId="8717"/>
    <cellStyle name="Comma 5 6 2 6" xfId="3073"/>
    <cellStyle name="Comma 5 6 2 7" xfId="2502"/>
    <cellStyle name="Comma 5 6 3" xfId="1434"/>
    <cellStyle name="Comma 5 6 3 2" xfId="4854"/>
    <cellStyle name="Comma 5 6 3 3" xfId="7126"/>
    <cellStyle name="Comma 5 6 3 4" xfId="9398"/>
    <cellStyle name="Comma 5 6 3 5" xfId="3244"/>
    <cellStyle name="Comma 5 6 3 6" xfId="2670"/>
    <cellStyle name="Comma 5 6 4" xfId="3719"/>
    <cellStyle name="Comma 5 6 5" xfId="5991"/>
    <cellStyle name="Comma 5 6 6" xfId="8263"/>
    <cellStyle name="Comma 5 6 7" xfId="2959"/>
    <cellStyle name="Comma 5 6 8" xfId="2390"/>
    <cellStyle name="Comma 5 7" xfId="980"/>
    <cellStyle name="Comma 5 7 2" xfId="2115"/>
    <cellStyle name="Comma 5 7 2 2" xfId="5535"/>
    <cellStyle name="Comma 5 7 2 3" xfId="7807"/>
    <cellStyle name="Comma 5 7 2 4" xfId="10079"/>
    <cellStyle name="Comma 5 7 2 5" xfId="3415"/>
    <cellStyle name="Comma 5 7 2 6" xfId="2838"/>
    <cellStyle name="Comma 5 7 3" xfId="4400"/>
    <cellStyle name="Comma 5 7 4" xfId="6672"/>
    <cellStyle name="Comma 5 7 5" xfId="8944"/>
    <cellStyle name="Comma 5 7 6" xfId="3130"/>
    <cellStyle name="Comma 5 7 7" xfId="2558"/>
    <cellStyle name="Comma 5 8" xfId="526"/>
    <cellStyle name="Comma 5 8 2" xfId="1661"/>
    <cellStyle name="Comma 5 8 2 2" xfId="5081"/>
    <cellStyle name="Comma 5 8 2 3" xfId="7353"/>
    <cellStyle name="Comma 5 8 2 4" xfId="9625"/>
    <cellStyle name="Comma 5 8 2 5" xfId="3301"/>
    <cellStyle name="Comma 5 8 2 6" xfId="2726"/>
    <cellStyle name="Comma 5 8 3" xfId="3946"/>
    <cellStyle name="Comma 5 8 4" xfId="6218"/>
    <cellStyle name="Comma 5 8 5" xfId="8490"/>
    <cellStyle name="Comma 5 8 6" xfId="3016"/>
    <cellStyle name="Comma 5 8 7" xfId="2446"/>
    <cellStyle name="Comma 5 9" xfId="1207"/>
    <cellStyle name="Comma 5 9 2" xfId="4627"/>
    <cellStyle name="Comma 5 9 3" xfId="6899"/>
    <cellStyle name="Comma 5 9 4" xfId="9171"/>
    <cellStyle name="Comma 5 9 5" xfId="3187"/>
    <cellStyle name="Comma 5 9 6" xfId="2614"/>
    <cellStyle name="Comma 6" xfId="61"/>
    <cellStyle name="Comma 6 10" xfId="3494"/>
    <cellStyle name="Comma 6 11" xfId="5766"/>
    <cellStyle name="Comma 6 12" xfId="8038"/>
    <cellStyle name="Comma 6 13" xfId="2898"/>
    <cellStyle name="Comma 6 14" xfId="2333"/>
    <cellStyle name="Comma 6 2" xfId="91"/>
    <cellStyle name="Comma 6 2 10" xfId="5794"/>
    <cellStyle name="Comma 6 2 11" xfId="8066"/>
    <cellStyle name="Comma 6 2 12" xfId="2907"/>
    <cellStyle name="Comma 6 2 13" xfId="2341"/>
    <cellStyle name="Comma 6 2 2" xfId="203"/>
    <cellStyle name="Comma 6 2 2 10" xfId="2369"/>
    <cellStyle name="Comma 6 2 2 2" xfId="441"/>
    <cellStyle name="Comma 6 2 2 2 2" xfId="895"/>
    <cellStyle name="Comma 6 2 2 2 2 2" xfId="2030"/>
    <cellStyle name="Comma 6 2 2 2 2 2 2" xfId="5450"/>
    <cellStyle name="Comma 6 2 2 2 2 2 3" xfId="7722"/>
    <cellStyle name="Comma 6 2 2 2 2 2 4" xfId="9994"/>
    <cellStyle name="Comma 6 2 2 2 2 2 5" xfId="3394"/>
    <cellStyle name="Comma 6 2 2 2 2 2 6" xfId="2818"/>
    <cellStyle name="Comma 6 2 2 2 2 3" xfId="4315"/>
    <cellStyle name="Comma 6 2 2 2 2 4" xfId="6587"/>
    <cellStyle name="Comma 6 2 2 2 2 5" xfId="8859"/>
    <cellStyle name="Comma 6 2 2 2 2 6" xfId="3109"/>
    <cellStyle name="Comma 6 2 2 2 2 7" xfId="2538"/>
    <cellStyle name="Comma 6 2 2 2 3" xfId="1576"/>
    <cellStyle name="Comma 6 2 2 2 3 2" xfId="4996"/>
    <cellStyle name="Comma 6 2 2 2 3 3" xfId="7268"/>
    <cellStyle name="Comma 6 2 2 2 3 4" xfId="9540"/>
    <cellStyle name="Comma 6 2 2 2 3 5" xfId="3280"/>
    <cellStyle name="Comma 6 2 2 2 3 6" xfId="2706"/>
    <cellStyle name="Comma 6 2 2 2 4" xfId="3861"/>
    <cellStyle name="Comma 6 2 2 2 5" xfId="6133"/>
    <cellStyle name="Comma 6 2 2 2 6" xfId="8405"/>
    <cellStyle name="Comma 6 2 2 2 7" xfId="2995"/>
    <cellStyle name="Comma 6 2 2 2 8" xfId="2426"/>
    <cellStyle name="Comma 6 2 2 3" xfId="1122"/>
    <cellStyle name="Comma 6 2 2 3 2" xfId="2257"/>
    <cellStyle name="Comma 6 2 2 3 2 2" xfId="5677"/>
    <cellStyle name="Comma 6 2 2 3 2 3" xfId="7949"/>
    <cellStyle name="Comma 6 2 2 3 2 4" xfId="10221"/>
    <cellStyle name="Comma 6 2 2 3 2 5" xfId="3451"/>
    <cellStyle name="Comma 6 2 2 3 2 6" xfId="2874"/>
    <cellStyle name="Comma 6 2 2 3 3" xfId="4542"/>
    <cellStyle name="Comma 6 2 2 3 4" xfId="6814"/>
    <cellStyle name="Comma 6 2 2 3 5" xfId="9086"/>
    <cellStyle name="Comma 6 2 2 3 6" xfId="3166"/>
    <cellStyle name="Comma 6 2 2 3 7" xfId="2594"/>
    <cellStyle name="Comma 6 2 2 4" xfId="668"/>
    <cellStyle name="Comma 6 2 2 4 2" xfId="1803"/>
    <cellStyle name="Comma 6 2 2 4 2 2" xfId="5223"/>
    <cellStyle name="Comma 6 2 2 4 2 3" xfId="7495"/>
    <cellStyle name="Comma 6 2 2 4 2 4" xfId="9767"/>
    <cellStyle name="Comma 6 2 2 4 2 5" xfId="3337"/>
    <cellStyle name="Comma 6 2 2 4 2 6" xfId="2762"/>
    <cellStyle name="Comma 6 2 2 4 3" xfId="4088"/>
    <cellStyle name="Comma 6 2 2 4 4" xfId="6360"/>
    <cellStyle name="Comma 6 2 2 4 5" xfId="8632"/>
    <cellStyle name="Comma 6 2 2 4 6" xfId="3052"/>
    <cellStyle name="Comma 6 2 2 4 7" xfId="2482"/>
    <cellStyle name="Comma 6 2 2 5" xfId="1349"/>
    <cellStyle name="Comma 6 2 2 5 2" xfId="4769"/>
    <cellStyle name="Comma 6 2 2 5 3" xfId="7041"/>
    <cellStyle name="Comma 6 2 2 5 4" xfId="9313"/>
    <cellStyle name="Comma 6 2 2 5 5" xfId="3223"/>
    <cellStyle name="Comma 6 2 2 5 6" xfId="2650"/>
    <cellStyle name="Comma 6 2 2 6" xfId="3634"/>
    <cellStyle name="Comma 6 2 2 7" xfId="5906"/>
    <cellStyle name="Comma 6 2 2 8" xfId="8178"/>
    <cellStyle name="Comma 6 2 2 9" xfId="2935"/>
    <cellStyle name="Comma 6 2 3" xfId="147"/>
    <cellStyle name="Comma 6 2 3 10" xfId="2355"/>
    <cellStyle name="Comma 6 2 3 2" xfId="385"/>
    <cellStyle name="Comma 6 2 3 2 2" xfId="839"/>
    <cellStyle name="Comma 6 2 3 2 2 2" xfId="1974"/>
    <cellStyle name="Comma 6 2 3 2 2 2 2" xfId="5394"/>
    <cellStyle name="Comma 6 2 3 2 2 2 3" xfId="7666"/>
    <cellStyle name="Comma 6 2 3 2 2 2 4" xfId="9938"/>
    <cellStyle name="Comma 6 2 3 2 2 2 5" xfId="3380"/>
    <cellStyle name="Comma 6 2 3 2 2 2 6" xfId="2804"/>
    <cellStyle name="Comma 6 2 3 2 2 3" xfId="4259"/>
    <cellStyle name="Comma 6 2 3 2 2 4" xfId="6531"/>
    <cellStyle name="Comma 6 2 3 2 2 5" xfId="8803"/>
    <cellStyle name="Comma 6 2 3 2 2 6" xfId="3095"/>
    <cellStyle name="Comma 6 2 3 2 2 7" xfId="2524"/>
    <cellStyle name="Comma 6 2 3 2 3" xfId="1520"/>
    <cellStyle name="Comma 6 2 3 2 3 2" xfId="4940"/>
    <cellStyle name="Comma 6 2 3 2 3 3" xfId="7212"/>
    <cellStyle name="Comma 6 2 3 2 3 4" xfId="9484"/>
    <cellStyle name="Comma 6 2 3 2 3 5" xfId="3266"/>
    <cellStyle name="Comma 6 2 3 2 3 6" xfId="2692"/>
    <cellStyle name="Comma 6 2 3 2 4" xfId="3805"/>
    <cellStyle name="Comma 6 2 3 2 5" xfId="6077"/>
    <cellStyle name="Comma 6 2 3 2 6" xfId="8349"/>
    <cellStyle name="Comma 6 2 3 2 7" xfId="2981"/>
    <cellStyle name="Comma 6 2 3 2 8" xfId="2412"/>
    <cellStyle name="Comma 6 2 3 3" xfId="1066"/>
    <cellStyle name="Comma 6 2 3 3 2" xfId="2201"/>
    <cellStyle name="Comma 6 2 3 3 2 2" xfId="5621"/>
    <cellStyle name="Comma 6 2 3 3 2 3" xfId="7893"/>
    <cellStyle name="Comma 6 2 3 3 2 4" xfId="10165"/>
    <cellStyle name="Comma 6 2 3 3 2 5" xfId="3437"/>
    <cellStyle name="Comma 6 2 3 3 2 6" xfId="2860"/>
    <cellStyle name="Comma 6 2 3 3 3" xfId="4486"/>
    <cellStyle name="Comma 6 2 3 3 4" xfId="6758"/>
    <cellStyle name="Comma 6 2 3 3 5" xfId="9030"/>
    <cellStyle name="Comma 6 2 3 3 6" xfId="3152"/>
    <cellStyle name="Comma 6 2 3 3 7" xfId="2580"/>
    <cellStyle name="Comma 6 2 3 4" xfId="612"/>
    <cellStyle name="Comma 6 2 3 4 2" xfId="1747"/>
    <cellStyle name="Comma 6 2 3 4 2 2" xfId="5167"/>
    <cellStyle name="Comma 6 2 3 4 2 3" xfId="7439"/>
    <cellStyle name="Comma 6 2 3 4 2 4" xfId="9711"/>
    <cellStyle name="Comma 6 2 3 4 2 5" xfId="3323"/>
    <cellStyle name="Comma 6 2 3 4 2 6" xfId="2748"/>
    <cellStyle name="Comma 6 2 3 4 3" xfId="4032"/>
    <cellStyle name="Comma 6 2 3 4 4" xfId="6304"/>
    <cellStyle name="Comma 6 2 3 4 5" xfId="8576"/>
    <cellStyle name="Comma 6 2 3 4 6" xfId="3038"/>
    <cellStyle name="Comma 6 2 3 4 7" xfId="2468"/>
    <cellStyle name="Comma 6 2 3 5" xfId="1293"/>
    <cellStyle name="Comma 6 2 3 5 2" xfId="4713"/>
    <cellStyle name="Comma 6 2 3 5 3" xfId="6985"/>
    <cellStyle name="Comma 6 2 3 5 4" xfId="9257"/>
    <cellStyle name="Comma 6 2 3 5 5" xfId="3209"/>
    <cellStyle name="Comma 6 2 3 5 6" xfId="2636"/>
    <cellStyle name="Comma 6 2 3 6" xfId="3578"/>
    <cellStyle name="Comma 6 2 3 7" xfId="5850"/>
    <cellStyle name="Comma 6 2 3 8" xfId="8122"/>
    <cellStyle name="Comma 6 2 3 9" xfId="2921"/>
    <cellStyle name="Comma 6 2 4" xfId="273"/>
    <cellStyle name="Comma 6 2 4 10" xfId="2384"/>
    <cellStyle name="Comma 6 2 4 2" xfId="500"/>
    <cellStyle name="Comma 6 2 4 2 2" xfId="954"/>
    <cellStyle name="Comma 6 2 4 2 2 2" xfId="2089"/>
    <cellStyle name="Comma 6 2 4 2 2 2 2" xfId="5509"/>
    <cellStyle name="Comma 6 2 4 2 2 2 3" xfId="7781"/>
    <cellStyle name="Comma 6 2 4 2 2 2 4" xfId="10053"/>
    <cellStyle name="Comma 6 2 4 2 2 2 5" xfId="3409"/>
    <cellStyle name="Comma 6 2 4 2 2 2 6" xfId="2832"/>
    <cellStyle name="Comma 6 2 4 2 2 3" xfId="4374"/>
    <cellStyle name="Comma 6 2 4 2 2 4" xfId="6646"/>
    <cellStyle name="Comma 6 2 4 2 2 5" xfId="8918"/>
    <cellStyle name="Comma 6 2 4 2 2 6" xfId="3124"/>
    <cellStyle name="Comma 6 2 4 2 2 7" xfId="2552"/>
    <cellStyle name="Comma 6 2 4 2 3" xfId="1635"/>
    <cellStyle name="Comma 6 2 4 2 3 2" xfId="5055"/>
    <cellStyle name="Comma 6 2 4 2 3 3" xfId="7327"/>
    <cellStyle name="Comma 6 2 4 2 3 4" xfId="9599"/>
    <cellStyle name="Comma 6 2 4 2 3 5" xfId="3295"/>
    <cellStyle name="Comma 6 2 4 2 3 6" xfId="2720"/>
    <cellStyle name="Comma 6 2 4 2 4" xfId="3920"/>
    <cellStyle name="Comma 6 2 4 2 5" xfId="6192"/>
    <cellStyle name="Comma 6 2 4 2 6" xfId="8464"/>
    <cellStyle name="Comma 6 2 4 2 7" xfId="3010"/>
    <cellStyle name="Comma 6 2 4 2 8" xfId="2440"/>
    <cellStyle name="Comma 6 2 4 3" xfId="1181"/>
    <cellStyle name="Comma 6 2 4 3 2" xfId="2316"/>
    <cellStyle name="Comma 6 2 4 3 2 2" xfId="5736"/>
    <cellStyle name="Comma 6 2 4 3 2 3" xfId="8008"/>
    <cellStyle name="Comma 6 2 4 3 2 4" xfId="10280"/>
    <cellStyle name="Comma 6 2 4 3 2 5" xfId="3466"/>
    <cellStyle name="Comma 6 2 4 3 2 6" xfId="2888"/>
    <cellStyle name="Comma 6 2 4 3 3" xfId="4601"/>
    <cellStyle name="Comma 6 2 4 3 4" xfId="6873"/>
    <cellStyle name="Comma 6 2 4 3 5" xfId="9145"/>
    <cellStyle name="Comma 6 2 4 3 6" xfId="3181"/>
    <cellStyle name="Comma 6 2 4 3 7" xfId="2608"/>
    <cellStyle name="Comma 6 2 4 4" xfId="727"/>
    <cellStyle name="Comma 6 2 4 4 2" xfId="1862"/>
    <cellStyle name="Comma 6 2 4 4 2 2" xfId="5282"/>
    <cellStyle name="Comma 6 2 4 4 2 3" xfId="7554"/>
    <cellStyle name="Comma 6 2 4 4 2 4" xfId="9826"/>
    <cellStyle name="Comma 6 2 4 4 2 5" xfId="3352"/>
    <cellStyle name="Comma 6 2 4 4 2 6" xfId="2776"/>
    <cellStyle name="Comma 6 2 4 4 3" xfId="4147"/>
    <cellStyle name="Comma 6 2 4 4 4" xfId="6419"/>
    <cellStyle name="Comma 6 2 4 4 5" xfId="8691"/>
    <cellStyle name="Comma 6 2 4 4 6" xfId="3067"/>
    <cellStyle name="Comma 6 2 4 4 7" xfId="2496"/>
    <cellStyle name="Comma 6 2 4 5" xfId="1408"/>
    <cellStyle name="Comma 6 2 4 5 2" xfId="4828"/>
    <cellStyle name="Comma 6 2 4 5 3" xfId="7100"/>
    <cellStyle name="Comma 6 2 4 5 4" xfId="9372"/>
    <cellStyle name="Comma 6 2 4 5 5" xfId="3238"/>
    <cellStyle name="Comma 6 2 4 5 6" xfId="2664"/>
    <cellStyle name="Comma 6 2 4 6" xfId="3693"/>
    <cellStyle name="Comma 6 2 4 7" xfId="5965"/>
    <cellStyle name="Comma 6 2 4 8" xfId="8237"/>
    <cellStyle name="Comma 6 2 4 9" xfId="2953"/>
    <cellStyle name="Comma 6 2 5" xfId="329"/>
    <cellStyle name="Comma 6 2 5 2" xfId="783"/>
    <cellStyle name="Comma 6 2 5 2 2" xfId="1918"/>
    <cellStyle name="Comma 6 2 5 2 2 2" xfId="5338"/>
    <cellStyle name="Comma 6 2 5 2 2 3" xfId="7610"/>
    <cellStyle name="Comma 6 2 5 2 2 4" xfId="9882"/>
    <cellStyle name="Comma 6 2 5 2 2 5" xfId="3366"/>
    <cellStyle name="Comma 6 2 5 2 2 6" xfId="2790"/>
    <cellStyle name="Comma 6 2 5 2 3" xfId="4203"/>
    <cellStyle name="Comma 6 2 5 2 4" xfId="6475"/>
    <cellStyle name="Comma 6 2 5 2 5" xfId="8747"/>
    <cellStyle name="Comma 6 2 5 2 6" xfId="3081"/>
    <cellStyle name="Comma 6 2 5 2 7" xfId="2510"/>
    <cellStyle name="Comma 6 2 5 3" xfId="1464"/>
    <cellStyle name="Comma 6 2 5 3 2" xfId="4884"/>
    <cellStyle name="Comma 6 2 5 3 3" xfId="7156"/>
    <cellStyle name="Comma 6 2 5 3 4" xfId="9428"/>
    <cellStyle name="Comma 6 2 5 3 5" xfId="3252"/>
    <cellStyle name="Comma 6 2 5 3 6" xfId="2678"/>
    <cellStyle name="Comma 6 2 5 4" xfId="3749"/>
    <cellStyle name="Comma 6 2 5 5" xfId="6021"/>
    <cellStyle name="Comma 6 2 5 6" xfId="8293"/>
    <cellStyle name="Comma 6 2 5 7" xfId="2967"/>
    <cellStyle name="Comma 6 2 5 8" xfId="2398"/>
    <cellStyle name="Comma 6 2 6" xfId="1010"/>
    <cellStyle name="Comma 6 2 6 2" xfId="2145"/>
    <cellStyle name="Comma 6 2 6 2 2" xfId="5565"/>
    <cellStyle name="Comma 6 2 6 2 3" xfId="7837"/>
    <cellStyle name="Comma 6 2 6 2 4" xfId="10109"/>
    <cellStyle name="Comma 6 2 6 2 5" xfId="3423"/>
    <cellStyle name="Comma 6 2 6 2 6" xfId="2846"/>
    <cellStyle name="Comma 6 2 6 3" xfId="4430"/>
    <cellStyle name="Comma 6 2 6 4" xfId="6702"/>
    <cellStyle name="Comma 6 2 6 5" xfId="8974"/>
    <cellStyle name="Comma 6 2 6 6" xfId="3138"/>
    <cellStyle name="Comma 6 2 6 7" xfId="2566"/>
    <cellStyle name="Comma 6 2 7" xfId="556"/>
    <cellStyle name="Comma 6 2 7 2" xfId="1691"/>
    <cellStyle name="Comma 6 2 7 2 2" xfId="5111"/>
    <cellStyle name="Comma 6 2 7 2 3" xfId="7383"/>
    <cellStyle name="Comma 6 2 7 2 4" xfId="9655"/>
    <cellStyle name="Comma 6 2 7 2 5" xfId="3309"/>
    <cellStyle name="Comma 6 2 7 2 6" xfId="2734"/>
    <cellStyle name="Comma 6 2 7 3" xfId="3976"/>
    <cellStyle name="Comma 6 2 7 4" xfId="6248"/>
    <cellStyle name="Comma 6 2 7 5" xfId="8520"/>
    <cellStyle name="Comma 6 2 7 6" xfId="3024"/>
    <cellStyle name="Comma 6 2 7 7" xfId="2454"/>
    <cellStyle name="Comma 6 2 8" xfId="1237"/>
    <cellStyle name="Comma 6 2 8 2" xfId="4657"/>
    <cellStyle name="Comma 6 2 8 3" xfId="6929"/>
    <cellStyle name="Comma 6 2 8 4" xfId="9201"/>
    <cellStyle name="Comma 6 2 8 5" xfId="3195"/>
    <cellStyle name="Comma 6 2 8 6" xfId="2622"/>
    <cellStyle name="Comma 6 2 9" xfId="3522"/>
    <cellStyle name="Comma 6 3" xfId="175"/>
    <cellStyle name="Comma 6 3 10" xfId="2362"/>
    <cellStyle name="Comma 6 3 2" xfId="413"/>
    <cellStyle name="Comma 6 3 2 2" xfId="867"/>
    <cellStyle name="Comma 6 3 2 2 2" xfId="2002"/>
    <cellStyle name="Comma 6 3 2 2 2 2" xfId="5422"/>
    <cellStyle name="Comma 6 3 2 2 2 3" xfId="7694"/>
    <cellStyle name="Comma 6 3 2 2 2 4" xfId="9966"/>
    <cellStyle name="Comma 6 3 2 2 2 5" xfId="3387"/>
    <cellStyle name="Comma 6 3 2 2 2 6" xfId="2811"/>
    <cellStyle name="Comma 6 3 2 2 3" xfId="4287"/>
    <cellStyle name="Comma 6 3 2 2 4" xfId="6559"/>
    <cellStyle name="Comma 6 3 2 2 5" xfId="8831"/>
    <cellStyle name="Comma 6 3 2 2 6" xfId="3102"/>
    <cellStyle name="Comma 6 3 2 2 7" xfId="2531"/>
    <cellStyle name="Comma 6 3 2 3" xfId="1548"/>
    <cellStyle name="Comma 6 3 2 3 2" xfId="4968"/>
    <cellStyle name="Comma 6 3 2 3 3" xfId="7240"/>
    <cellStyle name="Comma 6 3 2 3 4" xfId="9512"/>
    <cellStyle name="Comma 6 3 2 3 5" xfId="3273"/>
    <cellStyle name="Comma 6 3 2 3 6" xfId="2699"/>
    <cellStyle name="Comma 6 3 2 4" xfId="3833"/>
    <cellStyle name="Comma 6 3 2 5" xfId="6105"/>
    <cellStyle name="Comma 6 3 2 6" xfId="8377"/>
    <cellStyle name="Comma 6 3 2 7" xfId="2988"/>
    <cellStyle name="Comma 6 3 2 8" xfId="2419"/>
    <cellStyle name="Comma 6 3 3" xfId="1094"/>
    <cellStyle name="Comma 6 3 3 2" xfId="2229"/>
    <cellStyle name="Comma 6 3 3 2 2" xfId="5649"/>
    <cellStyle name="Comma 6 3 3 2 3" xfId="7921"/>
    <cellStyle name="Comma 6 3 3 2 4" xfId="10193"/>
    <cellStyle name="Comma 6 3 3 2 5" xfId="3444"/>
    <cellStyle name="Comma 6 3 3 2 6" xfId="2867"/>
    <cellStyle name="Comma 6 3 3 3" xfId="4514"/>
    <cellStyle name="Comma 6 3 3 4" xfId="6786"/>
    <cellStyle name="Comma 6 3 3 5" xfId="9058"/>
    <cellStyle name="Comma 6 3 3 6" xfId="3159"/>
    <cellStyle name="Comma 6 3 3 7" xfId="2587"/>
    <cellStyle name="Comma 6 3 4" xfId="640"/>
    <cellStyle name="Comma 6 3 4 2" xfId="1775"/>
    <cellStyle name="Comma 6 3 4 2 2" xfId="5195"/>
    <cellStyle name="Comma 6 3 4 2 3" xfId="7467"/>
    <cellStyle name="Comma 6 3 4 2 4" xfId="9739"/>
    <cellStyle name="Comma 6 3 4 2 5" xfId="3330"/>
    <cellStyle name="Comma 6 3 4 2 6" xfId="2755"/>
    <cellStyle name="Comma 6 3 4 3" xfId="4060"/>
    <cellStyle name="Comma 6 3 4 4" xfId="6332"/>
    <cellStyle name="Comma 6 3 4 5" xfId="8604"/>
    <cellStyle name="Comma 6 3 4 6" xfId="3045"/>
    <cellStyle name="Comma 6 3 4 7" xfId="2475"/>
    <cellStyle name="Comma 6 3 5" xfId="1321"/>
    <cellStyle name="Comma 6 3 5 2" xfId="4741"/>
    <cellStyle name="Comma 6 3 5 3" xfId="7013"/>
    <cellStyle name="Comma 6 3 5 4" xfId="9285"/>
    <cellStyle name="Comma 6 3 5 5" xfId="3216"/>
    <cellStyle name="Comma 6 3 5 6" xfId="2643"/>
    <cellStyle name="Comma 6 3 6" xfId="3606"/>
    <cellStyle name="Comma 6 3 7" xfId="5878"/>
    <cellStyle name="Comma 6 3 8" xfId="8150"/>
    <cellStyle name="Comma 6 3 9" xfId="2928"/>
    <cellStyle name="Comma 6 4" xfId="119"/>
    <cellStyle name="Comma 6 4 10" xfId="2348"/>
    <cellStyle name="Comma 6 4 2" xfId="357"/>
    <cellStyle name="Comma 6 4 2 2" xfId="811"/>
    <cellStyle name="Comma 6 4 2 2 2" xfId="1946"/>
    <cellStyle name="Comma 6 4 2 2 2 2" xfId="5366"/>
    <cellStyle name="Comma 6 4 2 2 2 3" xfId="7638"/>
    <cellStyle name="Comma 6 4 2 2 2 4" xfId="9910"/>
    <cellStyle name="Comma 6 4 2 2 2 5" xfId="3373"/>
    <cellStyle name="Comma 6 4 2 2 2 6" xfId="2797"/>
    <cellStyle name="Comma 6 4 2 2 3" xfId="4231"/>
    <cellStyle name="Comma 6 4 2 2 4" xfId="6503"/>
    <cellStyle name="Comma 6 4 2 2 5" xfId="8775"/>
    <cellStyle name="Comma 6 4 2 2 6" xfId="3088"/>
    <cellStyle name="Comma 6 4 2 2 7" xfId="2517"/>
    <cellStyle name="Comma 6 4 2 3" xfId="1492"/>
    <cellStyle name="Comma 6 4 2 3 2" xfId="4912"/>
    <cellStyle name="Comma 6 4 2 3 3" xfId="7184"/>
    <cellStyle name="Comma 6 4 2 3 4" xfId="9456"/>
    <cellStyle name="Comma 6 4 2 3 5" xfId="3259"/>
    <cellStyle name="Comma 6 4 2 3 6" xfId="2685"/>
    <cellStyle name="Comma 6 4 2 4" xfId="3777"/>
    <cellStyle name="Comma 6 4 2 5" xfId="6049"/>
    <cellStyle name="Comma 6 4 2 6" xfId="8321"/>
    <cellStyle name="Comma 6 4 2 7" xfId="2974"/>
    <cellStyle name="Comma 6 4 2 8" xfId="2405"/>
    <cellStyle name="Comma 6 4 3" xfId="1038"/>
    <cellStyle name="Comma 6 4 3 2" xfId="2173"/>
    <cellStyle name="Comma 6 4 3 2 2" xfId="5593"/>
    <cellStyle name="Comma 6 4 3 2 3" xfId="7865"/>
    <cellStyle name="Comma 6 4 3 2 4" xfId="10137"/>
    <cellStyle name="Comma 6 4 3 2 5" xfId="3430"/>
    <cellStyle name="Comma 6 4 3 2 6" xfId="2853"/>
    <cellStyle name="Comma 6 4 3 3" xfId="4458"/>
    <cellStyle name="Comma 6 4 3 4" xfId="6730"/>
    <cellStyle name="Comma 6 4 3 5" xfId="9002"/>
    <cellStyle name="Comma 6 4 3 6" xfId="3145"/>
    <cellStyle name="Comma 6 4 3 7" xfId="2573"/>
    <cellStyle name="Comma 6 4 4" xfId="584"/>
    <cellStyle name="Comma 6 4 4 2" xfId="1719"/>
    <cellStyle name="Comma 6 4 4 2 2" xfId="5139"/>
    <cellStyle name="Comma 6 4 4 2 3" xfId="7411"/>
    <cellStyle name="Comma 6 4 4 2 4" xfId="9683"/>
    <cellStyle name="Comma 6 4 4 2 5" xfId="3316"/>
    <cellStyle name="Comma 6 4 4 2 6" xfId="2741"/>
    <cellStyle name="Comma 6 4 4 3" xfId="4004"/>
    <cellStyle name="Comma 6 4 4 4" xfId="6276"/>
    <cellStyle name="Comma 6 4 4 5" xfId="8548"/>
    <cellStyle name="Comma 6 4 4 6" xfId="3031"/>
    <cellStyle name="Comma 6 4 4 7" xfId="2461"/>
    <cellStyle name="Comma 6 4 5" xfId="1265"/>
    <cellStyle name="Comma 6 4 5 2" xfId="4685"/>
    <cellStyle name="Comma 6 4 5 3" xfId="6957"/>
    <cellStyle name="Comma 6 4 5 4" xfId="9229"/>
    <cellStyle name="Comma 6 4 5 5" xfId="3202"/>
    <cellStyle name="Comma 6 4 5 6" xfId="2629"/>
    <cellStyle name="Comma 6 4 6" xfId="3550"/>
    <cellStyle name="Comma 6 4 7" xfId="5822"/>
    <cellStyle name="Comma 6 4 8" xfId="8094"/>
    <cellStyle name="Comma 6 4 9" xfId="2914"/>
    <cellStyle name="Comma 6 5" xfId="245"/>
    <cellStyle name="Comma 6 5 10" xfId="2377"/>
    <cellStyle name="Comma 6 5 2" xfId="472"/>
    <cellStyle name="Comma 6 5 2 2" xfId="926"/>
    <cellStyle name="Comma 6 5 2 2 2" xfId="2061"/>
    <cellStyle name="Comma 6 5 2 2 2 2" xfId="5481"/>
    <cellStyle name="Comma 6 5 2 2 2 3" xfId="7753"/>
    <cellStyle name="Comma 6 5 2 2 2 4" xfId="10025"/>
    <cellStyle name="Comma 6 5 2 2 2 5" xfId="3402"/>
    <cellStyle name="Comma 6 5 2 2 2 6" xfId="2825"/>
    <cellStyle name="Comma 6 5 2 2 3" xfId="4346"/>
    <cellStyle name="Comma 6 5 2 2 4" xfId="6618"/>
    <cellStyle name="Comma 6 5 2 2 5" xfId="8890"/>
    <cellStyle name="Comma 6 5 2 2 6" xfId="3117"/>
    <cellStyle name="Comma 6 5 2 2 7" xfId="2545"/>
    <cellStyle name="Comma 6 5 2 3" xfId="1607"/>
    <cellStyle name="Comma 6 5 2 3 2" xfId="5027"/>
    <cellStyle name="Comma 6 5 2 3 3" xfId="7299"/>
    <cellStyle name="Comma 6 5 2 3 4" xfId="9571"/>
    <cellStyle name="Comma 6 5 2 3 5" xfId="3288"/>
    <cellStyle name="Comma 6 5 2 3 6" xfId="2713"/>
    <cellStyle name="Comma 6 5 2 4" xfId="3892"/>
    <cellStyle name="Comma 6 5 2 5" xfId="6164"/>
    <cellStyle name="Comma 6 5 2 6" xfId="8436"/>
    <cellStyle name="Comma 6 5 2 7" xfId="3003"/>
    <cellStyle name="Comma 6 5 2 8" xfId="2433"/>
    <cellStyle name="Comma 6 5 3" xfId="1153"/>
    <cellStyle name="Comma 6 5 3 2" xfId="2288"/>
    <cellStyle name="Comma 6 5 3 2 2" xfId="5708"/>
    <cellStyle name="Comma 6 5 3 2 3" xfId="7980"/>
    <cellStyle name="Comma 6 5 3 2 4" xfId="10252"/>
    <cellStyle name="Comma 6 5 3 2 5" xfId="3459"/>
    <cellStyle name="Comma 6 5 3 2 6" xfId="2881"/>
    <cellStyle name="Comma 6 5 3 3" xfId="4573"/>
    <cellStyle name="Comma 6 5 3 4" xfId="6845"/>
    <cellStyle name="Comma 6 5 3 5" xfId="9117"/>
    <cellStyle name="Comma 6 5 3 6" xfId="3174"/>
    <cellStyle name="Comma 6 5 3 7" xfId="2601"/>
    <cellStyle name="Comma 6 5 4" xfId="699"/>
    <cellStyle name="Comma 6 5 4 2" xfId="1834"/>
    <cellStyle name="Comma 6 5 4 2 2" xfId="5254"/>
    <cellStyle name="Comma 6 5 4 2 3" xfId="7526"/>
    <cellStyle name="Comma 6 5 4 2 4" xfId="9798"/>
    <cellStyle name="Comma 6 5 4 2 5" xfId="3345"/>
    <cellStyle name="Comma 6 5 4 2 6" xfId="2769"/>
    <cellStyle name="Comma 6 5 4 3" xfId="4119"/>
    <cellStyle name="Comma 6 5 4 4" xfId="6391"/>
    <cellStyle name="Comma 6 5 4 5" xfId="8663"/>
    <cellStyle name="Comma 6 5 4 6" xfId="3060"/>
    <cellStyle name="Comma 6 5 4 7" xfId="2489"/>
    <cellStyle name="Comma 6 5 5" xfId="1380"/>
    <cellStyle name="Comma 6 5 5 2" xfId="4800"/>
    <cellStyle name="Comma 6 5 5 3" xfId="7072"/>
    <cellStyle name="Comma 6 5 5 4" xfId="9344"/>
    <cellStyle name="Comma 6 5 5 5" xfId="3231"/>
    <cellStyle name="Comma 6 5 5 6" xfId="2657"/>
    <cellStyle name="Comma 6 5 6" xfId="3665"/>
    <cellStyle name="Comma 6 5 7" xfId="5937"/>
    <cellStyle name="Comma 6 5 8" xfId="8209"/>
    <cellStyle name="Comma 6 5 9" xfId="2946"/>
    <cellStyle name="Comma 6 6" xfId="301"/>
    <cellStyle name="Comma 6 6 2" xfId="755"/>
    <cellStyle name="Comma 6 6 2 2" xfId="1890"/>
    <cellStyle name="Comma 6 6 2 2 2" xfId="5310"/>
    <cellStyle name="Comma 6 6 2 2 3" xfId="7582"/>
    <cellStyle name="Comma 6 6 2 2 4" xfId="9854"/>
    <cellStyle name="Comma 6 6 2 2 5" xfId="3359"/>
    <cellStyle name="Comma 6 6 2 2 6" xfId="2783"/>
    <cellStyle name="Comma 6 6 2 3" xfId="4175"/>
    <cellStyle name="Comma 6 6 2 4" xfId="6447"/>
    <cellStyle name="Comma 6 6 2 5" xfId="8719"/>
    <cellStyle name="Comma 6 6 2 6" xfId="3074"/>
    <cellStyle name="Comma 6 6 2 7" xfId="2503"/>
    <cellStyle name="Comma 6 6 3" xfId="1436"/>
    <cellStyle name="Comma 6 6 3 2" xfId="4856"/>
    <cellStyle name="Comma 6 6 3 3" xfId="7128"/>
    <cellStyle name="Comma 6 6 3 4" xfId="9400"/>
    <cellStyle name="Comma 6 6 3 5" xfId="3245"/>
    <cellStyle name="Comma 6 6 3 6" xfId="2671"/>
    <cellStyle name="Comma 6 6 4" xfId="3721"/>
    <cellStyle name="Comma 6 6 5" xfId="5993"/>
    <cellStyle name="Comma 6 6 6" xfId="8265"/>
    <cellStyle name="Comma 6 6 7" xfId="2960"/>
    <cellStyle name="Comma 6 6 8" xfId="2391"/>
    <cellStyle name="Comma 6 7" xfId="982"/>
    <cellStyle name="Comma 6 7 2" xfId="2117"/>
    <cellStyle name="Comma 6 7 2 2" xfId="5537"/>
    <cellStyle name="Comma 6 7 2 3" xfId="7809"/>
    <cellStyle name="Comma 6 7 2 4" xfId="10081"/>
    <cellStyle name="Comma 6 7 2 5" xfId="3416"/>
    <cellStyle name="Comma 6 7 2 6" xfId="2839"/>
    <cellStyle name="Comma 6 7 3" xfId="4402"/>
    <cellStyle name="Comma 6 7 4" xfId="6674"/>
    <cellStyle name="Comma 6 7 5" xfId="8946"/>
    <cellStyle name="Comma 6 7 6" xfId="3131"/>
    <cellStyle name="Comma 6 7 7" xfId="2559"/>
    <cellStyle name="Comma 6 8" xfId="528"/>
    <cellStyle name="Comma 6 8 2" xfId="1663"/>
    <cellStyle name="Comma 6 8 2 2" xfId="5083"/>
    <cellStyle name="Comma 6 8 2 3" xfId="7355"/>
    <cellStyle name="Comma 6 8 2 4" xfId="9627"/>
    <cellStyle name="Comma 6 8 2 5" xfId="3302"/>
    <cellStyle name="Comma 6 8 2 6" xfId="2727"/>
    <cellStyle name="Comma 6 8 3" xfId="3948"/>
    <cellStyle name="Comma 6 8 4" xfId="6220"/>
    <cellStyle name="Comma 6 8 5" xfId="8492"/>
    <cellStyle name="Comma 6 8 6" xfId="3017"/>
    <cellStyle name="Comma 6 8 7" xfId="2447"/>
    <cellStyle name="Comma 6 9" xfId="1209"/>
    <cellStyle name="Comma 6 9 2" xfId="4629"/>
    <cellStyle name="Comma 6 9 3" xfId="6901"/>
    <cellStyle name="Comma 6 9 4" xfId="9173"/>
    <cellStyle name="Comma 6 9 5" xfId="3188"/>
    <cellStyle name="Comma 6 9 6" xfId="2615"/>
    <cellStyle name="Comma 7" xfId="63"/>
    <cellStyle name="Comma 7 10" xfId="3496"/>
    <cellStyle name="Comma 7 11" xfId="5768"/>
    <cellStyle name="Comma 7 12" xfId="8040"/>
    <cellStyle name="Comma 7 13" xfId="2899"/>
    <cellStyle name="Comma 7 14" xfId="2334"/>
    <cellStyle name="Comma 7 2" xfId="93"/>
    <cellStyle name="Comma 7 2 10" xfId="5796"/>
    <cellStyle name="Comma 7 2 11" xfId="8068"/>
    <cellStyle name="Comma 7 2 12" xfId="2908"/>
    <cellStyle name="Comma 7 2 13" xfId="2342"/>
    <cellStyle name="Comma 7 2 2" xfId="205"/>
    <cellStyle name="Comma 7 2 2 10" xfId="2370"/>
    <cellStyle name="Comma 7 2 2 2" xfId="443"/>
    <cellStyle name="Comma 7 2 2 2 2" xfId="897"/>
    <cellStyle name="Comma 7 2 2 2 2 2" xfId="2032"/>
    <cellStyle name="Comma 7 2 2 2 2 2 2" xfId="5452"/>
    <cellStyle name="Comma 7 2 2 2 2 2 3" xfId="7724"/>
    <cellStyle name="Comma 7 2 2 2 2 2 4" xfId="9996"/>
    <cellStyle name="Comma 7 2 2 2 2 2 5" xfId="3395"/>
    <cellStyle name="Comma 7 2 2 2 2 2 6" xfId="2819"/>
    <cellStyle name="Comma 7 2 2 2 2 3" xfId="4317"/>
    <cellStyle name="Comma 7 2 2 2 2 4" xfId="6589"/>
    <cellStyle name="Comma 7 2 2 2 2 5" xfId="8861"/>
    <cellStyle name="Comma 7 2 2 2 2 6" xfId="3110"/>
    <cellStyle name="Comma 7 2 2 2 2 7" xfId="2539"/>
    <cellStyle name="Comma 7 2 2 2 3" xfId="1578"/>
    <cellStyle name="Comma 7 2 2 2 3 2" xfId="4998"/>
    <cellStyle name="Comma 7 2 2 2 3 3" xfId="7270"/>
    <cellStyle name="Comma 7 2 2 2 3 4" xfId="9542"/>
    <cellStyle name="Comma 7 2 2 2 3 5" xfId="3281"/>
    <cellStyle name="Comma 7 2 2 2 3 6" xfId="2707"/>
    <cellStyle name="Comma 7 2 2 2 4" xfId="3863"/>
    <cellStyle name="Comma 7 2 2 2 5" xfId="6135"/>
    <cellStyle name="Comma 7 2 2 2 6" xfId="8407"/>
    <cellStyle name="Comma 7 2 2 2 7" xfId="2996"/>
    <cellStyle name="Comma 7 2 2 2 8" xfId="2427"/>
    <cellStyle name="Comma 7 2 2 3" xfId="1124"/>
    <cellStyle name="Comma 7 2 2 3 2" xfId="2259"/>
    <cellStyle name="Comma 7 2 2 3 2 2" xfId="5679"/>
    <cellStyle name="Comma 7 2 2 3 2 3" xfId="7951"/>
    <cellStyle name="Comma 7 2 2 3 2 4" xfId="10223"/>
    <cellStyle name="Comma 7 2 2 3 2 5" xfId="3452"/>
    <cellStyle name="Comma 7 2 2 3 2 6" xfId="2875"/>
    <cellStyle name="Comma 7 2 2 3 3" xfId="4544"/>
    <cellStyle name="Comma 7 2 2 3 4" xfId="6816"/>
    <cellStyle name="Comma 7 2 2 3 5" xfId="9088"/>
    <cellStyle name="Comma 7 2 2 3 6" xfId="3167"/>
    <cellStyle name="Comma 7 2 2 3 7" xfId="2595"/>
    <cellStyle name="Comma 7 2 2 4" xfId="670"/>
    <cellStyle name="Comma 7 2 2 4 2" xfId="1805"/>
    <cellStyle name="Comma 7 2 2 4 2 2" xfId="5225"/>
    <cellStyle name="Comma 7 2 2 4 2 3" xfId="7497"/>
    <cellStyle name="Comma 7 2 2 4 2 4" xfId="9769"/>
    <cellStyle name="Comma 7 2 2 4 2 5" xfId="3338"/>
    <cellStyle name="Comma 7 2 2 4 2 6" xfId="2763"/>
    <cellStyle name="Comma 7 2 2 4 3" xfId="4090"/>
    <cellStyle name="Comma 7 2 2 4 4" xfId="6362"/>
    <cellStyle name="Comma 7 2 2 4 5" xfId="8634"/>
    <cellStyle name="Comma 7 2 2 4 6" xfId="3053"/>
    <cellStyle name="Comma 7 2 2 4 7" xfId="2483"/>
    <cellStyle name="Comma 7 2 2 5" xfId="1351"/>
    <cellStyle name="Comma 7 2 2 5 2" xfId="4771"/>
    <cellStyle name="Comma 7 2 2 5 3" xfId="7043"/>
    <cellStyle name="Comma 7 2 2 5 4" xfId="9315"/>
    <cellStyle name="Comma 7 2 2 5 5" xfId="3224"/>
    <cellStyle name="Comma 7 2 2 5 6" xfId="2651"/>
    <cellStyle name="Comma 7 2 2 6" xfId="3636"/>
    <cellStyle name="Comma 7 2 2 7" xfId="5908"/>
    <cellStyle name="Comma 7 2 2 8" xfId="8180"/>
    <cellStyle name="Comma 7 2 2 9" xfId="2936"/>
    <cellStyle name="Comma 7 2 3" xfId="149"/>
    <cellStyle name="Comma 7 2 3 10" xfId="2356"/>
    <cellStyle name="Comma 7 2 3 2" xfId="387"/>
    <cellStyle name="Comma 7 2 3 2 2" xfId="841"/>
    <cellStyle name="Comma 7 2 3 2 2 2" xfId="1976"/>
    <cellStyle name="Comma 7 2 3 2 2 2 2" xfId="5396"/>
    <cellStyle name="Comma 7 2 3 2 2 2 3" xfId="7668"/>
    <cellStyle name="Comma 7 2 3 2 2 2 4" xfId="9940"/>
    <cellStyle name="Comma 7 2 3 2 2 2 5" xfId="3381"/>
    <cellStyle name="Comma 7 2 3 2 2 2 6" xfId="2805"/>
    <cellStyle name="Comma 7 2 3 2 2 3" xfId="4261"/>
    <cellStyle name="Comma 7 2 3 2 2 4" xfId="6533"/>
    <cellStyle name="Comma 7 2 3 2 2 5" xfId="8805"/>
    <cellStyle name="Comma 7 2 3 2 2 6" xfId="3096"/>
    <cellStyle name="Comma 7 2 3 2 2 7" xfId="2525"/>
    <cellStyle name="Comma 7 2 3 2 3" xfId="1522"/>
    <cellStyle name="Comma 7 2 3 2 3 2" xfId="4942"/>
    <cellStyle name="Comma 7 2 3 2 3 3" xfId="7214"/>
    <cellStyle name="Comma 7 2 3 2 3 4" xfId="9486"/>
    <cellStyle name="Comma 7 2 3 2 3 5" xfId="3267"/>
    <cellStyle name="Comma 7 2 3 2 3 6" xfId="2693"/>
    <cellStyle name="Comma 7 2 3 2 4" xfId="3807"/>
    <cellStyle name="Comma 7 2 3 2 5" xfId="6079"/>
    <cellStyle name="Comma 7 2 3 2 6" xfId="8351"/>
    <cellStyle name="Comma 7 2 3 2 7" xfId="2982"/>
    <cellStyle name="Comma 7 2 3 2 8" xfId="2413"/>
    <cellStyle name="Comma 7 2 3 3" xfId="1068"/>
    <cellStyle name="Comma 7 2 3 3 2" xfId="2203"/>
    <cellStyle name="Comma 7 2 3 3 2 2" xfId="5623"/>
    <cellStyle name="Comma 7 2 3 3 2 3" xfId="7895"/>
    <cellStyle name="Comma 7 2 3 3 2 4" xfId="10167"/>
    <cellStyle name="Comma 7 2 3 3 2 5" xfId="3438"/>
    <cellStyle name="Comma 7 2 3 3 2 6" xfId="2861"/>
    <cellStyle name="Comma 7 2 3 3 3" xfId="4488"/>
    <cellStyle name="Comma 7 2 3 3 4" xfId="6760"/>
    <cellStyle name="Comma 7 2 3 3 5" xfId="9032"/>
    <cellStyle name="Comma 7 2 3 3 6" xfId="3153"/>
    <cellStyle name="Comma 7 2 3 3 7" xfId="2581"/>
    <cellStyle name="Comma 7 2 3 4" xfId="614"/>
    <cellStyle name="Comma 7 2 3 4 2" xfId="1749"/>
    <cellStyle name="Comma 7 2 3 4 2 2" xfId="5169"/>
    <cellStyle name="Comma 7 2 3 4 2 3" xfId="7441"/>
    <cellStyle name="Comma 7 2 3 4 2 4" xfId="9713"/>
    <cellStyle name="Comma 7 2 3 4 2 5" xfId="3324"/>
    <cellStyle name="Comma 7 2 3 4 2 6" xfId="2749"/>
    <cellStyle name="Comma 7 2 3 4 3" xfId="4034"/>
    <cellStyle name="Comma 7 2 3 4 4" xfId="6306"/>
    <cellStyle name="Comma 7 2 3 4 5" xfId="8578"/>
    <cellStyle name="Comma 7 2 3 4 6" xfId="3039"/>
    <cellStyle name="Comma 7 2 3 4 7" xfId="2469"/>
    <cellStyle name="Comma 7 2 3 5" xfId="1295"/>
    <cellStyle name="Comma 7 2 3 5 2" xfId="4715"/>
    <cellStyle name="Comma 7 2 3 5 3" xfId="6987"/>
    <cellStyle name="Comma 7 2 3 5 4" xfId="9259"/>
    <cellStyle name="Comma 7 2 3 5 5" xfId="3210"/>
    <cellStyle name="Comma 7 2 3 5 6" xfId="2637"/>
    <cellStyle name="Comma 7 2 3 6" xfId="3580"/>
    <cellStyle name="Comma 7 2 3 7" xfId="5852"/>
    <cellStyle name="Comma 7 2 3 8" xfId="8124"/>
    <cellStyle name="Comma 7 2 3 9" xfId="2922"/>
    <cellStyle name="Comma 7 2 4" xfId="275"/>
    <cellStyle name="Comma 7 2 4 10" xfId="2385"/>
    <cellStyle name="Comma 7 2 4 2" xfId="502"/>
    <cellStyle name="Comma 7 2 4 2 2" xfId="956"/>
    <cellStyle name="Comma 7 2 4 2 2 2" xfId="2091"/>
    <cellStyle name="Comma 7 2 4 2 2 2 2" xfId="5511"/>
    <cellStyle name="Comma 7 2 4 2 2 2 3" xfId="7783"/>
    <cellStyle name="Comma 7 2 4 2 2 2 4" xfId="10055"/>
    <cellStyle name="Comma 7 2 4 2 2 2 5" xfId="3410"/>
    <cellStyle name="Comma 7 2 4 2 2 2 6" xfId="2833"/>
    <cellStyle name="Comma 7 2 4 2 2 3" xfId="4376"/>
    <cellStyle name="Comma 7 2 4 2 2 4" xfId="6648"/>
    <cellStyle name="Comma 7 2 4 2 2 5" xfId="8920"/>
    <cellStyle name="Comma 7 2 4 2 2 6" xfId="3125"/>
    <cellStyle name="Comma 7 2 4 2 2 7" xfId="2553"/>
    <cellStyle name="Comma 7 2 4 2 3" xfId="1637"/>
    <cellStyle name="Comma 7 2 4 2 3 2" xfId="5057"/>
    <cellStyle name="Comma 7 2 4 2 3 3" xfId="7329"/>
    <cellStyle name="Comma 7 2 4 2 3 4" xfId="9601"/>
    <cellStyle name="Comma 7 2 4 2 3 5" xfId="3296"/>
    <cellStyle name="Comma 7 2 4 2 3 6" xfId="2721"/>
    <cellStyle name="Comma 7 2 4 2 4" xfId="3922"/>
    <cellStyle name="Comma 7 2 4 2 5" xfId="6194"/>
    <cellStyle name="Comma 7 2 4 2 6" xfId="8466"/>
    <cellStyle name="Comma 7 2 4 2 7" xfId="3011"/>
    <cellStyle name="Comma 7 2 4 2 8" xfId="2441"/>
    <cellStyle name="Comma 7 2 4 3" xfId="1183"/>
    <cellStyle name="Comma 7 2 4 3 2" xfId="2318"/>
    <cellStyle name="Comma 7 2 4 3 2 2" xfId="5738"/>
    <cellStyle name="Comma 7 2 4 3 2 3" xfId="8010"/>
    <cellStyle name="Comma 7 2 4 3 2 4" xfId="10282"/>
    <cellStyle name="Comma 7 2 4 3 2 5" xfId="3467"/>
    <cellStyle name="Comma 7 2 4 3 2 6" xfId="2889"/>
    <cellStyle name="Comma 7 2 4 3 3" xfId="4603"/>
    <cellStyle name="Comma 7 2 4 3 4" xfId="6875"/>
    <cellStyle name="Comma 7 2 4 3 5" xfId="9147"/>
    <cellStyle name="Comma 7 2 4 3 6" xfId="3182"/>
    <cellStyle name="Comma 7 2 4 3 7" xfId="2609"/>
    <cellStyle name="Comma 7 2 4 4" xfId="729"/>
    <cellStyle name="Comma 7 2 4 4 2" xfId="1864"/>
    <cellStyle name="Comma 7 2 4 4 2 2" xfId="5284"/>
    <cellStyle name="Comma 7 2 4 4 2 3" xfId="7556"/>
    <cellStyle name="Comma 7 2 4 4 2 4" xfId="9828"/>
    <cellStyle name="Comma 7 2 4 4 2 5" xfId="3353"/>
    <cellStyle name="Comma 7 2 4 4 2 6" xfId="2777"/>
    <cellStyle name="Comma 7 2 4 4 3" xfId="4149"/>
    <cellStyle name="Comma 7 2 4 4 4" xfId="6421"/>
    <cellStyle name="Comma 7 2 4 4 5" xfId="8693"/>
    <cellStyle name="Comma 7 2 4 4 6" xfId="3068"/>
    <cellStyle name="Comma 7 2 4 4 7" xfId="2497"/>
    <cellStyle name="Comma 7 2 4 5" xfId="1410"/>
    <cellStyle name="Comma 7 2 4 5 2" xfId="4830"/>
    <cellStyle name="Comma 7 2 4 5 3" xfId="7102"/>
    <cellStyle name="Comma 7 2 4 5 4" xfId="9374"/>
    <cellStyle name="Comma 7 2 4 5 5" xfId="3239"/>
    <cellStyle name="Comma 7 2 4 5 6" xfId="2665"/>
    <cellStyle name="Comma 7 2 4 6" xfId="3695"/>
    <cellStyle name="Comma 7 2 4 7" xfId="5967"/>
    <cellStyle name="Comma 7 2 4 8" xfId="8239"/>
    <cellStyle name="Comma 7 2 4 9" xfId="2954"/>
    <cellStyle name="Comma 7 2 5" xfId="331"/>
    <cellStyle name="Comma 7 2 5 2" xfId="785"/>
    <cellStyle name="Comma 7 2 5 2 2" xfId="1920"/>
    <cellStyle name="Comma 7 2 5 2 2 2" xfId="5340"/>
    <cellStyle name="Comma 7 2 5 2 2 3" xfId="7612"/>
    <cellStyle name="Comma 7 2 5 2 2 4" xfId="9884"/>
    <cellStyle name="Comma 7 2 5 2 2 5" xfId="3367"/>
    <cellStyle name="Comma 7 2 5 2 2 6" xfId="2791"/>
    <cellStyle name="Comma 7 2 5 2 3" xfId="4205"/>
    <cellStyle name="Comma 7 2 5 2 4" xfId="6477"/>
    <cellStyle name="Comma 7 2 5 2 5" xfId="8749"/>
    <cellStyle name="Comma 7 2 5 2 6" xfId="3082"/>
    <cellStyle name="Comma 7 2 5 2 7" xfId="2511"/>
    <cellStyle name="Comma 7 2 5 3" xfId="1466"/>
    <cellStyle name="Comma 7 2 5 3 2" xfId="4886"/>
    <cellStyle name="Comma 7 2 5 3 3" xfId="7158"/>
    <cellStyle name="Comma 7 2 5 3 4" xfId="9430"/>
    <cellStyle name="Comma 7 2 5 3 5" xfId="3253"/>
    <cellStyle name="Comma 7 2 5 3 6" xfId="2679"/>
    <cellStyle name="Comma 7 2 5 4" xfId="3751"/>
    <cellStyle name="Comma 7 2 5 5" xfId="6023"/>
    <cellStyle name="Comma 7 2 5 6" xfId="8295"/>
    <cellStyle name="Comma 7 2 5 7" xfId="2968"/>
    <cellStyle name="Comma 7 2 5 8" xfId="2399"/>
    <cellStyle name="Comma 7 2 6" xfId="1012"/>
    <cellStyle name="Comma 7 2 6 2" xfId="2147"/>
    <cellStyle name="Comma 7 2 6 2 2" xfId="5567"/>
    <cellStyle name="Comma 7 2 6 2 3" xfId="7839"/>
    <cellStyle name="Comma 7 2 6 2 4" xfId="10111"/>
    <cellStyle name="Comma 7 2 6 2 5" xfId="3424"/>
    <cellStyle name="Comma 7 2 6 2 6" xfId="2847"/>
    <cellStyle name="Comma 7 2 6 3" xfId="4432"/>
    <cellStyle name="Comma 7 2 6 4" xfId="6704"/>
    <cellStyle name="Comma 7 2 6 5" xfId="8976"/>
    <cellStyle name="Comma 7 2 6 6" xfId="3139"/>
    <cellStyle name="Comma 7 2 6 7" xfId="2567"/>
    <cellStyle name="Comma 7 2 7" xfId="558"/>
    <cellStyle name="Comma 7 2 7 2" xfId="1693"/>
    <cellStyle name="Comma 7 2 7 2 2" xfId="5113"/>
    <cellStyle name="Comma 7 2 7 2 3" xfId="7385"/>
    <cellStyle name="Comma 7 2 7 2 4" xfId="9657"/>
    <cellStyle name="Comma 7 2 7 2 5" xfId="3310"/>
    <cellStyle name="Comma 7 2 7 2 6" xfId="2735"/>
    <cellStyle name="Comma 7 2 7 3" xfId="3978"/>
    <cellStyle name="Comma 7 2 7 4" xfId="6250"/>
    <cellStyle name="Comma 7 2 7 5" xfId="8522"/>
    <cellStyle name="Comma 7 2 7 6" xfId="3025"/>
    <cellStyle name="Comma 7 2 7 7" xfId="2455"/>
    <cellStyle name="Comma 7 2 8" xfId="1239"/>
    <cellStyle name="Comma 7 2 8 2" xfId="4659"/>
    <cellStyle name="Comma 7 2 8 3" xfId="6931"/>
    <cellStyle name="Comma 7 2 8 4" xfId="9203"/>
    <cellStyle name="Comma 7 2 8 5" xfId="3196"/>
    <cellStyle name="Comma 7 2 8 6" xfId="2623"/>
    <cellStyle name="Comma 7 2 9" xfId="3524"/>
    <cellStyle name="Comma 7 3" xfId="177"/>
    <cellStyle name="Comma 7 3 10" xfId="2363"/>
    <cellStyle name="Comma 7 3 2" xfId="415"/>
    <cellStyle name="Comma 7 3 2 2" xfId="869"/>
    <cellStyle name="Comma 7 3 2 2 2" xfId="2004"/>
    <cellStyle name="Comma 7 3 2 2 2 2" xfId="5424"/>
    <cellStyle name="Comma 7 3 2 2 2 3" xfId="7696"/>
    <cellStyle name="Comma 7 3 2 2 2 4" xfId="9968"/>
    <cellStyle name="Comma 7 3 2 2 2 5" xfId="3388"/>
    <cellStyle name="Comma 7 3 2 2 2 6" xfId="2812"/>
    <cellStyle name="Comma 7 3 2 2 3" xfId="4289"/>
    <cellStyle name="Comma 7 3 2 2 4" xfId="6561"/>
    <cellStyle name="Comma 7 3 2 2 5" xfId="8833"/>
    <cellStyle name="Comma 7 3 2 2 6" xfId="3103"/>
    <cellStyle name="Comma 7 3 2 2 7" xfId="2532"/>
    <cellStyle name="Comma 7 3 2 3" xfId="1550"/>
    <cellStyle name="Comma 7 3 2 3 2" xfId="4970"/>
    <cellStyle name="Comma 7 3 2 3 3" xfId="7242"/>
    <cellStyle name="Comma 7 3 2 3 4" xfId="9514"/>
    <cellStyle name="Comma 7 3 2 3 5" xfId="3274"/>
    <cellStyle name="Comma 7 3 2 3 6" xfId="2700"/>
    <cellStyle name="Comma 7 3 2 4" xfId="3835"/>
    <cellStyle name="Comma 7 3 2 5" xfId="6107"/>
    <cellStyle name="Comma 7 3 2 6" xfId="8379"/>
    <cellStyle name="Comma 7 3 2 7" xfId="2989"/>
    <cellStyle name="Comma 7 3 2 8" xfId="2420"/>
    <cellStyle name="Comma 7 3 3" xfId="1096"/>
    <cellStyle name="Comma 7 3 3 2" xfId="2231"/>
    <cellStyle name="Comma 7 3 3 2 2" xfId="5651"/>
    <cellStyle name="Comma 7 3 3 2 3" xfId="7923"/>
    <cellStyle name="Comma 7 3 3 2 4" xfId="10195"/>
    <cellStyle name="Comma 7 3 3 2 5" xfId="3445"/>
    <cellStyle name="Comma 7 3 3 2 6" xfId="2868"/>
    <cellStyle name="Comma 7 3 3 3" xfId="4516"/>
    <cellStyle name="Comma 7 3 3 4" xfId="6788"/>
    <cellStyle name="Comma 7 3 3 5" xfId="9060"/>
    <cellStyle name="Comma 7 3 3 6" xfId="3160"/>
    <cellStyle name="Comma 7 3 3 7" xfId="2588"/>
    <cellStyle name="Comma 7 3 4" xfId="642"/>
    <cellStyle name="Comma 7 3 4 2" xfId="1777"/>
    <cellStyle name="Comma 7 3 4 2 2" xfId="5197"/>
    <cellStyle name="Comma 7 3 4 2 3" xfId="7469"/>
    <cellStyle name="Comma 7 3 4 2 4" xfId="9741"/>
    <cellStyle name="Comma 7 3 4 2 5" xfId="3331"/>
    <cellStyle name="Comma 7 3 4 2 6" xfId="2756"/>
    <cellStyle name="Comma 7 3 4 3" xfId="4062"/>
    <cellStyle name="Comma 7 3 4 4" xfId="6334"/>
    <cellStyle name="Comma 7 3 4 5" xfId="8606"/>
    <cellStyle name="Comma 7 3 4 6" xfId="3046"/>
    <cellStyle name="Comma 7 3 4 7" xfId="2476"/>
    <cellStyle name="Comma 7 3 5" xfId="1323"/>
    <cellStyle name="Comma 7 3 5 2" xfId="4743"/>
    <cellStyle name="Comma 7 3 5 3" xfId="7015"/>
    <cellStyle name="Comma 7 3 5 4" xfId="9287"/>
    <cellStyle name="Comma 7 3 5 5" xfId="3217"/>
    <cellStyle name="Comma 7 3 5 6" xfId="2644"/>
    <cellStyle name="Comma 7 3 6" xfId="3608"/>
    <cellStyle name="Comma 7 3 7" xfId="5880"/>
    <cellStyle name="Comma 7 3 8" xfId="8152"/>
    <cellStyle name="Comma 7 3 9" xfId="2929"/>
    <cellStyle name="Comma 7 4" xfId="121"/>
    <cellStyle name="Comma 7 4 10" xfId="2349"/>
    <cellStyle name="Comma 7 4 2" xfId="359"/>
    <cellStyle name="Comma 7 4 2 2" xfId="813"/>
    <cellStyle name="Comma 7 4 2 2 2" xfId="1948"/>
    <cellStyle name="Comma 7 4 2 2 2 2" xfId="5368"/>
    <cellStyle name="Comma 7 4 2 2 2 3" xfId="7640"/>
    <cellStyle name="Comma 7 4 2 2 2 4" xfId="9912"/>
    <cellStyle name="Comma 7 4 2 2 2 5" xfId="3374"/>
    <cellStyle name="Comma 7 4 2 2 2 6" xfId="2798"/>
    <cellStyle name="Comma 7 4 2 2 3" xfId="4233"/>
    <cellStyle name="Comma 7 4 2 2 4" xfId="6505"/>
    <cellStyle name="Comma 7 4 2 2 5" xfId="8777"/>
    <cellStyle name="Comma 7 4 2 2 6" xfId="3089"/>
    <cellStyle name="Comma 7 4 2 2 7" xfId="2518"/>
    <cellStyle name="Comma 7 4 2 3" xfId="1494"/>
    <cellStyle name="Comma 7 4 2 3 2" xfId="4914"/>
    <cellStyle name="Comma 7 4 2 3 3" xfId="7186"/>
    <cellStyle name="Comma 7 4 2 3 4" xfId="9458"/>
    <cellStyle name="Comma 7 4 2 3 5" xfId="3260"/>
    <cellStyle name="Comma 7 4 2 3 6" xfId="2686"/>
    <cellStyle name="Comma 7 4 2 4" xfId="3779"/>
    <cellStyle name="Comma 7 4 2 5" xfId="6051"/>
    <cellStyle name="Comma 7 4 2 6" xfId="8323"/>
    <cellStyle name="Comma 7 4 2 7" xfId="2975"/>
    <cellStyle name="Comma 7 4 2 8" xfId="2406"/>
    <cellStyle name="Comma 7 4 3" xfId="1040"/>
    <cellStyle name="Comma 7 4 3 2" xfId="2175"/>
    <cellStyle name="Comma 7 4 3 2 2" xfId="5595"/>
    <cellStyle name="Comma 7 4 3 2 3" xfId="7867"/>
    <cellStyle name="Comma 7 4 3 2 4" xfId="10139"/>
    <cellStyle name="Comma 7 4 3 2 5" xfId="3431"/>
    <cellStyle name="Comma 7 4 3 2 6" xfId="2854"/>
    <cellStyle name="Comma 7 4 3 3" xfId="4460"/>
    <cellStyle name="Comma 7 4 3 4" xfId="6732"/>
    <cellStyle name="Comma 7 4 3 5" xfId="9004"/>
    <cellStyle name="Comma 7 4 3 6" xfId="3146"/>
    <cellStyle name="Comma 7 4 3 7" xfId="2574"/>
    <cellStyle name="Comma 7 4 4" xfId="586"/>
    <cellStyle name="Comma 7 4 4 2" xfId="1721"/>
    <cellStyle name="Comma 7 4 4 2 2" xfId="5141"/>
    <cellStyle name="Comma 7 4 4 2 3" xfId="7413"/>
    <cellStyle name="Comma 7 4 4 2 4" xfId="9685"/>
    <cellStyle name="Comma 7 4 4 2 5" xfId="3317"/>
    <cellStyle name="Comma 7 4 4 2 6" xfId="2742"/>
    <cellStyle name="Comma 7 4 4 3" xfId="4006"/>
    <cellStyle name="Comma 7 4 4 4" xfId="6278"/>
    <cellStyle name="Comma 7 4 4 5" xfId="8550"/>
    <cellStyle name="Comma 7 4 4 6" xfId="3032"/>
    <cellStyle name="Comma 7 4 4 7" xfId="2462"/>
    <cellStyle name="Comma 7 4 5" xfId="1267"/>
    <cellStyle name="Comma 7 4 5 2" xfId="4687"/>
    <cellStyle name="Comma 7 4 5 3" xfId="6959"/>
    <cellStyle name="Comma 7 4 5 4" xfId="9231"/>
    <cellStyle name="Comma 7 4 5 5" xfId="3203"/>
    <cellStyle name="Comma 7 4 5 6" xfId="2630"/>
    <cellStyle name="Comma 7 4 6" xfId="3552"/>
    <cellStyle name="Comma 7 4 7" xfId="5824"/>
    <cellStyle name="Comma 7 4 8" xfId="8096"/>
    <cellStyle name="Comma 7 4 9" xfId="2915"/>
    <cellStyle name="Comma 7 5" xfId="247"/>
    <cellStyle name="Comma 7 5 10" xfId="2378"/>
    <cellStyle name="Comma 7 5 2" xfId="474"/>
    <cellStyle name="Comma 7 5 2 2" xfId="928"/>
    <cellStyle name="Comma 7 5 2 2 2" xfId="2063"/>
    <cellStyle name="Comma 7 5 2 2 2 2" xfId="5483"/>
    <cellStyle name="Comma 7 5 2 2 2 3" xfId="7755"/>
    <cellStyle name="Comma 7 5 2 2 2 4" xfId="10027"/>
    <cellStyle name="Comma 7 5 2 2 2 5" xfId="3403"/>
    <cellStyle name="Comma 7 5 2 2 2 6" xfId="2826"/>
    <cellStyle name="Comma 7 5 2 2 3" xfId="4348"/>
    <cellStyle name="Comma 7 5 2 2 4" xfId="6620"/>
    <cellStyle name="Comma 7 5 2 2 5" xfId="8892"/>
    <cellStyle name="Comma 7 5 2 2 6" xfId="3118"/>
    <cellStyle name="Comma 7 5 2 2 7" xfId="2546"/>
    <cellStyle name="Comma 7 5 2 3" xfId="1609"/>
    <cellStyle name="Comma 7 5 2 3 2" xfId="5029"/>
    <cellStyle name="Comma 7 5 2 3 3" xfId="7301"/>
    <cellStyle name="Comma 7 5 2 3 4" xfId="9573"/>
    <cellStyle name="Comma 7 5 2 3 5" xfId="3289"/>
    <cellStyle name="Comma 7 5 2 3 6" xfId="2714"/>
    <cellStyle name="Comma 7 5 2 4" xfId="3894"/>
    <cellStyle name="Comma 7 5 2 5" xfId="6166"/>
    <cellStyle name="Comma 7 5 2 6" xfId="8438"/>
    <cellStyle name="Comma 7 5 2 7" xfId="3004"/>
    <cellStyle name="Comma 7 5 2 8" xfId="2434"/>
    <cellStyle name="Comma 7 5 3" xfId="1155"/>
    <cellStyle name="Comma 7 5 3 2" xfId="2290"/>
    <cellStyle name="Comma 7 5 3 2 2" xfId="5710"/>
    <cellStyle name="Comma 7 5 3 2 3" xfId="7982"/>
    <cellStyle name="Comma 7 5 3 2 4" xfId="10254"/>
    <cellStyle name="Comma 7 5 3 2 5" xfId="3460"/>
    <cellStyle name="Comma 7 5 3 2 6" xfId="2882"/>
    <cellStyle name="Comma 7 5 3 3" xfId="4575"/>
    <cellStyle name="Comma 7 5 3 4" xfId="6847"/>
    <cellStyle name="Comma 7 5 3 5" xfId="9119"/>
    <cellStyle name="Comma 7 5 3 6" xfId="3175"/>
    <cellStyle name="Comma 7 5 3 7" xfId="2602"/>
    <cellStyle name="Comma 7 5 4" xfId="701"/>
    <cellStyle name="Comma 7 5 4 2" xfId="1836"/>
    <cellStyle name="Comma 7 5 4 2 2" xfId="5256"/>
    <cellStyle name="Comma 7 5 4 2 3" xfId="7528"/>
    <cellStyle name="Comma 7 5 4 2 4" xfId="9800"/>
    <cellStyle name="Comma 7 5 4 2 5" xfId="3346"/>
    <cellStyle name="Comma 7 5 4 2 6" xfId="2770"/>
    <cellStyle name="Comma 7 5 4 3" xfId="4121"/>
    <cellStyle name="Comma 7 5 4 4" xfId="6393"/>
    <cellStyle name="Comma 7 5 4 5" xfId="8665"/>
    <cellStyle name="Comma 7 5 4 6" xfId="3061"/>
    <cellStyle name="Comma 7 5 4 7" xfId="2490"/>
    <cellStyle name="Comma 7 5 5" xfId="1382"/>
    <cellStyle name="Comma 7 5 5 2" xfId="4802"/>
    <cellStyle name="Comma 7 5 5 3" xfId="7074"/>
    <cellStyle name="Comma 7 5 5 4" xfId="9346"/>
    <cellStyle name="Comma 7 5 5 5" xfId="3232"/>
    <cellStyle name="Comma 7 5 5 6" xfId="2658"/>
    <cellStyle name="Comma 7 5 6" xfId="3667"/>
    <cellStyle name="Comma 7 5 7" xfId="5939"/>
    <cellStyle name="Comma 7 5 8" xfId="8211"/>
    <cellStyle name="Comma 7 5 9" xfId="2947"/>
    <cellStyle name="Comma 7 6" xfId="303"/>
    <cellStyle name="Comma 7 6 2" xfId="757"/>
    <cellStyle name="Comma 7 6 2 2" xfId="1892"/>
    <cellStyle name="Comma 7 6 2 2 2" xfId="5312"/>
    <cellStyle name="Comma 7 6 2 2 3" xfId="7584"/>
    <cellStyle name="Comma 7 6 2 2 4" xfId="9856"/>
    <cellStyle name="Comma 7 6 2 2 5" xfId="3360"/>
    <cellStyle name="Comma 7 6 2 2 6" xfId="2784"/>
    <cellStyle name="Comma 7 6 2 3" xfId="4177"/>
    <cellStyle name="Comma 7 6 2 4" xfId="6449"/>
    <cellStyle name="Comma 7 6 2 5" xfId="8721"/>
    <cellStyle name="Comma 7 6 2 6" xfId="3075"/>
    <cellStyle name="Comma 7 6 2 7" xfId="2504"/>
    <cellStyle name="Comma 7 6 3" xfId="1438"/>
    <cellStyle name="Comma 7 6 3 2" xfId="4858"/>
    <cellStyle name="Comma 7 6 3 3" xfId="7130"/>
    <cellStyle name="Comma 7 6 3 4" xfId="9402"/>
    <cellStyle name="Comma 7 6 3 5" xfId="3246"/>
    <cellStyle name="Comma 7 6 3 6" xfId="2672"/>
    <cellStyle name="Comma 7 6 4" xfId="3723"/>
    <cellStyle name="Comma 7 6 5" xfId="5995"/>
    <cellStyle name="Comma 7 6 6" xfId="8267"/>
    <cellStyle name="Comma 7 6 7" xfId="2961"/>
    <cellStyle name="Comma 7 6 8" xfId="2392"/>
    <cellStyle name="Comma 7 7" xfId="984"/>
    <cellStyle name="Comma 7 7 2" xfId="2119"/>
    <cellStyle name="Comma 7 7 2 2" xfId="5539"/>
    <cellStyle name="Comma 7 7 2 3" xfId="7811"/>
    <cellStyle name="Comma 7 7 2 4" xfId="10083"/>
    <cellStyle name="Comma 7 7 2 5" xfId="3417"/>
    <cellStyle name="Comma 7 7 2 6" xfId="2840"/>
    <cellStyle name="Comma 7 7 3" xfId="4404"/>
    <cellStyle name="Comma 7 7 4" xfId="6676"/>
    <cellStyle name="Comma 7 7 5" xfId="8948"/>
    <cellStyle name="Comma 7 7 6" xfId="3132"/>
    <cellStyle name="Comma 7 7 7" xfId="2560"/>
    <cellStyle name="Comma 7 8" xfId="530"/>
    <cellStyle name="Comma 7 8 2" xfId="1665"/>
    <cellStyle name="Comma 7 8 2 2" xfId="5085"/>
    <cellStyle name="Comma 7 8 2 3" xfId="7357"/>
    <cellStyle name="Comma 7 8 2 4" xfId="9629"/>
    <cellStyle name="Comma 7 8 2 5" xfId="3303"/>
    <cellStyle name="Comma 7 8 2 6" xfId="2728"/>
    <cellStyle name="Comma 7 8 3" xfId="3950"/>
    <cellStyle name="Comma 7 8 4" xfId="6222"/>
    <cellStyle name="Comma 7 8 5" xfId="8494"/>
    <cellStyle name="Comma 7 8 6" xfId="3018"/>
    <cellStyle name="Comma 7 8 7" xfId="2448"/>
    <cellStyle name="Comma 7 9" xfId="1211"/>
    <cellStyle name="Comma 7 9 2" xfId="4631"/>
    <cellStyle name="Comma 7 9 3" xfId="6903"/>
    <cellStyle name="Comma 7 9 4" xfId="9175"/>
    <cellStyle name="Comma 7 9 5" xfId="3189"/>
    <cellStyle name="Comma 7 9 6" xfId="2616"/>
    <cellStyle name="Comma 8" xfId="65"/>
    <cellStyle name="Comma 8 10" xfId="3498"/>
    <cellStyle name="Comma 8 11" xfId="5770"/>
    <cellStyle name="Comma 8 12" xfId="8042"/>
    <cellStyle name="Comma 8 13" xfId="2900"/>
    <cellStyle name="Comma 8 14" xfId="2335"/>
    <cellStyle name="Comma 8 2" xfId="95"/>
    <cellStyle name="Comma 8 2 10" xfId="5798"/>
    <cellStyle name="Comma 8 2 11" xfId="8070"/>
    <cellStyle name="Comma 8 2 12" xfId="2909"/>
    <cellStyle name="Comma 8 2 13" xfId="2343"/>
    <cellStyle name="Comma 8 2 2" xfId="207"/>
    <cellStyle name="Comma 8 2 2 10" xfId="2371"/>
    <cellStyle name="Comma 8 2 2 2" xfId="445"/>
    <cellStyle name="Comma 8 2 2 2 2" xfId="899"/>
    <cellStyle name="Comma 8 2 2 2 2 2" xfId="2034"/>
    <cellStyle name="Comma 8 2 2 2 2 2 2" xfId="5454"/>
    <cellStyle name="Comma 8 2 2 2 2 2 3" xfId="7726"/>
    <cellStyle name="Comma 8 2 2 2 2 2 4" xfId="9998"/>
    <cellStyle name="Comma 8 2 2 2 2 2 5" xfId="3396"/>
    <cellStyle name="Comma 8 2 2 2 2 2 6" xfId="2820"/>
    <cellStyle name="Comma 8 2 2 2 2 3" xfId="4319"/>
    <cellStyle name="Comma 8 2 2 2 2 4" xfId="6591"/>
    <cellStyle name="Comma 8 2 2 2 2 5" xfId="8863"/>
    <cellStyle name="Comma 8 2 2 2 2 6" xfId="3111"/>
    <cellStyle name="Comma 8 2 2 2 2 7" xfId="2540"/>
    <cellStyle name="Comma 8 2 2 2 3" xfId="1580"/>
    <cellStyle name="Comma 8 2 2 2 3 2" xfId="5000"/>
    <cellStyle name="Comma 8 2 2 2 3 3" xfId="7272"/>
    <cellStyle name="Comma 8 2 2 2 3 4" xfId="9544"/>
    <cellStyle name="Comma 8 2 2 2 3 5" xfId="3282"/>
    <cellStyle name="Comma 8 2 2 2 3 6" xfId="2708"/>
    <cellStyle name="Comma 8 2 2 2 4" xfId="3865"/>
    <cellStyle name="Comma 8 2 2 2 5" xfId="6137"/>
    <cellStyle name="Comma 8 2 2 2 6" xfId="8409"/>
    <cellStyle name="Comma 8 2 2 2 7" xfId="2997"/>
    <cellStyle name="Comma 8 2 2 2 8" xfId="2428"/>
    <cellStyle name="Comma 8 2 2 3" xfId="1126"/>
    <cellStyle name="Comma 8 2 2 3 2" xfId="2261"/>
    <cellStyle name="Comma 8 2 2 3 2 2" xfId="5681"/>
    <cellStyle name="Comma 8 2 2 3 2 3" xfId="7953"/>
    <cellStyle name="Comma 8 2 2 3 2 4" xfId="10225"/>
    <cellStyle name="Comma 8 2 2 3 2 5" xfId="3453"/>
    <cellStyle name="Comma 8 2 2 3 2 6" xfId="2876"/>
    <cellStyle name="Comma 8 2 2 3 3" xfId="4546"/>
    <cellStyle name="Comma 8 2 2 3 4" xfId="6818"/>
    <cellStyle name="Comma 8 2 2 3 5" xfId="9090"/>
    <cellStyle name="Comma 8 2 2 3 6" xfId="3168"/>
    <cellStyle name="Comma 8 2 2 3 7" xfId="2596"/>
    <cellStyle name="Comma 8 2 2 4" xfId="672"/>
    <cellStyle name="Comma 8 2 2 4 2" xfId="1807"/>
    <cellStyle name="Comma 8 2 2 4 2 2" xfId="5227"/>
    <cellStyle name="Comma 8 2 2 4 2 3" xfId="7499"/>
    <cellStyle name="Comma 8 2 2 4 2 4" xfId="9771"/>
    <cellStyle name="Comma 8 2 2 4 2 5" xfId="3339"/>
    <cellStyle name="Comma 8 2 2 4 2 6" xfId="2764"/>
    <cellStyle name="Comma 8 2 2 4 3" xfId="4092"/>
    <cellStyle name="Comma 8 2 2 4 4" xfId="6364"/>
    <cellStyle name="Comma 8 2 2 4 5" xfId="8636"/>
    <cellStyle name="Comma 8 2 2 4 6" xfId="3054"/>
    <cellStyle name="Comma 8 2 2 4 7" xfId="2484"/>
    <cellStyle name="Comma 8 2 2 5" xfId="1353"/>
    <cellStyle name="Comma 8 2 2 5 2" xfId="4773"/>
    <cellStyle name="Comma 8 2 2 5 3" xfId="7045"/>
    <cellStyle name="Comma 8 2 2 5 4" xfId="9317"/>
    <cellStyle name="Comma 8 2 2 5 5" xfId="3225"/>
    <cellStyle name="Comma 8 2 2 5 6" xfId="2652"/>
    <cellStyle name="Comma 8 2 2 6" xfId="3638"/>
    <cellStyle name="Comma 8 2 2 7" xfId="5910"/>
    <cellStyle name="Comma 8 2 2 8" xfId="8182"/>
    <cellStyle name="Comma 8 2 2 9" xfId="2937"/>
    <cellStyle name="Comma 8 2 3" xfId="151"/>
    <cellStyle name="Comma 8 2 3 10" xfId="2357"/>
    <cellStyle name="Comma 8 2 3 2" xfId="389"/>
    <cellStyle name="Comma 8 2 3 2 2" xfId="843"/>
    <cellStyle name="Comma 8 2 3 2 2 2" xfId="1978"/>
    <cellStyle name="Comma 8 2 3 2 2 2 2" xfId="5398"/>
    <cellStyle name="Comma 8 2 3 2 2 2 3" xfId="7670"/>
    <cellStyle name="Comma 8 2 3 2 2 2 4" xfId="9942"/>
    <cellStyle name="Comma 8 2 3 2 2 2 5" xfId="3382"/>
    <cellStyle name="Comma 8 2 3 2 2 2 6" xfId="2806"/>
    <cellStyle name="Comma 8 2 3 2 2 3" xfId="4263"/>
    <cellStyle name="Comma 8 2 3 2 2 4" xfId="6535"/>
    <cellStyle name="Comma 8 2 3 2 2 5" xfId="8807"/>
    <cellStyle name="Comma 8 2 3 2 2 6" xfId="3097"/>
    <cellStyle name="Comma 8 2 3 2 2 7" xfId="2526"/>
    <cellStyle name="Comma 8 2 3 2 3" xfId="1524"/>
    <cellStyle name="Comma 8 2 3 2 3 2" xfId="4944"/>
    <cellStyle name="Comma 8 2 3 2 3 3" xfId="7216"/>
    <cellStyle name="Comma 8 2 3 2 3 4" xfId="9488"/>
    <cellStyle name="Comma 8 2 3 2 3 5" xfId="3268"/>
    <cellStyle name="Comma 8 2 3 2 3 6" xfId="2694"/>
    <cellStyle name="Comma 8 2 3 2 4" xfId="3809"/>
    <cellStyle name="Comma 8 2 3 2 5" xfId="6081"/>
    <cellStyle name="Comma 8 2 3 2 6" xfId="8353"/>
    <cellStyle name="Comma 8 2 3 2 7" xfId="2983"/>
    <cellStyle name="Comma 8 2 3 2 8" xfId="2414"/>
    <cellStyle name="Comma 8 2 3 3" xfId="1070"/>
    <cellStyle name="Comma 8 2 3 3 2" xfId="2205"/>
    <cellStyle name="Comma 8 2 3 3 2 2" xfId="5625"/>
    <cellStyle name="Comma 8 2 3 3 2 3" xfId="7897"/>
    <cellStyle name="Comma 8 2 3 3 2 4" xfId="10169"/>
    <cellStyle name="Comma 8 2 3 3 2 5" xfId="3439"/>
    <cellStyle name="Comma 8 2 3 3 2 6" xfId="2862"/>
    <cellStyle name="Comma 8 2 3 3 3" xfId="4490"/>
    <cellStyle name="Comma 8 2 3 3 4" xfId="6762"/>
    <cellStyle name="Comma 8 2 3 3 5" xfId="9034"/>
    <cellStyle name="Comma 8 2 3 3 6" xfId="3154"/>
    <cellStyle name="Comma 8 2 3 3 7" xfId="2582"/>
    <cellStyle name="Comma 8 2 3 4" xfId="616"/>
    <cellStyle name="Comma 8 2 3 4 2" xfId="1751"/>
    <cellStyle name="Comma 8 2 3 4 2 2" xfId="5171"/>
    <cellStyle name="Comma 8 2 3 4 2 3" xfId="7443"/>
    <cellStyle name="Comma 8 2 3 4 2 4" xfId="9715"/>
    <cellStyle name="Comma 8 2 3 4 2 5" xfId="3325"/>
    <cellStyle name="Comma 8 2 3 4 2 6" xfId="2750"/>
    <cellStyle name="Comma 8 2 3 4 3" xfId="4036"/>
    <cellStyle name="Comma 8 2 3 4 4" xfId="6308"/>
    <cellStyle name="Comma 8 2 3 4 5" xfId="8580"/>
    <cellStyle name="Comma 8 2 3 4 6" xfId="3040"/>
    <cellStyle name="Comma 8 2 3 4 7" xfId="2470"/>
    <cellStyle name="Comma 8 2 3 5" xfId="1297"/>
    <cellStyle name="Comma 8 2 3 5 2" xfId="4717"/>
    <cellStyle name="Comma 8 2 3 5 3" xfId="6989"/>
    <cellStyle name="Comma 8 2 3 5 4" xfId="9261"/>
    <cellStyle name="Comma 8 2 3 5 5" xfId="3211"/>
    <cellStyle name="Comma 8 2 3 5 6" xfId="2638"/>
    <cellStyle name="Comma 8 2 3 6" xfId="3582"/>
    <cellStyle name="Comma 8 2 3 7" xfId="5854"/>
    <cellStyle name="Comma 8 2 3 8" xfId="8126"/>
    <cellStyle name="Comma 8 2 3 9" xfId="2923"/>
    <cellStyle name="Comma 8 2 4" xfId="277"/>
    <cellStyle name="Comma 8 2 4 10" xfId="2386"/>
    <cellStyle name="Comma 8 2 4 2" xfId="504"/>
    <cellStyle name="Comma 8 2 4 2 2" xfId="958"/>
    <cellStyle name="Comma 8 2 4 2 2 2" xfId="2093"/>
    <cellStyle name="Comma 8 2 4 2 2 2 2" xfId="5513"/>
    <cellStyle name="Comma 8 2 4 2 2 2 3" xfId="7785"/>
    <cellStyle name="Comma 8 2 4 2 2 2 4" xfId="10057"/>
    <cellStyle name="Comma 8 2 4 2 2 2 5" xfId="3411"/>
    <cellStyle name="Comma 8 2 4 2 2 2 6" xfId="2834"/>
    <cellStyle name="Comma 8 2 4 2 2 3" xfId="4378"/>
    <cellStyle name="Comma 8 2 4 2 2 4" xfId="6650"/>
    <cellStyle name="Comma 8 2 4 2 2 5" xfId="8922"/>
    <cellStyle name="Comma 8 2 4 2 2 6" xfId="3126"/>
    <cellStyle name="Comma 8 2 4 2 2 7" xfId="2554"/>
    <cellStyle name="Comma 8 2 4 2 3" xfId="1639"/>
    <cellStyle name="Comma 8 2 4 2 3 2" xfId="5059"/>
    <cellStyle name="Comma 8 2 4 2 3 3" xfId="7331"/>
    <cellStyle name="Comma 8 2 4 2 3 4" xfId="9603"/>
    <cellStyle name="Comma 8 2 4 2 3 5" xfId="3297"/>
    <cellStyle name="Comma 8 2 4 2 3 6" xfId="2722"/>
    <cellStyle name="Comma 8 2 4 2 4" xfId="3924"/>
    <cellStyle name="Comma 8 2 4 2 5" xfId="6196"/>
    <cellStyle name="Comma 8 2 4 2 6" xfId="8468"/>
    <cellStyle name="Comma 8 2 4 2 7" xfId="3012"/>
    <cellStyle name="Comma 8 2 4 2 8" xfId="2442"/>
    <cellStyle name="Comma 8 2 4 3" xfId="1185"/>
    <cellStyle name="Comma 8 2 4 3 2" xfId="2320"/>
    <cellStyle name="Comma 8 2 4 3 2 2" xfId="5740"/>
    <cellStyle name="Comma 8 2 4 3 2 3" xfId="8012"/>
    <cellStyle name="Comma 8 2 4 3 2 4" xfId="10284"/>
    <cellStyle name="Comma 8 2 4 3 2 5" xfId="3468"/>
    <cellStyle name="Comma 8 2 4 3 2 6" xfId="2890"/>
    <cellStyle name="Comma 8 2 4 3 3" xfId="4605"/>
    <cellStyle name="Comma 8 2 4 3 4" xfId="6877"/>
    <cellStyle name="Comma 8 2 4 3 5" xfId="9149"/>
    <cellStyle name="Comma 8 2 4 3 6" xfId="3183"/>
    <cellStyle name="Comma 8 2 4 3 7" xfId="2610"/>
    <cellStyle name="Comma 8 2 4 4" xfId="731"/>
    <cellStyle name="Comma 8 2 4 4 2" xfId="1866"/>
    <cellStyle name="Comma 8 2 4 4 2 2" xfId="5286"/>
    <cellStyle name="Comma 8 2 4 4 2 3" xfId="7558"/>
    <cellStyle name="Comma 8 2 4 4 2 4" xfId="9830"/>
    <cellStyle name="Comma 8 2 4 4 2 5" xfId="3354"/>
    <cellStyle name="Comma 8 2 4 4 2 6" xfId="2778"/>
    <cellStyle name="Comma 8 2 4 4 3" xfId="4151"/>
    <cellStyle name="Comma 8 2 4 4 4" xfId="6423"/>
    <cellStyle name="Comma 8 2 4 4 5" xfId="8695"/>
    <cellStyle name="Comma 8 2 4 4 6" xfId="3069"/>
    <cellStyle name="Comma 8 2 4 4 7" xfId="2498"/>
    <cellStyle name="Comma 8 2 4 5" xfId="1412"/>
    <cellStyle name="Comma 8 2 4 5 2" xfId="4832"/>
    <cellStyle name="Comma 8 2 4 5 3" xfId="7104"/>
    <cellStyle name="Comma 8 2 4 5 4" xfId="9376"/>
    <cellStyle name="Comma 8 2 4 5 5" xfId="3240"/>
    <cellStyle name="Comma 8 2 4 5 6" xfId="2666"/>
    <cellStyle name="Comma 8 2 4 6" xfId="3697"/>
    <cellStyle name="Comma 8 2 4 7" xfId="5969"/>
    <cellStyle name="Comma 8 2 4 8" xfId="8241"/>
    <cellStyle name="Comma 8 2 4 9" xfId="2955"/>
    <cellStyle name="Comma 8 2 5" xfId="333"/>
    <cellStyle name="Comma 8 2 5 2" xfId="787"/>
    <cellStyle name="Comma 8 2 5 2 2" xfId="1922"/>
    <cellStyle name="Comma 8 2 5 2 2 2" xfId="5342"/>
    <cellStyle name="Comma 8 2 5 2 2 3" xfId="7614"/>
    <cellStyle name="Comma 8 2 5 2 2 4" xfId="9886"/>
    <cellStyle name="Comma 8 2 5 2 2 5" xfId="3368"/>
    <cellStyle name="Comma 8 2 5 2 2 6" xfId="2792"/>
    <cellStyle name="Comma 8 2 5 2 3" xfId="4207"/>
    <cellStyle name="Comma 8 2 5 2 4" xfId="6479"/>
    <cellStyle name="Comma 8 2 5 2 5" xfId="8751"/>
    <cellStyle name="Comma 8 2 5 2 6" xfId="3083"/>
    <cellStyle name="Comma 8 2 5 2 7" xfId="2512"/>
    <cellStyle name="Comma 8 2 5 3" xfId="1468"/>
    <cellStyle name="Comma 8 2 5 3 2" xfId="4888"/>
    <cellStyle name="Comma 8 2 5 3 3" xfId="7160"/>
    <cellStyle name="Comma 8 2 5 3 4" xfId="9432"/>
    <cellStyle name="Comma 8 2 5 3 5" xfId="3254"/>
    <cellStyle name="Comma 8 2 5 3 6" xfId="2680"/>
    <cellStyle name="Comma 8 2 5 4" xfId="3753"/>
    <cellStyle name="Comma 8 2 5 5" xfId="6025"/>
    <cellStyle name="Comma 8 2 5 6" xfId="8297"/>
    <cellStyle name="Comma 8 2 5 7" xfId="2969"/>
    <cellStyle name="Comma 8 2 5 8" xfId="2400"/>
    <cellStyle name="Comma 8 2 6" xfId="1014"/>
    <cellStyle name="Comma 8 2 6 2" xfId="2149"/>
    <cellStyle name="Comma 8 2 6 2 2" xfId="5569"/>
    <cellStyle name="Comma 8 2 6 2 3" xfId="7841"/>
    <cellStyle name="Comma 8 2 6 2 4" xfId="10113"/>
    <cellStyle name="Comma 8 2 6 2 5" xfId="3425"/>
    <cellStyle name="Comma 8 2 6 2 6" xfId="2848"/>
    <cellStyle name="Comma 8 2 6 3" xfId="4434"/>
    <cellStyle name="Comma 8 2 6 4" xfId="6706"/>
    <cellStyle name="Comma 8 2 6 5" xfId="8978"/>
    <cellStyle name="Comma 8 2 6 6" xfId="3140"/>
    <cellStyle name="Comma 8 2 6 7" xfId="2568"/>
    <cellStyle name="Comma 8 2 7" xfId="560"/>
    <cellStyle name="Comma 8 2 7 2" xfId="1695"/>
    <cellStyle name="Comma 8 2 7 2 2" xfId="5115"/>
    <cellStyle name="Comma 8 2 7 2 3" xfId="7387"/>
    <cellStyle name="Comma 8 2 7 2 4" xfId="9659"/>
    <cellStyle name="Comma 8 2 7 2 5" xfId="3311"/>
    <cellStyle name="Comma 8 2 7 2 6" xfId="2736"/>
    <cellStyle name="Comma 8 2 7 3" xfId="3980"/>
    <cellStyle name="Comma 8 2 7 4" xfId="6252"/>
    <cellStyle name="Comma 8 2 7 5" xfId="8524"/>
    <cellStyle name="Comma 8 2 7 6" xfId="3026"/>
    <cellStyle name="Comma 8 2 7 7" xfId="2456"/>
    <cellStyle name="Comma 8 2 8" xfId="1241"/>
    <cellStyle name="Comma 8 2 8 2" xfId="4661"/>
    <cellStyle name="Comma 8 2 8 3" xfId="6933"/>
    <cellStyle name="Comma 8 2 8 4" xfId="9205"/>
    <cellStyle name="Comma 8 2 8 5" xfId="3197"/>
    <cellStyle name="Comma 8 2 8 6" xfId="2624"/>
    <cellStyle name="Comma 8 2 9" xfId="3526"/>
    <cellStyle name="Comma 8 3" xfId="179"/>
    <cellStyle name="Comma 8 3 10" xfId="2364"/>
    <cellStyle name="Comma 8 3 2" xfId="417"/>
    <cellStyle name="Comma 8 3 2 2" xfId="871"/>
    <cellStyle name="Comma 8 3 2 2 2" xfId="2006"/>
    <cellStyle name="Comma 8 3 2 2 2 2" xfId="5426"/>
    <cellStyle name="Comma 8 3 2 2 2 3" xfId="7698"/>
    <cellStyle name="Comma 8 3 2 2 2 4" xfId="9970"/>
    <cellStyle name="Comma 8 3 2 2 2 5" xfId="3389"/>
    <cellStyle name="Comma 8 3 2 2 2 6" xfId="2813"/>
    <cellStyle name="Comma 8 3 2 2 3" xfId="4291"/>
    <cellStyle name="Comma 8 3 2 2 4" xfId="6563"/>
    <cellStyle name="Comma 8 3 2 2 5" xfId="8835"/>
    <cellStyle name="Comma 8 3 2 2 6" xfId="3104"/>
    <cellStyle name="Comma 8 3 2 2 7" xfId="2533"/>
    <cellStyle name="Comma 8 3 2 3" xfId="1552"/>
    <cellStyle name="Comma 8 3 2 3 2" xfId="4972"/>
    <cellStyle name="Comma 8 3 2 3 3" xfId="7244"/>
    <cellStyle name="Comma 8 3 2 3 4" xfId="9516"/>
    <cellStyle name="Comma 8 3 2 3 5" xfId="3275"/>
    <cellStyle name="Comma 8 3 2 3 6" xfId="2701"/>
    <cellStyle name="Comma 8 3 2 4" xfId="3837"/>
    <cellStyle name="Comma 8 3 2 5" xfId="6109"/>
    <cellStyle name="Comma 8 3 2 6" xfId="8381"/>
    <cellStyle name="Comma 8 3 2 7" xfId="2990"/>
    <cellStyle name="Comma 8 3 2 8" xfId="2421"/>
    <cellStyle name="Comma 8 3 3" xfId="1098"/>
    <cellStyle name="Comma 8 3 3 2" xfId="2233"/>
    <cellStyle name="Comma 8 3 3 2 2" xfId="5653"/>
    <cellStyle name="Comma 8 3 3 2 3" xfId="7925"/>
    <cellStyle name="Comma 8 3 3 2 4" xfId="10197"/>
    <cellStyle name="Comma 8 3 3 2 5" xfId="3446"/>
    <cellStyle name="Comma 8 3 3 2 6" xfId="2869"/>
    <cellStyle name="Comma 8 3 3 3" xfId="4518"/>
    <cellStyle name="Comma 8 3 3 4" xfId="6790"/>
    <cellStyle name="Comma 8 3 3 5" xfId="9062"/>
    <cellStyle name="Comma 8 3 3 6" xfId="3161"/>
    <cellStyle name="Comma 8 3 3 7" xfId="2589"/>
    <cellStyle name="Comma 8 3 4" xfId="644"/>
    <cellStyle name="Comma 8 3 4 2" xfId="1779"/>
    <cellStyle name="Comma 8 3 4 2 2" xfId="5199"/>
    <cellStyle name="Comma 8 3 4 2 3" xfId="7471"/>
    <cellStyle name="Comma 8 3 4 2 4" xfId="9743"/>
    <cellStyle name="Comma 8 3 4 2 5" xfId="3332"/>
    <cellStyle name="Comma 8 3 4 2 6" xfId="2757"/>
    <cellStyle name="Comma 8 3 4 3" xfId="4064"/>
    <cellStyle name="Comma 8 3 4 4" xfId="6336"/>
    <cellStyle name="Comma 8 3 4 5" xfId="8608"/>
    <cellStyle name="Comma 8 3 4 6" xfId="3047"/>
    <cellStyle name="Comma 8 3 4 7" xfId="2477"/>
    <cellStyle name="Comma 8 3 5" xfId="1325"/>
    <cellStyle name="Comma 8 3 5 2" xfId="4745"/>
    <cellStyle name="Comma 8 3 5 3" xfId="7017"/>
    <cellStyle name="Comma 8 3 5 4" xfId="9289"/>
    <cellStyle name="Comma 8 3 5 5" xfId="3218"/>
    <cellStyle name="Comma 8 3 5 6" xfId="2645"/>
    <cellStyle name="Comma 8 3 6" xfId="3610"/>
    <cellStyle name="Comma 8 3 7" xfId="5882"/>
    <cellStyle name="Comma 8 3 8" xfId="8154"/>
    <cellStyle name="Comma 8 3 9" xfId="2930"/>
    <cellStyle name="Comma 8 4" xfId="123"/>
    <cellStyle name="Comma 8 4 10" xfId="2350"/>
    <cellStyle name="Comma 8 4 2" xfId="361"/>
    <cellStyle name="Comma 8 4 2 2" xfId="815"/>
    <cellStyle name="Comma 8 4 2 2 2" xfId="1950"/>
    <cellStyle name="Comma 8 4 2 2 2 2" xfId="5370"/>
    <cellStyle name="Comma 8 4 2 2 2 3" xfId="7642"/>
    <cellStyle name="Comma 8 4 2 2 2 4" xfId="9914"/>
    <cellStyle name="Comma 8 4 2 2 2 5" xfId="3375"/>
    <cellStyle name="Comma 8 4 2 2 2 6" xfId="2799"/>
    <cellStyle name="Comma 8 4 2 2 3" xfId="4235"/>
    <cellStyle name="Comma 8 4 2 2 4" xfId="6507"/>
    <cellStyle name="Comma 8 4 2 2 5" xfId="8779"/>
    <cellStyle name="Comma 8 4 2 2 6" xfId="3090"/>
    <cellStyle name="Comma 8 4 2 2 7" xfId="2519"/>
    <cellStyle name="Comma 8 4 2 3" xfId="1496"/>
    <cellStyle name="Comma 8 4 2 3 2" xfId="4916"/>
    <cellStyle name="Comma 8 4 2 3 3" xfId="7188"/>
    <cellStyle name="Comma 8 4 2 3 4" xfId="9460"/>
    <cellStyle name="Comma 8 4 2 3 5" xfId="3261"/>
    <cellStyle name="Comma 8 4 2 3 6" xfId="2687"/>
    <cellStyle name="Comma 8 4 2 4" xfId="3781"/>
    <cellStyle name="Comma 8 4 2 5" xfId="6053"/>
    <cellStyle name="Comma 8 4 2 6" xfId="8325"/>
    <cellStyle name="Comma 8 4 2 7" xfId="2976"/>
    <cellStyle name="Comma 8 4 2 8" xfId="2407"/>
    <cellStyle name="Comma 8 4 3" xfId="1042"/>
    <cellStyle name="Comma 8 4 3 2" xfId="2177"/>
    <cellStyle name="Comma 8 4 3 2 2" xfId="5597"/>
    <cellStyle name="Comma 8 4 3 2 3" xfId="7869"/>
    <cellStyle name="Comma 8 4 3 2 4" xfId="10141"/>
    <cellStyle name="Comma 8 4 3 2 5" xfId="3432"/>
    <cellStyle name="Comma 8 4 3 2 6" xfId="2855"/>
    <cellStyle name="Comma 8 4 3 3" xfId="4462"/>
    <cellStyle name="Comma 8 4 3 4" xfId="6734"/>
    <cellStyle name="Comma 8 4 3 5" xfId="9006"/>
    <cellStyle name="Comma 8 4 3 6" xfId="3147"/>
    <cellStyle name="Comma 8 4 3 7" xfId="2575"/>
    <cellStyle name="Comma 8 4 4" xfId="588"/>
    <cellStyle name="Comma 8 4 4 2" xfId="1723"/>
    <cellStyle name="Comma 8 4 4 2 2" xfId="5143"/>
    <cellStyle name="Comma 8 4 4 2 3" xfId="7415"/>
    <cellStyle name="Comma 8 4 4 2 4" xfId="9687"/>
    <cellStyle name="Comma 8 4 4 2 5" xfId="3318"/>
    <cellStyle name="Comma 8 4 4 2 6" xfId="2743"/>
    <cellStyle name="Comma 8 4 4 3" xfId="4008"/>
    <cellStyle name="Comma 8 4 4 4" xfId="6280"/>
    <cellStyle name="Comma 8 4 4 5" xfId="8552"/>
    <cellStyle name="Comma 8 4 4 6" xfId="3033"/>
    <cellStyle name="Comma 8 4 4 7" xfId="2463"/>
    <cellStyle name="Comma 8 4 5" xfId="1269"/>
    <cellStyle name="Comma 8 4 5 2" xfId="4689"/>
    <cellStyle name="Comma 8 4 5 3" xfId="6961"/>
    <cellStyle name="Comma 8 4 5 4" xfId="9233"/>
    <cellStyle name="Comma 8 4 5 5" xfId="3204"/>
    <cellStyle name="Comma 8 4 5 6" xfId="2631"/>
    <cellStyle name="Comma 8 4 6" xfId="3554"/>
    <cellStyle name="Comma 8 4 7" xfId="5826"/>
    <cellStyle name="Comma 8 4 8" xfId="8098"/>
    <cellStyle name="Comma 8 4 9" xfId="2916"/>
    <cellStyle name="Comma 8 5" xfId="249"/>
    <cellStyle name="Comma 8 5 10" xfId="2379"/>
    <cellStyle name="Comma 8 5 2" xfId="476"/>
    <cellStyle name="Comma 8 5 2 2" xfId="930"/>
    <cellStyle name="Comma 8 5 2 2 2" xfId="2065"/>
    <cellStyle name="Comma 8 5 2 2 2 2" xfId="5485"/>
    <cellStyle name="Comma 8 5 2 2 2 3" xfId="7757"/>
    <cellStyle name="Comma 8 5 2 2 2 4" xfId="10029"/>
    <cellStyle name="Comma 8 5 2 2 2 5" xfId="3404"/>
    <cellStyle name="Comma 8 5 2 2 2 6" xfId="2827"/>
    <cellStyle name="Comma 8 5 2 2 3" xfId="4350"/>
    <cellStyle name="Comma 8 5 2 2 4" xfId="6622"/>
    <cellStyle name="Comma 8 5 2 2 5" xfId="8894"/>
    <cellStyle name="Comma 8 5 2 2 6" xfId="3119"/>
    <cellStyle name="Comma 8 5 2 2 7" xfId="2547"/>
    <cellStyle name="Comma 8 5 2 3" xfId="1611"/>
    <cellStyle name="Comma 8 5 2 3 2" xfId="5031"/>
    <cellStyle name="Comma 8 5 2 3 3" xfId="7303"/>
    <cellStyle name="Comma 8 5 2 3 4" xfId="9575"/>
    <cellStyle name="Comma 8 5 2 3 5" xfId="3290"/>
    <cellStyle name="Comma 8 5 2 3 6" xfId="2715"/>
    <cellStyle name="Comma 8 5 2 4" xfId="3896"/>
    <cellStyle name="Comma 8 5 2 5" xfId="6168"/>
    <cellStyle name="Comma 8 5 2 6" xfId="8440"/>
    <cellStyle name="Comma 8 5 2 7" xfId="3005"/>
    <cellStyle name="Comma 8 5 2 8" xfId="2435"/>
    <cellStyle name="Comma 8 5 3" xfId="1157"/>
    <cellStyle name="Comma 8 5 3 2" xfId="2292"/>
    <cellStyle name="Comma 8 5 3 2 2" xfId="5712"/>
    <cellStyle name="Comma 8 5 3 2 3" xfId="7984"/>
    <cellStyle name="Comma 8 5 3 2 4" xfId="10256"/>
    <cellStyle name="Comma 8 5 3 2 5" xfId="3461"/>
    <cellStyle name="Comma 8 5 3 2 6" xfId="2883"/>
    <cellStyle name="Comma 8 5 3 3" xfId="4577"/>
    <cellStyle name="Comma 8 5 3 4" xfId="6849"/>
    <cellStyle name="Comma 8 5 3 5" xfId="9121"/>
    <cellStyle name="Comma 8 5 3 6" xfId="3176"/>
    <cellStyle name="Comma 8 5 3 7" xfId="2603"/>
    <cellStyle name="Comma 8 5 4" xfId="703"/>
    <cellStyle name="Comma 8 5 4 2" xfId="1838"/>
    <cellStyle name="Comma 8 5 4 2 2" xfId="5258"/>
    <cellStyle name="Comma 8 5 4 2 3" xfId="7530"/>
    <cellStyle name="Comma 8 5 4 2 4" xfId="9802"/>
    <cellStyle name="Comma 8 5 4 2 5" xfId="3347"/>
    <cellStyle name="Comma 8 5 4 2 6" xfId="2771"/>
    <cellStyle name="Comma 8 5 4 3" xfId="4123"/>
    <cellStyle name="Comma 8 5 4 4" xfId="6395"/>
    <cellStyle name="Comma 8 5 4 5" xfId="8667"/>
    <cellStyle name="Comma 8 5 4 6" xfId="3062"/>
    <cellStyle name="Comma 8 5 4 7" xfId="2491"/>
    <cellStyle name="Comma 8 5 5" xfId="1384"/>
    <cellStyle name="Comma 8 5 5 2" xfId="4804"/>
    <cellStyle name="Comma 8 5 5 3" xfId="7076"/>
    <cellStyle name="Comma 8 5 5 4" xfId="9348"/>
    <cellStyle name="Comma 8 5 5 5" xfId="3233"/>
    <cellStyle name="Comma 8 5 5 6" xfId="2659"/>
    <cellStyle name="Comma 8 5 6" xfId="3669"/>
    <cellStyle name="Comma 8 5 7" xfId="5941"/>
    <cellStyle name="Comma 8 5 8" xfId="8213"/>
    <cellStyle name="Comma 8 5 9" xfId="2948"/>
    <cellStyle name="Comma 8 6" xfId="305"/>
    <cellStyle name="Comma 8 6 2" xfId="759"/>
    <cellStyle name="Comma 8 6 2 2" xfId="1894"/>
    <cellStyle name="Comma 8 6 2 2 2" xfId="5314"/>
    <cellStyle name="Comma 8 6 2 2 3" xfId="7586"/>
    <cellStyle name="Comma 8 6 2 2 4" xfId="9858"/>
    <cellStyle name="Comma 8 6 2 2 5" xfId="3361"/>
    <cellStyle name="Comma 8 6 2 2 6" xfId="2785"/>
    <cellStyle name="Comma 8 6 2 3" xfId="4179"/>
    <cellStyle name="Comma 8 6 2 4" xfId="6451"/>
    <cellStyle name="Comma 8 6 2 5" xfId="8723"/>
    <cellStyle name="Comma 8 6 2 6" xfId="3076"/>
    <cellStyle name="Comma 8 6 2 7" xfId="2505"/>
    <cellStyle name="Comma 8 6 3" xfId="1440"/>
    <cellStyle name="Comma 8 6 3 2" xfId="4860"/>
    <cellStyle name="Comma 8 6 3 3" xfId="7132"/>
    <cellStyle name="Comma 8 6 3 4" xfId="9404"/>
    <cellStyle name="Comma 8 6 3 5" xfId="3247"/>
    <cellStyle name="Comma 8 6 3 6" xfId="2673"/>
    <cellStyle name="Comma 8 6 4" xfId="3725"/>
    <cellStyle name="Comma 8 6 5" xfId="5997"/>
    <cellStyle name="Comma 8 6 6" xfId="8269"/>
    <cellStyle name="Comma 8 6 7" xfId="2962"/>
    <cellStyle name="Comma 8 6 8" xfId="2393"/>
    <cellStyle name="Comma 8 7" xfId="986"/>
    <cellStyle name="Comma 8 7 2" xfId="2121"/>
    <cellStyle name="Comma 8 7 2 2" xfId="5541"/>
    <cellStyle name="Comma 8 7 2 3" xfId="7813"/>
    <cellStyle name="Comma 8 7 2 4" xfId="10085"/>
    <cellStyle name="Comma 8 7 2 5" xfId="3418"/>
    <cellStyle name="Comma 8 7 2 6" xfId="2841"/>
    <cellStyle name="Comma 8 7 3" xfId="4406"/>
    <cellStyle name="Comma 8 7 4" xfId="6678"/>
    <cellStyle name="Comma 8 7 5" xfId="8950"/>
    <cellStyle name="Comma 8 7 6" xfId="3133"/>
    <cellStyle name="Comma 8 7 7" xfId="2561"/>
    <cellStyle name="Comma 8 8" xfId="532"/>
    <cellStyle name="Comma 8 8 2" xfId="1667"/>
    <cellStyle name="Comma 8 8 2 2" xfId="5087"/>
    <cellStyle name="Comma 8 8 2 3" xfId="7359"/>
    <cellStyle name="Comma 8 8 2 4" xfId="9631"/>
    <cellStyle name="Comma 8 8 2 5" xfId="3304"/>
    <cellStyle name="Comma 8 8 2 6" xfId="2729"/>
    <cellStyle name="Comma 8 8 3" xfId="3952"/>
    <cellStyle name="Comma 8 8 4" xfId="6224"/>
    <cellStyle name="Comma 8 8 5" xfId="8496"/>
    <cellStyle name="Comma 8 8 6" xfId="3019"/>
    <cellStyle name="Comma 8 8 7" xfId="2449"/>
    <cellStyle name="Comma 8 9" xfId="1213"/>
    <cellStyle name="Comma 8 9 2" xfId="4633"/>
    <cellStyle name="Comma 8 9 3" xfId="6905"/>
    <cellStyle name="Comma 8 9 4" xfId="9177"/>
    <cellStyle name="Comma 8 9 5" xfId="3190"/>
    <cellStyle name="Comma 8 9 6" xfId="2617"/>
    <cellStyle name="Comma 9" xfId="67"/>
    <cellStyle name="Comma 9 10" xfId="3500"/>
    <cellStyle name="Comma 9 11" xfId="5772"/>
    <cellStyle name="Comma 9 12" xfId="8044"/>
    <cellStyle name="Comma 9 13" xfId="2901"/>
    <cellStyle name="Comma 9 14" xfId="2336"/>
    <cellStyle name="Comma 9 2" xfId="97"/>
    <cellStyle name="Comma 9 2 10" xfId="5800"/>
    <cellStyle name="Comma 9 2 11" xfId="8072"/>
    <cellStyle name="Comma 9 2 12" xfId="2910"/>
    <cellStyle name="Comma 9 2 13" xfId="2344"/>
    <cellStyle name="Comma 9 2 2" xfId="209"/>
    <cellStyle name="Comma 9 2 2 10" xfId="2372"/>
    <cellStyle name="Comma 9 2 2 2" xfId="447"/>
    <cellStyle name="Comma 9 2 2 2 2" xfId="901"/>
    <cellStyle name="Comma 9 2 2 2 2 2" xfId="2036"/>
    <cellStyle name="Comma 9 2 2 2 2 2 2" xfId="5456"/>
    <cellStyle name="Comma 9 2 2 2 2 2 3" xfId="7728"/>
    <cellStyle name="Comma 9 2 2 2 2 2 4" xfId="10000"/>
    <cellStyle name="Comma 9 2 2 2 2 2 5" xfId="3397"/>
    <cellStyle name="Comma 9 2 2 2 2 2 6" xfId="2821"/>
    <cellStyle name="Comma 9 2 2 2 2 3" xfId="4321"/>
    <cellStyle name="Comma 9 2 2 2 2 4" xfId="6593"/>
    <cellStyle name="Comma 9 2 2 2 2 5" xfId="8865"/>
    <cellStyle name="Comma 9 2 2 2 2 6" xfId="3112"/>
    <cellStyle name="Comma 9 2 2 2 2 7" xfId="2541"/>
    <cellStyle name="Comma 9 2 2 2 3" xfId="1582"/>
    <cellStyle name="Comma 9 2 2 2 3 2" xfId="5002"/>
    <cellStyle name="Comma 9 2 2 2 3 3" xfId="7274"/>
    <cellStyle name="Comma 9 2 2 2 3 4" xfId="9546"/>
    <cellStyle name="Comma 9 2 2 2 3 5" xfId="3283"/>
    <cellStyle name="Comma 9 2 2 2 3 6" xfId="2709"/>
    <cellStyle name="Comma 9 2 2 2 4" xfId="3867"/>
    <cellStyle name="Comma 9 2 2 2 5" xfId="6139"/>
    <cellStyle name="Comma 9 2 2 2 6" xfId="8411"/>
    <cellStyle name="Comma 9 2 2 2 7" xfId="2998"/>
    <cellStyle name="Comma 9 2 2 2 8" xfId="2429"/>
    <cellStyle name="Comma 9 2 2 3" xfId="1128"/>
    <cellStyle name="Comma 9 2 2 3 2" xfId="2263"/>
    <cellStyle name="Comma 9 2 2 3 2 2" xfId="5683"/>
    <cellStyle name="Comma 9 2 2 3 2 3" xfId="7955"/>
    <cellStyle name="Comma 9 2 2 3 2 4" xfId="10227"/>
    <cellStyle name="Comma 9 2 2 3 2 5" xfId="3454"/>
    <cellStyle name="Comma 9 2 2 3 2 6" xfId="2877"/>
    <cellStyle name="Comma 9 2 2 3 3" xfId="4548"/>
    <cellStyle name="Comma 9 2 2 3 4" xfId="6820"/>
    <cellStyle name="Comma 9 2 2 3 5" xfId="9092"/>
    <cellStyle name="Comma 9 2 2 3 6" xfId="3169"/>
    <cellStyle name="Comma 9 2 2 3 7" xfId="2597"/>
    <cellStyle name="Comma 9 2 2 4" xfId="674"/>
    <cellStyle name="Comma 9 2 2 4 2" xfId="1809"/>
    <cellStyle name="Comma 9 2 2 4 2 2" xfId="5229"/>
    <cellStyle name="Comma 9 2 2 4 2 3" xfId="7501"/>
    <cellStyle name="Comma 9 2 2 4 2 4" xfId="9773"/>
    <cellStyle name="Comma 9 2 2 4 2 5" xfId="3340"/>
    <cellStyle name="Comma 9 2 2 4 2 6" xfId="2765"/>
    <cellStyle name="Comma 9 2 2 4 3" xfId="4094"/>
    <cellStyle name="Comma 9 2 2 4 4" xfId="6366"/>
    <cellStyle name="Comma 9 2 2 4 5" xfId="8638"/>
    <cellStyle name="Comma 9 2 2 4 6" xfId="3055"/>
    <cellStyle name="Comma 9 2 2 4 7" xfId="2485"/>
    <cellStyle name="Comma 9 2 2 5" xfId="1355"/>
    <cellStyle name="Comma 9 2 2 5 2" xfId="4775"/>
    <cellStyle name="Comma 9 2 2 5 3" xfId="7047"/>
    <cellStyle name="Comma 9 2 2 5 4" xfId="9319"/>
    <cellStyle name="Comma 9 2 2 5 5" xfId="3226"/>
    <cellStyle name="Comma 9 2 2 5 6" xfId="2653"/>
    <cellStyle name="Comma 9 2 2 6" xfId="3640"/>
    <cellStyle name="Comma 9 2 2 7" xfId="5912"/>
    <cellStyle name="Comma 9 2 2 8" xfId="8184"/>
    <cellStyle name="Comma 9 2 2 9" xfId="2938"/>
    <cellStyle name="Comma 9 2 3" xfId="153"/>
    <cellStyle name="Comma 9 2 3 10" xfId="2358"/>
    <cellStyle name="Comma 9 2 3 2" xfId="391"/>
    <cellStyle name="Comma 9 2 3 2 2" xfId="845"/>
    <cellStyle name="Comma 9 2 3 2 2 2" xfId="1980"/>
    <cellStyle name="Comma 9 2 3 2 2 2 2" xfId="5400"/>
    <cellStyle name="Comma 9 2 3 2 2 2 3" xfId="7672"/>
    <cellStyle name="Comma 9 2 3 2 2 2 4" xfId="9944"/>
    <cellStyle name="Comma 9 2 3 2 2 2 5" xfId="3383"/>
    <cellStyle name="Comma 9 2 3 2 2 2 6" xfId="2807"/>
    <cellStyle name="Comma 9 2 3 2 2 3" xfId="4265"/>
    <cellStyle name="Comma 9 2 3 2 2 4" xfId="6537"/>
    <cellStyle name="Comma 9 2 3 2 2 5" xfId="8809"/>
    <cellStyle name="Comma 9 2 3 2 2 6" xfId="3098"/>
    <cellStyle name="Comma 9 2 3 2 2 7" xfId="2527"/>
    <cellStyle name="Comma 9 2 3 2 3" xfId="1526"/>
    <cellStyle name="Comma 9 2 3 2 3 2" xfId="4946"/>
    <cellStyle name="Comma 9 2 3 2 3 3" xfId="7218"/>
    <cellStyle name="Comma 9 2 3 2 3 4" xfId="9490"/>
    <cellStyle name="Comma 9 2 3 2 3 5" xfId="3269"/>
    <cellStyle name="Comma 9 2 3 2 3 6" xfId="2695"/>
    <cellStyle name="Comma 9 2 3 2 4" xfId="3811"/>
    <cellStyle name="Comma 9 2 3 2 5" xfId="6083"/>
    <cellStyle name="Comma 9 2 3 2 6" xfId="8355"/>
    <cellStyle name="Comma 9 2 3 2 7" xfId="2984"/>
    <cellStyle name="Comma 9 2 3 2 8" xfId="2415"/>
    <cellStyle name="Comma 9 2 3 3" xfId="1072"/>
    <cellStyle name="Comma 9 2 3 3 2" xfId="2207"/>
    <cellStyle name="Comma 9 2 3 3 2 2" xfId="5627"/>
    <cellStyle name="Comma 9 2 3 3 2 3" xfId="7899"/>
    <cellStyle name="Comma 9 2 3 3 2 4" xfId="10171"/>
    <cellStyle name="Comma 9 2 3 3 2 5" xfId="3440"/>
    <cellStyle name="Comma 9 2 3 3 2 6" xfId="2863"/>
    <cellStyle name="Comma 9 2 3 3 3" xfId="4492"/>
    <cellStyle name="Comma 9 2 3 3 4" xfId="6764"/>
    <cellStyle name="Comma 9 2 3 3 5" xfId="9036"/>
    <cellStyle name="Comma 9 2 3 3 6" xfId="3155"/>
    <cellStyle name="Comma 9 2 3 3 7" xfId="2583"/>
    <cellStyle name="Comma 9 2 3 4" xfId="618"/>
    <cellStyle name="Comma 9 2 3 4 2" xfId="1753"/>
    <cellStyle name="Comma 9 2 3 4 2 2" xfId="5173"/>
    <cellStyle name="Comma 9 2 3 4 2 3" xfId="7445"/>
    <cellStyle name="Comma 9 2 3 4 2 4" xfId="9717"/>
    <cellStyle name="Comma 9 2 3 4 2 5" xfId="3326"/>
    <cellStyle name="Comma 9 2 3 4 2 6" xfId="2751"/>
    <cellStyle name="Comma 9 2 3 4 3" xfId="4038"/>
    <cellStyle name="Comma 9 2 3 4 4" xfId="6310"/>
    <cellStyle name="Comma 9 2 3 4 5" xfId="8582"/>
    <cellStyle name="Comma 9 2 3 4 6" xfId="3041"/>
    <cellStyle name="Comma 9 2 3 4 7" xfId="2471"/>
    <cellStyle name="Comma 9 2 3 5" xfId="1299"/>
    <cellStyle name="Comma 9 2 3 5 2" xfId="4719"/>
    <cellStyle name="Comma 9 2 3 5 3" xfId="6991"/>
    <cellStyle name="Comma 9 2 3 5 4" xfId="9263"/>
    <cellStyle name="Comma 9 2 3 5 5" xfId="3212"/>
    <cellStyle name="Comma 9 2 3 5 6" xfId="2639"/>
    <cellStyle name="Comma 9 2 3 6" xfId="3584"/>
    <cellStyle name="Comma 9 2 3 7" xfId="5856"/>
    <cellStyle name="Comma 9 2 3 8" xfId="8128"/>
    <cellStyle name="Comma 9 2 3 9" xfId="2924"/>
    <cellStyle name="Comma 9 2 4" xfId="279"/>
    <cellStyle name="Comma 9 2 4 10" xfId="2387"/>
    <cellStyle name="Comma 9 2 4 2" xfId="506"/>
    <cellStyle name="Comma 9 2 4 2 2" xfId="960"/>
    <cellStyle name="Comma 9 2 4 2 2 2" xfId="2095"/>
    <cellStyle name="Comma 9 2 4 2 2 2 2" xfId="5515"/>
    <cellStyle name="Comma 9 2 4 2 2 2 3" xfId="7787"/>
    <cellStyle name="Comma 9 2 4 2 2 2 4" xfId="10059"/>
    <cellStyle name="Comma 9 2 4 2 2 2 5" xfId="3412"/>
    <cellStyle name="Comma 9 2 4 2 2 2 6" xfId="2835"/>
    <cellStyle name="Comma 9 2 4 2 2 3" xfId="4380"/>
    <cellStyle name="Comma 9 2 4 2 2 4" xfId="6652"/>
    <cellStyle name="Comma 9 2 4 2 2 5" xfId="8924"/>
    <cellStyle name="Comma 9 2 4 2 2 6" xfId="3127"/>
    <cellStyle name="Comma 9 2 4 2 2 7" xfId="2555"/>
    <cellStyle name="Comma 9 2 4 2 3" xfId="1641"/>
    <cellStyle name="Comma 9 2 4 2 3 2" xfId="5061"/>
    <cellStyle name="Comma 9 2 4 2 3 3" xfId="7333"/>
    <cellStyle name="Comma 9 2 4 2 3 4" xfId="9605"/>
    <cellStyle name="Comma 9 2 4 2 3 5" xfId="3298"/>
    <cellStyle name="Comma 9 2 4 2 3 6" xfId="2723"/>
    <cellStyle name="Comma 9 2 4 2 4" xfId="3926"/>
    <cellStyle name="Comma 9 2 4 2 5" xfId="6198"/>
    <cellStyle name="Comma 9 2 4 2 6" xfId="8470"/>
    <cellStyle name="Comma 9 2 4 2 7" xfId="3013"/>
    <cellStyle name="Comma 9 2 4 2 8" xfId="2443"/>
    <cellStyle name="Comma 9 2 4 3" xfId="1187"/>
    <cellStyle name="Comma 9 2 4 3 2" xfId="2322"/>
    <cellStyle name="Comma 9 2 4 3 2 2" xfId="5742"/>
    <cellStyle name="Comma 9 2 4 3 2 3" xfId="8014"/>
    <cellStyle name="Comma 9 2 4 3 2 4" xfId="10286"/>
    <cellStyle name="Comma 9 2 4 3 2 5" xfId="3469"/>
    <cellStyle name="Comma 9 2 4 3 2 6" xfId="2891"/>
    <cellStyle name="Comma 9 2 4 3 3" xfId="4607"/>
    <cellStyle name="Comma 9 2 4 3 4" xfId="6879"/>
    <cellStyle name="Comma 9 2 4 3 5" xfId="9151"/>
    <cellStyle name="Comma 9 2 4 3 6" xfId="3184"/>
    <cellStyle name="Comma 9 2 4 3 7" xfId="2611"/>
    <cellStyle name="Comma 9 2 4 4" xfId="733"/>
    <cellStyle name="Comma 9 2 4 4 2" xfId="1868"/>
    <cellStyle name="Comma 9 2 4 4 2 2" xfId="5288"/>
    <cellStyle name="Comma 9 2 4 4 2 3" xfId="7560"/>
    <cellStyle name="Comma 9 2 4 4 2 4" xfId="9832"/>
    <cellStyle name="Comma 9 2 4 4 2 5" xfId="3355"/>
    <cellStyle name="Comma 9 2 4 4 2 6" xfId="2779"/>
    <cellStyle name="Comma 9 2 4 4 3" xfId="4153"/>
    <cellStyle name="Comma 9 2 4 4 4" xfId="6425"/>
    <cellStyle name="Comma 9 2 4 4 5" xfId="8697"/>
    <cellStyle name="Comma 9 2 4 4 6" xfId="3070"/>
    <cellStyle name="Comma 9 2 4 4 7" xfId="2499"/>
    <cellStyle name="Comma 9 2 4 5" xfId="1414"/>
    <cellStyle name="Comma 9 2 4 5 2" xfId="4834"/>
    <cellStyle name="Comma 9 2 4 5 3" xfId="7106"/>
    <cellStyle name="Comma 9 2 4 5 4" xfId="9378"/>
    <cellStyle name="Comma 9 2 4 5 5" xfId="3241"/>
    <cellStyle name="Comma 9 2 4 5 6" xfId="2667"/>
    <cellStyle name="Comma 9 2 4 6" xfId="3699"/>
    <cellStyle name="Comma 9 2 4 7" xfId="5971"/>
    <cellStyle name="Comma 9 2 4 8" xfId="8243"/>
    <cellStyle name="Comma 9 2 4 9" xfId="2956"/>
    <cellStyle name="Comma 9 2 5" xfId="335"/>
    <cellStyle name="Comma 9 2 5 2" xfId="789"/>
    <cellStyle name="Comma 9 2 5 2 2" xfId="1924"/>
    <cellStyle name="Comma 9 2 5 2 2 2" xfId="5344"/>
    <cellStyle name="Comma 9 2 5 2 2 3" xfId="7616"/>
    <cellStyle name="Comma 9 2 5 2 2 4" xfId="9888"/>
    <cellStyle name="Comma 9 2 5 2 2 5" xfId="3369"/>
    <cellStyle name="Comma 9 2 5 2 2 6" xfId="2793"/>
    <cellStyle name="Comma 9 2 5 2 3" xfId="4209"/>
    <cellStyle name="Comma 9 2 5 2 4" xfId="6481"/>
    <cellStyle name="Comma 9 2 5 2 5" xfId="8753"/>
    <cellStyle name="Comma 9 2 5 2 6" xfId="3084"/>
    <cellStyle name="Comma 9 2 5 2 7" xfId="2513"/>
    <cellStyle name="Comma 9 2 5 3" xfId="1470"/>
    <cellStyle name="Comma 9 2 5 3 2" xfId="4890"/>
    <cellStyle name="Comma 9 2 5 3 3" xfId="7162"/>
    <cellStyle name="Comma 9 2 5 3 4" xfId="9434"/>
    <cellStyle name="Comma 9 2 5 3 5" xfId="3255"/>
    <cellStyle name="Comma 9 2 5 3 6" xfId="2681"/>
    <cellStyle name="Comma 9 2 5 4" xfId="3755"/>
    <cellStyle name="Comma 9 2 5 5" xfId="6027"/>
    <cellStyle name="Comma 9 2 5 6" xfId="8299"/>
    <cellStyle name="Comma 9 2 5 7" xfId="2970"/>
    <cellStyle name="Comma 9 2 5 8" xfId="2401"/>
    <cellStyle name="Comma 9 2 6" xfId="1016"/>
    <cellStyle name="Comma 9 2 6 2" xfId="2151"/>
    <cellStyle name="Comma 9 2 6 2 2" xfId="5571"/>
    <cellStyle name="Comma 9 2 6 2 3" xfId="7843"/>
    <cellStyle name="Comma 9 2 6 2 4" xfId="10115"/>
    <cellStyle name="Comma 9 2 6 2 5" xfId="3426"/>
    <cellStyle name="Comma 9 2 6 2 6" xfId="2849"/>
    <cellStyle name="Comma 9 2 6 3" xfId="4436"/>
    <cellStyle name="Comma 9 2 6 4" xfId="6708"/>
    <cellStyle name="Comma 9 2 6 5" xfId="8980"/>
    <cellStyle name="Comma 9 2 6 6" xfId="3141"/>
    <cellStyle name="Comma 9 2 6 7" xfId="2569"/>
    <cellStyle name="Comma 9 2 7" xfId="562"/>
    <cellStyle name="Comma 9 2 7 2" xfId="1697"/>
    <cellStyle name="Comma 9 2 7 2 2" xfId="5117"/>
    <cellStyle name="Comma 9 2 7 2 3" xfId="7389"/>
    <cellStyle name="Comma 9 2 7 2 4" xfId="9661"/>
    <cellStyle name="Comma 9 2 7 2 5" xfId="3312"/>
    <cellStyle name="Comma 9 2 7 2 6" xfId="2737"/>
    <cellStyle name="Comma 9 2 7 3" xfId="3982"/>
    <cellStyle name="Comma 9 2 7 4" xfId="6254"/>
    <cellStyle name="Comma 9 2 7 5" xfId="8526"/>
    <cellStyle name="Comma 9 2 7 6" xfId="3027"/>
    <cellStyle name="Comma 9 2 7 7" xfId="2457"/>
    <cellStyle name="Comma 9 2 8" xfId="1243"/>
    <cellStyle name="Comma 9 2 8 2" xfId="4663"/>
    <cellStyle name="Comma 9 2 8 3" xfId="6935"/>
    <cellStyle name="Comma 9 2 8 4" xfId="9207"/>
    <cellStyle name="Comma 9 2 8 5" xfId="3198"/>
    <cellStyle name="Comma 9 2 8 6" xfId="2625"/>
    <cellStyle name="Comma 9 2 9" xfId="3528"/>
    <cellStyle name="Comma 9 3" xfId="181"/>
    <cellStyle name="Comma 9 3 10" xfId="2365"/>
    <cellStyle name="Comma 9 3 2" xfId="419"/>
    <cellStyle name="Comma 9 3 2 2" xfId="873"/>
    <cellStyle name="Comma 9 3 2 2 2" xfId="2008"/>
    <cellStyle name="Comma 9 3 2 2 2 2" xfId="5428"/>
    <cellStyle name="Comma 9 3 2 2 2 3" xfId="7700"/>
    <cellStyle name="Comma 9 3 2 2 2 4" xfId="9972"/>
    <cellStyle name="Comma 9 3 2 2 2 5" xfId="3390"/>
    <cellStyle name="Comma 9 3 2 2 2 6" xfId="2814"/>
    <cellStyle name="Comma 9 3 2 2 3" xfId="4293"/>
    <cellStyle name="Comma 9 3 2 2 4" xfId="6565"/>
    <cellStyle name="Comma 9 3 2 2 5" xfId="8837"/>
    <cellStyle name="Comma 9 3 2 2 6" xfId="3105"/>
    <cellStyle name="Comma 9 3 2 2 7" xfId="2534"/>
    <cellStyle name="Comma 9 3 2 3" xfId="1554"/>
    <cellStyle name="Comma 9 3 2 3 2" xfId="4974"/>
    <cellStyle name="Comma 9 3 2 3 3" xfId="7246"/>
    <cellStyle name="Comma 9 3 2 3 4" xfId="9518"/>
    <cellStyle name="Comma 9 3 2 3 5" xfId="3276"/>
    <cellStyle name="Comma 9 3 2 3 6" xfId="2702"/>
    <cellStyle name="Comma 9 3 2 4" xfId="3839"/>
    <cellStyle name="Comma 9 3 2 5" xfId="6111"/>
    <cellStyle name="Comma 9 3 2 6" xfId="8383"/>
    <cellStyle name="Comma 9 3 2 7" xfId="2991"/>
    <cellStyle name="Comma 9 3 2 8" xfId="2422"/>
    <cellStyle name="Comma 9 3 3" xfId="1100"/>
    <cellStyle name="Comma 9 3 3 2" xfId="2235"/>
    <cellStyle name="Comma 9 3 3 2 2" xfId="5655"/>
    <cellStyle name="Comma 9 3 3 2 3" xfId="7927"/>
    <cellStyle name="Comma 9 3 3 2 4" xfId="10199"/>
    <cellStyle name="Comma 9 3 3 2 5" xfId="3447"/>
    <cellStyle name="Comma 9 3 3 2 6" xfId="2870"/>
    <cellStyle name="Comma 9 3 3 3" xfId="4520"/>
    <cellStyle name="Comma 9 3 3 4" xfId="6792"/>
    <cellStyle name="Comma 9 3 3 5" xfId="9064"/>
    <cellStyle name="Comma 9 3 3 6" xfId="3162"/>
    <cellStyle name="Comma 9 3 3 7" xfId="2590"/>
    <cellStyle name="Comma 9 3 4" xfId="646"/>
    <cellStyle name="Comma 9 3 4 2" xfId="1781"/>
    <cellStyle name="Comma 9 3 4 2 2" xfId="5201"/>
    <cellStyle name="Comma 9 3 4 2 3" xfId="7473"/>
    <cellStyle name="Comma 9 3 4 2 4" xfId="9745"/>
    <cellStyle name="Comma 9 3 4 2 5" xfId="3333"/>
    <cellStyle name="Comma 9 3 4 2 6" xfId="2758"/>
    <cellStyle name="Comma 9 3 4 3" xfId="4066"/>
    <cellStyle name="Comma 9 3 4 4" xfId="6338"/>
    <cellStyle name="Comma 9 3 4 5" xfId="8610"/>
    <cellStyle name="Comma 9 3 4 6" xfId="3048"/>
    <cellStyle name="Comma 9 3 4 7" xfId="2478"/>
    <cellStyle name="Comma 9 3 5" xfId="1327"/>
    <cellStyle name="Comma 9 3 5 2" xfId="4747"/>
    <cellStyle name="Comma 9 3 5 3" xfId="7019"/>
    <cellStyle name="Comma 9 3 5 4" xfId="9291"/>
    <cellStyle name="Comma 9 3 5 5" xfId="3219"/>
    <cellStyle name="Comma 9 3 5 6" xfId="2646"/>
    <cellStyle name="Comma 9 3 6" xfId="3612"/>
    <cellStyle name="Comma 9 3 7" xfId="5884"/>
    <cellStyle name="Comma 9 3 8" xfId="8156"/>
    <cellStyle name="Comma 9 3 9" xfId="2931"/>
    <cellStyle name="Comma 9 4" xfId="125"/>
    <cellStyle name="Comma 9 4 10" xfId="2351"/>
    <cellStyle name="Comma 9 4 2" xfId="363"/>
    <cellStyle name="Comma 9 4 2 2" xfId="817"/>
    <cellStyle name="Comma 9 4 2 2 2" xfId="1952"/>
    <cellStyle name="Comma 9 4 2 2 2 2" xfId="5372"/>
    <cellStyle name="Comma 9 4 2 2 2 3" xfId="7644"/>
    <cellStyle name="Comma 9 4 2 2 2 4" xfId="9916"/>
    <cellStyle name="Comma 9 4 2 2 2 5" xfId="3376"/>
    <cellStyle name="Comma 9 4 2 2 2 6" xfId="2800"/>
    <cellStyle name="Comma 9 4 2 2 3" xfId="4237"/>
    <cellStyle name="Comma 9 4 2 2 4" xfId="6509"/>
    <cellStyle name="Comma 9 4 2 2 5" xfId="8781"/>
    <cellStyle name="Comma 9 4 2 2 6" xfId="3091"/>
    <cellStyle name="Comma 9 4 2 2 7" xfId="2520"/>
    <cellStyle name="Comma 9 4 2 3" xfId="1498"/>
    <cellStyle name="Comma 9 4 2 3 2" xfId="4918"/>
    <cellStyle name="Comma 9 4 2 3 3" xfId="7190"/>
    <cellStyle name="Comma 9 4 2 3 4" xfId="9462"/>
    <cellStyle name="Comma 9 4 2 3 5" xfId="3262"/>
    <cellStyle name="Comma 9 4 2 3 6" xfId="2688"/>
    <cellStyle name="Comma 9 4 2 4" xfId="3783"/>
    <cellStyle name="Comma 9 4 2 5" xfId="6055"/>
    <cellStyle name="Comma 9 4 2 6" xfId="8327"/>
    <cellStyle name="Comma 9 4 2 7" xfId="2977"/>
    <cellStyle name="Comma 9 4 2 8" xfId="2408"/>
    <cellStyle name="Comma 9 4 3" xfId="1044"/>
    <cellStyle name="Comma 9 4 3 2" xfId="2179"/>
    <cellStyle name="Comma 9 4 3 2 2" xfId="5599"/>
    <cellStyle name="Comma 9 4 3 2 3" xfId="7871"/>
    <cellStyle name="Comma 9 4 3 2 4" xfId="10143"/>
    <cellStyle name="Comma 9 4 3 2 5" xfId="3433"/>
    <cellStyle name="Comma 9 4 3 2 6" xfId="2856"/>
    <cellStyle name="Comma 9 4 3 3" xfId="4464"/>
    <cellStyle name="Comma 9 4 3 4" xfId="6736"/>
    <cellStyle name="Comma 9 4 3 5" xfId="9008"/>
    <cellStyle name="Comma 9 4 3 6" xfId="3148"/>
    <cellStyle name="Comma 9 4 3 7" xfId="2576"/>
    <cellStyle name="Comma 9 4 4" xfId="590"/>
    <cellStyle name="Comma 9 4 4 2" xfId="1725"/>
    <cellStyle name="Comma 9 4 4 2 2" xfId="5145"/>
    <cellStyle name="Comma 9 4 4 2 3" xfId="7417"/>
    <cellStyle name="Comma 9 4 4 2 4" xfId="9689"/>
    <cellStyle name="Comma 9 4 4 2 5" xfId="3319"/>
    <cellStyle name="Comma 9 4 4 2 6" xfId="2744"/>
    <cellStyle name="Comma 9 4 4 3" xfId="4010"/>
    <cellStyle name="Comma 9 4 4 4" xfId="6282"/>
    <cellStyle name="Comma 9 4 4 5" xfId="8554"/>
    <cellStyle name="Comma 9 4 4 6" xfId="3034"/>
    <cellStyle name="Comma 9 4 4 7" xfId="2464"/>
    <cellStyle name="Comma 9 4 5" xfId="1271"/>
    <cellStyle name="Comma 9 4 5 2" xfId="4691"/>
    <cellStyle name="Comma 9 4 5 3" xfId="6963"/>
    <cellStyle name="Comma 9 4 5 4" xfId="9235"/>
    <cellStyle name="Comma 9 4 5 5" xfId="3205"/>
    <cellStyle name="Comma 9 4 5 6" xfId="2632"/>
    <cellStyle name="Comma 9 4 6" xfId="3556"/>
    <cellStyle name="Comma 9 4 7" xfId="5828"/>
    <cellStyle name="Comma 9 4 8" xfId="8100"/>
    <cellStyle name="Comma 9 4 9" xfId="2917"/>
    <cellStyle name="Comma 9 5" xfId="251"/>
    <cellStyle name="Comma 9 5 10" xfId="2380"/>
    <cellStyle name="Comma 9 5 2" xfId="478"/>
    <cellStyle name="Comma 9 5 2 2" xfId="932"/>
    <cellStyle name="Comma 9 5 2 2 2" xfId="2067"/>
    <cellStyle name="Comma 9 5 2 2 2 2" xfId="5487"/>
    <cellStyle name="Comma 9 5 2 2 2 3" xfId="7759"/>
    <cellStyle name="Comma 9 5 2 2 2 4" xfId="10031"/>
    <cellStyle name="Comma 9 5 2 2 2 5" xfId="3405"/>
    <cellStyle name="Comma 9 5 2 2 2 6" xfId="2828"/>
    <cellStyle name="Comma 9 5 2 2 3" xfId="4352"/>
    <cellStyle name="Comma 9 5 2 2 4" xfId="6624"/>
    <cellStyle name="Comma 9 5 2 2 5" xfId="8896"/>
    <cellStyle name="Comma 9 5 2 2 6" xfId="3120"/>
    <cellStyle name="Comma 9 5 2 2 7" xfId="2548"/>
    <cellStyle name="Comma 9 5 2 3" xfId="1613"/>
    <cellStyle name="Comma 9 5 2 3 2" xfId="5033"/>
    <cellStyle name="Comma 9 5 2 3 3" xfId="7305"/>
    <cellStyle name="Comma 9 5 2 3 4" xfId="9577"/>
    <cellStyle name="Comma 9 5 2 3 5" xfId="3291"/>
    <cellStyle name="Comma 9 5 2 3 6" xfId="2716"/>
    <cellStyle name="Comma 9 5 2 4" xfId="3898"/>
    <cellStyle name="Comma 9 5 2 5" xfId="6170"/>
    <cellStyle name="Comma 9 5 2 6" xfId="8442"/>
    <cellStyle name="Comma 9 5 2 7" xfId="3006"/>
    <cellStyle name="Comma 9 5 2 8" xfId="2436"/>
    <cellStyle name="Comma 9 5 3" xfId="1159"/>
    <cellStyle name="Comma 9 5 3 2" xfId="2294"/>
    <cellStyle name="Comma 9 5 3 2 2" xfId="5714"/>
    <cellStyle name="Comma 9 5 3 2 3" xfId="7986"/>
    <cellStyle name="Comma 9 5 3 2 4" xfId="10258"/>
    <cellStyle name="Comma 9 5 3 2 5" xfId="3462"/>
    <cellStyle name="Comma 9 5 3 2 6" xfId="2884"/>
    <cellStyle name="Comma 9 5 3 3" xfId="4579"/>
    <cellStyle name="Comma 9 5 3 4" xfId="6851"/>
    <cellStyle name="Comma 9 5 3 5" xfId="9123"/>
    <cellStyle name="Comma 9 5 3 6" xfId="3177"/>
    <cellStyle name="Comma 9 5 3 7" xfId="2604"/>
    <cellStyle name="Comma 9 5 4" xfId="705"/>
    <cellStyle name="Comma 9 5 4 2" xfId="1840"/>
    <cellStyle name="Comma 9 5 4 2 2" xfId="5260"/>
    <cellStyle name="Comma 9 5 4 2 3" xfId="7532"/>
    <cellStyle name="Comma 9 5 4 2 4" xfId="9804"/>
    <cellStyle name="Comma 9 5 4 2 5" xfId="3348"/>
    <cellStyle name="Comma 9 5 4 2 6" xfId="2772"/>
    <cellStyle name="Comma 9 5 4 3" xfId="4125"/>
    <cellStyle name="Comma 9 5 4 4" xfId="6397"/>
    <cellStyle name="Comma 9 5 4 5" xfId="8669"/>
    <cellStyle name="Comma 9 5 4 6" xfId="3063"/>
    <cellStyle name="Comma 9 5 4 7" xfId="2492"/>
    <cellStyle name="Comma 9 5 5" xfId="1386"/>
    <cellStyle name="Comma 9 5 5 2" xfId="4806"/>
    <cellStyle name="Comma 9 5 5 3" xfId="7078"/>
    <cellStyle name="Comma 9 5 5 4" xfId="9350"/>
    <cellStyle name="Comma 9 5 5 5" xfId="3234"/>
    <cellStyle name="Comma 9 5 5 6" xfId="2660"/>
    <cellStyle name="Comma 9 5 6" xfId="3671"/>
    <cellStyle name="Comma 9 5 7" xfId="5943"/>
    <cellStyle name="Comma 9 5 8" xfId="8215"/>
    <cellStyle name="Comma 9 5 9" xfId="2949"/>
    <cellStyle name="Comma 9 6" xfId="307"/>
    <cellStyle name="Comma 9 6 2" xfId="761"/>
    <cellStyle name="Comma 9 6 2 2" xfId="1896"/>
    <cellStyle name="Comma 9 6 2 2 2" xfId="5316"/>
    <cellStyle name="Comma 9 6 2 2 3" xfId="7588"/>
    <cellStyle name="Comma 9 6 2 2 4" xfId="9860"/>
    <cellStyle name="Comma 9 6 2 2 5" xfId="3362"/>
    <cellStyle name="Comma 9 6 2 2 6" xfId="2786"/>
    <cellStyle name="Comma 9 6 2 3" xfId="4181"/>
    <cellStyle name="Comma 9 6 2 4" xfId="6453"/>
    <cellStyle name="Comma 9 6 2 5" xfId="8725"/>
    <cellStyle name="Comma 9 6 2 6" xfId="3077"/>
    <cellStyle name="Comma 9 6 2 7" xfId="2506"/>
    <cellStyle name="Comma 9 6 3" xfId="1442"/>
    <cellStyle name="Comma 9 6 3 2" xfId="4862"/>
    <cellStyle name="Comma 9 6 3 3" xfId="7134"/>
    <cellStyle name="Comma 9 6 3 4" xfId="9406"/>
    <cellStyle name="Comma 9 6 3 5" xfId="3248"/>
    <cellStyle name="Comma 9 6 3 6" xfId="2674"/>
    <cellStyle name="Comma 9 6 4" xfId="3727"/>
    <cellStyle name="Comma 9 6 5" xfId="5999"/>
    <cellStyle name="Comma 9 6 6" xfId="8271"/>
    <cellStyle name="Comma 9 6 7" xfId="2963"/>
    <cellStyle name="Comma 9 6 8" xfId="2394"/>
    <cellStyle name="Comma 9 7" xfId="988"/>
    <cellStyle name="Comma 9 7 2" xfId="2123"/>
    <cellStyle name="Comma 9 7 2 2" xfId="5543"/>
    <cellStyle name="Comma 9 7 2 3" xfId="7815"/>
    <cellStyle name="Comma 9 7 2 4" xfId="10087"/>
    <cellStyle name="Comma 9 7 2 5" xfId="3419"/>
    <cellStyle name="Comma 9 7 2 6" xfId="2842"/>
    <cellStyle name="Comma 9 7 3" xfId="4408"/>
    <cellStyle name="Comma 9 7 4" xfId="6680"/>
    <cellStyle name="Comma 9 7 5" xfId="8952"/>
    <cellStyle name="Comma 9 7 6" xfId="3134"/>
    <cellStyle name="Comma 9 7 7" xfId="2562"/>
    <cellStyle name="Comma 9 8" xfId="534"/>
    <cellStyle name="Comma 9 8 2" xfId="1669"/>
    <cellStyle name="Comma 9 8 2 2" xfId="5089"/>
    <cellStyle name="Comma 9 8 2 3" xfId="7361"/>
    <cellStyle name="Comma 9 8 2 4" xfId="9633"/>
    <cellStyle name="Comma 9 8 2 5" xfId="3305"/>
    <cellStyle name="Comma 9 8 2 6" xfId="2730"/>
    <cellStyle name="Comma 9 8 3" xfId="3954"/>
    <cellStyle name="Comma 9 8 4" xfId="6226"/>
    <cellStyle name="Comma 9 8 5" xfId="8498"/>
    <cellStyle name="Comma 9 8 6" xfId="3020"/>
    <cellStyle name="Comma 9 8 7" xfId="2450"/>
    <cellStyle name="Comma 9 9" xfId="1215"/>
    <cellStyle name="Comma 9 9 2" xfId="4635"/>
    <cellStyle name="Comma 9 9 3" xfId="6907"/>
    <cellStyle name="Comma 9 9 4" xfId="9179"/>
    <cellStyle name="Comma 9 9 5" xfId="3191"/>
    <cellStyle name="Comma 9 9 6" xfId="261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12TH MARCH,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14881321133.329998</c:v>
                </c:pt>
                <c:pt idx="1">
                  <c:v>29065801302.112152</c:v>
                </c:pt>
                <c:pt idx="2" formatCode="#,##0.00">
                  <c:v>489967491168.17041</c:v>
                </c:pt>
                <c:pt idx="3" formatCode="#,##0.00">
                  <c:v>14154792731.32</c:v>
                </c:pt>
                <c:pt idx="4" formatCode="#,##0.00">
                  <c:v>49970359362.611076</c:v>
                </c:pt>
                <c:pt idx="5" formatCode="#,##0.00">
                  <c:v>620612328528.45581</c:v>
                </c:pt>
                <c:pt idx="6" formatCode="#,##0.00">
                  <c:v>252318403631.43997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12,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44218</c:v>
                </c:pt>
                <c:pt idx="1">
                  <c:v>44225</c:v>
                </c:pt>
                <c:pt idx="2">
                  <c:v>44232</c:v>
                </c:pt>
                <c:pt idx="3">
                  <c:v>44239</c:v>
                </c:pt>
                <c:pt idx="4">
                  <c:v>44246</c:v>
                </c:pt>
                <c:pt idx="5">
                  <c:v>44253</c:v>
                </c:pt>
                <c:pt idx="6">
                  <c:v>44260</c:v>
                </c:pt>
                <c:pt idx="7">
                  <c:v>44267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1497907917131.5071</c:v>
                </c:pt>
                <c:pt idx="1">
                  <c:v>1494913695939.4788</c:v>
                </c:pt>
                <c:pt idx="2">
                  <c:v>1505463904374.8413</c:v>
                </c:pt>
                <c:pt idx="3">
                  <c:v>1499578455140.927</c:v>
                </c:pt>
                <c:pt idx="4">
                  <c:v>1486617241686.8435</c:v>
                </c:pt>
                <c:pt idx="5">
                  <c:v>1478166196226.9844</c:v>
                </c:pt>
                <c:pt idx="6">
                  <c:v>1477009053261.5085</c:v>
                </c:pt>
                <c:pt idx="7">
                  <c:v>1470970497857.4395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12,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44218</c:v>
                </c:pt>
                <c:pt idx="1">
                  <c:v>44225</c:v>
                </c:pt>
                <c:pt idx="2">
                  <c:v>44232</c:v>
                </c:pt>
                <c:pt idx="3">
                  <c:v>44239</c:v>
                </c:pt>
                <c:pt idx="4">
                  <c:v>44246</c:v>
                </c:pt>
                <c:pt idx="5">
                  <c:v>44253</c:v>
                </c:pt>
                <c:pt idx="6">
                  <c:v>44260</c:v>
                </c:pt>
                <c:pt idx="7">
                  <c:v>44267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44218</c:v>
                </c:pt>
                <c:pt idx="1">
                  <c:v>44225</c:v>
                </c:pt>
                <c:pt idx="2">
                  <c:v>44232</c:v>
                </c:pt>
                <c:pt idx="3">
                  <c:v>44239</c:v>
                </c:pt>
                <c:pt idx="4">
                  <c:v>44246</c:v>
                </c:pt>
                <c:pt idx="5">
                  <c:v>44253</c:v>
                </c:pt>
                <c:pt idx="6">
                  <c:v>44260</c:v>
                </c:pt>
                <c:pt idx="7">
                  <c:v>44267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14825747524.41</c:v>
                </c:pt>
                <c:pt idx="1">
                  <c:v>15207882683.340002</c:v>
                </c:pt>
                <c:pt idx="2">
                  <c:v>15311855906.650002</c:v>
                </c:pt>
                <c:pt idx="3">
                  <c:v>15028506577.940001</c:v>
                </c:pt>
                <c:pt idx="4">
                  <c:v>14973964028.359999</c:v>
                </c:pt>
                <c:pt idx="5">
                  <c:v>14980065138.590002</c:v>
                </c:pt>
                <c:pt idx="6">
                  <c:v>14938992201.469999</c:v>
                </c:pt>
                <c:pt idx="7">
                  <c:v>14881321133.329998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44218</c:v>
                </c:pt>
                <c:pt idx="1">
                  <c:v>44225</c:v>
                </c:pt>
                <c:pt idx="2">
                  <c:v>44232</c:v>
                </c:pt>
                <c:pt idx="3">
                  <c:v>44239</c:v>
                </c:pt>
                <c:pt idx="4">
                  <c:v>44246</c:v>
                </c:pt>
                <c:pt idx="5">
                  <c:v>44253</c:v>
                </c:pt>
                <c:pt idx="6">
                  <c:v>44260</c:v>
                </c:pt>
                <c:pt idx="7">
                  <c:v>44267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30186886129.4701</c:v>
                </c:pt>
                <c:pt idx="1">
                  <c:v>30522533194.753242</c:v>
                </c:pt>
                <c:pt idx="2">
                  <c:v>30287495985.1064</c:v>
                </c:pt>
                <c:pt idx="3">
                  <c:v>29612293800.639996</c:v>
                </c:pt>
                <c:pt idx="4">
                  <c:v>29803042355.010002</c:v>
                </c:pt>
                <c:pt idx="5">
                  <c:v>29729205045.289997</c:v>
                </c:pt>
                <c:pt idx="6">
                  <c:v>29391005792.019001</c:v>
                </c:pt>
                <c:pt idx="7">
                  <c:v>29065801302.112152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44218</c:v>
                </c:pt>
                <c:pt idx="1">
                  <c:v>44225</c:v>
                </c:pt>
                <c:pt idx="2">
                  <c:v>44232</c:v>
                </c:pt>
                <c:pt idx="3">
                  <c:v>44239</c:v>
                </c:pt>
                <c:pt idx="4">
                  <c:v>44246</c:v>
                </c:pt>
                <c:pt idx="5">
                  <c:v>44253</c:v>
                </c:pt>
                <c:pt idx="6">
                  <c:v>44260</c:v>
                </c:pt>
                <c:pt idx="7">
                  <c:v>44267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15466748557.959999</c:v>
                </c:pt>
                <c:pt idx="1">
                  <c:v>15735857201.58</c:v>
                </c:pt>
                <c:pt idx="2">
                  <c:v>15576716116.050001</c:v>
                </c:pt>
                <c:pt idx="3">
                  <c:v>14859567653.780003</c:v>
                </c:pt>
                <c:pt idx="4">
                  <c:v>14839652118.940002</c:v>
                </c:pt>
                <c:pt idx="5">
                  <c:v>14875199777.440002</c:v>
                </c:pt>
                <c:pt idx="6">
                  <c:v>14580937559.65</c:v>
                </c:pt>
                <c:pt idx="7">
                  <c:v>14154792731.32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44218</c:v>
                </c:pt>
                <c:pt idx="1">
                  <c:v>44225</c:v>
                </c:pt>
                <c:pt idx="2">
                  <c:v>44232</c:v>
                </c:pt>
                <c:pt idx="3">
                  <c:v>44239</c:v>
                </c:pt>
                <c:pt idx="4">
                  <c:v>44246</c:v>
                </c:pt>
                <c:pt idx="5">
                  <c:v>44253</c:v>
                </c:pt>
                <c:pt idx="6">
                  <c:v>44260</c:v>
                </c:pt>
                <c:pt idx="7">
                  <c:v>44267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42491705608.34108</c:v>
                </c:pt>
                <c:pt idx="1">
                  <c:v>42503508866.801079</c:v>
                </c:pt>
                <c:pt idx="2">
                  <c:v>49892017772.45108</c:v>
                </c:pt>
                <c:pt idx="3">
                  <c:v>49918590305.391075</c:v>
                </c:pt>
                <c:pt idx="4">
                  <c:v>49921436086.431076</c:v>
                </c:pt>
                <c:pt idx="5">
                  <c:v>49931236633.381073</c:v>
                </c:pt>
                <c:pt idx="6">
                  <c:v>49951177778.721077</c:v>
                </c:pt>
                <c:pt idx="7">
                  <c:v>49970359362.611076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44218</c:v>
                </c:pt>
                <c:pt idx="1">
                  <c:v>44225</c:v>
                </c:pt>
                <c:pt idx="2">
                  <c:v>44232</c:v>
                </c:pt>
                <c:pt idx="3">
                  <c:v>44239</c:v>
                </c:pt>
                <c:pt idx="4">
                  <c:v>44246</c:v>
                </c:pt>
                <c:pt idx="5">
                  <c:v>44253</c:v>
                </c:pt>
                <c:pt idx="6">
                  <c:v>44260</c:v>
                </c:pt>
                <c:pt idx="7">
                  <c:v>44267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710300285781.38733</c:v>
                </c:pt>
                <c:pt idx="1">
                  <c:v>699358275142.32617</c:v>
                </c:pt>
                <c:pt idx="2">
                  <c:v>691463024022.96985</c:v>
                </c:pt>
                <c:pt idx="3">
                  <c:v>673064205898.18994</c:v>
                </c:pt>
                <c:pt idx="4">
                  <c:v>665301989611.16992</c:v>
                </c:pt>
                <c:pt idx="5">
                  <c:v>649791188976.88782</c:v>
                </c:pt>
                <c:pt idx="6">
                  <c:v>641814373405.4718</c:v>
                </c:pt>
                <c:pt idx="7">
                  <c:v>620612328528.45581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44218</c:v>
                </c:pt>
                <c:pt idx="1">
                  <c:v>44225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457132505206.80859</c:v>
                </c:pt>
                <c:pt idx="1">
                  <c:v>462211719292.89813</c:v>
                </c:pt>
                <c:pt idx="2">
                  <c:v>472489656332.72375</c:v>
                </c:pt>
                <c:pt idx="3">
                  <c:v>486718344326.01611</c:v>
                </c:pt>
                <c:pt idx="4">
                  <c:v>482304677429.96259</c:v>
                </c:pt>
                <c:pt idx="5">
                  <c:v>486590881226.19519</c:v>
                </c:pt>
                <c:pt idx="6">
                  <c:v>484059529067.43652</c:v>
                </c:pt>
                <c:pt idx="7">
                  <c:v>489967491168.17041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227504038323.12997</c:v>
                </c:pt>
                <c:pt idx="1">
                  <c:v>229373919557.78</c:v>
                </c:pt>
                <c:pt idx="2">
                  <c:v>230443138238.89001</c:v>
                </c:pt>
                <c:pt idx="3">
                  <c:v>230376946578.97</c:v>
                </c:pt>
                <c:pt idx="4">
                  <c:v>229472480056.97</c:v>
                </c:pt>
                <c:pt idx="5">
                  <c:v>232268419429.20007</c:v>
                </c:pt>
                <c:pt idx="6">
                  <c:v>242273037456.74002</c:v>
                </c:pt>
                <c:pt idx="7">
                  <c:v>252318403631.43997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70</xdr:row>
      <xdr:rowOff>0</xdr:rowOff>
    </xdr:from>
    <xdr:to>
      <xdr:col>14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304800</xdr:colOff>
      <xdr:row>93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747281</xdr:colOff>
      <xdr:row>0</xdr:row>
      <xdr:rowOff>84860</xdr:rowOff>
    </xdr:from>
    <xdr:to>
      <xdr:col>9</xdr:col>
      <xdr:colOff>415638</xdr:colOff>
      <xdr:row>23</xdr:row>
      <xdr:rowOff>84859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2"/>
  <sheetViews>
    <sheetView tabSelected="1" zoomScale="120" zoomScaleNormal="120" workbookViewId="0">
      <selection activeCell="A2" sqref="A2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2.710937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29" t="s">
        <v>223</v>
      </c>
      <c r="B1" s="430"/>
      <c r="C1" s="430"/>
      <c r="D1" s="430"/>
      <c r="E1" s="430"/>
      <c r="F1" s="430"/>
      <c r="G1" s="430"/>
      <c r="H1" s="430"/>
      <c r="I1" s="430"/>
      <c r="J1" s="430"/>
      <c r="K1" s="431"/>
      <c r="M1" s="4"/>
    </row>
    <row r="2" spans="1:19" ht="24.75" customHeight="1" thickBot="1">
      <c r="A2" s="187"/>
      <c r="B2" s="190"/>
      <c r="C2" s="188"/>
      <c r="D2" s="422" t="s">
        <v>222</v>
      </c>
      <c r="E2" s="423"/>
      <c r="F2" s="424"/>
      <c r="G2" s="422" t="s">
        <v>224</v>
      </c>
      <c r="H2" s="423"/>
      <c r="I2" s="424"/>
      <c r="J2" s="432" t="s">
        <v>84</v>
      </c>
      <c r="K2" s="433"/>
      <c r="M2" s="4"/>
    </row>
    <row r="3" spans="1:19" ht="14.25" customHeight="1">
      <c r="A3" s="191" t="s">
        <v>2</v>
      </c>
      <c r="B3" s="189" t="s">
        <v>3</v>
      </c>
      <c r="C3" s="36" t="s">
        <v>4</v>
      </c>
      <c r="D3" s="37" t="s">
        <v>79</v>
      </c>
      <c r="E3" s="38" t="s">
        <v>83</v>
      </c>
      <c r="F3" s="38" t="s">
        <v>5</v>
      </c>
      <c r="G3" s="37" t="s">
        <v>79</v>
      </c>
      <c r="H3" s="38" t="s">
        <v>83</v>
      </c>
      <c r="I3" s="38" t="s">
        <v>5</v>
      </c>
      <c r="J3" s="70" t="s">
        <v>79</v>
      </c>
      <c r="K3" s="53" t="s">
        <v>5</v>
      </c>
      <c r="L3" s="7"/>
      <c r="M3" s="4"/>
    </row>
    <row r="4" spans="1:19" ht="12.95" customHeight="1">
      <c r="A4" s="192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1" t="s">
        <v>102</v>
      </c>
      <c r="K4" s="271" t="s">
        <v>102</v>
      </c>
      <c r="L4" s="8"/>
      <c r="M4" s="194"/>
    </row>
    <row r="5" spans="1:19" ht="13.5" customHeight="1">
      <c r="A5" s="407">
        <v>1</v>
      </c>
      <c r="B5" s="408" t="s">
        <v>7</v>
      </c>
      <c r="C5" s="408" t="s">
        <v>8</v>
      </c>
      <c r="D5" s="73">
        <v>6091093656.1000004</v>
      </c>
      <c r="E5" s="55">
        <f>(D5/$D$19)</f>
        <v>0.41774362116164299</v>
      </c>
      <c r="F5" s="73">
        <v>9921.58</v>
      </c>
      <c r="G5" s="73">
        <v>6062710907.1899996</v>
      </c>
      <c r="H5" s="55">
        <f t="shared" ref="H5:H18" si="0">(G5/$G$19)</f>
        <v>0.4283150606490459</v>
      </c>
      <c r="I5" s="73">
        <v>9884.09</v>
      </c>
      <c r="J5" s="186">
        <f t="shared" ref="J5:J13" si="1">((G5-D5)/D5)</f>
        <v>-4.6597131012058157E-3</v>
      </c>
      <c r="K5" s="186">
        <f t="shared" ref="K5:K13" si="2">((I5-F5)/F5)</f>
        <v>-3.7786320323980435E-3</v>
      </c>
      <c r="L5" s="9"/>
      <c r="M5" s="194"/>
      <c r="N5" s="276"/>
    </row>
    <row r="6" spans="1:19" ht="12.75" customHeight="1">
      <c r="A6" s="407">
        <v>2</v>
      </c>
      <c r="B6" s="54" t="s">
        <v>170</v>
      </c>
      <c r="C6" s="408" t="s">
        <v>61</v>
      </c>
      <c r="D6" s="74">
        <v>806639441.44000006</v>
      </c>
      <c r="E6" s="55">
        <f t="shared" ref="E6:E18" si="3">(D6/$D$19)</f>
        <v>5.5321507148636512E-2</v>
      </c>
      <c r="F6" s="73">
        <v>1.58</v>
      </c>
      <c r="G6" s="74">
        <v>796996616.23000002</v>
      </c>
      <c r="H6" s="55">
        <f t="shared" si="0"/>
        <v>5.6305777933893943E-2</v>
      </c>
      <c r="I6" s="73">
        <v>1.56</v>
      </c>
      <c r="J6" s="186">
        <f t="shared" si="1"/>
        <v>-1.1954319011212517E-2</v>
      </c>
      <c r="K6" s="186">
        <f t="shared" si="2"/>
        <v>-1.2658227848101276E-2</v>
      </c>
      <c r="L6" s="9"/>
      <c r="M6" s="194"/>
      <c r="N6" s="276"/>
    </row>
    <row r="7" spans="1:19" ht="12.95" customHeight="1">
      <c r="A7" s="407">
        <v>3</v>
      </c>
      <c r="B7" s="54" t="s">
        <v>76</v>
      </c>
      <c r="C7" s="408" t="s">
        <v>13</v>
      </c>
      <c r="D7" s="74">
        <v>250886088.30000001</v>
      </c>
      <c r="E7" s="55">
        <f t="shared" si="3"/>
        <v>1.7206444186022719E-2</v>
      </c>
      <c r="F7" s="73">
        <v>128.28</v>
      </c>
      <c r="G7" s="74">
        <v>249977855.94</v>
      </c>
      <c r="H7" s="55">
        <f t="shared" si="0"/>
        <v>1.7660297871185317E-2</v>
      </c>
      <c r="I7" s="73">
        <v>127.8</v>
      </c>
      <c r="J7" s="186">
        <f t="shared" si="1"/>
        <v>-3.6200985321831981E-3</v>
      </c>
      <c r="K7" s="186">
        <f t="shared" si="2"/>
        <v>-3.7418147801684125E-3</v>
      </c>
      <c r="L7" s="9"/>
      <c r="M7" s="234"/>
      <c r="N7" s="10"/>
    </row>
    <row r="8" spans="1:19" ht="12.95" customHeight="1">
      <c r="A8" s="407">
        <v>4</v>
      </c>
      <c r="B8" s="408" t="s">
        <v>14</v>
      </c>
      <c r="C8" s="408" t="s">
        <v>15</v>
      </c>
      <c r="D8" s="74">
        <v>554646709</v>
      </c>
      <c r="E8" s="55">
        <f t="shared" si="3"/>
        <v>3.803916632459084E-2</v>
      </c>
      <c r="F8" s="96">
        <v>15.88</v>
      </c>
      <c r="G8" s="74">
        <v>533829962</v>
      </c>
      <c r="H8" s="55">
        <f t="shared" si="0"/>
        <v>3.7713725105900431E-2</v>
      </c>
      <c r="I8" s="96">
        <v>15.28</v>
      </c>
      <c r="J8" s="186">
        <f t="shared" si="1"/>
        <v>-3.7531543345008835E-2</v>
      </c>
      <c r="K8" s="186">
        <f t="shared" si="2"/>
        <v>-3.7783375314861548E-2</v>
      </c>
      <c r="L8" s="48"/>
      <c r="M8" s="194"/>
      <c r="N8" s="10"/>
      <c r="O8" s="326"/>
      <c r="P8" s="327"/>
      <c r="Q8" s="327"/>
      <c r="R8" s="328"/>
    </row>
    <row r="9" spans="1:19" ht="12.95" customHeight="1">
      <c r="A9" s="407">
        <v>5</v>
      </c>
      <c r="B9" s="408" t="s">
        <v>77</v>
      </c>
      <c r="C9" s="408" t="s">
        <v>20</v>
      </c>
      <c r="D9" s="73">
        <v>334702598.92000002</v>
      </c>
      <c r="E9" s="55">
        <f t="shared" si="3"/>
        <v>2.2954806407389498E-2</v>
      </c>
      <c r="F9" s="73">
        <v>156.78049999999999</v>
      </c>
      <c r="G9" s="73">
        <v>322855154.97000003</v>
      </c>
      <c r="H9" s="55">
        <f t="shared" si="0"/>
        <v>2.2808893150065384E-2</v>
      </c>
      <c r="I9" s="73">
        <v>151.51660000000001</v>
      </c>
      <c r="J9" s="230">
        <f>((G9-D9)/D9)</f>
        <v>-3.5396928461950014E-2</v>
      </c>
      <c r="K9" s="230">
        <f>((I9-F9)/F9)</f>
        <v>-3.3574966274504667E-2</v>
      </c>
      <c r="L9" s="48"/>
      <c r="M9" s="194"/>
      <c r="N9" s="10"/>
      <c r="O9" s="326"/>
      <c r="P9" s="327"/>
      <c r="Q9" s="327"/>
      <c r="R9" s="328"/>
    </row>
    <row r="10" spans="1:19" ht="12.95" customHeight="1">
      <c r="A10" s="407">
        <v>6</v>
      </c>
      <c r="B10" s="408" t="s">
        <v>55</v>
      </c>
      <c r="C10" s="408" t="s">
        <v>100</v>
      </c>
      <c r="D10" s="73">
        <v>1776606568.9200001</v>
      </c>
      <c r="E10" s="55">
        <f t="shared" si="3"/>
        <v>0.12184446724718336</v>
      </c>
      <c r="F10" s="73">
        <v>0.90469999999999995</v>
      </c>
      <c r="G10" s="73">
        <v>1521016964.97</v>
      </c>
      <c r="H10" s="55">
        <f t="shared" si="0"/>
        <v>0.10745596871966052</v>
      </c>
      <c r="I10" s="73">
        <v>0.89319999999999999</v>
      </c>
      <c r="J10" s="186">
        <f t="shared" si="1"/>
        <v>-0.14386393049608787</v>
      </c>
      <c r="K10" s="186">
        <f t="shared" si="2"/>
        <v>-1.2711396042887095E-2</v>
      </c>
      <c r="L10" s="9"/>
      <c r="M10" s="227"/>
      <c r="N10" s="10"/>
      <c r="O10" s="329"/>
      <c r="P10" s="328"/>
      <c r="Q10" s="328"/>
      <c r="R10" s="330"/>
      <c r="S10" s="331"/>
    </row>
    <row r="11" spans="1:19" ht="12.95" customHeight="1">
      <c r="A11" s="407">
        <v>7</v>
      </c>
      <c r="B11" s="408" t="s">
        <v>9</v>
      </c>
      <c r="C11" s="408" t="s">
        <v>16</v>
      </c>
      <c r="D11" s="73">
        <v>2519267957.5300002</v>
      </c>
      <c r="E11" s="55">
        <f t="shared" si="3"/>
        <v>0.17277818708322296</v>
      </c>
      <c r="F11" s="73">
        <v>18.853300000000001</v>
      </c>
      <c r="G11" s="73">
        <v>2469446648.3699999</v>
      </c>
      <c r="H11" s="55">
        <f t="shared" si="0"/>
        <v>0.17446010656912761</v>
      </c>
      <c r="I11" s="73">
        <v>18.5242</v>
      </c>
      <c r="J11" s="186">
        <f t="shared" si="1"/>
        <v>-1.9776105598884885E-2</v>
      </c>
      <c r="K11" s="186">
        <f t="shared" si="2"/>
        <v>-1.7455830013843751E-2</v>
      </c>
      <c r="L11" s="49"/>
      <c r="M11" s="227"/>
      <c r="N11" s="10"/>
    </row>
    <row r="12" spans="1:19" ht="12.95" customHeight="1">
      <c r="A12" s="407">
        <v>8</v>
      </c>
      <c r="B12" s="75" t="s">
        <v>17</v>
      </c>
      <c r="C12" s="75" t="s">
        <v>72</v>
      </c>
      <c r="D12" s="73">
        <v>333222014.54000002</v>
      </c>
      <c r="E12" s="55">
        <f t="shared" si="3"/>
        <v>2.2853263939770871E-2</v>
      </c>
      <c r="F12" s="73">
        <v>150.57</v>
      </c>
      <c r="G12" s="73">
        <v>325063799.38999999</v>
      </c>
      <c r="H12" s="55">
        <f t="shared" si="0"/>
        <v>2.2964928244462276E-2</v>
      </c>
      <c r="I12" s="73">
        <v>146.85</v>
      </c>
      <c r="J12" s="186">
        <f>((G12-D12)/D12)</f>
        <v>-2.4482821644488686E-2</v>
      </c>
      <c r="K12" s="186">
        <f>((I12-F12)/F12)</f>
        <v>-2.4706116756325953E-2</v>
      </c>
      <c r="L12" s="9"/>
      <c r="M12" s="348"/>
      <c r="N12" s="10"/>
    </row>
    <row r="13" spans="1:19" ht="12.95" customHeight="1">
      <c r="A13" s="407">
        <v>9</v>
      </c>
      <c r="B13" s="408" t="s">
        <v>74</v>
      </c>
      <c r="C13" s="408" t="s">
        <v>73</v>
      </c>
      <c r="D13" s="73">
        <v>285180729.89999998</v>
      </c>
      <c r="E13" s="55">
        <f t="shared" si="3"/>
        <v>1.9558463146374345E-2</v>
      </c>
      <c r="F13" s="73">
        <v>10.4735</v>
      </c>
      <c r="G13" s="73">
        <v>279707694.14999998</v>
      </c>
      <c r="H13" s="55">
        <f t="shared" si="0"/>
        <v>1.9760635104963203E-2</v>
      </c>
      <c r="I13" s="73">
        <v>10.2765</v>
      </c>
      <c r="J13" s="186">
        <f t="shared" si="1"/>
        <v>-1.9191464135459458E-2</v>
      </c>
      <c r="K13" s="186">
        <f t="shared" si="2"/>
        <v>-1.880937604430221E-2</v>
      </c>
      <c r="L13" s="48"/>
      <c r="M13"/>
      <c r="N13" s="50"/>
      <c r="O13" s="50"/>
    </row>
    <row r="14" spans="1:19" ht="12.95" customHeight="1">
      <c r="A14" s="407">
        <v>10</v>
      </c>
      <c r="B14" s="408" t="s">
        <v>7</v>
      </c>
      <c r="C14" s="54" t="s">
        <v>91</v>
      </c>
      <c r="D14" s="73">
        <v>305358585.81999999</v>
      </c>
      <c r="E14" s="55">
        <f t="shared" si="3"/>
        <v>2.0942314893729632E-2</v>
      </c>
      <c r="F14" s="73">
        <v>2430.7600000000002</v>
      </c>
      <c r="G14" s="73">
        <v>296795057.29000002</v>
      </c>
      <c r="H14" s="55">
        <f t="shared" si="0"/>
        <v>2.0967813723848327E-2</v>
      </c>
      <c r="I14" s="73">
        <v>2443.6</v>
      </c>
      <c r="J14" s="186">
        <f t="shared" ref="J14:J19" si="4">((G14-D14)/D14)</f>
        <v>-2.8044171435375728E-2</v>
      </c>
      <c r="K14" s="186">
        <f>((I14-F14)/F14)</f>
        <v>5.2822985403740766E-3</v>
      </c>
      <c r="L14" s="48"/>
      <c r="M14" s="342"/>
      <c r="N14" s="282"/>
      <c r="O14" s="282"/>
    </row>
    <row r="15" spans="1:19" ht="12.95" customHeight="1">
      <c r="A15" s="407">
        <v>11</v>
      </c>
      <c r="B15" s="408" t="s">
        <v>105</v>
      </c>
      <c r="C15" s="73" t="s">
        <v>106</v>
      </c>
      <c r="D15" s="73">
        <v>355122584.42000002</v>
      </c>
      <c r="E15" s="55">
        <f t="shared" si="3"/>
        <v>2.4355264053988884E-2</v>
      </c>
      <c r="F15" s="73">
        <v>124.65</v>
      </c>
      <c r="G15" s="73">
        <v>343178840.94999999</v>
      </c>
      <c r="H15" s="55">
        <f t="shared" si="0"/>
        <v>2.4244709722287611E-2</v>
      </c>
      <c r="I15" s="73">
        <v>121.37</v>
      </c>
      <c r="J15" s="186">
        <f t="shared" si="4"/>
        <v>-3.3632734143076298E-2</v>
      </c>
      <c r="K15" s="186">
        <f>((I15-F15)/F15)</f>
        <v>-2.6313678299237874E-2</v>
      </c>
      <c r="L15" s="48"/>
      <c r="M15" s="332"/>
      <c r="N15" s="282"/>
      <c r="O15" s="282"/>
    </row>
    <row r="16" spans="1:19" ht="12.95" customHeight="1">
      <c r="A16" s="407">
        <v>12</v>
      </c>
      <c r="B16" s="417" t="s">
        <v>65</v>
      </c>
      <c r="C16" s="417" t="s">
        <v>159</v>
      </c>
      <c r="D16" s="73">
        <v>295744957.81999999</v>
      </c>
      <c r="E16" s="55">
        <f t="shared" si="3"/>
        <v>2.0282986372455122E-2</v>
      </c>
      <c r="F16" s="73">
        <v>1.18</v>
      </c>
      <c r="G16" s="73">
        <v>291650664.73000002</v>
      </c>
      <c r="H16" s="55">
        <f t="shared" si="0"/>
        <v>2.0604375511954407E-2</v>
      </c>
      <c r="I16" s="73">
        <v>1.1599999999999999</v>
      </c>
      <c r="J16" s="186">
        <f t="shared" si="4"/>
        <v>-1.3843999641379834E-2</v>
      </c>
      <c r="K16" s="186">
        <f>((I16-F16)/F16)</f>
        <v>-1.6949152542372899E-2</v>
      </c>
      <c r="L16" s="48"/>
      <c r="M16" s="50"/>
      <c r="N16" s="282"/>
      <c r="O16" s="282"/>
    </row>
    <row r="17" spans="1:18" ht="12.95" customHeight="1">
      <c r="A17" s="407">
        <v>13</v>
      </c>
      <c r="B17" s="408" t="s">
        <v>115</v>
      </c>
      <c r="C17" s="54" t="s">
        <v>162</v>
      </c>
      <c r="D17" s="73">
        <v>288709150.31</v>
      </c>
      <c r="E17" s="55">
        <f t="shared" si="3"/>
        <v>1.9800451728765937E-2</v>
      </c>
      <c r="F17" s="73">
        <v>1.5727880000000001</v>
      </c>
      <c r="G17" s="73">
        <v>288779861.76999998</v>
      </c>
      <c r="H17" s="55">
        <f t="shared" si="0"/>
        <v>2.0401560605760274E-2</v>
      </c>
      <c r="I17" s="73">
        <v>1.573356</v>
      </c>
      <c r="J17" s="186">
        <f t="shared" si="4"/>
        <v>2.4492282258477944E-4</v>
      </c>
      <c r="K17" s="186">
        <f>((I17-F17)/F17)</f>
        <v>3.611421246855278E-4</v>
      </c>
      <c r="L17" s="48"/>
      <c r="M17" s="50"/>
      <c r="N17" s="282"/>
      <c r="O17" s="282"/>
    </row>
    <row r="18" spans="1:18" ht="12.95" customHeight="1">
      <c r="A18" s="407">
        <v>14</v>
      </c>
      <c r="B18" s="408" t="s">
        <v>174</v>
      </c>
      <c r="C18" s="54" t="s">
        <v>175</v>
      </c>
      <c r="D18" s="73">
        <v>383756516.63</v>
      </c>
      <c r="E18" s="55">
        <f t="shared" si="3"/>
        <v>2.631905630622642E-2</v>
      </c>
      <c r="F18" s="73">
        <v>129.21</v>
      </c>
      <c r="G18" s="73">
        <v>372782703.37</v>
      </c>
      <c r="H18" s="55">
        <f t="shared" si="0"/>
        <v>2.6336147087844805E-2</v>
      </c>
      <c r="I18" s="73">
        <v>125.52</v>
      </c>
      <c r="J18" s="186">
        <f t="shared" si="4"/>
        <v>-2.859577045457817E-2</v>
      </c>
      <c r="K18" s="186">
        <f>((I18-F18)/F18)</f>
        <v>-2.8558161133039328E-2</v>
      </c>
      <c r="L18" s="48"/>
      <c r="N18" s="50"/>
      <c r="O18" s="50"/>
    </row>
    <row r="19" spans="1:18" ht="12.95" customHeight="1">
      <c r="A19" s="237"/>
      <c r="B19" s="238"/>
      <c r="C19" s="239" t="s">
        <v>56</v>
      </c>
      <c r="D19" s="78">
        <f>SUM(D5:D18)</f>
        <v>14580937559.65</v>
      </c>
      <c r="E19" s="66">
        <f>(D19/$D$126)</f>
        <v>9.8719351296138631E-3</v>
      </c>
      <c r="F19" s="79"/>
      <c r="G19" s="78">
        <f>SUM(G5:G18)</f>
        <v>14154792731.32</v>
      </c>
      <c r="H19" s="66">
        <f>(G19/$G$126)</f>
        <v>9.6227577316726209E-3</v>
      </c>
      <c r="I19" s="79"/>
      <c r="J19" s="186">
        <f t="shared" si="4"/>
        <v>-2.9226160978103051E-2</v>
      </c>
      <c r="K19" s="186"/>
      <c r="L19" s="9"/>
      <c r="M19" s="49"/>
      <c r="Q19" s="50"/>
      <c r="R19" s="50"/>
    </row>
    <row r="20" spans="1:18" ht="12.95" customHeight="1">
      <c r="A20" s="240"/>
      <c r="B20" s="80"/>
      <c r="C20" s="80" t="s">
        <v>59</v>
      </c>
      <c r="D20" s="391"/>
      <c r="E20" s="82"/>
      <c r="F20" s="83"/>
      <c r="G20" s="81"/>
      <c r="H20" s="82"/>
      <c r="I20" s="83"/>
      <c r="J20" s="186"/>
      <c r="K20" s="186"/>
      <c r="L20" s="9"/>
      <c r="M20" s="4"/>
      <c r="O20" s="94"/>
    </row>
    <row r="21" spans="1:18" ht="12.95" customHeight="1">
      <c r="A21" s="407">
        <v>15</v>
      </c>
      <c r="B21" s="408" t="s">
        <v>7</v>
      </c>
      <c r="C21" s="408" t="s">
        <v>48</v>
      </c>
      <c r="D21" s="84">
        <v>266116713652.35001</v>
      </c>
      <c r="E21" s="55">
        <f>(D21/$D$47)</f>
        <v>0.41463190087241697</v>
      </c>
      <c r="F21" s="84">
        <v>100</v>
      </c>
      <c r="G21" s="84">
        <v>262106337668.07999</v>
      </c>
      <c r="H21" s="55">
        <f t="shared" ref="H21:H46" si="5">(G21/$G$47)</f>
        <v>0.42233504817663658</v>
      </c>
      <c r="I21" s="84">
        <v>100</v>
      </c>
      <c r="J21" s="186">
        <f>((G21-D21)/D21)</f>
        <v>-1.5069989138333871E-2</v>
      </c>
      <c r="K21" s="186">
        <f t="shared" ref="K21:K30" si="6">((I21-F21)/F21)</f>
        <v>0</v>
      </c>
      <c r="L21" s="9"/>
      <c r="M21" s="4"/>
      <c r="N21" s="194"/>
      <c r="O21" s="194"/>
    </row>
    <row r="22" spans="1:18" ht="12.95" customHeight="1">
      <c r="A22" s="407">
        <v>16</v>
      </c>
      <c r="B22" s="408" t="s">
        <v>21</v>
      </c>
      <c r="C22" s="408" t="s">
        <v>22</v>
      </c>
      <c r="D22" s="84">
        <v>189879219254.44</v>
      </c>
      <c r="E22" s="55">
        <f t="shared" ref="E22:E44" si="7">(D22/$D$47)</f>
        <v>0.29584756453324573</v>
      </c>
      <c r="F22" s="84">
        <v>100</v>
      </c>
      <c r="G22" s="84">
        <v>176088322137.56</v>
      </c>
      <c r="H22" s="55">
        <f t="shared" si="5"/>
        <v>0.28373320032988375</v>
      </c>
      <c r="I22" s="84">
        <v>100</v>
      </c>
      <c r="J22" s="186">
        <f t="shared" ref="J22:J47" si="8">((G22-D22)/D22)</f>
        <v>-7.2629838963051918E-2</v>
      </c>
      <c r="K22" s="186">
        <f t="shared" si="6"/>
        <v>0</v>
      </c>
      <c r="L22" s="9"/>
      <c r="M22" s="233"/>
      <c r="N22" s="95"/>
      <c r="O22" s="94"/>
      <c r="P22" s="214"/>
    </row>
    <row r="23" spans="1:18" ht="12.95" customHeight="1">
      <c r="A23" s="407">
        <v>17</v>
      </c>
      <c r="B23" s="408" t="s">
        <v>55</v>
      </c>
      <c r="C23" s="408" t="s">
        <v>101</v>
      </c>
      <c r="D23" s="84">
        <v>11247746848.610001</v>
      </c>
      <c r="E23" s="55">
        <f t="shared" si="7"/>
        <v>1.7524922025241307E-2</v>
      </c>
      <c r="F23" s="84">
        <v>1</v>
      </c>
      <c r="G23" s="84">
        <v>11224746679.99</v>
      </c>
      <c r="H23" s="55">
        <f t="shared" si="5"/>
        <v>1.8086567352932195E-2</v>
      </c>
      <c r="I23" s="84">
        <v>1</v>
      </c>
      <c r="J23" s="186">
        <f t="shared" si="8"/>
        <v>-2.0448689795008329E-3</v>
      </c>
      <c r="K23" s="186">
        <f t="shared" si="6"/>
        <v>0</v>
      </c>
      <c r="L23" s="9"/>
      <c r="M23" s="4"/>
      <c r="N23" s="10"/>
    </row>
    <row r="24" spans="1:18" ht="12.95" customHeight="1">
      <c r="A24" s="407">
        <v>18</v>
      </c>
      <c r="B24" s="408" t="s">
        <v>50</v>
      </c>
      <c r="C24" s="408" t="s">
        <v>51</v>
      </c>
      <c r="D24" s="84">
        <v>732346696.82000005</v>
      </c>
      <c r="E24" s="55">
        <f t="shared" si="7"/>
        <v>1.1410568649844394E-3</v>
      </c>
      <c r="F24" s="84">
        <v>100</v>
      </c>
      <c r="G24" s="84">
        <v>736959946.48000002</v>
      </c>
      <c r="H24" s="55">
        <f t="shared" si="5"/>
        <v>1.1874722956719502E-3</v>
      </c>
      <c r="I24" s="84">
        <v>100</v>
      </c>
      <c r="J24" s="186">
        <f t="shared" si="8"/>
        <v>6.2992701135017679E-3</v>
      </c>
      <c r="K24" s="186">
        <f t="shared" si="6"/>
        <v>0</v>
      </c>
      <c r="L24" s="9"/>
      <c r="M24" s="233"/>
      <c r="N24" s="95"/>
    </row>
    <row r="25" spans="1:18" ht="12.95" customHeight="1">
      <c r="A25" s="407">
        <v>19</v>
      </c>
      <c r="B25" s="408" t="s">
        <v>9</v>
      </c>
      <c r="C25" s="408" t="s">
        <v>23</v>
      </c>
      <c r="D25" s="84">
        <v>72739066341.570007</v>
      </c>
      <c r="E25" s="55">
        <f t="shared" si="7"/>
        <v>0.11333349540867398</v>
      </c>
      <c r="F25" s="76">
        <v>1</v>
      </c>
      <c r="G25" s="84">
        <v>71480090820.690002</v>
      </c>
      <c r="H25" s="55">
        <f t="shared" si="5"/>
        <v>0.11517671746898363</v>
      </c>
      <c r="I25" s="76">
        <v>1</v>
      </c>
      <c r="J25" s="186">
        <f t="shared" si="8"/>
        <v>-1.7308106691500201E-2</v>
      </c>
      <c r="K25" s="186">
        <f t="shared" si="6"/>
        <v>0</v>
      </c>
      <c r="L25" s="9"/>
      <c r="M25" s="215"/>
      <c r="N25" s="10"/>
    </row>
    <row r="26" spans="1:18" ht="12.95" customHeight="1">
      <c r="A26" s="407">
        <v>20</v>
      </c>
      <c r="B26" s="408" t="s">
        <v>74</v>
      </c>
      <c r="C26" s="408" t="s">
        <v>75</v>
      </c>
      <c r="D26" s="84">
        <v>1198722180.72</v>
      </c>
      <c r="E26" s="55">
        <f t="shared" si="7"/>
        <v>1.8677085312994337E-3</v>
      </c>
      <c r="F26" s="76">
        <v>10</v>
      </c>
      <c r="G26" s="84">
        <v>1190896829.75</v>
      </c>
      <c r="H26" s="55">
        <f t="shared" si="5"/>
        <v>1.9189061754118794E-3</v>
      </c>
      <c r="I26" s="76">
        <v>10</v>
      </c>
      <c r="J26" s="186">
        <f t="shared" si="8"/>
        <v>-6.5280772274521632E-3</v>
      </c>
      <c r="K26" s="186">
        <f t="shared" si="6"/>
        <v>0</v>
      </c>
      <c r="L26" s="9"/>
      <c r="M26" s="50"/>
      <c r="N26" s="50"/>
      <c r="O26" s="436"/>
      <c r="P26" s="436"/>
    </row>
    <row r="27" spans="1:18" ht="12.95" customHeight="1">
      <c r="A27" s="407">
        <v>21</v>
      </c>
      <c r="B27" s="408" t="s">
        <v>105</v>
      </c>
      <c r="C27" s="408" t="s">
        <v>107</v>
      </c>
      <c r="D27" s="84">
        <v>26532707529.450001</v>
      </c>
      <c r="E27" s="55">
        <f t="shared" si="7"/>
        <v>4.1340157885008492E-2</v>
      </c>
      <c r="F27" s="76">
        <v>1</v>
      </c>
      <c r="G27" s="84">
        <v>25332504304.360001</v>
      </c>
      <c r="H27" s="55">
        <f t="shared" si="5"/>
        <v>4.0818564407874916E-2</v>
      </c>
      <c r="I27" s="76">
        <v>1</v>
      </c>
      <c r="J27" s="186">
        <f t="shared" si="8"/>
        <v>-4.5234856780365651E-2</v>
      </c>
      <c r="K27" s="186">
        <f t="shared" si="6"/>
        <v>0</v>
      </c>
      <c r="L27" s="9"/>
      <c r="M27" s="233"/>
      <c r="N27" s="10"/>
      <c r="O27" s="435"/>
      <c r="P27" s="435"/>
    </row>
    <row r="28" spans="1:18" ht="12.95" customHeight="1">
      <c r="A28" s="407">
        <v>22</v>
      </c>
      <c r="B28" s="408" t="s">
        <v>112</v>
      </c>
      <c r="C28" s="408" t="s">
        <v>111</v>
      </c>
      <c r="D28" s="84">
        <v>4971569795.1246967</v>
      </c>
      <c r="E28" s="55">
        <f t="shared" si="7"/>
        <v>7.7461178825670588E-3</v>
      </c>
      <c r="F28" s="76">
        <v>100</v>
      </c>
      <c r="G28" s="84">
        <v>4962062358.1899996</v>
      </c>
      <c r="H28" s="55">
        <f t="shared" si="5"/>
        <v>7.9954298844749482E-3</v>
      </c>
      <c r="I28" s="76">
        <v>100</v>
      </c>
      <c r="J28" s="186">
        <f t="shared" si="8"/>
        <v>-1.9123611508020046E-3</v>
      </c>
      <c r="K28" s="186">
        <f t="shared" si="6"/>
        <v>0</v>
      </c>
      <c r="L28" s="9"/>
      <c r="M28" s="4"/>
      <c r="N28" s="10"/>
      <c r="O28" s="436"/>
      <c r="P28" s="436"/>
    </row>
    <row r="29" spans="1:18" ht="12.95" customHeight="1">
      <c r="A29" s="407">
        <v>23</v>
      </c>
      <c r="B29" s="408" t="s">
        <v>113</v>
      </c>
      <c r="C29" s="408" t="s">
        <v>114</v>
      </c>
      <c r="D29" s="84">
        <v>6560741126.1599998</v>
      </c>
      <c r="E29" s="55">
        <f t="shared" si="7"/>
        <v>1.0222178558184447E-2</v>
      </c>
      <c r="F29" s="76">
        <v>100</v>
      </c>
      <c r="G29" s="84">
        <v>6481739869.1300001</v>
      </c>
      <c r="H29" s="55">
        <f t="shared" si="5"/>
        <v>1.0444104267955749E-2</v>
      </c>
      <c r="I29" s="76">
        <v>100</v>
      </c>
      <c r="J29" s="186">
        <f t="shared" si="8"/>
        <v>-1.2041514138546592E-2</v>
      </c>
      <c r="K29" s="186">
        <f t="shared" si="6"/>
        <v>0</v>
      </c>
      <c r="L29" s="9"/>
      <c r="M29" s="337"/>
      <c r="N29" s="10"/>
    </row>
    <row r="30" spans="1:18" ht="12.95" customHeight="1">
      <c r="A30" s="407">
        <v>24</v>
      </c>
      <c r="B30" s="408" t="s">
        <v>115</v>
      </c>
      <c r="C30" s="54" t="s">
        <v>120</v>
      </c>
      <c r="D30" s="84">
        <v>1167490522.9100001</v>
      </c>
      <c r="E30" s="55">
        <f t="shared" si="7"/>
        <v>1.819047019335648E-3</v>
      </c>
      <c r="F30" s="76">
        <v>10</v>
      </c>
      <c r="G30" s="84">
        <v>1167761954.0999999</v>
      </c>
      <c r="H30" s="55">
        <f t="shared" si="5"/>
        <v>1.8816286760994574E-3</v>
      </c>
      <c r="I30" s="76">
        <v>10</v>
      </c>
      <c r="J30" s="186">
        <f t="shared" si="8"/>
        <v>2.3249112919843633E-4</v>
      </c>
      <c r="K30" s="186">
        <f t="shared" si="6"/>
        <v>0</v>
      </c>
      <c r="L30" s="9"/>
      <c r="M30" s="367"/>
      <c r="N30" s="368"/>
    </row>
    <row r="31" spans="1:18" ht="12.95" customHeight="1">
      <c r="A31" s="407">
        <v>25</v>
      </c>
      <c r="B31" s="408" t="s">
        <v>14</v>
      </c>
      <c r="C31" s="408" t="s">
        <v>122</v>
      </c>
      <c r="D31" s="75">
        <v>2400597014</v>
      </c>
      <c r="E31" s="55">
        <f t="shared" si="7"/>
        <v>3.7403291566413736E-3</v>
      </c>
      <c r="F31" s="76">
        <v>100</v>
      </c>
      <c r="G31" s="75">
        <v>2251421951</v>
      </c>
      <c r="H31" s="55">
        <f t="shared" si="5"/>
        <v>3.6277428718478472E-3</v>
      </c>
      <c r="I31" s="76">
        <v>100</v>
      </c>
      <c r="J31" s="186">
        <f t="shared" si="8"/>
        <v>-6.2140818358945103E-2</v>
      </c>
      <c r="K31" s="186">
        <f t="shared" ref="K31:K46" si="9">((I31-F31)/F31)</f>
        <v>0</v>
      </c>
      <c r="L31" s="9"/>
      <c r="M31" s="278"/>
      <c r="N31" s="10"/>
      <c r="O31" s="436"/>
      <c r="P31" s="436"/>
    </row>
    <row r="32" spans="1:18" ht="12.95" customHeight="1">
      <c r="A32" s="407">
        <v>26</v>
      </c>
      <c r="B32" s="408" t="s">
        <v>65</v>
      </c>
      <c r="C32" s="408" t="s">
        <v>123</v>
      </c>
      <c r="D32" s="75">
        <v>8217671201.0699997</v>
      </c>
      <c r="E32" s="55">
        <f t="shared" si="7"/>
        <v>1.2803812973939763E-2</v>
      </c>
      <c r="F32" s="76">
        <v>100</v>
      </c>
      <c r="G32" s="75">
        <v>7901786243.7399998</v>
      </c>
      <c r="H32" s="55">
        <f t="shared" si="5"/>
        <v>1.2732241820712869E-2</v>
      </c>
      <c r="I32" s="76">
        <v>100</v>
      </c>
      <c r="J32" s="186">
        <f t="shared" si="8"/>
        <v>-3.8439717238731755E-2</v>
      </c>
      <c r="K32" s="186">
        <f t="shared" si="9"/>
        <v>0</v>
      </c>
      <c r="L32" s="9"/>
      <c r="M32" s="333"/>
      <c r="N32" s="213"/>
    </row>
    <row r="33" spans="1:16" ht="12.95" customHeight="1">
      <c r="A33" s="407">
        <v>27</v>
      </c>
      <c r="B33" s="408" t="s">
        <v>126</v>
      </c>
      <c r="C33" s="408" t="s">
        <v>128</v>
      </c>
      <c r="D33" s="75">
        <v>10043636710.65</v>
      </c>
      <c r="E33" s="55">
        <f t="shared" si="7"/>
        <v>1.5648818609901784E-2</v>
      </c>
      <c r="F33" s="76">
        <v>100</v>
      </c>
      <c r="G33" s="75">
        <v>9755597992.75</v>
      </c>
      <c r="H33" s="55">
        <f t="shared" si="5"/>
        <v>1.5719310661909763E-2</v>
      </c>
      <c r="I33" s="76">
        <v>100</v>
      </c>
      <c r="J33" s="186">
        <f t="shared" si="8"/>
        <v>-2.867872725768458E-2</v>
      </c>
      <c r="K33" s="186">
        <f t="shared" si="9"/>
        <v>0</v>
      </c>
      <c r="L33" s="9"/>
      <c r="M33" s="349"/>
      <c r="N33" s="349"/>
    </row>
    <row r="34" spans="1:16" ht="12.95" customHeight="1">
      <c r="A34" s="407">
        <v>28</v>
      </c>
      <c r="B34" s="408" t="s">
        <v>126</v>
      </c>
      <c r="C34" s="408" t="s">
        <v>127</v>
      </c>
      <c r="D34" s="75">
        <v>296856151.69</v>
      </c>
      <c r="E34" s="55">
        <f t="shared" si="7"/>
        <v>4.625264936259982E-4</v>
      </c>
      <c r="F34" s="76">
        <v>1000000</v>
      </c>
      <c r="G34" s="75">
        <v>246773970.33000001</v>
      </c>
      <c r="H34" s="55">
        <f t="shared" si="5"/>
        <v>3.9762982297681689E-4</v>
      </c>
      <c r="I34" s="76">
        <v>1000000</v>
      </c>
      <c r="J34" s="186">
        <f t="shared" si="8"/>
        <v>-0.16870858520156135</v>
      </c>
      <c r="K34" s="186">
        <f t="shared" si="9"/>
        <v>0</v>
      </c>
      <c r="L34" s="9"/>
      <c r="M34" s="369"/>
      <c r="N34" s="213"/>
    </row>
    <row r="35" spans="1:16" ht="12.95" customHeight="1">
      <c r="A35" s="407">
        <v>29</v>
      </c>
      <c r="B35" s="408" t="s">
        <v>138</v>
      </c>
      <c r="C35" s="408" t="s">
        <v>139</v>
      </c>
      <c r="D35" s="75">
        <v>6627208131.9099998</v>
      </c>
      <c r="E35" s="55">
        <f t="shared" si="7"/>
        <v>1.0325739663239363E-2</v>
      </c>
      <c r="F35" s="76">
        <v>1</v>
      </c>
      <c r="G35" s="75">
        <v>6677958594.1899996</v>
      </c>
      <c r="H35" s="55">
        <f t="shared" si="5"/>
        <v>1.0760273825085329E-2</v>
      </c>
      <c r="I35" s="76">
        <v>1</v>
      </c>
      <c r="J35" s="186">
        <f t="shared" si="8"/>
        <v>7.6578947378514207E-3</v>
      </c>
      <c r="K35" s="186">
        <f t="shared" si="9"/>
        <v>0</v>
      </c>
      <c r="L35" s="9"/>
      <c r="M35" s="370"/>
      <c r="N35" s="213"/>
      <c r="O35" s="59"/>
    </row>
    <row r="36" spans="1:16" ht="12.95" customHeight="1">
      <c r="A36" s="407">
        <v>30</v>
      </c>
      <c r="B36" s="408" t="s">
        <v>18</v>
      </c>
      <c r="C36" s="75" t="s">
        <v>144</v>
      </c>
      <c r="D36" s="75">
        <v>11601082077.59</v>
      </c>
      <c r="E36" s="55">
        <f t="shared" si="7"/>
        <v>1.8075447603385031E-2</v>
      </c>
      <c r="F36" s="76">
        <v>1</v>
      </c>
      <c r="G36" s="75">
        <v>11543800324.049999</v>
      </c>
      <c r="H36" s="55">
        <f t="shared" si="5"/>
        <v>1.8600662270795838E-2</v>
      </c>
      <c r="I36" s="76">
        <v>1</v>
      </c>
      <c r="J36" s="186">
        <f t="shared" si="8"/>
        <v>-4.937621607785451E-3</v>
      </c>
      <c r="K36" s="186">
        <f t="shared" si="9"/>
        <v>0</v>
      </c>
      <c r="L36" s="9"/>
      <c r="M36" s="312"/>
      <c r="N36" s="437"/>
      <c r="O36" s="346"/>
    </row>
    <row r="37" spans="1:16" ht="12.95" customHeight="1" thickBot="1">
      <c r="A37" s="407">
        <v>31</v>
      </c>
      <c r="B37" s="408" t="s">
        <v>78</v>
      </c>
      <c r="C37" s="408" t="s">
        <v>147</v>
      </c>
      <c r="D37" s="75">
        <v>543664616.21000004</v>
      </c>
      <c r="E37" s="55">
        <f t="shared" si="7"/>
        <v>8.470745417016942E-4</v>
      </c>
      <c r="F37" s="76">
        <v>100</v>
      </c>
      <c r="G37" s="75">
        <v>541829681.95000005</v>
      </c>
      <c r="H37" s="55">
        <f t="shared" si="5"/>
        <v>8.73056587893994E-4</v>
      </c>
      <c r="I37" s="76">
        <v>100</v>
      </c>
      <c r="J37" s="230">
        <f t="shared" ref="J37:J45" si="10">((G37-D37)/D37)</f>
        <v>-3.3751217299954183E-3</v>
      </c>
      <c r="K37" s="230">
        <f t="shared" ref="K37:K45" si="11">((I37-F37)/F37)</f>
        <v>0</v>
      </c>
      <c r="L37" s="9"/>
      <c r="M37" s="303"/>
      <c r="N37" s="438"/>
      <c r="O37" s="347"/>
    </row>
    <row r="38" spans="1:16" ht="12.95" customHeight="1">
      <c r="A38" s="407">
        <v>32</v>
      </c>
      <c r="B38" s="54" t="s">
        <v>170</v>
      </c>
      <c r="C38" s="408" t="s">
        <v>157</v>
      </c>
      <c r="D38" s="74">
        <v>9826275667.9400005</v>
      </c>
      <c r="E38" s="55">
        <f t="shared" si="7"/>
        <v>1.5310152086189204E-2</v>
      </c>
      <c r="F38" s="76">
        <v>1</v>
      </c>
      <c r="G38" s="74">
        <v>9837707832.7399998</v>
      </c>
      <c r="H38" s="55">
        <f t="shared" si="5"/>
        <v>1.5851615220191247E-2</v>
      </c>
      <c r="I38" s="76">
        <v>1</v>
      </c>
      <c r="J38" s="230">
        <f t="shared" si="10"/>
        <v>1.1634280561961781E-3</v>
      </c>
      <c r="K38" s="230">
        <f t="shared" si="11"/>
        <v>0</v>
      </c>
      <c r="L38" s="9"/>
      <c r="M38" s="4"/>
      <c r="N38" s="213"/>
    </row>
    <row r="39" spans="1:16" ht="12.95" customHeight="1">
      <c r="A39" s="407">
        <v>33</v>
      </c>
      <c r="B39" s="54" t="s">
        <v>182</v>
      </c>
      <c r="C39" s="408" t="s">
        <v>158</v>
      </c>
      <c r="D39" s="74">
        <v>768801022.02999997</v>
      </c>
      <c r="E39" s="55">
        <f t="shared" si="7"/>
        <v>1.19785572571511E-3</v>
      </c>
      <c r="F39" s="76">
        <v>10</v>
      </c>
      <c r="G39" s="74">
        <v>803475494.03999996</v>
      </c>
      <c r="H39" s="55">
        <f t="shared" si="5"/>
        <v>1.2946495857488589E-3</v>
      </c>
      <c r="I39" s="76">
        <v>10</v>
      </c>
      <c r="J39" s="186">
        <f t="shared" si="10"/>
        <v>4.5102010814765711E-2</v>
      </c>
      <c r="K39" s="186">
        <f t="shared" si="11"/>
        <v>0</v>
      </c>
      <c r="L39" s="9"/>
      <c r="M39" s="4"/>
      <c r="N39" s="360"/>
      <c r="O39" s="358"/>
    </row>
    <row r="40" spans="1:16" ht="12.95" customHeight="1" thickBot="1">
      <c r="A40" s="407">
        <v>34</v>
      </c>
      <c r="B40" s="54" t="s">
        <v>52</v>
      </c>
      <c r="C40" s="408" t="s">
        <v>169</v>
      </c>
      <c r="D40" s="74">
        <v>1035257406.59</v>
      </c>
      <c r="E40" s="55">
        <f t="shared" si="7"/>
        <v>1.6130168620202702E-3</v>
      </c>
      <c r="F40" s="76">
        <v>1</v>
      </c>
      <c r="G40" s="74">
        <v>1016544064.55</v>
      </c>
      <c r="H40" s="55">
        <f t="shared" si="5"/>
        <v>1.6379694985440339E-3</v>
      </c>
      <c r="I40" s="76">
        <v>1</v>
      </c>
      <c r="J40" s="186">
        <f t="shared" si="10"/>
        <v>-1.807602816543891E-2</v>
      </c>
      <c r="K40" s="186">
        <f t="shared" si="11"/>
        <v>0</v>
      </c>
      <c r="L40" s="9"/>
      <c r="M40" s="4"/>
      <c r="N40" s="363"/>
      <c r="O40" s="359"/>
    </row>
    <row r="41" spans="1:16" ht="12.95" customHeight="1">
      <c r="A41" s="407">
        <v>35</v>
      </c>
      <c r="B41" s="408" t="s">
        <v>11</v>
      </c>
      <c r="C41" s="54" t="s">
        <v>171</v>
      </c>
      <c r="D41" s="74">
        <v>6359643124.7600002</v>
      </c>
      <c r="E41" s="55">
        <f t="shared" si="7"/>
        <v>9.9088512010344788E-3</v>
      </c>
      <c r="F41" s="76">
        <v>100</v>
      </c>
      <c r="G41" s="74">
        <v>6326579943.2799997</v>
      </c>
      <c r="H41" s="55">
        <f>(G41/$G$47)</f>
        <v>1.0194093240592011E-2</v>
      </c>
      <c r="I41" s="76">
        <v>100</v>
      </c>
      <c r="J41" s="186">
        <f t="shared" si="10"/>
        <v>-5.1989051636051088E-3</v>
      </c>
      <c r="K41" s="186">
        <f t="shared" si="11"/>
        <v>0</v>
      </c>
      <c r="L41" s="9"/>
      <c r="M41" s="336"/>
      <c r="N41" s="213"/>
    </row>
    <row r="42" spans="1:16" ht="12.95" customHeight="1">
      <c r="A42" s="407">
        <v>36</v>
      </c>
      <c r="B42" s="408" t="s">
        <v>172</v>
      </c>
      <c r="C42" s="54" t="s">
        <v>173</v>
      </c>
      <c r="D42" s="74">
        <v>660803435.72000003</v>
      </c>
      <c r="E42" s="55">
        <f t="shared" si="7"/>
        <v>1.0295865332740556E-3</v>
      </c>
      <c r="F42" s="76">
        <v>1</v>
      </c>
      <c r="G42" s="74">
        <v>650545618.63</v>
      </c>
      <c r="H42" s="55">
        <f>(G42/$G$47)</f>
        <v>1.0482318650880164E-3</v>
      </c>
      <c r="I42" s="76">
        <v>1</v>
      </c>
      <c r="J42" s="186">
        <f t="shared" si="10"/>
        <v>-1.5523250236771684E-2</v>
      </c>
      <c r="K42" s="186">
        <f t="shared" si="11"/>
        <v>0</v>
      </c>
      <c r="L42" s="9"/>
      <c r="M42" s="4"/>
      <c r="N42" s="213"/>
    </row>
    <row r="43" spans="1:16" ht="12.95" customHeight="1">
      <c r="A43" s="407">
        <v>37</v>
      </c>
      <c r="B43" s="408" t="s">
        <v>174</v>
      </c>
      <c r="C43" s="54" t="s">
        <v>176</v>
      </c>
      <c r="D43" s="74">
        <v>260093341.69999999</v>
      </c>
      <c r="E43" s="55">
        <f t="shared" si="7"/>
        <v>4.0524698803478458E-4</v>
      </c>
      <c r="F43" s="76">
        <v>100</v>
      </c>
      <c r="G43" s="74">
        <v>260027365.38999999</v>
      </c>
      <c r="H43" s="55">
        <f>(G43/$G$47)</f>
        <v>4.1898517550651175E-4</v>
      </c>
      <c r="I43" s="76">
        <v>100</v>
      </c>
      <c r="J43" s="186">
        <f t="shared" si="10"/>
        <v>-2.5366397143722954E-4</v>
      </c>
      <c r="K43" s="186">
        <f t="shared" si="11"/>
        <v>0</v>
      </c>
      <c r="L43" s="9"/>
      <c r="M43" s="4"/>
      <c r="N43" s="213"/>
    </row>
    <row r="44" spans="1:16" ht="12.95" customHeight="1">
      <c r="A44" s="407">
        <v>38</v>
      </c>
      <c r="B44" s="408" t="s">
        <v>192</v>
      </c>
      <c r="C44" s="54" t="s">
        <v>193</v>
      </c>
      <c r="D44" s="74">
        <v>64190172.837150738</v>
      </c>
      <c r="E44" s="55">
        <f t="shared" si="7"/>
        <v>1.000136106278786E-4</v>
      </c>
      <c r="F44" s="76">
        <v>1</v>
      </c>
      <c r="G44" s="74">
        <v>64271725.565815113</v>
      </c>
      <c r="H44" s="55">
        <f t="shared" ref="H44:H45" si="12">(G44/$G$47)</f>
        <v>1.0356179310554605E-4</v>
      </c>
      <c r="I44" s="76">
        <v>1</v>
      </c>
      <c r="J44" s="186">
        <f t="shared" si="10"/>
        <v>1.2704861984290583E-3</v>
      </c>
      <c r="K44" s="186">
        <f t="shared" si="11"/>
        <v>0</v>
      </c>
      <c r="L44" s="9"/>
      <c r="M44" s="4"/>
      <c r="N44" s="213"/>
    </row>
    <row r="45" spans="1:16" ht="12.95" customHeight="1">
      <c r="A45" s="407">
        <v>39</v>
      </c>
      <c r="B45" s="409" t="s">
        <v>137</v>
      </c>
      <c r="C45" s="409" t="s">
        <v>203</v>
      </c>
      <c r="D45" s="74">
        <v>1826777406.8099999</v>
      </c>
      <c r="E45" s="55">
        <f t="shared" ref="E45" si="13">(D45/$D$47)</f>
        <v>2.8462706391524165E-3</v>
      </c>
      <c r="F45" s="76">
        <v>1</v>
      </c>
      <c r="G45" s="74">
        <v>1827091568.6500001</v>
      </c>
      <c r="H45" s="55">
        <f t="shared" si="12"/>
        <v>2.9440142979148469E-3</v>
      </c>
      <c r="I45" s="76">
        <v>1</v>
      </c>
      <c r="J45" s="186">
        <f t="shared" si="10"/>
        <v>1.7197598285866475E-4</v>
      </c>
      <c r="K45" s="186">
        <f t="shared" si="11"/>
        <v>0</v>
      </c>
      <c r="L45" s="9"/>
      <c r="M45" s="4"/>
      <c r="N45" s="213"/>
    </row>
    <row r="46" spans="1:16" ht="12.95" customHeight="1">
      <c r="A46" s="407">
        <v>40</v>
      </c>
      <c r="B46" s="408" t="s">
        <v>206</v>
      </c>
      <c r="C46" s="408" t="s">
        <v>209</v>
      </c>
      <c r="D46" s="74">
        <v>135491975.81</v>
      </c>
      <c r="E46" s="55" t="s">
        <v>102</v>
      </c>
      <c r="F46" s="76">
        <v>1</v>
      </c>
      <c r="G46" s="74">
        <v>135493589.27000001</v>
      </c>
      <c r="H46" s="55">
        <f t="shared" si="5"/>
        <v>2.1832242616138663E-4</v>
      </c>
      <c r="I46" s="76">
        <v>1</v>
      </c>
      <c r="J46" s="186">
        <f t="shared" si="8"/>
        <v>1.1908159065234202E-5</v>
      </c>
      <c r="K46" s="186">
        <f t="shared" si="9"/>
        <v>0</v>
      </c>
      <c r="L46" s="9"/>
      <c r="M46" s="251"/>
      <c r="N46" s="213"/>
    </row>
    <row r="47" spans="1:16" ht="12.95" customHeight="1">
      <c r="A47" s="237"/>
      <c r="B47" s="241"/>
      <c r="C47" s="239" t="s">
        <v>56</v>
      </c>
      <c r="D47" s="85">
        <f>SUM(D21:D46)</f>
        <v>641814373405.4718</v>
      </c>
      <c r="E47" s="66">
        <f>(D47/$D$126)</f>
        <v>0.43453651958884559</v>
      </c>
      <c r="F47" s="86"/>
      <c r="G47" s="85">
        <f>SUM(G21:G46)</f>
        <v>620612328528.45581</v>
      </c>
      <c r="H47" s="66">
        <f>(G47/$G$126)</f>
        <v>0.42190671358291448</v>
      </c>
      <c r="I47" s="86"/>
      <c r="J47" s="186">
        <f t="shared" si="8"/>
        <v>-3.303454356205484E-2</v>
      </c>
      <c r="K47" s="186"/>
      <c r="L47" s="9"/>
      <c r="M47" s="4"/>
    </row>
    <row r="48" spans="1:16" ht="12.95" customHeight="1">
      <c r="A48" s="240"/>
      <c r="B48" s="80"/>
      <c r="C48" s="80" t="s">
        <v>81</v>
      </c>
      <c r="D48" s="391"/>
      <c r="E48" s="82"/>
      <c r="F48" s="83"/>
      <c r="G48" s="81"/>
      <c r="H48" s="82"/>
      <c r="I48" s="83"/>
      <c r="J48" s="186"/>
      <c r="K48" s="186"/>
      <c r="L48" s="9"/>
      <c r="M48" s="4"/>
      <c r="O48" s="59"/>
      <c r="P48" s="60"/>
    </row>
    <row r="49" spans="1:15" ht="12.95" customHeight="1">
      <c r="A49" s="407">
        <v>41</v>
      </c>
      <c r="B49" s="408" t="s">
        <v>7</v>
      </c>
      <c r="C49" s="408" t="s">
        <v>24</v>
      </c>
      <c r="D49" s="73">
        <v>169065876542.70999</v>
      </c>
      <c r="E49" s="55">
        <f>(D49/$D$59)</f>
        <v>0.69783199285185904</v>
      </c>
      <c r="F49" s="96">
        <v>226.75</v>
      </c>
      <c r="G49" s="73">
        <v>174703536224.89001</v>
      </c>
      <c r="H49" s="55">
        <f t="shared" ref="H49:H58" si="14">(G49/$G$59)</f>
        <v>0.69239315765519216</v>
      </c>
      <c r="I49" s="96">
        <v>226.97</v>
      </c>
      <c r="J49" s="186">
        <f>((G49-D49)/D49)</f>
        <v>3.3345934717676863E-2</v>
      </c>
      <c r="K49" s="186">
        <f t="shared" ref="K49:K58" si="15">((I49-F49)/F49)</f>
        <v>9.7023153252480203E-4</v>
      </c>
      <c r="L49" s="9"/>
      <c r="M49" s="4"/>
    </row>
    <row r="50" spans="1:15" ht="12.95" customHeight="1">
      <c r="A50" s="407">
        <v>42</v>
      </c>
      <c r="B50" s="408" t="s">
        <v>78</v>
      </c>
      <c r="C50" s="408" t="s">
        <v>25</v>
      </c>
      <c r="D50" s="73">
        <v>1708590924.73</v>
      </c>
      <c r="E50" s="55">
        <f t="shared" ref="E50:E58" si="16">(D50/$D$59)</f>
        <v>7.0523362511401375E-3</v>
      </c>
      <c r="F50" s="96">
        <v>351.35340000000002</v>
      </c>
      <c r="G50" s="73">
        <v>1718511273.0999999</v>
      </c>
      <c r="H50" s="55">
        <f t="shared" si="14"/>
        <v>6.8108835834670995E-3</v>
      </c>
      <c r="I50" s="96">
        <v>353.39339999999999</v>
      </c>
      <c r="J50" s="230">
        <f t="shared" ref="J50:J59" si="17">((G50-D50)/D50)</f>
        <v>5.8061577094982806E-3</v>
      </c>
      <c r="K50" s="230">
        <f t="shared" si="15"/>
        <v>5.806119992007943E-3</v>
      </c>
      <c r="L50" s="9"/>
      <c r="M50" s="215"/>
      <c r="N50" s="216"/>
    </row>
    <row r="51" spans="1:15" ht="12.95" customHeight="1">
      <c r="A51" s="407">
        <v>43</v>
      </c>
      <c r="B51" s="419" t="s">
        <v>21</v>
      </c>
      <c r="C51" s="419" t="s">
        <v>28</v>
      </c>
      <c r="D51" s="73">
        <v>26163956459.130001</v>
      </c>
      <c r="E51" s="55">
        <f t="shared" si="16"/>
        <v>0.10799367826393726</v>
      </c>
      <c r="F51" s="343">
        <v>1347.1</v>
      </c>
      <c r="G51" s="73">
        <v>30591481642.490002</v>
      </c>
      <c r="H51" s="55">
        <f t="shared" si="14"/>
        <v>0.12124157890272166</v>
      </c>
      <c r="I51" s="96">
        <v>1348.43</v>
      </c>
      <c r="J51" s="186">
        <f t="shared" si="17"/>
        <v>0.16922231124624124</v>
      </c>
      <c r="K51" s="186">
        <f t="shared" si="15"/>
        <v>9.8730606488022757E-4</v>
      </c>
      <c r="L51" s="9"/>
      <c r="M51" s="309" t="s">
        <v>183</v>
      </c>
      <c r="N51" s="217"/>
      <c r="O51" s="95"/>
    </row>
    <row r="52" spans="1:15" ht="12.95" customHeight="1">
      <c r="A52" s="407" t="s">
        <v>210</v>
      </c>
      <c r="B52" s="408" t="s">
        <v>21</v>
      </c>
      <c r="C52" s="408" t="s">
        <v>86</v>
      </c>
      <c r="D52" s="73">
        <v>4991254920.7600002</v>
      </c>
      <c r="E52" s="55">
        <f t="shared" si="16"/>
        <v>2.0601776298162081E-2</v>
      </c>
      <c r="F52" s="343">
        <v>52012.21</v>
      </c>
      <c r="G52" s="73">
        <v>5028643928.6199999</v>
      </c>
      <c r="H52" s="55">
        <f t="shared" si="14"/>
        <v>1.9929754850404456E-2</v>
      </c>
      <c r="I52" s="343">
        <v>51890.66</v>
      </c>
      <c r="J52" s="186">
        <f t="shared" si="17"/>
        <v>7.4909032805534539E-3</v>
      </c>
      <c r="K52" s="186">
        <f t="shared" si="15"/>
        <v>-2.3369512658661423E-3</v>
      </c>
      <c r="L52" s="9"/>
      <c r="M52" s="316"/>
      <c r="N52" s="218"/>
    </row>
    <row r="53" spans="1:15" ht="12.95" customHeight="1">
      <c r="A53" s="407" t="s">
        <v>211</v>
      </c>
      <c r="B53" s="408" t="s">
        <v>21</v>
      </c>
      <c r="C53" s="408" t="s">
        <v>85</v>
      </c>
      <c r="D53" s="73">
        <v>606795422.22000003</v>
      </c>
      <c r="E53" s="55">
        <f t="shared" si="16"/>
        <v>2.5045932828094775E-3</v>
      </c>
      <c r="F53" s="343">
        <v>51962.78</v>
      </c>
      <c r="G53" s="73">
        <v>605342833.26999998</v>
      </c>
      <c r="H53" s="55">
        <f t="shared" si="14"/>
        <v>2.3991227930968552E-3</v>
      </c>
      <c r="I53" s="343">
        <v>51837.23</v>
      </c>
      <c r="J53" s="186">
        <f t="shared" si="17"/>
        <v>-2.3938693286209341E-3</v>
      </c>
      <c r="K53" s="186">
        <f>((I53-F53)/F53)</f>
        <v>-2.4161524845282651E-3</v>
      </c>
      <c r="L53" s="9"/>
      <c r="M53" s="309"/>
      <c r="N53" s="218"/>
    </row>
    <row r="54" spans="1:15" ht="12.95" customHeight="1">
      <c r="A54" s="407">
        <v>45</v>
      </c>
      <c r="B54" s="413" t="s">
        <v>55</v>
      </c>
      <c r="C54" s="419" t="s">
        <v>221</v>
      </c>
      <c r="D54" s="73">
        <v>29091665886.66</v>
      </c>
      <c r="E54" s="55">
        <f t="shared" si="16"/>
        <v>0.12007801690212669</v>
      </c>
      <c r="F54" s="343">
        <v>48642.38</v>
      </c>
      <c r="G54" s="73">
        <v>28902192844.799999</v>
      </c>
      <c r="H54" s="55">
        <f t="shared" si="14"/>
        <v>0.11454651118916108</v>
      </c>
      <c r="I54" s="343">
        <v>48575.45</v>
      </c>
      <c r="J54" s="186">
        <f t="shared" si="17"/>
        <v>-6.512966380068444E-3</v>
      </c>
      <c r="K54" s="186">
        <f>((I54-F54)/F54)</f>
        <v>-1.3759606335051922E-3</v>
      </c>
      <c r="L54" s="9"/>
      <c r="M54" s="281"/>
      <c r="N54" s="218"/>
    </row>
    <row r="55" spans="1:15" ht="12.95" customHeight="1">
      <c r="A55" s="407">
        <v>46</v>
      </c>
      <c r="B55" s="54" t="s">
        <v>170</v>
      </c>
      <c r="C55" s="408" t="s">
        <v>156</v>
      </c>
      <c r="D55" s="73">
        <v>4119665767.96</v>
      </c>
      <c r="E55" s="55">
        <f t="shared" si="16"/>
        <v>1.7004227177758492E-2</v>
      </c>
      <c r="F55" s="343">
        <v>379.5</v>
      </c>
      <c r="G55" s="73">
        <v>4224556144.8699999</v>
      </c>
      <c r="H55" s="55">
        <f t="shared" si="14"/>
        <v>1.6742956851616676E-2</v>
      </c>
      <c r="I55" s="343">
        <v>379.5</v>
      </c>
      <c r="J55" s="186">
        <f>((G55-D55)/D55)</f>
        <v>2.5460894843889258E-2</v>
      </c>
      <c r="K55" s="186">
        <f>((I55-F55)/F55)</f>
        <v>0</v>
      </c>
      <c r="L55" s="9"/>
      <c r="M55" s="317"/>
      <c r="N55" s="218"/>
    </row>
    <row r="56" spans="1:15" ht="12.95" customHeight="1">
      <c r="A56" s="407">
        <v>47</v>
      </c>
      <c r="B56" s="408" t="s">
        <v>115</v>
      </c>
      <c r="C56" s="408" t="s">
        <v>164</v>
      </c>
      <c r="D56" s="73">
        <v>570813610.39999998</v>
      </c>
      <c r="E56" s="55">
        <f t="shared" si="16"/>
        <v>2.35607567557708E-3</v>
      </c>
      <c r="F56" s="343">
        <v>42611.56</v>
      </c>
      <c r="G56" s="73">
        <v>571445048.79999995</v>
      </c>
      <c r="H56" s="55">
        <f t="shared" si="14"/>
        <v>2.2647775214791957E-3</v>
      </c>
      <c r="I56" s="343">
        <v>42668.394619999999</v>
      </c>
      <c r="J56" s="186">
        <f>((G56-D56)/D56)</f>
        <v>1.1062076805728109E-3</v>
      </c>
      <c r="K56" s="186">
        <f>((I56-F56)/F56)</f>
        <v>1.333784071740191E-3</v>
      </c>
      <c r="L56" s="9"/>
      <c r="M56" s="317"/>
      <c r="N56" s="218"/>
    </row>
    <row r="57" spans="1:15" ht="12.95" customHeight="1">
      <c r="A57" s="407">
        <v>48</v>
      </c>
      <c r="B57" s="408" t="s">
        <v>78</v>
      </c>
      <c r="C57" s="408" t="s">
        <v>188</v>
      </c>
      <c r="D57" s="73">
        <v>636715452</v>
      </c>
      <c r="E57" s="55">
        <f t="shared" si="16"/>
        <v>2.6280904333553464E-3</v>
      </c>
      <c r="F57" s="343">
        <v>41786.834499999997</v>
      </c>
      <c r="G57" s="73">
        <v>651822261.20000005</v>
      </c>
      <c r="H57" s="55">
        <f t="shared" si="14"/>
        <v>2.5833322176217993E-3</v>
      </c>
      <c r="I57" s="343">
        <v>42638.127999999997</v>
      </c>
      <c r="J57" s="186">
        <f>((G57-D57)/D57)</f>
        <v>2.3726154520905277E-2</v>
      </c>
      <c r="K57" s="186">
        <f>((I57-F57)/F57)</f>
        <v>2.0372289745948569E-2</v>
      </c>
      <c r="L57" s="9"/>
      <c r="M57" s="317"/>
      <c r="N57" s="218"/>
    </row>
    <row r="58" spans="1:15" ht="12.95" customHeight="1">
      <c r="A58" s="407">
        <v>49</v>
      </c>
      <c r="B58" s="408" t="s">
        <v>9</v>
      </c>
      <c r="C58" s="408" t="s">
        <v>189</v>
      </c>
      <c r="D58" s="73">
        <v>5317702470.1700001</v>
      </c>
      <c r="E58" s="55">
        <f t="shared" si="16"/>
        <v>2.1949212863274239E-2</v>
      </c>
      <c r="F58" s="343">
        <v>458.28680000000003</v>
      </c>
      <c r="G58" s="73">
        <v>5320871429.3999996</v>
      </c>
      <c r="H58" s="55">
        <f t="shared" si="14"/>
        <v>2.1087924435239238E-2</v>
      </c>
      <c r="I58" s="343">
        <v>456.77080000000001</v>
      </c>
      <c r="J58" s="186">
        <f t="shared" si="17"/>
        <v>5.9592638884481148E-4</v>
      </c>
      <c r="K58" s="186">
        <f t="shared" si="15"/>
        <v>-3.307972213033453E-3</v>
      </c>
      <c r="L58" s="9"/>
      <c r="M58" s="219"/>
      <c r="N58" s="232"/>
      <c r="O58"/>
    </row>
    <row r="59" spans="1:15" ht="12.95" customHeight="1">
      <c r="A59" s="237"/>
      <c r="B59" s="241"/>
      <c r="C59" s="239" t="s">
        <v>56</v>
      </c>
      <c r="D59" s="208">
        <f>SUM(D49:D58)</f>
        <v>242273037456.74002</v>
      </c>
      <c r="E59" s="66">
        <f>(D59/$D$126)</f>
        <v>0.16402948710555054</v>
      </c>
      <c r="F59" s="86"/>
      <c r="G59" s="208">
        <f>SUM(G49:G58)</f>
        <v>252318403631.43997</v>
      </c>
      <c r="H59" s="66">
        <f>(G59/$G$126)</f>
        <v>0.17153192671026204</v>
      </c>
      <c r="I59" s="86"/>
      <c r="J59" s="186">
        <f t="shared" si="17"/>
        <v>4.1462996791352152E-2</v>
      </c>
      <c r="K59" s="186"/>
      <c r="L59" s="9"/>
      <c r="M59" s="318"/>
      <c r="N59"/>
      <c r="O59"/>
    </row>
    <row r="60" spans="1:15" ht="15">
      <c r="A60" s="240"/>
      <c r="B60" s="80"/>
      <c r="C60" s="80" t="s">
        <v>62</v>
      </c>
      <c r="D60" s="391"/>
      <c r="E60" s="82"/>
      <c r="F60" s="87"/>
      <c r="G60" s="87"/>
      <c r="H60" s="82"/>
      <c r="I60" s="87"/>
      <c r="J60" s="186"/>
      <c r="K60" s="186"/>
      <c r="L60" s="9"/>
      <c r="M60" s="4"/>
      <c r="N60" s="220"/>
      <c r="O60"/>
    </row>
    <row r="61" spans="1:15" ht="12.95" customHeight="1">
      <c r="A61" s="407">
        <v>50</v>
      </c>
      <c r="B61" s="408" t="s">
        <v>11</v>
      </c>
      <c r="C61" s="54" t="s">
        <v>26</v>
      </c>
      <c r="D61" s="73">
        <v>25770541162.18</v>
      </c>
      <c r="E61" s="55">
        <f>(D61/$D$88)</f>
        <v>5.323837175941596E-2</v>
      </c>
      <c r="F61" s="343">
        <v>3331.8</v>
      </c>
      <c r="G61" s="73">
        <v>25866121082.389999</v>
      </c>
      <c r="H61" s="55">
        <f>(G61/$G$88)</f>
        <v>5.2791504637829188E-2</v>
      </c>
      <c r="I61" s="343">
        <v>3334.51</v>
      </c>
      <c r="J61" s="186">
        <f t="shared" ref="J61:J69" si="18">((G61-D61)/D61)</f>
        <v>3.7088829298730069E-3</v>
      </c>
      <c r="K61" s="186">
        <f t="shared" ref="K61:K87" si="19">((I61-F61)/F61)</f>
        <v>8.1337415210998147E-4</v>
      </c>
      <c r="L61" s="9"/>
      <c r="M61" s="235"/>
      <c r="N61"/>
      <c r="O61"/>
    </row>
    <row r="62" spans="1:15" ht="12.95" customHeight="1">
      <c r="A62" s="407">
        <v>51</v>
      </c>
      <c r="B62" s="408" t="s">
        <v>55</v>
      </c>
      <c r="C62" s="408" t="s">
        <v>201</v>
      </c>
      <c r="D62" s="73">
        <v>143398500410.28</v>
      </c>
      <c r="E62" s="55">
        <f t="shared" ref="E62:E87" si="20">(D62/$D$88)</f>
        <v>0.29624145750532782</v>
      </c>
      <c r="F62" s="343">
        <v>1.9104000000000001</v>
      </c>
      <c r="G62" s="73">
        <v>144041932056.06</v>
      </c>
      <c r="H62" s="55">
        <f t="shared" ref="H62:H87" si="21">(G62/$G$88)</f>
        <v>0.29398263079176579</v>
      </c>
      <c r="I62" s="343">
        <v>1.9125000000000001</v>
      </c>
      <c r="J62" s="230">
        <f t="shared" si="18"/>
        <v>4.487017953040409E-3</v>
      </c>
      <c r="K62" s="230">
        <f t="shared" si="19"/>
        <v>1.0992462311557739E-3</v>
      </c>
      <c r="L62" s="9"/>
      <c r="M62" s="235"/>
      <c r="N62" s="377"/>
      <c r="O62" s="377"/>
    </row>
    <row r="63" spans="1:15" ht="12.95" customHeight="1">
      <c r="A63" s="407">
        <v>52</v>
      </c>
      <c r="B63" s="408" t="s">
        <v>65</v>
      </c>
      <c r="C63" s="408" t="s">
        <v>68</v>
      </c>
      <c r="D63" s="73">
        <v>12145279911.82</v>
      </c>
      <c r="E63" s="55">
        <f t="shared" si="20"/>
        <v>2.5090467561331667E-2</v>
      </c>
      <c r="F63" s="76">
        <v>1</v>
      </c>
      <c r="G63" s="73">
        <v>13343648447.51</v>
      </c>
      <c r="H63" s="55">
        <f t="shared" si="21"/>
        <v>2.7233742417678258E-2</v>
      </c>
      <c r="I63" s="76">
        <v>1</v>
      </c>
      <c r="J63" s="186">
        <f t="shared" si="18"/>
        <v>9.866948677928182E-2</v>
      </c>
      <c r="K63" s="186">
        <f t="shared" si="19"/>
        <v>0</v>
      </c>
      <c r="L63" s="9"/>
      <c r="M63" s="338"/>
      <c r="N63" s="220"/>
      <c r="O63"/>
    </row>
    <row r="64" spans="1:15" ht="12" customHeight="1" thickBot="1">
      <c r="A64" s="407">
        <v>53</v>
      </c>
      <c r="B64" s="408" t="s">
        <v>18</v>
      </c>
      <c r="C64" s="408" t="s">
        <v>27</v>
      </c>
      <c r="D64" s="73">
        <v>31988096794.880001</v>
      </c>
      <c r="E64" s="55">
        <f t="shared" si="20"/>
        <v>6.6082981274031685E-2</v>
      </c>
      <c r="F64" s="76">
        <v>24.188300000000002</v>
      </c>
      <c r="G64" s="73">
        <v>33433452895.02</v>
      </c>
      <c r="H64" s="55">
        <f t="shared" si="21"/>
        <v>6.823606361170749E-2</v>
      </c>
      <c r="I64" s="76">
        <v>24.203700000000001</v>
      </c>
      <c r="J64" s="186">
        <f t="shared" si="18"/>
        <v>4.5184185524014743E-2</v>
      </c>
      <c r="K64" s="186">
        <f t="shared" si="19"/>
        <v>6.366714485928997E-4</v>
      </c>
      <c r="L64" s="9"/>
      <c r="M64" s="313"/>
      <c r="N64" s="313"/>
      <c r="O64" s="298"/>
    </row>
    <row r="65" spans="1:16" ht="12.95" customHeight="1" thickBot="1">
      <c r="A65" s="407">
        <v>54</v>
      </c>
      <c r="B65" s="408" t="s">
        <v>133</v>
      </c>
      <c r="C65" s="416" t="s">
        <v>136</v>
      </c>
      <c r="D65" s="73">
        <v>538591188.24000001</v>
      </c>
      <c r="E65" s="55">
        <f t="shared" si="20"/>
        <v>1.1126548614333062E-3</v>
      </c>
      <c r="F65" s="76">
        <v>2.0358999999999998</v>
      </c>
      <c r="G65" s="73">
        <v>543479008.23000002</v>
      </c>
      <c r="H65" s="55">
        <f t="shared" si="21"/>
        <v>1.1092144234595004E-3</v>
      </c>
      <c r="I65" s="76">
        <v>2.02542</v>
      </c>
      <c r="J65" s="230">
        <f t="shared" si="18"/>
        <v>9.0751948727054981E-3</v>
      </c>
      <c r="K65" s="230">
        <f t="shared" si="19"/>
        <v>-5.1476005697724952E-3</v>
      </c>
      <c r="L65" s="9"/>
      <c r="N65" s="311"/>
      <c r="O65" s="310"/>
      <c r="P65" s="295"/>
    </row>
    <row r="66" spans="1:16" ht="12.95" customHeight="1" thickBot="1">
      <c r="A66" s="407">
        <v>55</v>
      </c>
      <c r="B66" s="408" t="s">
        <v>7</v>
      </c>
      <c r="C66" s="408" t="s">
        <v>87</v>
      </c>
      <c r="D66" s="73">
        <v>42431259310.529999</v>
      </c>
      <c r="E66" s="55">
        <f t="shared" si="20"/>
        <v>8.7657109844063635E-2</v>
      </c>
      <c r="F66" s="96">
        <v>297.07</v>
      </c>
      <c r="G66" s="73">
        <v>42983119325.510002</v>
      </c>
      <c r="H66" s="55">
        <f t="shared" si="21"/>
        <v>8.7726471858429897E-2</v>
      </c>
      <c r="I66" s="96">
        <v>297.36</v>
      </c>
      <c r="J66" s="186">
        <f t="shared" si="18"/>
        <v>1.3005977761377694E-2</v>
      </c>
      <c r="K66" s="186">
        <f t="shared" si="19"/>
        <v>9.7620089541192471E-4</v>
      </c>
      <c r="L66" s="9"/>
      <c r="M66" s="4"/>
      <c r="N66"/>
      <c r="O66" s="304"/>
      <c r="P66" s="297"/>
    </row>
    <row r="67" spans="1:16" ht="12.95" customHeight="1">
      <c r="A67" s="407">
        <v>56</v>
      </c>
      <c r="B67" s="408" t="s">
        <v>29</v>
      </c>
      <c r="C67" s="408" t="s">
        <v>49</v>
      </c>
      <c r="D67" s="73">
        <v>6303088214.3599997</v>
      </c>
      <c r="E67" s="55">
        <f t="shared" si="20"/>
        <v>1.3021307991814965E-2</v>
      </c>
      <c r="F67" s="96">
        <v>1.01</v>
      </c>
      <c r="G67" s="74">
        <v>6603419293.8900003</v>
      </c>
      <c r="H67" s="55">
        <f t="shared" si="21"/>
        <v>1.34772600487152E-2</v>
      </c>
      <c r="I67" s="96">
        <v>1.01</v>
      </c>
      <c r="J67" s="186">
        <f t="shared" si="18"/>
        <v>4.7648243101813481E-2</v>
      </c>
      <c r="K67" s="186">
        <f t="shared" si="19"/>
        <v>0</v>
      </c>
      <c r="L67" s="9"/>
      <c r="M67" s="4"/>
      <c r="N67" s="222"/>
      <c r="O67" s="221"/>
    </row>
    <row r="68" spans="1:16" ht="12.95" customHeight="1">
      <c r="A68" s="407">
        <v>57</v>
      </c>
      <c r="B68" s="54" t="s">
        <v>170</v>
      </c>
      <c r="C68" s="408" t="s">
        <v>143</v>
      </c>
      <c r="D68" s="74">
        <v>26015065521.349998</v>
      </c>
      <c r="E68" s="55">
        <f t="shared" si="20"/>
        <v>5.3743525246717584E-2</v>
      </c>
      <c r="F68" s="96">
        <v>3.9</v>
      </c>
      <c r="G68" s="74">
        <v>26040731155.779999</v>
      </c>
      <c r="H68" s="55">
        <f t="shared" si="21"/>
        <v>5.3147875369637734E-2</v>
      </c>
      <c r="I68" s="96">
        <v>3.9</v>
      </c>
      <c r="J68" s="186">
        <f t="shared" si="18"/>
        <v>9.8656812564769727E-4</v>
      </c>
      <c r="K68" s="186">
        <f t="shared" si="19"/>
        <v>0</v>
      </c>
      <c r="L68" s="9"/>
      <c r="M68" s="4"/>
      <c r="N68" s="310"/>
      <c r="O68" s="314"/>
    </row>
    <row r="69" spans="1:16" ht="12" customHeight="1" thickBot="1">
      <c r="A69" s="407">
        <v>58</v>
      </c>
      <c r="B69" s="408" t="s">
        <v>7</v>
      </c>
      <c r="C69" s="54" t="s">
        <v>92</v>
      </c>
      <c r="D69" s="73">
        <v>36839874103.650002</v>
      </c>
      <c r="E69" s="55">
        <f t="shared" si="20"/>
        <v>7.6106081775982701E-2</v>
      </c>
      <c r="F69" s="73">
        <v>3970.02</v>
      </c>
      <c r="G69" s="73">
        <v>36841367221.639999</v>
      </c>
      <c r="H69" s="55">
        <f t="shared" si="21"/>
        <v>7.519145226105424E-2</v>
      </c>
      <c r="I69" s="73">
        <v>3973.35</v>
      </c>
      <c r="J69" s="186">
        <f t="shared" si="18"/>
        <v>4.0529942795052319E-5</v>
      </c>
      <c r="K69" s="186">
        <f t="shared" si="19"/>
        <v>8.3878670636418134E-4</v>
      </c>
      <c r="L69" s="9"/>
      <c r="M69" s="4"/>
      <c r="N69" s="304"/>
      <c r="O69" s="315"/>
    </row>
    <row r="70" spans="1:16" ht="12.95" customHeight="1">
      <c r="A70" s="407">
        <v>59</v>
      </c>
      <c r="B70" s="408" t="s">
        <v>7</v>
      </c>
      <c r="C70" s="54" t="s">
        <v>93</v>
      </c>
      <c r="D70" s="73">
        <v>284942471.27999997</v>
      </c>
      <c r="E70" s="55">
        <f t="shared" si="20"/>
        <v>5.8865171362075042E-4</v>
      </c>
      <c r="F70" s="73">
        <v>3522.45</v>
      </c>
      <c r="G70" s="73">
        <v>245334981.28999999</v>
      </c>
      <c r="H70" s="55">
        <f t="shared" si="21"/>
        <v>5.0071685512252532E-4</v>
      </c>
      <c r="I70" s="73">
        <v>3517.35</v>
      </c>
      <c r="J70" s="186">
        <f t="shared" ref="J70:J87" si="22">((G70-D70)/D70)</f>
        <v>-0.13900170729929379</v>
      </c>
      <c r="K70" s="186">
        <f t="shared" si="19"/>
        <v>-1.4478558957543497E-3</v>
      </c>
      <c r="L70" s="9"/>
      <c r="M70" s="4"/>
      <c r="N70" s="434"/>
      <c r="O70" s="434"/>
    </row>
    <row r="71" spans="1:16" ht="12.95" customHeight="1">
      <c r="A71" s="407">
        <v>60</v>
      </c>
      <c r="B71" s="408" t="s">
        <v>115</v>
      </c>
      <c r="C71" s="54" t="s">
        <v>116</v>
      </c>
      <c r="D71" s="73">
        <v>65399100.590000004</v>
      </c>
      <c r="E71" s="55">
        <f t="shared" si="20"/>
        <v>1.3510549150017655E-4</v>
      </c>
      <c r="F71" s="73">
        <v>12.231045</v>
      </c>
      <c r="G71" s="73">
        <v>65449113.039999999</v>
      </c>
      <c r="H71" s="55">
        <f t="shared" si="21"/>
        <v>1.3357848065380333E-4</v>
      </c>
      <c r="I71" s="73">
        <v>12.364352</v>
      </c>
      <c r="J71" s="186">
        <f t="shared" si="22"/>
        <v>7.6472687772166084E-4</v>
      </c>
      <c r="K71" s="186">
        <f t="shared" si="19"/>
        <v>1.0899068722255562E-2</v>
      </c>
      <c r="L71" s="9"/>
      <c r="M71" s="254"/>
      <c r="N71" s="255"/>
      <c r="O71" s="439"/>
      <c r="P71" s="59"/>
    </row>
    <row r="72" spans="1:16" ht="12.95" customHeight="1">
      <c r="A72" s="407">
        <v>61</v>
      </c>
      <c r="B72" s="408" t="s">
        <v>37</v>
      </c>
      <c r="C72" s="408" t="s">
        <v>110</v>
      </c>
      <c r="D72" s="73">
        <v>14733872341.49</v>
      </c>
      <c r="E72" s="55">
        <f t="shared" si="20"/>
        <v>3.0438141296124255E-2</v>
      </c>
      <c r="F72" s="73">
        <v>1139.6500000000001</v>
      </c>
      <c r="G72" s="73">
        <v>14913388406.809999</v>
      </c>
      <c r="H72" s="55">
        <f t="shared" si="21"/>
        <v>3.0437505907287454E-2</v>
      </c>
      <c r="I72" s="73">
        <v>1141.68</v>
      </c>
      <c r="J72" s="186">
        <f t="shared" si="22"/>
        <v>1.2183902585777779E-2</v>
      </c>
      <c r="K72" s="186">
        <f t="shared" si="19"/>
        <v>1.781248628965009E-3</v>
      </c>
      <c r="L72" s="9"/>
      <c r="M72" s="4"/>
      <c r="N72" s="223"/>
      <c r="O72" s="439"/>
    </row>
    <row r="73" spans="1:16" ht="12.95" customHeight="1">
      <c r="A73" s="407">
        <v>62</v>
      </c>
      <c r="B73" s="408" t="s">
        <v>7</v>
      </c>
      <c r="C73" s="413" t="s">
        <v>118</v>
      </c>
      <c r="D73" s="73">
        <v>119975823101.85001</v>
      </c>
      <c r="E73" s="55">
        <f t="shared" si="20"/>
        <v>0.24785344755631417</v>
      </c>
      <c r="F73" s="73">
        <v>508.65</v>
      </c>
      <c r="G73" s="73">
        <v>120938545715.2</v>
      </c>
      <c r="H73" s="55">
        <f t="shared" si="21"/>
        <v>0.24682973441127859</v>
      </c>
      <c r="I73" s="73">
        <v>508.4</v>
      </c>
      <c r="J73" s="186">
        <f t="shared" si="22"/>
        <v>8.0243051346496307E-3</v>
      </c>
      <c r="K73" s="186">
        <f t="shared" si="19"/>
        <v>-4.9149710016710901E-4</v>
      </c>
      <c r="L73" s="9"/>
      <c r="M73" s="256"/>
      <c r="N73" s="257"/>
      <c r="O73" s="439"/>
    </row>
    <row r="74" spans="1:16" ht="12.95" customHeight="1" thickBot="1">
      <c r="A74" s="407">
        <v>63</v>
      </c>
      <c r="B74" s="54" t="s">
        <v>124</v>
      </c>
      <c r="C74" s="408" t="s">
        <v>125</v>
      </c>
      <c r="D74" s="73">
        <v>30999936.600000001</v>
      </c>
      <c r="E74" s="55">
        <f t="shared" si="20"/>
        <v>6.4041579058928634E-5</v>
      </c>
      <c r="F74" s="73">
        <v>0.64890000000000003</v>
      </c>
      <c r="G74" s="73">
        <v>30997714.969999999</v>
      </c>
      <c r="H74" s="55">
        <f t="shared" si="21"/>
        <v>6.3264840073564649E-5</v>
      </c>
      <c r="I74" s="73">
        <v>0.64880000000000004</v>
      </c>
      <c r="J74" s="230">
        <f t="shared" si="22"/>
        <v>-7.1665630438827484E-5</v>
      </c>
      <c r="K74" s="230">
        <f t="shared" si="19"/>
        <v>-1.5410695022343809E-4</v>
      </c>
      <c r="L74" s="9"/>
      <c r="M74" s="357"/>
      <c r="N74" s="257"/>
      <c r="O74" s="439"/>
    </row>
    <row r="75" spans="1:16" ht="12.95" customHeight="1">
      <c r="A75" s="407">
        <v>64</v>
      </c>
      <c r="B75" s="408" t="s">
        <v>126</v>
      </c>
      <c r="C75" s="408" t="s">
        <v>129</v>
      </c>
      <c r="D75" s="73">
        <v>1333064745.3299999</v>
      </c>
      <c r="E75" s="55">
        <f t="shared" si="20"/>
        <v>2.7539272863777971E-3</v>
      </c>
      <c r="F75" s="73">
        <v>1164.95</v>
      </c>
      <c r="G75" s="73">
        <v>1321783354.6600001</v>
      </c>
      <c r="H75" s="55">
        <f t="shared" si="21"/>
        <v>2.6976960277683556E-3</v>
      </c>
      <c r="I75" s="73">
        <v>1156.1199999999999</v>
      </c>
      <c r="J75" s="186">
        <f t="shared" si="22"/>
        <v>-8.4627477468899176E-3</v>
      </c>
      <c r="K75" s="186">
        <f t="shared" si="19"/>
        <v>-7.5797244516933385E-3</v>
      </c>
      <c r="L75" s="9"/>
      <c r="M75" s="349"/>
      <c r="N75" s="257"/>
      <c r="O75" s="439"/>
    </row>
    <row r="76" spans="1:16" ht="12.95" customHeight="1">
      <c r="A76" s="407">
        <v>65</v>
      </c>
      <c r="B76" s="408" t="s">
        <v>65</v>
      </c>
      <c r="C76" s="408" t="s">
        <v>130</v>
      </c>
      <c r="D76" s="73">
        <v>285927084.44</v>
      </c>
      <c r="E76" s="55">
        <f t="shared" si="20"/>
        <v>5.9068578815265141E-4</v>
      </c>
      <c r="F76" s="73">
        <v>156.30000000000001</v>
      </c>
      <c r="G76" s="73">
        <v>280435889.41000003</v>
      </c>
      <c r="H76" s="55">
        <f t="shared" si="21"/>
        <v>5.7235611436462963E-4</v>
      </c>
      <c r="I76" s="73">
        <v>153.27000000000001</v>
      </c>
      <c r="J76" s="186">
        <f t="shared" si="22"/>
        <v>-1.9204878896851286E-2</v>
      </c>
      <c r="K76" s="186">
        <f t="shared" si="19"/>
        <v>-1.9385796545105572E-2</v>
      </c>
      <c r="L76" s="9"/>
      <c r="M76" s="349"/>
      <c r="N76" s="257"/>
      <c r="O76" s="439"/>
    </row>
    <row r="77" spans="1:16" ht="12.95" customHeight="1">
      <c r="A77" s="407">
        <v>66</v>
      </c>
      <c r="B77" s="408" t="s">
        <v>134</v>
      </c>
      <c r="C77" s="408" t="s">
        <v>135</v>
      </c>
      <c r="D77" s="73">
        <v>637818571.77999997</v>
      </c>
      <c r="E77" s="55">
        <f t="shared" si="20"/>
        <v>1.3176449041480238E-3</v>
      </c>
      <c r="F77" s="73">
        <v>169.59476599999999</v>
      </c>
      <c r="G77" s="73">
        <v>639706445.01999998</v>
      </c>
      <c r="H77" s="55">
        <f t="shared" si="21"/>
        <v>1.3056099772963E-3</v>
      </c>
      <c r="I77" s="73">
        <v>169.88465099999999</v>
      </c>
      <c r="J77" s="186">
        <f t="shared" si="22"/>
        <v>2.9598906703694819E-3</v>
      </c>
      <c r="K77" s="186">
        <f t="shared" si="19"/>
        <v>1.7092803441823093E-3</v>
      </c>
      <c r="L77" s="9"/>
      <c r="M77" s="349"/>
      <c r="N77" s="224"/>
      <c r="O77" s="439"/>
    </row>
    <row r="78" spans="1:16" ht="12.95" customHeight="1">
      <c r="A78" s="407">
        <v>67</v>
      </c>
      <c r="B78" s="408" t="s">
        <v>138</v>
      </c>
      <c r="C78" s="408" t="s">
        <v>141</v>
      </c>
      <c r="D78" s="73">
        <v>1836423167.1400001</v>
      </c>
      <c r="E78" s="55">
        <f t="shared" si="20"/>
        <v>3.7937961280877083E-3</v>
      </c>
      <c r="F78" s="73">
        <v>1.4441999999999999</v>
      </c>
      <c r="G78" s="73">
        <v>1876706103.96</v>
      </c>
      <c r="H78" s="55">
        <f t="shared" si="21"/>
        <v>3.8302665743916928E-3</v>
      </c>
      <c r="I78" s="73">
        <v>1.1499999999999999</v>
      </c>
      <c r="J78" s="186">
        <f t="shared" ref="J78:J86" si="23">((G78-D78)/D78)</f>
        <v>2.1935541622868752E-2</v>
      </c>
      <c r="K78" s="186">
        <f t="shared" ref="K78:K86" si="24">((I78-F78)/F78)</f>
        <v>-0.20371139731339152</v>
      </c>
      <c r="L78" s="9"/>
      <c r="M78" s="350"/>
      <c r="N78" s="224"/>
      <c r="O78" s="439"/>
    </row>
    <row r="79" spans="1:16" ht="12.95" customHeight="1">
      <c r="A79" s="407">
        <v>68</v>
      </c>
      <c r="B79" s="408" t="s">
        <v>65</v>
      </c>
      <c r="C79" s="408" t="s">
        <v>160</v>
      </c>
      <c r="D79" s="73">
        <v>1881295197.98</v>
      </c>
      <c r="E79" s="55">
        <f t="shared" si="20"/>
        <v>3.8864955341430915E-3</v>
      </c>
      <c r="F79" s="73">
        <v>513.6</v>
      </c>
      <c r="G79" s="73">
        <v>1892878495.6600001</v>
      </c>
      <c r="H79" s="55">
        <f t="shared" si="21"/>
        <v>3.863273645251521E-3</v>
      </c>
      <c r="I79" s="73">
        <v>518.95000000000005</v>
      </c>
      <c r="J79" s="186">
        <f t="shared" si="23"/>
        <v>6.1570867200625304E-3</v>
      </c>
      <c r="K79" s="186">
        <f t="shared" si="24"/>
        <v>1.0416666666666711E-2</v>
      </c>
      <c r="L79" s="9"/>
      <c r="M79" s="264"/>
      <c r="N79" s="224"/>
      <c r="O79" s="439"/>
    </row>
    <row r="80" spans="1:16" ht="12.95" customHeight="1">
      <c r="A80" s="407">
        <v>69</v>
      </c>
      <c r="B80" s="408" t="s">
        <v>7</v>
      </c>
      <c r="C80" s="54" t="s">
        <v>168</v>
      </c>
      <c r="D80" s="73">
        <v>11523450392.48</v>
      </c>
      <c r="E80" s="55">
        <f t="shared" si="20"/>
        <v>2.3805853826863958E-2</v>
      </c>
      <c r="F80" s="96">
        <v>111.79</v>
      </c>
      <c r="G80" s="73">
        <v>11009898423.459999</v>
      </c>
      <c r="H80" s="55">
        <f t="shared" si="21"/>
        <v>2.247067126272077E-2</v>
      </c>
      <c r="I80" s="96">
        <v>100.14</v>
      </c>
      <c r="J80" s="186">
        <f t="shared" si="23"/>
        <v>-4.4565815925682761E-2</v>
      </c>
      <c r="K80" s="186">
        <f t="shared" si="24"/>
        <v>-0.10421325699973169</v>
      </c>
      <c r="L80" s="9"/>
      <c r="M80" s="264"/>
      <c r="N80" s="224"/>
      <c r="O80" s="439"/>
    </row>
    <row r="81" spans="1:15" ht="12.95" customHeight="1">
      <c r="A81" s="407">
        <v>70</v>
      </c>
      <c r="B81" s="408" t="s">
        <v>174</v>
      </c>
      <c r="C81" s="54" t="s">
        <v>177</v>
      </c>
      <c r="D81" s="73">
        <v>395031376.68000001</v>
      </c>
      <c r="E81" s="55">
        <f t="shared" si="20"/>
        <v>8.1608015741585862E-4</v>
      </c>
      <c r="F81" s="96">
        <v>1.1169</v>
      </c>
      <c r="G81" s="73">
        <v>397284198.01999998</v>
      </c>
      <c r="H81" s="55">
        <f t="shared" si="21"/>
        <v>8.1083787226945026E-4</v>
      </c>
      <c r="I81" s="96">
        <v>1.17</v>
      </c>
      <c r="J81" s="186">
        <f t="shared" si="23"/>
        <v>5.7028921574118381E-3</v>
      </c>
      <c r="K81" s="186">
        <f t="shared" si="24"/>
        <v>4.7542304593070038E-2</v>
      </c>
      <c r="L81" s="9"/>
      <c r="M81" s="264"/>
      <c r="N81" s="224"/>
      <c r="O81" s="439"/>
    </row>
    <row r="82" spans="1:15" ht="12.95" customHeight="1">
      <c r="A82" s="407">
        <v>71</v>
      </c>
      <c r="B82" s="414" t="s">
        <v>113</v>
      </c>
      <c r="C82" s="415" t="s">
        <v>181</v>
      </c>
      <c r="D82" s="73">
        <v>1535410693.4100001</v>
      </c>
      <c r="E82" s="55">
        <f t="shared" si="20"/>
        <v>3.1719460132683289E-3</v>
      </c>
      <c r="F82" s="343">
        <v>41828.49</v>
      </c>
      <c r="G82" s="73">
        <v>1561712605.04</v>
      </c>
      <c r="H82" s="55">
        <f t="shared" si="21"/>
        <v>3.1873800470243381E-3</v>
      </c>
      <c r="I82" s="96">
        <v>41866.44</v>
      </c>
      <c r="J82" s="186">
        <f t="shared" si="23"/>
        <v>1.7130212615352997E-2</v>
      </c>
      <c r="K82" s="186">
        <f t="shared" si="24"/>
        <v>9.0727635637825725E-4</v>
      </c>
      <c r="L82" s="9"/>
      <c r="M82" s="264"/>
      <c r="N82" s="224"/>
      <c r="O82" s="439"/>
    </row>
    <row r="83" spans="1:15" ht="12.95" customHeight="1">
      <c r="A83" s="407">
        <v>72</v>
      </c>
      <c r="B83" s="408" t="s">
        <v>9</v>
      </c>
      <c r="C83" s="408" t="s">
        <v>187</v>
      </c>
      <c r="D83" s="73">
        <v>2369847567.0500002</v>
      </c>
      <c r="E83" s="55">
        <f t="shared" si="20"/>
        <v>4.8957771198423119E-3</v>
      </c>
      <c r="F83" s="343">
        <v>1.0411999999999999</v>
      </c>
      <c r="G83" s="73">
        <v>2387146052.9899998</v>
      </c>
      <c r="H83" s="55">
        <f t="shared" si="21"/>
        <v>4.8720498727346491E-3</v>
      </c>
      <c r="I83" s="343">
        <v>1.0498000000000001</v>
      </c>
      <c r="J83" s="186">
        <f t="shared" si="23"/>
        <v>7.2994086963714859E-3</v>
      </c>
      <c r="K83" s="186">
        <f t="shared" si="24"/>
        <v>8.2597003457550548E-3</v>
      </c>
      <c r="L83" s="9"/>
      <c r="M83" s="264"/>
      <c r="N83" s="224"/>
      <c r="O83" s="439"/>
    </row>
    <row r="84" spans="1:15" ht="12.95" customHeight="1">
      <c r="A84" s="407">
        <v>73</v>
      </c>
      <c r="B84" s="408" t="s">
        <v>190</v>
      </c>
      <c r="C84" s="408" t="s">
        <v>191</v>
      </c>
      <c r="D84" s="73">
        <v>531928324.19999999</v>
      </c>
      <c r="E84" s="55">
        <f t="shared" si="20"/>
        <v>1.0988903063736499E-3</v>
      </c>
      <c r="F84" s="343">
        <v>47857.8</v>
      </c>
      <c r="G84" s="73">
        <v>532510150.80000001</v>
      </c>
      <c r="H84" s="55">
        <f t="shared" si="21"/>
        <v>1.0868275148834881E-3</v>
      </c>
      <c r="I84" s="343">
        <v>47908.95</v>
      </c>
      <c r="J84" s="186">
        <f t="shared" si="23"/>
        <v>1.0938063899399773E-3</v>
      </c>
      <c r="K84" s="186">
        <f t="shared" si="24"/>
        <v>1.0687912942089726E-3</v>
      </c>
      <c r="L84" s="9"/>
      <c r="M84" s="264"/>
      <c r="N84" s="224"/>
      <c r="O84" s="439"/>
    </row>
    <row r="85" spans="1:15" ht="12.95" customHeight="1">
      <c r="A85" s="407">
        <v>74</v>
      </c>
      <c r="B85" s="54" t="s">
        <v>11</v>
      </c>
      <c r="C85" s="408" t="s">
        <v>197</v>
      </c>
      <c r="D85" s="73">
        <f>2636294.54*409.79</f>
        <v>1080327139.5466001</v>
      </c>
      <c r="E85" s="55">
        <f t="shared" ref="E85:E86" si="25">(D85/$D$88)</f>
        <v>2.2318063681710824E-3</v>
      </c>
      <c r="F85" s="343">
        <f>1.0531*409.79</f>
        <v>431.54984899999999</v>
      </c>
      <c r="G85" s="73">
        <f>2792645.45*408.29</f>
        <v>1140209210.7805002</v>
      </c>
      <c r="H85" s="55">
        <f t="shared" ref="H85:H86" si="26">(G85/$G$88)</f>
        <v>2.3271119642285592E-3</v>
      </c>
      <c r="I85" s="343">
        <f>1.0536*408.29</f>
        <v>430.17434400000008</v>
      </c>
      <c r="J85" s="186">
        <f t="shared" si="23"/>
        <v>5.5429572248857722E-2</v>
      </c>
      <c r="K85" s="186">
        <f t="shared" si="24"/>
        <v>-3.1873606332785873E-3</v>
      </c>
      <c r="L85" s="9"/>
      <c r="M85" s="264"/>
      <c r="N85" s="224"/>
      <c r="O85" s="439"/>
    </row>
    <row r="86" spans="1:15" ht="12.95" customHeight="1">
      <c r="A86" s="407">
        <v>75</v>
      </c>
      <c r="B86" s="408" t="s">
        <v>206</v>
      </c>
      <c r="C86" s="408" t="s">
        <v>208</v>
      </c>
      <c r="D86" s="73">
        <v>127671238.3</v>
      </c>
      <c r="E86" s="55">
        <f t="shared" si="25"/>
        <v>2.6375111041810218E-4</v>
      </c>
      <c r="F86" s="343">
        <v>408.68</v>
      </c>
      <c r="G86" s="73">
        <v>106358303.8</v>
      </c>
      <c r="H86" s="55">
        <f t="shared" si="26"/>
        <v>2.1707216441324039E-4</v>
      </c>
      <c r="I86" s="343">
        <v>406.74</v>
      </c>
      <c r="J86" s="186">
        <f t="shared" si="23"/>
        <v>-0.16693606785515136</v>
      </c>
      <c r="K86" s="186">
        <f t="shared" si="24"/>
        <v>-4.746990310267196E-3</v>
      </c>
      <c r="L86" s="9"/>
      <c r="M86" s="264"/>
      <c r="N86" s="224"/>
      <c r="O86" s="439"/>
    </row>
    <row r="87" spans="1:15" ht="12.95" customHeight="1">
      <c r="A87" s="407">
        <v>76</v>
      </c>
      <c r="B87" s="408" t="s">
        <v>7</v>
      </c>
      <c r="C87" s="54" t="s">
        <v>226</v>
      </c>
      <c r="D87" s="73">
        <v>0</v>
      </c>
      <c r="E87" s="55">
        <f t="shared" si="20"/>
        <v>0</v>
      </c>
      <c r="F87" s="343">
        <v>0</v>
      </c>
      <c r="G87" s="73">
        <v>929875517.23000002</v>
      </c>
      <c r="H87" s="55">
        <f t="shared" si="21"/>
        <v>1.8978310479599574E-3</v>
      </c>
      <c r="I87" s="343">
        <v>100.14</v>
      </c>
      <c r="J87" s="186" t="e">
        <f t="shared" si="22"/>
        <v>#DIV/0!</v>
      </c>
      <c r="K87" s="186" t="e">
        <f t="shared" si="19"/>
        <v>#DIV/0!</v>
      </c>
      <c r="L87" s="9"/>
      <c r="M87" s="337"/>
      <c r="N87" s="337"/>
      <c r="O87" s="439"/>
    </row>
    <row r="88" spans="1:15" ht="12.95" customHeight="1">
      <c r="A88" s="237"/>
      <c r="B88" s="238"/>
      <c r="C88" s="239" t="s">
        <v>56</v>
      </c>
      <c r="D88" s="78">
        <f>SUM(D61:D87)</f>
        <v>484059529067.43652</v>
      </c>
      <c r="E88" s="66">
        <f>(D88/$D$126)</f>
        <v>0.32772956130400405</v>
      </c>
      <c r="F88" s="88"/>
      <c r="G88" s="78">
        <f>SUM(G61:G87)</f>
        <v>489967491168.17041</v>
      </c>
      <c r="H88" s="66">
        <f>(G88/$G$126)</f>
        <v>0.33309131072434062</v>
      </c>
      <c r="I88" s="88"/>
      <c r="J88" s="186">
        <f>((G88-D88)/D88)</f>
        <v>1.2205032120978702E-2</v>
      </c>
      <c r="K88" s="186"/>
      <c r="L88" s="9"/>
      <c r="M88" s="4"/>
      <c r="N88"/>
      <c r="O88"/>
    </row>
    <row r="89" spans="1:15" ht="12.95" customHeight="1">
      <c r="A89" s="240"/>
      <c r="B89" s="80"/>
      <c r="C89" s="335" t="s">
        <v>58</v>
      </c>
      <c r="D89" s="391"/>
      <c r="E89" s="82"/>
      <c r="F89" s="83"/>
      <c r="G89" s="81"/>
      <c r="H89" s="82"/>
      <c r="I89" s="83"/>
      <c r="J89" s="186"/>
      <c r="K89" s="186"/>
      <c r="L89" s="9"/>
      <c r="M89" s="4"/>
      <c r="N89" s="220"/>
      <c r="O89"/>
    </row>
    <row r="90" spans="1:15" ht="12.95" customHeight="1">
      <c r="A90" s="407">
        <v>77</v>
      </c>
      <c r="B90" s="408" t="s">
        <v>29</v>
      </c>
      <c r="C90" s="408" t="s">
        <v>179</v>
      </c>
      <c r="D90" s="73">
        <v>2274804161.4099998</v>
      </c>
      <c r="E90" s="55">
        <f>(D90/$D$94)</f>
        <v>4.5540551045406052E-2</v>
      </c>
      <c r="F90" s="96">
        <v>69.3</v>
      </c>
      <c r="G90" s="73">
        <v>2278296263.0799999</v>
      </c>
      <c r="H90" s="55">
        <f>(G90/$G$94)</f>
        <v>4.5592953345552113E-2</v>
      </c>
      <c r="I90" s="96">
        <v>62.4</v>
      </c>
      <c r="J90" s="186">
        <f>((G90-D90)/D90)</f>
        <v>1.5351218927943031E-3</v>
      </c>
      <c r="K90" s="186">
        <f>((I90-F90)/F90)</f>
        <v>-9.9567099567099554E-2</v>
      </c>
      <c r="L90" s="9"/>
      <c r="M90" s="4"/>
      <c r="N90" s="225"/>
      <c r="O90"/>
    </row>
    <row r="91" spans="1:15" ht="12.95" customHeight="1">
      <c r="A91" s="407">
        <v>78</v>
      </c>
      <c r="B91" s="408" t="s">
        <v>29</v>
      </c>
      <c r="C91" s="408" t="s">
        <v>31</v>
      </c>
      <c r="D91" s="73">
        <v>9926007920.8600006</v>
      </c>
      <c r="E91" s="55">
        <f t="shared" ref="E91:E93" si="27">(D91/$D$94)</f>
        <v>0.19871419178204891</v>
      </c>
      <c r="F91" s="96">
        <v>36.6</v>
      </c>
      <c r="G91" s="73">
        <v>9941697403.0799999</v>
      </c>
      <c r="H91" s="55">
        <f>(G91/$G$94)</f>
        <v>0.19895188927775848</v>
      </c>
      <c r="I91" s="96">
        <v>36.6</v>
      </c>
      <c r="J91" s="186">
        <f>((G91-D91)/D91)</f>
        <v>1.5806437336229689E-3</v>
      </c>
      <c r="K91" s="186">
        <f>((I91-F91)/F91)</f>
        <v>0</v>
      </c>
      <c r="L91" s="9"/>
      <c r="M91" s="4"/>
      <c r="N91" s="225"/>
      <c r="O91"/>
    </row>
    <row r="92" spans="1:15" ht="12.95" customHeight="1">
      <c r="A92" s="407">
        <v>79</v>
      </c>
      <c r="B92" s="54" t="s">
        <v>11</v>
      </c>
      <c r="C92" s="408" t="s">
        <v>32</v>
      </c>
      <c r="D92" s="73">
        <v>30350365696.451077</v>
      </c>
      <c r="E92" s="55">
        <f t="shared" ref="E92" si="28">(D92/$D$94)</f>
        <v>0.60760060214996903</v>
      </c>
      <c r="F92" s="96">
        <v>11.37</v>
      </c>
      <c r="G92" s="73">
        <v>30350365696.451077</v>
      </c>
      <c r="H92" s="55">
        <f>(G92/$G$94)</f>
        <v>0.60736736904797783</v>
      </c>
      <c r="I92" s="96">
        <v>11.37</v>
      </c>
      <c r="J92" s="186">
        <f>((G92-D92)/D92)</f>
        <v>0</v>
      </c>
      <c r="K92" s="186">
        <f>((I92-F92)/F92)</f>
        <v>0</v>
      </c>
      <c r="L92" s="9"/>
      <c r="M92" s="4"/>
      <c r="N92" s="225"/>
      <c r="O92" s="377"/>
    </row>
    <row r="93" spans="1:15" ht="12.95" customHeight="1">
      <c r="A93" s="407">
        <v>80</v>
      </c>
      <c r="B93" s="408" t="s">
        <v>14</v>
      </c>
      <c r="C93" s="408" t="s">
        <v>214</v>
      </c>
      <c r="D93" s="73">
        <v>7400000000</v>
      </c>
      <c r="E93" s="55">
        <f t="shared" si="27"/>
        <v>0.14814465502257604</v>
      </c>
      <c r="F93" s="96">
        <v>100</v>
      </c>
      <c r="G93" s="73">
        <v>7400000000</v>
      </c>
      <c r="H93" s="55">
        <f>(G93/$G$94)</f>
        <v>0.14808778832871158</v>
      </c>
      <c r="I93" s="96">
        <v>100</v>
      </c>
      <c r="J93" s="186">
        <f>((G93-D93)/D93)</f>
        <v>0</v>
      </c>
      <c r="K93" s="186">
        <f>((I93-F93)/F93)</f>
        <v>0</v>
      </c>
      <c r="L93" s="9"/>
      <c r="M93" s="4"/>
      <c r="N93" s="225"/>
      <c r="O93"/>
    </row>
    <row r="94" spans="1:15" ht="12.95" customHeight="1">
      <c r="A94" s="237"/>
      <c r="B94" s="241"/>
      <c r="C94" s="239" t="s">
        <v>56</v>
      </c>
      <c r="D94" s="78">
        <f>SUM(D90:D93)</f>
        <v>49951177778.721077</v>
      </c>
      <c r="E94" s="66">
        <f>(D94/$D$126)</f>
        <v>3.3819141235742367E-2</v>
      </c>
      <c r="F94" s="88"/>
      <c r="G94" s="78">
        <f>SUM(G90:G93)</f>
        <v>49970359362.611076</v>
      </c>
      <c r="H94" s="66">
        <f>(G94/$G$126)</f>
        <v>3.3971013990692557E-2</v>
      </c>
      <c r="I94" s="88"/>
      <c r="J94" s="186">
        <f>((G94-D94)/D94)</f>
        <v>3.840066389419678E-4</v>
      </c>
      <c r="K94" s="186"/>
      <c r="L94" s="9"/>
      <c r="M94" s="4"/>
      <c r="N94"/>
      <c r="O94"/>
    </row>
    <row r="95" spans="1:15" ht="12.95" customHeight="1">
      <c r="A95" s="240"/>
      <c r="B95" s="80"/>
      <c r="C95" s="80" t="s">
        <v>82</v>
      </c>
      <c r="D95" s="391"/>
      <c r="E95" s="82"/>
      <c r="F95" s="83"/>
      <c r="G95" s="81"/>
      <c r="H95" s="82"/>
      <c r="I95" s="83"/>
      <c r="J95" s="186"/>
      <c r="K95" s="186"/>
      <c r="L95" s="9"/>
      <c r="M95" s="4"/>
      <c r="N95"/>
      <c r="O95"/>
    </row>
    <row r="96" spans="1:15" ht="12.95" customHeight="1">
      <c r="A96" s="407">
        <v>81</v>
      </c>
      <c r="B96" s="408" t="s">
        <v>7</v>
      </c>
      <c r="C96" s="408" t="s">
        <v>35</v>
      </c>
      <c r="D96" s="73">
        <v>1836731542.3199999</v>
      </c>
      <c r="E96" s="55">
        <f>(D96/$D$116)</f>
        <v>6.249298017622644E-2</v>
      </c>
      <c r="F96" s="73">
        <v>3136.21</v>
      </c>
      <c r="G96" s="73">
        <v>1828984058.6900001</v>
      </c>
      <c r="H96" s="55">
        <f t="shared" ref="H96:H115" si="29">(G96/$G$116)</f>
        <v>6.2925636891252384E-2</v>
      </c>
      <c r="I96" s="73">
        <v>3120.43</v>
      </c>
      <c r="J96" s="186">
        <f>((G96-D96)/D96)</f>
        <v>-4.2180816583646877E-3</v>
      </c>
      <c r="K96" s="186">
        <f t="shared" ref="K96:K106" si="30">((I96-F96)/F96)</f>
        <v>-5.0315508208953483E-3</v>
      </c>
      <c r="L96" s="9"/>
      <c r="M96" s="4"/>
      <c r="N96" s="226"/>
      <c r="O96"/>
    </row>
    <row r="97" spans="1:18" ht="12.95" customHeight="1">
      <c r="A97" s="407">
        <v>82</v>
      </c>
      <c r="B97" s="408" t="s">
        <v>14</v>
      </c>
      <c r="C97" s="408" t="s">
        <v>33</v>
      </c>
      <c r="D97" s="73">
        <v>178377252</v>
      </c>
      <c r="E97" s="55">
        <f t="shared" ref="E97:E115" si="31">(D97/$D$116)</f>
        <v>6.0691101645945567E-3</v>
      </c>
      <c r="F97" s="73">
        <v>132.88999999999999</v>
      </c>
      <c r="G97" s="73">
        <v>173884542</v>
      </c>
      <c r="H97" s="65">
        <f t="shared" si="29"/>
        <v>5.9824444608504281E-3</v>
      </c>
      <c r="I97" s="73">
        <v>129.58000000000001</v>
      </c>
      <c r="J97" s="186">
        <f>((G97-D97)/D97)</f>
        <v>-2.518656358715516E-2</v>
      </c>
      <c r="K97" s="186">
        <f t="shared" si="30"/>
        <v>-2.4907818496500672E-2</v>
      </c>
      <c r="L97" s="9"/>
      <c r="M97" s="4"/>
      <c r="N97" s="404"/>
      <c r="O97" s="279"/>
    </row>
    <row r="98" spans="1:18" ht="12.95" customHeight="1">
      <c r="A98" s="407">
        <v>83</v>
      </c>
      <c r="B98" s="408" t="s">
        <v>55</v>
      </c>
      <c r="C98" s="408" t="s">
        <v>99</v>
      </c>
      <c r="D98" s="73">
        <v>916635149.85000002</v>
      </c>
      <c r="E98" s="55">
        <f t="shared" si="31"/>
        <v>3.1187607403993921E-2</v>
      </c>
      <c r="F98" s="73">
        <v>1.35</v>
      </c>
      <c r="G98" s="73">
        <v>901768795.19000006</v>
      </c>
      <c r="H98" s="65">
        <f t="shared" si="29"/>
        <v>3.1025079467685977E-2</v>
      </c>
      <c r="I98" s="73">
        <v>1.3290999999999999</v>
      </c>
      <c r="J98" s="186">
        <f t="shared" ref="J98:J103" si="32">((G98-D98)/D98)</f>
        <v>-1.6218399067974565E-2</v>
      </c>
      <c r="K98" s="186">
        <f t="shared" si="30"/>
        <v>-1.5481481481481584E-2</v>
      </c>
      <c r="L98" s="9"/>
      <c r="M98" s="4"/>
      <c r="N98" s="454"/>
      <c r="O98" s="61"/>
    </row>
    <row r="99" spans="1:18" ht="12.95" customHeight="1">
      <c r="A99" s="407">
        <v>84</v>
      </c>
      <c r="B99" s="408" t="s">
        <v>9</v>
      </c>
      <c r="C99" s="408" t="s">
        <v>199</v>
      </c>
      <c r="D99" s="73">
        <v>4130305805.79</v>
      </c>
      <c r="E99" s="55">
        <f t="shared" si="31"/>
        <v>0.14052958360858703</v>
      </c>
      <c r="F99" s="73">
        <v>416.90129999999999</v>
      </c>
      <c r="G99" s="73">
        <v>4080656296.6500001</v>
      </c>
      <c r="H99" s="65">
        <f t="shared" si="29"/>
        <v>0.14039373125259297</v>
      </c>
      <c r="I99" s="73">
        <v>412.01159999999999</v>
      </c>
      <c r="J99" s="186">
        <f>((G99-D99)/D99)</f>
        <v>-1.2020782836563708E-2</v>
      </c>
      <c r="K99" s="186">
        <f t="shared" si="30"/>
        <v>-1.1728675348337856E-2</v>
      </c>
      <c r="L99" s="9"/>
      <c r="M99" s="4"/>
      <c r="N99" s="454"/>
      <c r="O99" s="277"/>
    </row>
    <row r="100" spans="1:18" ht="12.75" customHeight="1">
      <c r="A100" s="407">
        <v>85</v>
      </c>
      <c r="B100" s="408" t="s">
        <v>18</v>
      </c>
      <c r="C100" s="408" t="s">
        <v>19</v>
      </c>
      <c r="D100" s="73">
        <v>2424520023.5300002</v>
      </c>
      <c r="E100" s="55">
        <f t="shared" si="31"/>
        <v>8.2491903839111494E-2</v>
      </c>
      <c r="F100" s="73">
        <v>12.207000000000001</v>
      </c>
      <c r="G100" s="73">
        <v>2389250460.3699999</v>
      </c>
      <c r="H100" s="65">
        <f t="shared" si="29"/>
        <v>8.2201431006011114E-2</v>
      </c>
      <c r="I100" s="73">
        <v>12.0481</v>
      </c>
      <c r="J100" s="186">
        <f>((G100-D100)/D100)</f>
        <v>-1.4547029027481204E-2</v>
      </c>
      <c r="K100" s="186">
        <f t="shared" si="30"/>
        <v>-1.3017121323830665E-2</v>
      </c>
      <c r="L100" s="9"/>
      <c r="M100" s="312"/>
      <c r="N100" s="364"/>
      <c r="O100" s="362"/>
      <c r="P100" s="355"/>
      <c r="Q100" s="295"/>
      <c r="R100" s="378"/>
    </row>
    <row r="101" spans="1:18" ht="12.95" customHeight="1" thickBot="1">
      <c r="A101" s="407">
        <v>86</v>
      </c>
      <c r="B101" s="54" t="s">
        <v>34</v>
      </c>
      <c r="C101" s="54" t="s">
        <v>163</v>
      </c>
      <c r="D101" s="73">
        <v>4174275154.27</v>
      </c>
      <c r="E101" s="55">
        <f t="shared" si="31"/>
        <v>0.14202559734799911</v>
      </c>
      <c r="F101" s="73">
        <v>183.71</v>
      </c>
      <c r="G101" s="73">
        <v>4115012426.7399998</v>
      </c>
      <c r="H101" s="65">
        <f t="shared" si="29"/>
        <v>0.14157574339576079</v>
      </c>
      <c r="I101" s="73">
        <v>181.05</v>
      </c>
      <c r="J101" s="186">
        <f t="shared" si="32"/>
        <v>-1.4197130121951463E-2</v>
      </c>
      <c r="K101" s="186">
        <f t="shared" si="30"/>
        <v>-1.4479342441892093E-2</v>
      </c>
      <c r="L101" s="9"/>
      <c r="M101" s="304"/>
      <c r="N101" s="363"/>
      <c r="O101" s="361"/>
      <c r="P101" s="356"/>
      <c r="Q101" s="297"/>
      <c r="R101" s="379"/>
    </row>
    <row r="102" spans="1:18" ht="12.75" customHeight="1">
      <c r="A102" s="407">
        <v>87</v>
      </c>
      <c r="B102" s="409" t="s">
        <v>137</v>
      </c>
      <c r="C102" s="409" t="s">
        <v>202</v>
      </c>
      <c r="D102" s="73">
        <v>5147244270.8800001</v>
      </c>
      <c r="E102" s="55">
        <f t="shared" si="31"/>
        <v>0.17512991244000611</v>
      </c>
      <c r="F102" s="73">
        <v>115.05</v>
      </c>
      <c r="G102" s="73">
        <v>5107398274.7399998</v>
      </c>
      <c r="H102" s="65">
        <f t="shared" si="29"/>
        <v>0.17571847483760428</v>
      </c>
      <c r="I102" s="73">
        <v>115.05</v>
      </c>
      <c r="J102" s="186">
        <f>((G102-D102)/D102)</f>
        <v>-7.7412289067812319E-3</v>
      </c>
      <c r="K102" s="186">
        <f t="shared" si="30"/>
        <v>0</v>
      </c>
      <c r="L102" s="9"/>
      <c r="M102" s="4"/>
      <c r="N102" s="307"/>
      <c r="O102" s="307"/>
      <c r="P102" s="307"/>
      <c r="Q102" s="305"/>
    </row>
    <row r="103" spans="1:18" ht="12.95" customHeight="1" thickBot="1">
      <c r="A103" s="407">
        <v>88</v>
      </c>
      <c r="B103" s="408" t="s">
        <v>11</v>
      </c>
      <c r="C103" s="73" t="s">
        <v>12</v>
      </c>
      <c r="D103" s="73">
        <v>2182526690.8699999</v>
      </c>
      <c r="E103" s="55">
        <f t="shared" si="31"/>
        <v>7.4258319239372733E-2</v>
      </c>
      <c r="F103" s="73">
        <v>3808.9199833795251</v>
      </c>
      <c r="G103" s="73">
        <v>2171967338.71</v>
      </c>
      <c r="H103" s="65">
        <f t="shared" si="29"/>
        <v>7.472587169142203E-2</v>
      </c>
      <c r="I103" s="73">
        <v>3789.6199887628745</v>
      </c>
      <c r="J103" s="186">
        <f t="shared" si="32"/>
        <v>-4.8381319706979958E-3</v>
      </c>
      <c r="K103" s="186">
        <f t="shared" si="30"/>
        <v>-5.0670517366779482E-3</v>
      </c>
      <c r="L103" s="9"/>
      <c r="M103" s="4"/>
      <c r="N103" s="297"/>
      <c r="O103" s="297"/>
      <c r="P103" s="297"/>
      <c r="Q103" s="306"/>
    </row>
    <row r="104" spans="1:18" ht="13.5" customHeight="1">
      <c r="A104" s="407">
        <v>89</v>
      </c>
      <c r="B104" s="54" t="s">
        <v>60</v>
      </c>
      <c r="C104" s="73" t="s">
        <v>204</v>
      </c>
      <c r="D104" s="73">
        <v>1778495877</v>
      </c>
      <c r="E104" s="55">
        <f t="shared" si="31"/>
        <v>6.0511569069301559E-2</v>
      </c>
      <c r="F104" s="73">
        <v>1.0507</v>
      </c>
      <c r="G104" s="73">
        <v>1757609941.53</v>
      </c>
      <c r="H104" s="65">
        <f t="shared" si="29"/>
        <v>6.0470032230017276E-2</v>
      </c>
      <c r="I104" s="73">
        <v>1.0383</v>
      </c>
      <c r="J104" s="186">
        <f>((G104-D104)/D104)</f>
        <v>-1.174359510196381E-2</v>
      </c>
      <c r="K104" s="186">
        <f t="shared" si="30"/>
        <v>-1.1801656038831224E-2</v>
      </c>
      <c r="L104" s="9"/>
      <c r="M104" s="4"/>
      <c r="N104" s="307"/>
      <c r="O104" s="307"/>
      <c r="P104" s="307"/>
      <c r="Q104" s="307"/>
    </row>
    <row r="105" spans="1:18" ht="12.95" customHeight="1">
      <c r="A105" s="407">
        <v>90</v>
      </c>
      <c r="B105" s="54" t="s">
        <v>76</v>
      </c>
      <c r="C105" s="408" t="s">
        <v>41</v>
      </c>
      <c r="D105" s="73">
        <v>1088742793.03</v>
      </c>
      <c r="E105" s="55">
        <f t="shared" si="31"/>
        <v>3.7043400308731295E-2</v>
      </c>
      <c r="F105" s="74">
        <v>552.20000000000005</v>
      </c>
      <c r="G105" s="73">
        <v>1088865892.6500001</v>
      </c>
      <c r="H105" s="65">
        <f t="shared" si="29"/>
        <v>3.7462097856248489E-2</v>
      </c>
      <c r="I105" s="74">
        <v>552.20000000000005</v>
      </c>
      <c r="J105" s="186">
        <f>((G105-D105)/D105)</f>
        <v>1.1306584143490354E-4</v>
      </c>
      <c r="K105" s="186">
        <f t="shared" si="30"/>
        <v>0</v>
      </c>
      <c r="L105" s="9"/>
      <c r="M105" s="293"/>
      <c r="N105" s="255"/>
    </row>
    <row r="106" spans="1:18" ht="12.95" customHeight="1">
      <c r="A106" s="407">
        <v>91</v>
      </c>
      <c r="B106" s="54" t="s">
        <v>65</v>
      </c>
      <c r="C106" s="408" t="s">
        <v>71</v>
      </c>
      <c r="D106" s="73">
        <v>1950336773.6600001</v>
      </c>
      <c r="E106" s="55">
        <f t="shared" si="31"/>
        <v>6.6358286186640317E-2</v>
      </c>
      <c r="F106" s="74">
        <v>2.74</v>
      </c>
      <c r="G106" s="73">
        <v>1910917486.1500001</v>
      </c>
      <c r="H106" s="65">
        <f t="shared" si="29"/>
        <v>6.574453139233212E-2</v>
      </c>
      <c r="I106" s="74">
        <v>2.68</v>
      </c>
      <c r="J106" s="186">
        <f>((G106-D106)/D106)</f>
        <v>-2.0211528615145677E-2</v>
      </c>
      <c r="K106" s="186">
        <f t="shared" si="30"/>
        <v>-2.1897810218978121E-2</v>
      </c>
      <c r="L106" s="9"/>
      <c r="M106" s="209"/>
    </row>
    <row r="107" spans="1:18" ht="12.95" customHeight="1" thickBot="1">
      <c r="A107" s="407">
        <v>92</v>
      </c>
      <c r="B107" s="54" t="s">
        <v>115</v>
      </c>
      <c r="C107" s="418" t="s">
        <v>67</v>
      </c>
      <c r="D107" s="73">
        <v>159106295.19999999</v>
      </c>
      <c r="E107" s="55">
        <f t="shared" si="31"/>
        <v>5.4134348557477608E-3</v>
      </c>
      <c r="F107" s="74">
        <v>1.609707</v>
      </c>
      <c r="G107" s="73">
        <v>159993107.46000001</v>
      </c>
      <c r="H107" s="65">
        <f t="shared" si="29"/>
        <v>5.5045139061200982E-3</v>
      </c>
      <c r="I107" s="74">
        <v>1.618897</v>
      </c>
      <c r="J107" s="186">
        <f>((G107-D107)/D107)</f>
        <v>5.5737094430190742E-3</v>
      </c>
      <c r="K107" s="186">
        <f t="shared" ref="K107:K115" si="33">((I107-F107)/F107)</f>
        <v>5.7091135219018317E-3</v>
      </c>
      <c r="L107" s="9"/>
      <c r="M107" s="293"/>
      <c r="N107" s="411"/>
      <c r="O107" s="255"/>
    </row>
    <row r="108" spans="1:18" ht="12.95" customHeight="1">
      <c r="A108" s="407">
        <v>93</v>
      </c>
      <c r="B108" s="408" t="s">
        <v>55</v>
      </c>
      <c r="C108" s="408" t="s">
        <v>131</v>
      </c>
      <c r="D108" s="73">
        <v>540199276.80999994</v>
      </c>
      <c r="E108" s="55">
        <f t="shared" si="31"/>
        <v>1.8379747894054332E-2</v>
      </c>
      <c r="F108" s="74">
        <v>1.0852999999999999</v>
      </c>
      <c r="G108" s="73">
        <v>532779787.02999997</v>
      </c>
      <c r="H108" s="65">
        <f t="shared" si="29"/>
        <v>1.8330125548311788E-2</v>
      </c>
      <c r="I108" s="74">
        <v>1.0704</v>
      </c>
      <c r="J108" s="186">
        <f t="shared" ref="J108:J115" si="34">((G108-D108)/D108)</f>
        <v>-1.3734727346940841E-2</v>
      </c>
      <c r="K108" s="186">
        <f t="shared" si="33"/>
        <v>-1.3728922878466705E-2</v>
      </c>
      <c r="L108" s="9"/>
      <c r="M108" s="4"/>
      <c r="N108" s="412"/>
      <c r="Q108" s="307"/>
    </row>
    <row r="109" spans="1:18" ht="12.95" customHeight="1">
      <c r="A109" s="407">
        <v>94</v>
      </c>
      <c r="B109" s="408" t="s">
        <v>138</v>
      </c>
      <c r="C109" s="408" t="s">
        <v>140</v>
      </c>
      <c r="D109" s="73">
        <v>715119846.03999996</v>
      </c>
      <c r="E109" s="55">
        <f t="shared" si="31"/>
        <v>2.4331247834811682E-2</v>
      </c>
      <c r="F109" s="73">
        <v>1.1738999999999999</v>
      </c>
      <c r="G109" s="73">
        <v>702788904.59000003</v>
      </c>
      <c r="H109" s="65">
        <f t="shared" si="29"/>
        <v>2.4179237217139091E-2</v>
      </c>
      <c r="I109" s="74">
        <v>1.1528</v>
      </c>
      <c r="J109" s="186">
        <f t="shared" si="34"/>
        <v>-1.7243181710426481E-2</v>
      </c>
      <c r="K109" s="186">
        <f t="shared" si="33"/>
        <v>-1.7974273788227191E-2</v>
      </c>
      <c r="L109" s="9"/>
      <c r="M109" s="4"/>
    </row>
    <row r="110" spans="1:18" ht="12.95" customHeight="1">
      <c r="A110" s="407">
        <v>95</v>
      </c>
      <c r="B110" s="408" t="s">
        <v>112</v>
      </c>
      <c r="C110" s="408" t="s">
        <v>142</v>
      </c>
      <c r="D110" s="73">
        <v>254982919.75899997</v>
      </c>
      <c r="E110" s="55">
        <f t="shared" si="31"/>
        <v>8.6755424963455823E-3</v>
      </c>
      <c r="F110" s="74">
        <v>127.4</v>
      </c>
      <c r="G110" s="73">
        <v>255000845.05215067</v>
      </c>
      <c r="H110" s="65">
        <f t="shared" si="29"/>
        <v>8.773226046708724E-3</v>
      </c>
      <c r="I110" s="74">
        <v>127.4</v>
      </c>
      <c r="J110" s="186">
        <f t="shared" si="34"/>
        <v>7.0299976044024736E-5</v>
      </c>
      <c r="K110" s="186">
        <f t="shared" si="33"/>
        <v>0</v>
      </c>
      <c r="L110" s="9"/>
      <c r="N110" s="374"/>
    </row>
    <row r="111" spans="1:18" ht="12.95" customHeight="1">
      <c r="A111" s="407">
        <v>96</v>
      </c>
      <c r="B111" s="408" t="s">
        <v>50</v>
      </c>
      <c r="C111" s="408" t="s">
        <v>148</v>
      </c>
      <c r="D111" s="73">
        <v>159778048.65000001</v>
      </c>
      <c r="E111" s="55">
        <f t="shared" si="31"/>
        <v>5.4362906047055737E-3</v>
      </c>
      <c r="F111" s="74">
        <v>3.4963000000000002</v>
      </c>
      <c r="G111" s="73">
        <v>154843606.90000001</v>
      </c>
      <c r="H111" s="65">
        <f t="shared" si="29"/>
        <v>5.3273469150409364E-3</v>
      </c>
      <c r="I111" s="74">
        <v>3.3883000000000001</v>
      </c>
      <c r="J111" s="186">
        <f t="shared" si="34"/>
        <v>-3.0883101850925E-2</v>
      </c>
      <c r="K111" s="186">
        <f t="shared" si="33"/>
        <v>-3.0889797786231184E-2</v>
      </c>
      <c r="L111" s="9"/>
      <c r="M111" s="4"/>
    </row>
    <row r="112" spans="1:18" ht="12.95" customHeight="1">
      <c r="A112" s="407">
        <v>97</v>
      </c>
      <c r="B112" s="408" t="s">
        <v>113</v>
      </c>
      <c r="C112" s="408" t="s">
        <v>200</v>
      </c>
      <c r="D112" s="73">
        <v>409759619.20999998</v>
      </c>
      <c r="E112" s="55">
        <f t="shared" si="31"/>
        <v>1.3941667124616348E-2</v>
      </c>
      <c r="F112" s="74">
        <v>128.80000000000001</v>
      </c>
      <c r="G112" s="73">
        <v>400679818.10000002</v>
      </c>
      <c r="H112" s="65">
        <f t="shared" si="29"/>
        <v>1.3785266538338423E-2</v>
      </c>
      <c r="I112" s="74">
        <v>125.64</v>
      </c>
      <c r="J112" s="186">
        <f>((G112-D112)/D112)</f>
        <v>-2.215884797898203E-2</v>
      </c>
      <c r="K112" s="186">
        <f t="shared" si="33"/>
        <v>-2.4534161490683312E-2</v>
      </c>
      <c r="L112" s="9"/>
      <c r="M112" s="4"/>
    </row>
    <row r="113" spans="1:16" ht="12.95" customHeight="1">
      <c r="A113" s="407">
        <v>98</v>
      </c>
      <c r="B113" s="408" t="s">
        <v>134</v>
      </c>
      <c r="C113" s="408" t="s">
        <v>166</v>
      </c>
      <c r="D113" s="73">
        <v>88390527.079999998</v>
      </c>
      <c r="E113" s="55">
        <f t="shared" si="31"/>
        <v>3.0074005532672878E-3</v>
      </c>
      <c r="F113" s="74">
        <v>139.723626</v>
      </c>
      <c r="G113" s="73">
        <v>83176023.810000002</v>
      </c>
      <c r="H113" s="65">
        <f t="shared" si="29"/>
        <v>2.8616456482813625E-3</v>
      </c>
      <c r="I113" s="74">
        <v>130.849377</v>
      </c>
      <c r="J113" s="186">
        <f>((G113-D113)/D113)</f>
        <v>-5.8993915323985825E-2</v>
      </c>
      <c r="K113" s="186">
        <f>((I113-F113)/F113)</f>
        <v>-6.3512873620957935E-2</v>
      </c>
      <c r="L113" s="9"/>
      <c r="M113" s="4"/>
    </row>
    <row r="114" spans="1:16" ht="12.95" customHeight="1">
      <c r="A114" s="407">
        <v>99</v>
      </c>
      <c r="B114" s="408" t="s">
        <v>133</v>
      </c>
      <c r="C114" s="408" t="s">
        <v>186</v>
      </c>
      <c r="D114" s="73">
        <v>1240348188.76</v>
      </c>
      <c r="E114" s="55">
        <f t="shared" ref="E114" si="35">(D114/$D$116)</f>
        <v>4.2201624453995758E-2</v>
      </c>
      <c r="F114" s="74">
        <v>2.1802000000000001</v>
      </c>
      <c r="G114" s="73">
        <v>1235065989.74</v>
      </c>
      <c r="H114" s="65">
        <f t="shared" ref="H114" si="36">(G114/$G$116)</f>
        <v>4.2492067461090445E-2</v>
      </c>
      <c r="I114" s="74">
        <v>2.1707000000000001</v>
      </c>
      <c r="J114" s="186">
        <f t="shared" ref="J114" si="37">((G114-D114)/D114)</f>
        <v>-4.2586421037795015E-3</v>
      </c>
      <c r="K114" s="186">
        <f t="shared" ref="K114" si="38">((I114-F114)/F114)</f>
        <v>-4.3573984038161925E-3</v>
      </c>
      <c r="L114" s="9"/>
      <c r="M114" s="4"/>
    </row>
    <row r="115" spans="1:16" ht="12.95" customHeight="1">
      <c r="A115" s="407">
        <v>100</v>
      </c>
      <c r="B115" s="408" t="s">
        <v>206</v>
      </c>
      <c r="C115" s="408" t="s">
        <v>207</v>
      </c>
      <c r="D115" s="73">
        <v>15129737.310000001</v>
      </c>
      <c r="E115" s="55">
        <f t="shared" si="31"/>
        <v>5.1477439789108593E-4</v>
      </c>
      <c r="F115" s="74">
        <v>0.99829999999999997</v>
      </c>
      <c r="G115" s="73">
        <v>15157706.01</v>
      </c>
      <c r="H115" s="65">
        <f t="shared" si="29"/>
        <v>5.2149623719124926E-4</v>
      </c>
      <c r="I115" s="74">
        <v>1.0002</v>
      </c>
      <c r="J115" s="186">
        <f t="shared" si="34"/>
        <v>1.8485912495991152E-3</v>
      </c>
      <c r="K115" s="186">
        <f t="shared" si="33"/>
        <v>1.9032355003506089E-3</v>
      </c>
      <c r="L115" s="9"/>
      <c r="M115" s="273"/>
      <c r="N115" s="298"/>
    </row>
    <row r="116" spans="1:16" ht="12.95" customHeight="1">
      <c r="A116" s="242"/>
      <c r="B116" s="68"/>
      <c r="C116" s="43" t="s">
        <v>56</v>
      </c>
      <c r="D116" s="69">
        <f>SUM(D96:D115)</f>
        <v>29391005792.019001</v>
      </c>
      <c r="E116" s="66">
        <f>(D116/$D$126)</f>
        <v>1.9899001788186901E-2</v>
      </c>
      <c r="F116" s="68"/>
      <c r="G116" s="69">
        <f>SUM(G96:G115)</f>
        <v>29065801302.112152</v>
      </c>
      <c r="H116" s="66">
        <f>(G116/$G$126)</f>
        <v>1.9759608601564959E-2</v>
      </c>
      <c r="I116" s="68"/>
      <c r="J116" s="186">
        <f>((G116-D116)/D116)</f>
        <v>-1.1064762199977408E-2</v>
      </c>
      <c r="K116" s="210"/>
      <c r="L116" s="9"/>
      <c r="M116" s="274"/>
      <c r="N116" s="10"/>
    </row>
    <row r="117" spans="1:16" s="13" customFormat="1" ht="12.95" customHeight="1">
      <c r="A117" s="236"/>
      <c r="B117" s="236"/>
      <c r="C117" s="80" t="s">
        <v>90</v>
      </c>
      <c r="D117" s="391"/>
      <c r="E117" s="82"/>
      <c r="F117" s="83"/>
      <c r="G117" s="81"/>
      <c r="H117" s="82"/>
      <c r="I117" s="83"/>
      <c r="J117" s="186"/>
      <c r="K117" s="186"/>
      <c r="L117" s="9"/>
      <c r="M117" s="274"/>
      <c r="N117" s="10"/>
    </row>
    <row r="118" spans="1:16" ht="16.5" customHeight="1" thickBot="1">
      <c r="A118" s="407">
        <v>101</v>
      </c>
      <c r="B118" s="408" t="s">
        <v>18</v>
      </c>
      <c r="C118" s="54" t="s">
        <v>36</v>
      </c>
      <c r="D118" s="84">
        <v>594404264.29999995</v>
      </c>
      <c r="E118" s="55">
        <f>(D118/$D$125)</f>
        <v>3.9788779342257802E-2</v>
      </c>
      <c r="F118" s="366">
        <v>13.513400000000001</v>
      </c>
      <c r="G118" s="84">
        <v>578541029.10000002</v>
      </c>
      <c r="H118" s="55">
        <f t="shared" ref="H118:H124" si="39">(G118/$G$125)</f>
        <v>3.8876993777402592E-2</v>
      </c>
      <c r="I118" s="366">
        <v>13.3589</v>
      </c>
      <c r="J118" s="186">
        <f t="shared" ref="J118:J125" si="40">((G118-D118)/D118)</f>
        <v>-2.6687620114369912E-2</v>
      </c>
      <c r="K118" s="230">
        <f t="shared" ref="K118:K124" si="41">((I118-F118)/F118)</f>
        <v>-1.1433096038006758E-2</v>
      </c>
      <c r="L118" s="9"/>
      <c r="M118" s="365"/>
      <c r="N118" s="363"/>
      <c r="O118" s="301"/>
      <c r="P118" s="442"/>
    </row>
    <row r="119" spans="1:16" ht="12" customHeight="1" thickBot="1">
      <c r="A119" s="407">
        <v>102</v>
      </c>
      <c r="B119" s="408" t="s">
        <v>37</v>
      </c>
      <c r="C119" s="54" t="s">
        <v>165</v>
      </c>
      <c r="D119" s="84">
        <v>2747771843.96</v>
      </c>
      <c r="E119" s="55">
        <f t="shared" ref="E119:E124" si="42">(D119/$D$125)</f>
        <v>0.18393287893206203</v>
      </c>
      <c r="F119" s="366">
        <v>1.38</v>
      </c>
      <c r="G119" s="84">
        <v>2731965537.1300001</v>
      </c>
      <c r="H119" s="55">
        <f t="shared" si="39"/>
        <v>0.18358353486580981</v>
      </c>
      <c r="I119" s="366">
        <v>1.37</v>
      </c>
      <c r="J119" s="230">
        <f t="shared" si="40"/>
        <v>-5.7524087615732989E-3</v>
      </c>
      <c r="K119" s="230">
        <f t="shared" si="41"/>
        <v>-7.2463768115940486E-3</v>
      </c>
      <c r="L119" s="9"/>
      <c r="M119" s="313"/>
      <c r="N119" s="311"/>
      <c r="O119" s="302"/>
      <c r="P119" s="443"/>
    </row>
    <row r="120" spans="1:16" ht="12" customHeight="1" thickBot="1">
      <c r="A120" s="407">
        <v>103</v>
      </c>
      <c r="B120" s="408" t="s">
        <v>7</v>
      </c>
      <c r="C120" s="54" t="s">
        <v>39</v>
      </c>
      <c r="D120" s="76">
        <v>1526068855.77</v>
      </c>
      <c r="E120" s="55">
        <f t="shared" si="42"/>
        <v>0.10215340065709617</v>
      </c>
      <c r="F120" s="76">
        <v>1.1599999999999999</v>
      </c>
      <c r="G120" s="76">
        <v>1503410963.5799999</v>
      </c>
      <c r="H120" s="55">
        <f t="shared" si="39"/>
        <v>0.10102671329447893</v>
      </c>
      <c r="I120" s="76">
        <v>1.1399999999999999</v>
      </c>
      <c r="J120" s="186">
        <f t="shared" si="40"/>
        <v>-1.4847227963752456E-2</v>
      </c>
      <c r="K120" s="186">
        <f t="shared" si="41"/>
        <v>-1.7241379310344845E-2</v>
      </c>
      <c r="L120" s="9"/>
      <c r="M120" s="440"/>
      <c r="N120" s="296"/>
      <c r="O120" s="297"/>
    </row>
    <row r="121" spans="1:16" ht="12" customHeight="1" thickBot="1">
      <c r="A121" s="407">
        <v>104</v>
      </c>
      <c r="B121" s="413" t="s">
        <v>9</v>
      </c>
      <c r="C121" s="408" t="s">
        <v>40</v>
      </c>
      <c r="D121" s="76">
        <v>364806134.88</v>
      </c>
      <c r="E121" s="55">
        <f t="shared" si="42"/>
        <v>2.4419728584107771E-2</v>
      </c>
      <c r="F121" s="76">
        <v>36.029200000000003</v>
      </c>
      <c r="G121" s="76">
        <v>366174863.60000002</v>
      </c>
      <c r="H121" s="55">
        <f t="shared" si="39"/>
        <v>2.4606341084856421E-2</v>
      </c>
      <c r="I121" s="76">
        <v>36.191000000000003</v>
      </c>
      <c r="J121" s="186">
        <f t="shared" si="40"/>
        <v>3.7519344910421004E-3</v>
      </c>
      <c r="K121" s="186">
        <f t="shared" si="41"/>
        <v>4.4908019051213876E-3</v>
      </c>
      <c r="L121" s="9"/>
      <c r="M121" s="441"/>
      <c r="P121" s="299"/>
    </row>
    <row r="122" spans="1:16" ht="12" customHeight="1">
      <c r="A122" s="407">
        <v>105</v>
      </c>
      <c r="B122" s="408" t="s">
        <v>7</v>
      </c>
      <c r="C122" s="408" t="s">
        <v>89</v>
      </c>
      <c r="D122" s="73">
        <v>245647697.27000001</v>
      </c>
      <c r="E122" s="55">
        <f t="shared" si="42"/>
        <v>1.6443391492354367E-2</v>
      </c>
      <c r="F122" s="96">
        <v>212.1</v>
      </c>
      <c r="G122" s="73">
        <v>246866965.13999999</v>
      </c>
      <c r="H122" s="55">
        <f t="shared" si="39"/>
        <v>1.6589048978123792E-2</v>
      </c>
      <c r="I122" s="96">
        <v>212.56</v>
      </c>
      <c r="J122" s="186">
        <f>((G122-D122)/D122)</f>
        <v>4.9634817812268554E-3</v>
      </c>
      <c r="K122" s="186">
        <f t="shared" si="41"/>
        <v>2.1687883074022062E-3</v>
      </c>
      <c r="L122" s="9"/>
      <c r="M122" s="353"/>
      <c r="N122" s="10"/>
      <c r="P122" s="351"/>
    </row>
    <row r="123" spans="1:16" ht="12" customHeight="1">
      <c r="A123" s="407">
        <v>106</v>
      </c>
      <c r="B123" s="54" t="s">
        <v>34</v>
      </c>
      <c r="C123" s="54" t="s">
        <v>185</v>
      </c>
      <c r="D123" s="73">
        <v>8792872062.0699997</v>
      </c>
      <c r="E123" s="55">
        <f t="shared" ref="E123" si="43">(D123/$D$125)</f>
        <v>0.58858535726424566</v>
      </c>
      <c r="F123" s="96">
        <v>110.11</v>
      </c>
      <c r="G123" s="73">
        <v>8785777514.3199997</v>
      </c>
      <c r="H123" s="55">
        <f t="shared" ref="H123" si="44">(G123/$G$125)</f>
        <v>0.59038961901321485</v>
      </c>
      <c r="I123" s="96">
        <v>110.2</v>
      </c>
      <c r="J123" s="186">
        <f t="shared" ref="J123" si="45">((G123-D123)/D123)</f>
        <v>-8.0685215250701791E-4</v>
      </c>
      <c r="K123" s="186">
        <f t="shared" ref="K123" si="46">((I123-F123)/F123)</f>
        <v>8.1736445372812105E-4</v>
      </c>
      <c r="L123" s="9"/>
      <c r="M123" s="353"/>
      <c r="N123" s="10"/>
      <c r="P123" s="396"/>
    </row>
    <row r="124" spans="1:16" ht="12" customHeight="1" thickBot="1">
      <c r="A124" s="407">
        <v>107</v>
      </c>
      <c r="B124" s="408" t="s">
        <v>55</v>
      </c>
      <c r="C124" s="408" t="s">
        <v>215</v>
      </c>
      <c r="D124" s="73">
        <v>667421343.22000003</v>
      </c>
      <c r="E124" s="55">
        <f t="shared" si="42"/>
        <v>4.467646372787621E-2</v>
      </c>
      <c r="F124" s="96">
        <v>1.0223</v>
      </c>
      <c r="G124" s="73">
        <v>668584260.46000004</v>
      </c>
      <c r="H124" s="55">
        <f t="shared" si="39"/>
        <v>4.4927748986113757E-2</v>
      </c>
      <c r="I124" s="96">
        <v>1.0233000000000001</v>
      </c>
      <c r="J124" s="186">
        <f t="shared" si="40"/>
        <v>1.7424034334734793E-3</v>
      </c>
      <c r="K124" s="186">
        <f t="shared" si="41"/>
        <v>9.7818644233601875E-4</v>
      </c>
      <c r="L124" s="9"/>
      <c r="M124" s="4"/>
      <c r="N124" s="10"/>
      <c r="P124" s="300"/>
    </row>
    <row r="125" spans="1:16" ht="12" customHeight="1">
      <c r="A125" s="243"/>
      <c r="B125" s="244"/>
      <c r="C125" s="239" t="s">
        <v>56</v>
      </c>
      <c r="D125" s="91">
        <f>SUM(D118:D124)</f>
        <v>14938992201.469999</v>
      </c>
      <c r="E125" s="66">
        <f>(D125/$D$126)</f>
        <v>1.0114353848056618E-2</v>
      </c>
      <c r="F125" s="88"/>
      <c r="G125" s="91">
        <f>SUM(G118:G124)</f>
        <v>14881321133.329998</v>
      </c>
      <c r="H125" s="66">
        <f>(G125/$G$126)</f>
        <v>1.0116668658552685E-2</v>
      </c>
      <c r="I125" s="88"/>
      <c r="J125" s="186">
        <f t="shared" si="40"/>
        <v>-3.8604390016567821E-3</v>
      </c>
      <c r="K125" s="186"/>
      <c r="L125" s="9"/>
      <c r="M125" s="344" t="s">
        <v>184</v>
      </c>
      <c r="N125" s="10"/>
    </row>
    <row r="126" spans="1:16" ht="15" customHeight="1">
      <c r="A126" s="245"/>
      <c r="B126" s="246"/>
      <c r="C126" s="247" t="s">
        <v>42</v>
      </c>
      <c r="D126" s="42">
        <f>SUM(D19,D47,D59,D88,D94,D116,D125)</f>
        <v>1477009053261.5085</v>
      </c>
      <c r="E126" s="56"/>
      <c r="F126" s="41"/>
      <c r="G126" s="42">
        <f>SUM(G19,G47,G59,G88,G94,G116,G125)</f>
        <v>1470970497857.4395</v>
      </c>
      <c r="H126" s="56"/>
      <c r="I126" s="41"/>
      <c r="J126" s="186">
        <f>((G126-D126)/D126)</f>
        <v>-4.0883672247877204E-3</v>
      </c>
      <c r="K126" s="186"/>
      <c r="L126" s="9"/>
      <c r="M126" s="345">
        <f>((G126-D126)/D126)</f>
        <v>-4.0883672247877204E-3</v>
      </c>
      <c r="N126" s="194"/>
    </row>
    <row r="127" spans="1:16" ht="11.25" customHeight="1">
      <c r="A127" s="339"/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9"/>
      <c r="M127" s="4"/>
    </row>
    <row r="128" spans="1:16" ht="12" customHeight="1">
      <c r="A128" s="448" t="s">
        <v>225</v>
      </c>
      <c r="B128" s="449"/>
      <c r="C128" s="449"/>
      <c r="D128" s="449"/>
      <c r="E128" s="449"/>
      <c r="F128" s="449"/>
      <c r="G128" s="449"/>
      <c r="H128" s="449"/>
      <c r="I128" s="449"/>
      <c r="J128" s="449"/>
      <c r="K128" s="450"/>
      <c r="L128" s="9"/>
      <c r="M128" s="4"/>
    </row>
    <row r="129" spans="1:18" ht="27" customHeight="1">
      <c r="A129" s="267"/>
      <c r="B129" s="268"/>
      <c r="C129" s="267" t="s">
        <v>63</v>
      </c>
      <c r="D129" s="422" t="s">
        <v>222</v>
      </c>
      <c r="E129" s="423"/>
      <c r="F129" s="424"/>
      <c r="G129" s="422" t="s">
        <v>224</v>
      </c>
      <c r="H129" s="423"/>
      <c r="I129" s="424"/>
      <c r="J129" s="446" t="s">
        <v>84</v>
      </c>
      <c r="K129" s="447"/>
      <c r="M129" s="4"/>
    </row>
    <row r="130" spans="1:18" ht="27" customHeight="1">
      <c r="A130" s="248"/>
      <c r="B130" s="373"/>
      <c r="C130" s="249"/>
      <c r="D130" s="92" t="s">
        <v>97</v>
      </c>
      <c r="E130" s="93" t="s">
        <v>83</v>
      </c>
      <c r="F130" s="93" t="s">
        <v>98</v>
      </c>
      <c r="G130" s="92" t="s">
        <v>97</v>
      </c>
      <c r="H130" s="93" t="s">
        <v>83</v>
      </c>
      <c r="I130" s="93" t="s">
        <v>98</v>
      </c>
      <c r="J130" s="392" t="s">
        <v>155</v>
      </c>
      <c r="K130" s="211" t="s">
        <v>154</v>
      </c>
      <c r="M130" s="4"/>
    </row>
    <row r="131" spans="1:18" ht="12" customHeight="1">
      <c r="A131" s="407">
        <v>1</v>
      </c>
      <c r="B131" s="54" t="s">
        <v>43</v>
      </c>
      <c r="C131" s="54" t="s">
        <v>44</v>
      </c>
      <c r="D131" s="90">
        <v>2506350000</v>
      </c>
      <c r="E131" s="77">
        <f>(D131/$D$141)</f>
        <v>0.11274584378752471</v>
      </c>
      <c r="F131" s="89">
        <v>16.5</v>
      </c>
      <c r="G131" s="90">
        <v>2278500000</v>
      </c>
      <c r="H131" s="77">
        <f t="shared" ref="H131:H140" si="47">(G131/$G$141)</f>
        <v>9.7548216729461873E-2</v>
      </c>
      <c r="I131" s="89">
        <v>15</v>
      </c>
      <c r="J131" s="186">
        <f t="shared" ref="J131:J140" si="48">((G131-D131)/D131)</f>
        <v>-9.0909090909090912E-2</v>
      </c>
      <c r="K131" s="186">
        <f t="shared" ref="K131:K137" si="49">((I131-F131)/F131)</f>
        <v>-9.0909090909090912E-2</v>
      </c>
      <c r="M131" s="4"/>
    </row>
    <row r="132" spans="1:18" ht="12" customHeight="1">
      <c r="A132" s="407">
        <v>2</v>
      </c>
      <c r="B132" s="54" t="s">
        <v>43</v>
      </c>
      <c r="C132" s="418" t="s">
        <v>80</v>
      </c>
      <c r="D132" s="90">
        <v>319515723.75</v>
      </c>
      <c r="E132" s="77">
        <f t="shared" ref="E132:E140" si="50">(D132/$D$141)</f>
        <v>1.4373120225656991E-2</v>
      </c>
      <c r="F132" s="89">
        <v>3.75</v>
      </c>
      <c r="G132" s="90">
        <v>319515723.75</v>
      </c>
      <c r="H132" s="77">
        <f t="shared" si="47"/>
        <v>1.367925787528456E-2</v>
      </c>
      <c r="I132" s="89">
        <v>3.75</v>
      </c>
      <c r="J132" s="186">
        <f t="shared" si="48"/>
        <v>0</v>
      </c>
      <c r="K132" s="186">
        <f t="shared" si="49"/>
        <v>0</v>
      </c>
      <c r="M132" s="4"/>
    </row>
    <row r="133" spans="1:18" ht="12" customHeight="1">
      <c r="A133" s="407">
        <v>3</v>
      </c>
      <c r="B133" s="54" t="s">
        <v>43</v>
      </c>
      <c r="C133" s="54" t="s">
        <v>69</v>
      </c>
      <c r="D133" s="90">
        <v>136110444.80000001</v>
      </c>
      <c r="E133" s="77">
        <f t="shared" si="50"/>
        <v>6.1228028596450237E-3</v>
      </c>
      <c r="F133" s="89">
        <v>5.3</v>
      </c>
      <c r="G133" s="90">
        <v>136110444.80000001</v>
      </c>
      <c r="H133" s="77">
        <f t="shared" si="47"/>
        <v>5.8272245637453843E-3</v>
      </c>
      <c r="I133" s="89">
        <v>5.3</v>
      </c>
      <c r="J133" s="186">
        <f t="shared" si="48"/>
        <v>0</v>
      </c>
      <c r="K133" s="186">
        <f t="shared" si="49"/>
        <v>0</v>
      </c>
      <c r="M133" s="4"/>
      <c r="O133" s="194"/>
    </row>
    <row r="134" spans="1:18" ht="12" customHeight="1">
      <c r="A134" s="407">
        <v>4</v>
      </c>
      <c r="B134" s="54" t="s">
        <v>43</v>
      </c>
      <c r="C134" s="54" t="s">
        <v>70</v>
      </c>
      <c r="D134" s="90">
        <v>202635567.75</v>
      </c>
      <c r="E134" s="77">
        <f t="shared" si="50"/>
        <v>9.1153741765267731E-3</v>
      </c>
      <c r="F134" s="89">
        <v>19.25</v>
      </c>
      <c r="G134" s="90">
        <v>202635567.75</v>
      </c>
      <c r="H134" s="77">
        <f t="shared" si="47"/>
        <v>8.6753295062429476E-3</v>
      </c>
      <c r="I134" s="89">
        <v>19.25</v>
      </c>
      <c r="J134" s="186">
        <f t="shared" si="48"/>
        <v>0</v>
      </c>
      <c r="K134" s="186">
        <f t="shared" si="49"/>
        <v>0</v>
      </c>
      <c r="M134" s="4"/>
      <c r="O134" s="194"/>
    </row>
    <row r="135" spans="1:18" ht="12" customHeight="1">
      <c r="A135" s="407">
        <v>5</v>
      </c>
      <c r="B135" s="54" t="s">
        <v>43</v>
      </c>
      <c r="C135" s="54" t="s">
        <v>117</v>
      </c>
      <c r="D135" s="90">
        <v>697418321.49000001</v>
      </c>
      <c r="E135" s="77">
        <f t="shared" si="50"/>
        <v>3.1372720142545621E-2</v>
      </c>
      <c r="F135" s="89">
        <v>198.11</v>
      </c>
      <c r="G135" s="90">
        <v>697418321.49000001</v>
      </c>
      <c r="H135" s="77">
        <f t="shared" si="47"/>
        <v>2.9858202139918386E-2</v>
      </c>
      <c r="I135" s="89">
        <v>198.11</v>
      </c>
      <c r="J135" s="186">
        <f t="shared" si="48"/>
        <v>0</v>
      </c>
      <c r="K135" s="186">
        <f t="shared" si="49"/>
        <v>0</v>
      </c>
      <c r="M135" s="4"/>
    </row>
    <row r="136" spans="1:18" ht="12" customHeight="1">
      <c r="A136" s="407">
        <v>6</v>
      </c>
      <c r="B136" s="54" t="s">
        <v>45</v>
      </c>
      <c r="C136" s="54" t="s">
        <v>46</v>
      </c>
      <c r="D136" s="90">
        <v>15789775890</v>
      </c>
      <c r="E136" s="77">
        <f t="shared" si="50"/>
        <v>0.71028850955930489</v>
      </c>
      <c r="F136" s="89">
        <v>7910</v>
      </c>
      <c r="G136" s="90">
        <v>17167139400</v>
      </c>
      <c r="H136" s="77">
        <f t="shared" si="47"/>
        <v>0.73496766943870273</v>
      </c>
      <c r="I136" s="89">
        <v>8600</v>
      </c>
      <c r="J136" s="186">
        <f t="shared" si="48"/>
        <v>8.7231352718078387E-2</v>
      </c>
      <c r="K136" s="186">
        <f t="shared" si="49"/>
        <v>8.7231352718078387E-2</v>
      </c>
      <c r="M136" s="194"/>
      <c r="O136" s="195"/>
    </row>
    <row r="137" spans="1:18" ht="12" customHeight="1">
      <c r="A137" s="407">
        <v>7</v>
      </c>
      <c r="B137" s="54" t="s">
        <v>37</v>
      </c>
      <c r="C137" s="54" t="s">
        <v>121</v>
      </c>
      <c r="D137" s="90">
        <v>642506000</v>
      </c>
      <c r="E137" s="77">
        <f t="shared" si="50"/>
        <v>2.8902539991839667E-2</v>
      </c>
      <c r="F137" s="89">
        <v>13.33</v>
      </c>
      <c r="G137" s="90">
        <v>642506000</v>
      </c>
      <c r="H137" s="77">
        <f t="shared" si="47"/>
        <v>2.7507269931086081E-2</v>
      </c>
      <c r="I137" s="89">
        <v>13.33</v>
      </c>
      <c r="J137" s="186">
        <f t="shared" si="48"/>
        <v>0</v>
      </c>
      <c r="K137" s="186">
        <f t="shared" si="49"/>
        <v>0</v>
      </c>
      <c r="M137" s="194"/>
      <c r="O137" s="195"/>
    </row>
    <row r="138" spans="1:18" ht="12" customHeight="1">
      <c r="A138" s="407">
        <v>8</v>
      </c>
      <c r="B138" s="54" t="s">
        <v>53</v>
      </c>
      <c r="C138" s="54" t="s">
        <v>54</v>
      </c>
      <c r="D138" s="90">
        <v>536006553.05000001</v>
      </c>
      <c r="E138" s="77">
        <f t="shared" si="50"/>
        <v>2.4111760567863575E-2</v>
      </c>
      <c r="F138" s="96">
        <v>81</v>
      </c>
      <c r="G138" s="90">
        <v>526973558.27999997</v>
      </c>
      <c r="H138" s="77">
        <f t="shared" si="47"/>
        <v>2.2561040541493591E-2</v>
      </c>
      <c r="I138" s="96">
        <v>81</v>
      </c>
      <c r="J138" s="186">
        <f t="shared" si="48"/>
        <v>-1.685239614814452E-2</v>
      </c>
      <c r="K138" s="186">
        <f>((I138-F138)/F138)</f>
        <v>0</v>
      </c>
      <c r="M138" s="194"/>
      <c r="O138" s="195"/>
    </row>
    <row r="139" spans="1:18" ht="12" customHeight="1">
      <c r="A139" s="407">
        <v>9</v>
      </c>
      <c r="B139" s="54" t="s">
        <v>53</v>
      </c>
      <c r="C139" s="54" t="s">
        <v>119</v>
      </c>
      <c r="D139" s="90">
        <v>745419241.66999996</v>
      </c>
      <c r="E139" s="77">
        <f t="shared" si="50"/>
        <v>3.3531997277930436E-2</v>
      </c>
      <c r="F139" s="54">
        <v>120.92</v>
      </c>
      <c r="G139" s="90">
        <v>732530666.77999997</v>
      </c>
      <c r="H139" s="77">
        <f>(G139/$G$141)</f>
        <v>3.1361448428366322E-2</v>
      </c>
      <c r="I139" s="54">
        <v>120.92</v>
      </c>
      <c r="J139" s="186">
        <f>((G139-D139)/D139)</f>
        <v>-1.7290370531789691E-2</v>
      </c>
      <c r="K139" s="186">
        <f>((I139-F139)/F139)</f>
        <v>0</v>
      </c>
      <c r="M139" s="194"/>
      <c r="O139" s="195"/>
    </row>
    <row r="140" spans="1:18" ht="12" customHeight="1">
      <c r="A140" s="407">
        <v>10</v>
      </c>
      <c r="B140" s="408" t="s">
        <v>112</v>
      </c>
      <c r="C140" s="54" t="s">
        <v>180</v>
      </c>
      <c r="D140" s="90">
        <v>654350000</v>
      </c>
      <c r="E140" s="77">
        <f t="shared" si="50"/>
        <v>2.9435331411162363E-2</v>
      </c>
      <c r="F140" s="54">
        <v>100</v>
      </c>
      <c r="G140" s="90">
        <v>654350000</v>
      </c>
      <c r="H140" s="77">
        <f t="shared" si="47"/>
        <v>2.8014340845698212E-2</v>
      </c>
      <c r="I140" s="54">
        <v>100</v>
      </c>
      <c r="J140" s="186">
        <f t="shared" si="48"/>
        <v>0</v>
      </c>
      <c r="K140" s="186">
        <f>((I140-F140)/F140)</f>
        <v>0</v>
      </c>
      <c r="M140" s="4"/>
      <c r="N140" s="10"/>
      <c r="O140" s="195"/>
    </row>
    <row r="141" spans="1:18" ht="12" customHeight="1">
      <c r="A141" s="43"/>
      <c r="B141" s="43"/>
      <c r="C141" s="43" t="s">
        <v>47</v>
      </c>
      <c r="D141" s="44">
        <f>SUM(D131:D140)</f>
        <v>22230087742.509998</v>
      </c>
      <c r="E141" s="44"/>
      <c r="F141" s="45"/>
      <c r="G141" s="44">
        <f>SUM(G131:G140)</f>
        <v>23357679682.849998</v>
      </c>
      <c r="H141" s="44"/>
      <c r="I141" s="45"/>
      <c r="J141" s="186">
        <f>((G141-D141)/D141)</f>
        <v>5.0723683747938453E-2</v>
      </c>
      <c r="K141" s="212"/>
      <c r="M141" s="194"/>
      <c r="N141" s="10"/>
      <c r="O141" s="195"/>
    </row>
    <row r="142" spans="1:18" ht="12" customHeight="1" thickBot="1">
      <c r="A142" s="46"/>
      <c r="B142" s="46"/>
      <c r="C142" s="46" t="s">
        <v>57</v>
      </c>
      <c r="D142" s="47">
        <f>SUM(D126,D141)</f>
        <v>1499239141004.0186</v>
      </c>
      <c r="E142" s="52"/>
      <c r="F142" s="57"/>
      <c r="G142" s="47">
        <f>SUM(G126,G141)</f>
        <v>1494328177540.2896</v>
      </c>
      <c r="H142" s="52"/>
      <c r="I142" s="57"/>
      <c r="J142" s="193">
        <f>((G142-D142)/D142)</f>
        <v>-3.2756371744938591E-3</v>
      </c>
      <c r="K142" s="67"/>
      <c r="M142" s="194"/>
    </row>
    <row r="143" spans="1:18" ht="7.5" customHeight="1" thickBot="1">
      <c r="A143" s="319"/>
      <c r="B143" s="320"/>
      <c r="C143" s="320"/>
      <c r="D143" s="321"/>
      <c r="E143" s="321"/>
      <c r="F143" s="322"/>
      <c r="G143" s="321"/>
      <c r="H143" s="321"/>
      <c r="I143" s="322"/>
      <c r="J143" s="323"/>
      <c r="K143" s="324"/>
      <c r="M143" s="4"/>
    </row>
    <row r="144" spans="1:18" ht="12" customHeight="1" thickBot="1">
      <c r="A144" s="451" t="s">
        <v>149</v>
      </c>
      <c r="B144" s="452"/>
      <c r="C144" s="452"/>
      <c r="D144" s="452"/>
      <c r="E144" s="452"/>
      <c r="F144" s="452"/>
      <c r="G144" s="452"/>
      <c r="H144" s="452"/>
      <c r="I144" s="452"/>
      <c r="J144" s="452"/>
      <c r="K144" s="453"/>
      <c r="M144" s="4"/>
      <c r="P144" s="70"/>
      <c r="Q144" s="53"/>
      <c r="R144" s="9"/>
    </row>
    <row r="145" spans="1:21" ht="25.5" customHeight="1" thickBot="1">
      <c r="A145" s="187"/>
      <c r="B145" s="190"/>
      <c r="C145" s="188"/>
      <c r="D145" s="422" t="s">
        <v>222</v>
      </c>
      <c r="E145" s="423"/>
      <c r="F145" s="424"/>
      <c r="G145" s="422" t="s">
        <v>224</v>
      </c>
      <c r="H145" s="423"/>
      <c r="I145" s="424"/>
      <c r="J145" s="432" t="s">
        <v>84</v>
      </c>
      <c r="K145" s="433"/>
      <c r="L145" s="9"/>
      <c r="M145" s="4"/>
      <c r="N145" s="10"/>
      <c r="P145" s="185"/>
      <c r="Q145" s="58"/>
      <c r="T145" s="194"/>
      <c r="U145" s="195"/>
    </row>
    <row r="146" spans="1:21" ht="12.75" customHeight="1">
      <c r="A146" s="191" t="s">
        <v>2</v>
      </c>
      <c r="B146" s="189" t="s">
        <v>3</v>
      </c>
      <c r="C146" s="36" t="s">
        <v>4</v>
      </c>
      <c r="D146" s="444" t="s">
        <v>153</v>
      </c>
      <c r="E146" s="445"/>
      <c r="F146" s="38" t="s">
        <v>167</v>
      </c>
      <c r="G146" s="444" t="s">
        <v>153</v>
      </c>
      <c r="H146" s="445"/>
      <c r="I146" s="38" t="s">
        <v>167</v>
      </c>
      <c r="J146" s="70" t="s">
        <v>79</v>
      </c>
      <c r="K146" s="53" t="s">
        <v>5</v>
      </c>
    </row>
    <row r="147" spans="1:21" ht="12.75" customHeight="1">
      <c r="A147" s="192"/>
      <c r="B147" s="39"/>
      <c r="C147" s="39" t="s">
        <v>150</v>
      </c>
      <c r="D147" s="427" t="s">
        <v>6</v>
      </c>
      <c r="E147" s="428"/>
      <c r="F147" s="266" t="s">
        <v>6</v>
      </c>
      <c r="G147" s="427" t="s">
        <v>6</v>
      </c>
      <c r="H147" s="428"/>
      <c r="I147" s="266" t="s">
        <v>6</v>
      </c>
      <c r="J147" s="185" t="s">
        <v>102</v>
      </c>
      <c r="K147" s="58" t="s">
        <v>102</v>
      </c>
    </row>
    <row r="148" spans="1:21" ht="12.75" customHeight="1" thickBot="1">
      <c r="A148" s="294">
        <v>1</v>
      </c>
      <c r="B148" s="375" t="s">
        <v>151</v>
      </c>
      <c r="C148" s="375" t="s">
        <v>152</v>
      </c>
      <c r="D148" s="425">
        <v>58856971281</v>
      </c>
      <c r="E148" s="426"/>
      <c r="F148" s="325">
        <v>108.05</v>
      </c>
      <c r="G148" s="425">
        <v>58856971281</v>
      </c>
      <c r="H148" s="426"/>
      <c r="I148" s="325">
        <v>107.4</v>
      </c>
      <c r="J148" s="193">
        <f>((G148-D148)/D148)</f>
        <v>0</v>
      </c>
      <c r="K148" s="270">
        <f>((I148-F148)/F148)</f>
        <v>-6.015733456732915E-3</v>
      </c>
      <c r="M148" s="4"/>
      <c r="O148" s="194"/>
    </row>
    <row r="149" spans="1:21" ht="12" customHeight="1">
      <c r="A149" s="19"/>
      <c r="B149" s="19"/>
      <c r="C149" s="22"/>
      <c r="D149" s="421"/>
      <c r="E149" s="421"/>
      <c r="F149" s="421"/>
      <c r="G149" s="23"/>
      <c r="H149" s="23"/>
      <c r="I149" s="24"/>
      <c r="K149" s="9"/>
      <c r="M149" s="4"/>
      <c r="O149" s="194"/>
    </row>
    <row r="150" spans="1:21" ht="12" customHeight="1">
      <c r="A150" s="19"/>
      <c r="B150" s="393"/>
      <c r="C150" s="352"/>
      <c r="D150" s="231"/>
      <c r="E150" s="22"/>
      <c r="F150" s="22"/>
      <c r="G150" s="284"/>
      <c r="H150" s="22"/>
      <c r="I150" s="12"/>
      <c r="M150" s="33"/>
    </row>
    <row r="151" spans="1:21" ht="10.5" customHeight="1">
      <c r="A151" s="19"/>
      <c r="B151" s="395"/>
      <c r="C151" s="354"/>
      <c r="D151" s="269"/>
      <c r="E151" s="161"/>
      <c r="F151" s="283"/>
      <c r="G151" s="234"/>
      <c r="H151"/>
      <c r="I151" s="283"/>
      <c r="M151" s="34"/>
      <c r="O151" s="278"/>
    </row>
    <row r="152" spans="1:21" ht="9.75" customHeight="1">
      <c r="A152" s="20"/>
      <c r="B152" s="394"/>
      <c r="C152" s="376"/>
      <c r="D152" s="161"/>
      <c r="E152" s="161"/>
      <c r="F152" s="28"/>
      <c r="G152" s="275"/>
      <c r="H152"/>
      <c r="I152" s="12"/>
      <c r="L152" s="32"/>
      <c r="M152" s="278"/>
    </row>
    <row r="153" spans="1:21" ht="10.5" customHeight="1">
      <c r="A153" s="21"/>
      <c r="B153" s="394"/>
      <c r="C153" s="283"/>
      <c r="D153"/>
      <c r="E153"/>
      <c r="F153" s="28"/>
      <c r="G153" s="29"/>
      <c r="H153" s="29"/>
      <c r="I153" s="30"/>
      <c r="J153" s="31"/>
      <c r="K153" s="31"/>
      <c r="L153" s="35"/>
      <c r="M153" s="14"/>
    </row>
    <row r="154" spans="1:21" ht="9.75" customHeight="1">
      <c r="A154" s="21"/>
      <c r="B154" s="394"/>
      <c r="C154" s="28"/>
      <c r="D154" s="275"/>
      <c r="E154"/>
      <c r="F154" s="29"/>
      <c r="G154" s="29"/>
      <c r="H154" s="29"/>
      <c r="I154" s="30"/>
      <c r="J154" s="34"/>
      <c r="K154" s="34"/>
      <c r="M154" s="14"/>
    </row>
    <row r="155" spans="1:21" ht="12" customHeight="1">
      <c r="A155" s="21"/>
      <c r="B155" s="12"/>
      <c r="C155" s="12"/>
      <c r="D155" s="334"/>
      <c r="E155" s="25"/>
      <c r="F155" s="12"/>
      <c r="G155" s="12"/>
      <c r="H155" s="12"/>
      <c r="I155" s="12"/>
      <c r="J155" s="13"/>
      <c r="M155" s="14"/>
    </row>
    <row r="156" spans="1:21" ht="12" customHeight="1">
      <c r="A156" s="21"/>
      <c r="B156" s="12"/>
      <c r="C156" s="405"/>
      <c r="D156" s="25"/>
      <c r="E156" s="25"/>
      <c r="F156" s="12"/>
      <c r="G156" s="12"/>
      <c r="H156" s="12"/>
      <c r="I156" s="12"/>
      <c r="J156" s="13"/>
      <c r="M156" s="14"/>
    </row>
    <row r="157" spans="1:21" ht="12" customHeight="1">
      <c r="A157" s="21"/>
      <c r="B157" s="12"/>
      <c r="C157" s="12"/>
      <c r="D157" s="12"/>
      <c r="E157" s="12"/>
      <c r="F157" s="12"/>
      <c r="G157" s="12"/>
      <c r="H157" s="12"/>
      <c r="I157" s="12"/>
      <c r="J157" s="13"/>
      <c r="M157" s="14"/>
    </row>
    <row r="158" spans="1:21" ht="12" customHeight="1">
      <c r="A158" s="21"/>
      <c r="B158" s="12"/>
      <c r="C158" s="12"/>
      <c r="D158" s="12"/>
      <c r="E158" s="12"/>
      <c r="F158" s="12"/>
      <c r="G158" s="12"/>
      <c r="H158" s="12"/>
      <c r="I158" s="12"/>
      <c r="J158" s="13"/>
      <c r="M158" s="14"/>
    </row>
    <row r="159" spans="1:21" ht="12" customHeight="1">
      <c r="A159" s="21"/>
      <c r="B159" s="11"/>
      <c r="C159" s="26"/>
      <c r="D159" s="12"/>
      <c r="E159" s="12"/>
      <c r="F159" s="12"/>
      <c r="G159" s="12"/>
      <c r="H159" s="12"/>
      <c r="I159" s="12"/>
      <c r="J159" s="13"/>
      <c r="M159" s="14"/>
    </row>
    <row r="160" spans="1:21" ht="12" customHeight="1">
      <c r="A160" s="21"/>
      <c r="B160" s="11"/>
      <c r="C160" s="11"/>
      <c r="D160" s="12"/>
      <c r="E160" s="12"/>
      <c r="F160" s="12"/>
      <c r="G160" s="12"/>
      <c r="H160" s="12"/>
      <c r="I160" s="12"/>
      <c r="J160" s="13"/>
      <c r="M160" s="14"/>
    </row>
    <row r="161" spans="1:13" ht="12" customHeight="1">
      <c r="A161" s="21"/>
      <c r="B161" s="11"/>
      <c r="C161" s="11"/>
      <c r="D161" s="12"/>
      <c r="E161" s="12"/>
      <c r="F161" s="12"/>
      <c r="G161" s="12"/>
      <c r="H161" s="12"/>
      <c r="I161" s="12"/>
      <c r="J161" s="13"/>
      <c r="M161" s="14"/>
    </row>
    <row r="162" spans="1:13" ht="12" customHeight="1">
      <c r="A162" s="21"/>
      <c r="B162" s="11"/>
      <c r="C162" s="11"/>
      <c r="D162" s="12"/>
      <c r="E162" s="12"/>
      <c r="F162" s="12"/>
      <c r="G162" s="12"/>
      <c r="H162" s="12"/>
      <c r="I162" s="12"/>
      <c r="J162" s="13"/>
      <c r="M162" s="14"/>
    </row>
    <row r="163" spans="1:13" ht="12" customHeight="1">
      <c r="A163" s="21"/>
      <c r="B163" s="11"/>
      <c r="C163" s="26"/>
      <c r="D163" s="12"/>
      <c r="E163" s="12"/>
      <c r="F163" s="12"/>
      <c r="G163" s="12"/>
      <c r="H163" s="12"/>
      <c r="I163" s="12"/>
      <c r="J163" s="13"/>
      <c r="M163" s="14"/>
    </row>
    <row r="164" spans="1:13" ht="12" customHeight="1">
      <c r="A164" s="6"/>
      <c r="B164" s="11"/>
      <c r="C164" s="11"/>
      <c r="D164" s="12"/>
      <c r="E164" s="12"/>
      <c r="F164" s="12"/>
      <c r="G164" s="12"/>
      <c r="H164" s="12"/>
      <c r="I164" s="12"/>
      <c r="M164" s="14"/>
    </row>
    <row r="165" spans="1:13" ht="12" customHeight="1">
      <c r="B165" s="16"/>
      <c r="C165" s="16"/>
      <c r="D165" s="13"/>
      <c r="E165" s="13"/>
      <c r="F165" s="13"/>
      <c r="G165" s="13"/>
      <c r="H165" s="13"/>
      <c r="I165" s="13"/>
      <c r="M165" s="14"/>
    </row>
    <row r="166" spans="1:13" ht="12" customHeight="1">
      <c r="B166" s="17"/>
      <c r="C166" s="17"/>
      <c r="M166" s="14"/>
    </row>
    <row r="167" spans="1:13" ht="12" customHeight="1">
      <c r="B167" s="17"/>
      <c r="C167" s="27"/>
      <c r="M167" s="14"/>
    </row>
    <row r="168" spans="1:13" ht="12" customHeight="1">
      <c r="B168" s="17"/>
      <c r="C168" s="17"/>
      <c r="M168" s="14"/>
    </row>
    <row r="169" spans="1:13" ht="12" customHeight="1">
      <c r="B169" s="17"/>
      <c r="C169" s="17"/>
      <c r="M169" s="14"/>
    </row>
    <row r="170" spans="1:13" ht="12" customHeight="1">
      <c r="B170" s="17"/>
      <c r="C170" s="17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1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5"/>
    </row>
    <row r="193" spans="2:13" ht="12" customHeight="1">
      <c r="B193" s="17"/>
      <c r="C193" s="17"/>
      <c r="M193" s="15"/>
    </row>
    <row r="194" spans="2:13" ht="12" customHeight="1">
      <c r="B194" s="17"/>
      <c r="C194" s="17"/>
      <c r="M194" s="15"/>
    </row>
    <row r="195" spans="2:13" ht="12" customHeight="1">
      <c r="B195" s="17"/>
      <c r="C195" s="17"/>
    </row>
    <row r="196" spans="2:13" ht="12" customHeight="1">
      <c r="B196" s="17"/>
      <c r="C196" s="17"/>
    </row>
    <row r="197" spans="2:13" ht="12" customHeight="1">
      <c r="B197" s="17"/>
      <c r="C197" s="17"/>
    </row>
    <row r="198" spans="2:13" ht="12" customHeight="1">
      <c r="B198" s="17"/>
      <c r="C198" s="17"/>
    </row>
    <row r="199" spans="2:13" ht="12" customHeight="1">
      <c r="B199" s="17"/>
      <c r="C199" s="17"/>
    </row>
    <row r="200" spans="2:13" ht="12" customHeight="1">
      <c r="B200" s="18"/>
      <c r="C200" s="18"/>
    </row>
    <row r="201" spans="2:13" ht="12" customHeight="1">
      <c r="B201" s="18"/>
      <c r="C201" s="18"/>
    </row>
    <row r="202" spans="2:13" ht="12" customHeight="1">
      <c r="B202" s="18"/>
      <c r="C202" s="18"/>
    </row>
  </sheetData>
  <protectedRanges>
    <protectedRange password="CADF" sqref="I78 F78" name="BidOffer Prices_2_1"/>
    <protectedRange password="CADF" sqref="G44:G46 D44:D46" name="Yield_2_1_2"/>
    <protectedRange password="CADF" sqref="D18" name="Fund Name_1_1_1_2"/>
    <protectedRange password="CADF" sqref="F18" name="Fund Name_1_1_1_2_1"/>
    <protectedRange password="CADF" sqref="D43" name="Yield_2_1_2_2_1"/>
    <protectedRange password="CADF" sqref="D81" name="Yield_2_1_2_2_2"/>
    <protectedRange password="CADF" sqref="F81" name="Fund Name_2_2"/>
    <protectedRange password="CADF" sqref="G43" name="Yield_2_1_2_1"/>
    <protectedRange password="CADF" sqref="G18" name="Fund Name_1_1_1"/>
    <protectedRange password="CADF" sqref="I18" name="Fund Name_1_1_1_1"/>
    <protectedRange password="CADF" sqref="G81" name="Yield_2_1_2_1_1"/>
    <protectedRange password="CADF" sqref="I81" name="Fund Name_2_1"/>
  </protectedRanges>
  <mergeCells count="29">
    <mergeCell ref="O71:O87"/>
    <mergeCell ref="M120:M121"/>
    <mergeCell ref="P118:P119"/>
    <mergeCell ref="D146:E146"/>
    <mergeCell ref="J129:K129"/>
    <mergeCell ref="A128:K128"/>
    <mergeCell ref="J145:K145"/>
    <mergeCell ref="G146:H146"/>
    <mergeCell ref="A144:K144"/>
    <mergeCell ref="N98:N99"/>
    <mergeCell ref="A1:K1"/>
    <mergeCell ref="J2:K2"/>
    <mergeCell ref="G2:I2"/>
    <mergeCell ref="D2:F2"/>
    <mergeCell ref="N70:O70"/>
    <mergeCell ref="O27:P27"/>
    <mergeCell ref="O28:P28"/>
    <mergeCell ref="O26:P26"/>
    <mergeCell ref="O31:P31"/>
    <mergeCell ref="N36:N37"/>
    <mergeCell ref="D149:F149"/>
    <mergeCell ref="D129:F129"/>
    <mergeCell ref="G129:I129"/>
    <mergeCell ref="D145:F145"/>
    <mergeCell ref="G145:I145"/>
    <mergeCell ref="D148:E148"/>
    <mergeCell ref="G148:H148"/>
    <mergeCell ref="G147:H147"/>
    <mergeCell ref="D147:E147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80" zoomScaleNormal="80" workbookViewId="0">
      <selection activeCell="B27" sqref="B27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90"/>
      <c r="F5" s="390"/>
      <c r="G5" s="390"/>
    </row>
    <row r="6" spans="1:7">
      <c r="E6" s="385" t="s">
        <v>88</v>
      </c>
      <c r="F6" s="386" t="s">
        <v>196</v>
      </c>
      <c r="G6" s="390"/>
    </row>
    <row r="7" spans="1:7">
      <c r="E7" s="387" t="s">
        <v>90</v>
      </c>
      <c r="F7" s="388">
        <f>'NAV Trend'!J2</f>
        <v>14881321133.329998</v>
      </c>
      <c r="G7" s="390"/>
    </row>
    <row r="8" spans="1:7">
      <c r="E8" s="387" t="s">
        <v>82</v>
      </c>
      <c r="F8" s="389">
        <f>'NAV Trend'!J3</f>
        <v>29065801302.112152</v>
      </c>
      <c r="G8" s="390"/>
    </row>
    <row r="9" spans="1:7">
      <c r="A9" s="390"/>
      <c r="B9" s="390"/>
      <c r="E9" s="387" t="s">
        <v>62</v>
      </c>
      <c r="F9" s="388">
        <f>'NAV Trend'!J4</f>
        <v>489967491168.17041</v>
      </c>
      <c r="G9" s="390"/>
    </row>
    <row r="10" spans="1:7">
      <c r="A10" s="455"/>
      <c r="B10" s="455"/>
      <c r="E10" s="387" t="s">
        <v>0</v>
      </c>
      <c r="F10" s="388">
        <f>'NAV Trend'!J5</f>
        <v>14154792731.32</v>
      </c>
      <c r="G10" s="390"/>
    </row>
    <row r="11" spans="1:7">
      <c r="A11" s="381"/>
      <c r="B11" s="381"/>
      <c r="E11" s="387" t="s">
        <v>58</v>
      </c>
      <c r="F11" s="388">
        <f>'NAV Trend'!J6</f>
        <v>49970359362.611076</v>
      </c>
      <c r="G11" s="390"/>
    </row>
    <row r="12" spans="1:7">
      <c r="A12" s="382"/>
      <c r="B12" s="383"/>
      <c r="E12" s="387" t="s">
        <v>59</v>
      </c>
      <c r="F12" s="388">
        <f>'NAV Trend'!J7</f>
        <v>620612328528.45581</v>
      </c>
      <c r="G12" s="390"/>
    </row>
    <row r="13" spans="1:7">
      <c r="A13" s="382"/>
      <c r="B13" s="383"/>
      <c r="E13" s="387" t="s">
        <v>81</v>
      </c>
      <c r="F13" s="388">
        <f>'NAV Trend'!J8</f>
        <v>252318403631.43997</v>
      </c>
      <c r="G13" s="390"/>
    </row>
    <row r="14" spans="1:7">
      <c r="A14" s="382"/>
      <c r="B14" s="383"/>
    </row>
    <row r="15" spans="1:7">
      <c r="A15" s="382"/>
      <c r="B15" s="383"/>
    </row>
    <row r="16" spans="1:7">
      <c r="A16" s="382"/>
      <c r="B16" s="383"/>
    </row>
    <row r="17" spans="1:13">
      <c r="A17" s="382"/>
      <c r="B17" s="383"/>
    </row>
    <row r="18" spans="1:13">
      <c r="A18" s="382"/>
      <c r="B18" s="383"/>
    </row>
    <row r="19" spans="1:13">
      <c r="A19" s="382"/>
      <c r="B19" s="383"/>
    </row>
    <row r="24" spans="1:13" s="377" customFormat="1"/>
    <row r="25" spans="1:13" ht="18">
      <c r="B25" s="398" t="s">
        <v>198</v>
      </c>
      <c r="M25" s="380"/>
    </row>
    <row r="26" spans="1:13" ht="39.75" customHeight="1">
      <c r="B26" s="456" t="s">
        <v>227</v>
      </c>
      <c r="C26" s="456"/>
      <c r="D26" s="456"/>
      <c r="E26" s="456"/>
      <c r="F26" s="456"/>
      <c r="G26" s="456"/>
      <c r="H26" s="456"/>
      <c r="I26" s="456"/>
      <c r="J26" s="456"/>
      <c r="K26" s="456"/>
      <c r="L26" s="456"/>
      <c r="M26" s="384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5" t="s">
        <v>88</v>
      </c>
      <c r="C1" s="286">
        <v>44218</v>
      </c>
      <c r="D1" s="286">
        <v>44225</v>
      </c>
      <c r="E1" s="286">
        <v>44232</v>
      </c>
      <c r="F1" s="286">
        <v>44239</v>
      </c>
      <c r="G1" s="286">
        <v>44246</v>
      </c>
      <c r="H1" s="286">
        <v>44253</v>
      </c>
      <c r="I1" s="286">
        <v>44260</v>
      </c>
      <c r="J1" s="286">
        <v>44267</v>
      </c>
    </row>
    <row r="2" spans="2:11">
      <c r="B2" s="287" t="s">
        <v>90</v>
      </c>
      <c r="C2" s="288">
        <v>14825747524.41</v>
      </c>
      <c r="D2" s="288">
        <v>15207882683.340002</v>
      </c>
      <c r="E2" s="288">
        <v>15311855906.650002</v>
      </c>
      <c r="F2" s="288">
        <v>15028506577.940001</v>
      </c>
      <c r="G2" s="288">
        <v>14973964028.359999</v>
      </c>
      <c r="H2" s="288">
        <v>14980065138.590002</v>
      </c>
      <c r="I2" s="288">
        <v>14938992201.469999</v>
      </c>
      <c r="J2" s="288">
        <v>14881321133.329998</v>
      </c>
      <c r="K2" s="341"/>
    </row>
    <row r="3" spans="2:11">
      <c r="B3" s="287" t="s">
        <v>205</v>
      </c>
      <c r="C3" s="289">
        <v>30186886129.4701</v>
      </c>
      <c r="D3" s="289">
        <v>30522533194.753242</v>
      </c>
      <c r="E3" s="289">
        <v>30287495985.1064</v>
      </c>
      <c r="F3" s="289">
        <v>29612293800.639996</v>
      </c>
      <c r="G3" s="289">
        <v>29803042355.010002</v>
      </c>
      <c r="H3" s="289">
        <v>29729205045.289997</v>
      </c>
      <c r="I3" s="289">
        <v>29391005792.019001</v>
      </c>
      <c r="J3" s="289">
        <v>29065801302.112152</v>
      </c>
      <c r="K3" s="341"/>
    </row>
    <row r="4" spans="2:11">
      <c r="B4" s="287" t="s">
        <v>62</v>
      </c>
      <c r="C4" s="288">
        <v>457132505206.80859</v>
      </c>
      <c r="D4" s="288">
        <v>462211719292.89813</v>
      </c>
      <c r="E4" s="288">
        <v>472489656332.72375</v>
      </c>
      <c r="F4" s="288">
        <v>486718344326.01611</v>
      </c>
      <c r="G4" s="288">
        <v>482304677429.96259</v>
      </c>
      <c r="H4" s="288">
        <v>486590881226.19519</v>
      </c>
      <c r="I4" s="288">
        <v>484059529067.43652</v>
      </c>
      <c r="J4" s="288">
        <v>489967491168.17041</v>
      </c>
      <c r="K4" s="341"/>
    </row>
    <row r="5" spans="2:11">
      <c r="B5" s="287" t="s">
        <v>0</v>
      </c>
      <c r="C5" s="288">
        <v>15466748557.959999</v>
      </c>
      <c r="D5" s="288">
        <v>15735857201.58</v>
      </c>
      <c r="E5" s="288">
        <v>15576716116.050001</v>
      </c>
      <c r="F5" s="288">
        <v>14859567653.780003</v>
      </c>
      <c r="G5" s="288">
        <v>14839652118.940002</v>
      </c>
      <c r="H5" s="288">
        <v>14875199777.440002</v>
      </c>
      <c r="I5" s="288">
        <v>14580937559.65</v>
      </c>
      <c r="J5" s="288">
        <v>14154792731.32</v>
      </c>
      <c r="K5" s="341"/>
    </row>
    <row r="6" spans="2:11">
      <c r="B6" s="287" t="s">
        <v>58</v>
      </c>
      <c r="C6" s="288">
        <v>42491705608.34108</v>
      </c>
      <c r="D6" s="288">
        <v>42503508866.801079</v>
      </c>
      <c r="E6" s="288">
        <v>49892017772.45108</v>
      </c>
      <c r="F6" s="288">
        <v>49918590305.391075</v>
      </c>
      <c r="G6" s="288">
        <v>49921436086.431076</v>
      </c>
      <c r="H6" s="288">
        <v>49931236633.381073</v>
      </c>
      <c r="I6" s="288">
        <v>49951177778.721077</v>
      </c>
      <c r="J6" s="288">
        <v>49970359362.611076</v>
      </c>
      <c r="K6" s="341"/>
    </row>
    <row r="7" spans="2:11">
      <c r="B7" s="287" t="s">
        <v>59</v>
      </c>
      <c r="C7" s="290">
        <v>710300285781.38733</v>
      </c>
      <c r="D7" s="290">
        <v>699358275142.32617</v>
      </c>
      <c r="E7" s="290">
        <v>691463024022.96985</v>
      </c>
      <c r="F7" s="290">
        <v>673064205898.18994</v>
      </c>
      <c r="G7" s="290">
        <v>665301989611.16992</v>
      </c>
      <c r="H7" s="290">
        <v>649791188976.88782</v>
      </c>
      <c r="I7" s="290">
        <v>641814373405.4718</v>
      </c>
      <c r="J7" s="290">
        <v>620612328528.45581</v>
      </c>
      <c r="K7" s="341"/>
    </row>
    <row r="8" spans="2:11">
      <c r="B8" s="287" t="s">
        <v>81</v>
      </c>
      <c r="C8" s="290">
        <v>227504038323.12997</v>
      </c>
      <c r="D8" s="290">
        <v>229373919557.78</v>
      </c>
      <c r="E8" s="290">
        <v>230443138238.89001</v>
      </c>
      <c r="F8" s="290">
        <v>230376946578.97</v>
      </c>
      <c r="G8" s="290">
        <v>229472480056.97</v>
      </c>
      <c r="H8" s="290">
        <v>232268419429.20007</v>
      </c>
      <c r="I8" s="290">
        <v>242273037456.74002</v>
      </c>
      <c r="J8" s="290">
        <v>252318403631.43997</v>
      </c>
      <c r="K8" s="341"/>
    </row>
    <row r="9" spans="2:11" s="2" customFormat="1">
      <c r="B9" s="291" t="s">
        <v>1</v>
      </c>
      <c r="C9" s="292">
        <f t="shared" ref="C9:H9" si="0">SUM(C2:C8)</f>
        <v>1497907917131.5071</v>
      </c>
      <c r="D9" s="292">
        <f t="shared" si="0"/>
        <v>1494913695939.4788</v>
      </c>
      <c r="E9" s="292">
        <f t="shared" si="0"/>
        <v>1505463904374.8413</v>
      </c>
      <c r="F9" s="292">
        <f t="shared" si="0"/>
        <v>1499578455140.927</v>
      </c>
      <c r="G9" s="292">
        <f t="shared" si="0"/>
        <v>1486617241686.8435</v>
      </c>
      <c r="H9" s="292">
        <f t="shared" si="0"/>
        <v>1478166196226.9844</v>
      </c>
      <c r="I9" s="292">
        <f t="shared" ref="I9:J9" si="1">SUM(I2:I8)</f>
        <v>1477009053261.5085</v>
      </c>
      <c r="J9" s="292">
        <f t="shared" si="1"/>
        <v>1470970497857.4395</v>
      </c>
      <c r="K9" s="341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8" t="s">
        <v>146</v>
      </c>
      <c r="C11" s="259" t="s">
        <v>145</v>
      </c>
      <c r="D11" s="260">
        <f t="shared" ref="D11:J11" si="2">(C9+D9)/2</f>
        <v>1496410806535.4929</v>
      </c>
      <c r="E11" s="261">
        <f t="shared" si="2"/>
        <v>1500188800157.1602</v>
      </c>
      <c r="F11" s="261">
        <f t="shared" si="2"/>
        <v>1502521179757.8843</v>
      </c>
      <c r="G11" s="261">
        <f t="shared" si="2"/>
        <v>1493097848413.8853</v>
      </c>
      <c r="H11" s="261">
        <f>(G9+H9)/2</f>
        <v>1482391718956.9141</v>
      </c>
      <c r="I11" s="261">
        <f t="shared" si="2"/>
        <v>1477587624744.2466</v>
      </c>
      <c r="J11" s="261">
        <f t="shared" si="2"/>
        <v>1473989775559.4741</v>
      </c>
    </row>
    <row r="12" spans="2:11">
      <c r="B12" s="61"/>
      <c r="C12" s="64"/>
      <c r="D12" s="64"/>
      <c r="E12" s="64"/>
      <c r="F12" s="64"/>
      <c r="G12" s="64"/>
      <c r="H12" s="64"/>
      <c r="I12" s="64"/>
    </row>
    <row r="13" spans="2:11">
      <c r="B13" s="61"/>
      <c r="C13" s="64"/>
      <c r="D13" s="64"/>
      <c r="E13" s="64"/>
      <c r="F13" s="64"/>
      <c r="G13" s="64"/>
      <c r="H13" s="340"/>
      <c r="I13" s="341"/>
      <c r="J13" s="340"/>
    </row>
    <row r="14" spans="2:11">
      <c r="B14" s="61"/>
      <c r="C14" s="64"/>
      <c r="D14" s="64"/>
      <c r="E14" s="64"/>
      <c r="F14" s="64"/>
      <c r="G14" s="64"/>
      <c r="H14" s="64"/>
      <c r="I14" s="64"/>
    </row>
    <row r="15" spans="2:11">
      <c r="B15" s="61"/>
      <c r="C15" s="64"/>
      <c r="D15" s="64"/>
      <c r="E15" s="64"/>
      <c r="F15" s="64"/>
      <c r="G15" s="64"/>
      <c r="H15" s="64"/>
      <c r="I15" s="64"/>
      <c r="J15" s="341"/>
    </row>
    <row r="16" spans="2:11">
      <c r="B16" s="61"/>
      <c r="C16" s="64"/>
      <c r="D16" s="64"/>
      <c r="E16" s="64"/>
      <c r="F16" s="64"/>
      <c r="G16" s="64"/>
      <c r="H16" s="64"/>
      <c r="I16" s="64"/>
    </row>
    <row r="17" spans="2:10">
      <c r="B17" s="61"/>
      <c r="C17" s="62"/>
      <c r="D17" s="62"/>
      <c r="E17" s="62"/>
      <c r="F17" s="62"/>
      <c r="G17" s="62"/>
      <c r="H17" s="62"/>
      <c r="I17" s="62"/>
    </row>
    <row r="18" spans="2:10">
      <c r="B18" s="61"/>
      <c r="C18" s="63"/>
      <c r="D18" s="63"/>
      <c r="E18" s="61"/>
      <c r="F18" s="61"/>
      <c r="G18" s="61"/>
      <c r="H18" s="61"/>
      <c r="I18" s="61"/>
    </row>
    <row r="19" spans="2:10">
      <c r="B19" s="61"/>
      <c r="C19" s="63"/>
      <c r="D19" s="63"/>
      <c r="E19" s="61"/>
      <c r="F19" s="61"/>
      <c r="G19" s="61"/>
      <c r="H19" s="61"/>
      <c r="I19" s="61"/>
      <c r="J19" s="372"/>
    </row>
    <row r="20" spans="2:10">
      <c r="B20" s="61"/>
      <c r="C20" s="63"/>
      <c r="D20" s="63"/>
      <c r="E20" s="61"/>
      <c r="F20" s="61"/>
      <c r="G20" s="61"/>
      <c r="H20" s="61"/>
      <c r="I20" s="61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1"/>
  <sheetViews>
    <sheetView zoomScale="120" zoomScaleNormal="120" workbookViewId="0">
      <pane xSplit="1" topLeftCell="AB1" activePane="topRight" state="frozen"/>
      <selection pane="topRight" activeCell="AB4" sqref="AB4"/>
    </sheetView>
  </sheetViews>
  <sheetFormatPr defaultRowHeight="15"/>
  <cols>
    <col min="1" max="1" width="33.85546875" customWidth="1"/>
    <col min="2" max="2" width="15.85546875" style="377" customWidth="1"/>
    <col min="3" max="3" width="8.42578125" style="377" customWidth="1"/>
    <col min="4" max="4" width="15.7109375" style="377" customWidth="1"/>
    <col min="5" max="5" width="8.5703125" style="377" customWidth="1"/>
    <col min="6" max="7" width="7.140625" style="377" customWidth="1"/>
    <col min="8" max="8" width="16.42578125" style="377" customWidth="1"/>
    <col min="9" max="9" width="7.85546875" style="377" customWidth="1"/>
    <col min="10" max="11" width="7.140625" style="377" customWidth="1"/>
    <col min="12" max="12" width="17.5703125" style="377" customWidth="1"/>
    <col min="13" max="13" width="8.42578125" style="377" customWidth="1"/>
    <col min="14" max="15" width="7.140625" style="377" customWidth="1"/>
    <col min="16" max="16" width="17.28515625" style="377" customWidth="1"/>
    <col min="17" max="17" width="9" style="377" customWidth="1"/>
    <col min="18" max="19" width="7.140625" style="377" customWidth="1"/>
    <col min="20" max="20" width="17" style="377" customWidth="1"/>
    <col min="21" max="21" width="8.140625" style="377" customWidth="1"/>
    <col min="22" max="23" width="7.140625" style="377" customWidth="1"/>
    <col min="24" max="24" width="15.85546875" style="377" customWidth="1"/>
    <col min="25" max="25" width="8.42578125" style="377" customWidth="1"/>
    <col min="26" max="27" width="7.140625" style="377" customWidth="1"/>
    <col min="28" max="28" width="16.5703125" style="377" customWidth="1"/>
    <col min="29" max="29" width="8.5703125" style="377" customWidth="1"/>
    <col min="30" max="31" width="7.140625" style="377" customWidth="1"/>
    <col min="32" max="32" width="17.28515625" style="377" customWidth="1"/>
    <col min="33" max="33" width="8.28515625" style="377" customWidth="1"/>
    <col min="34" max="35" width="7.140625" style="377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64" t="s">
        <v>95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6"/>
    </row>
    <row r="2" spans="1:49" ht="30.75" customHeight="1" thickBot="1">
      <c r="A2" s="100"/>
      <c r="B2" s="457" t="s">
        <v>212</v>
      </c>
      <c r="C2" s="458"/>
      <c r="D2" s="457" t="s">
        <v>213</v>
      </c>
      <c r="E2" s="458"/>
      <c r="F2" s="457" t="s">
        <v>84</v>
      </c>
      <c r="G2" s="458"/>
      <c r="H2" s="457" t="s">
        <v>216</v>
      </c>
      <c r="I2" s="458"/>
      <c r="J2" s="457" t="s">
        <v>84</v>
      </c>
      <c r="K2" s="458"/>
      <c r="L2" s="457" t="s">
        <v>217</v>
      </c>
      <c r="M2" s="458"/>
      <c r="N2" s="457" t="s">
        <v>84</v>
      </c>
      <c r="O2" s="458"/>
      <c r="P2" s="457" t="s">
        <v>218</v>
      </c>
      <c r="Q2" s="458"/>
      <c r="R2" s="457" t="s">
        <v>84</v>
      </c>
      <c r="S2" s="458"/>
      <c r="T2" s="457" t="s">
        <v>219</v>
      </c>
      <c r="U2" s="458"/>
      <c r="V2" s="457" t="s">
        <v>84</v>
      </c>
      <c r="W2" s="458"/>
      <c r="X2" s="457" t="s">
        <v>220</v>
      </c>
      <c r="Y2" s="458"/>
      <c r="Z2" s="457" t="s">
        <v>84</v>
      </c>
      <c r="AA2" s="458"/>
      <c r="AB2" s="457" t="s">
        <v>222</v>
      </c>
      <c r="AC2" s="458"/>
      <c r="AD2" s="457" t="s">
        <v>84</v>
      </c>
      <c r="AE2" s="458"/>
      <c r="AF2" s="457" t="s">
        <v>224</v>
      </c>
      <c r="AG2" s="458"/>
      <c r="AH2" s="457" t="s">
        <v>84</v>
      </c>
      <c r="AI2" s="458"/>
      <c r="AJ2" s="457" t="s">
        <v>103</v>
      </c>
      <c r="AK2" s="458"/>
      <c r="AL2" s="457" t="s">
        <v>104</v>
      </c>
      <c r="AM2" s="458"/>
      <c r="AN2" s="457" t="s">
        <v>94</v>
      </c>
      <c r="AO2" s="458"/>
      <c r="AP2" s="101"/>
      <c r="AQ2" s="459" t="s">
        <v>108</v>
      </c>
      <c r="AR2" s="460"/>
      <c r="AS2" s="101"/>
      <c r="AT2" s="101"/>
    </row>
    <row r="3" spans="1:49" ht="14.25" customHeight="1">
      <c r="A3" s="196" t="s">
        <v>4</v>
      </c>
      <c r="B3" s="163" t="s">
        <v>79</v>
      </c>
      <c r="C3" s="250" t="s">
        <v>5</v>
      </c>
      <c r="D3" s="163" t="s">
        <v>79</v>
      </c>
      <c r="E3" s="250" t="s">
        <v>5</v>
      </c>
      <c r="F3" s="102" t="s">
        <v>79</v>
      </c>
      <c r="G3" s="103" t="s">
        <v>5</v>
      </c>
      <c r="H3" s="163" t="s">
        <v>79</v>
      </c>
      <c r="I3" s="250" t="s">
        <v>5</v>
      </c>
      <c r="J3" s="102" t="s">
        <v>79</v>
      </c>
      <c r="K3" s="103" t="s">
        <v>5</v>
      </c>
      <c r="L3" s="163" t="s">
        <v>79</v>
      </c>
      <c r="M3" s="250" t="s">
        <v>5</v>
      </c>
      <c r="N3" s="102" t="s">
        <v>79</v>
      </c>
      <c r="O3" s="103" t="s">
        <v>5</v>
      </c>
      <c r="P3" s="163" t="s">
        <v>79</v>
      </c>
      <c r="Q3" s="250" t="s">
        <v>5</v>
      </c>
      <c r="R3" s="102" t="s">
        <v>79</v>
      </c>
      <c r="S3" s="103" t="s">
        <v>5</v>
      </c>
      <c r="T3" s="163" t="s">
        <v>79</v>
      </c>
      <c r="U3" s="250" t="s">
        <v>5</v>
      </c>
      <c r="V3" s="102" t="s">
        <v>79</v>
      </c>
      <c r="W3" s="103" t="s">
        <v>5</v>
      </c>
      <c r="X3" s="163" t="s">
        <v>79</v>
      </c>
      <c r="Y3" s="250" t="s">
        <v>5</v>
      </c>
      <c r="Z3" s="102" t="s">
        <v>79</v>
      </c>
      <c r="AA3" s="103" t="s">
        <v>5</v>
      </c>
      <c r="AB3" s="163" t="s">
        <v>79</v>
      </c>
      <c r="AC3" s="250" t="s">
        <v>5</v>
      </c>
      <c r="AD3" s="102" t="s">
        <v>79</v>
      </c>
      <c r="AE3" s="103" t="s">
        <v>5</v>
      </c>
      <c r="AF3" s="163" t="s">
        <v>79</v>
      </c>
      <c r="AG3" s="250" t="s">
        <v>5</v>
      </c>
      <c r="AH3" s="102" t="s">
        <v>79</v>
      </c>
      <c r="AI3" s="103" t="s">
        <v>5</v>
      </c>
      <c r="AJ3" s="104" t="s">
        <v>79</v>
      </c>
      <c r="AK3" s="105" t="s">
        <v>5</v>
      </c>
      <c r="AL3" s="106" t="s">
        <v>79</v>
      </c>
      <c r="AM3" s="107" t="s">
        <v>5</v>
      </c>
      <c r="AN3" s="108" t="s">
        <v>79</v>
      </c>
      <c r="AO3" s="109" t="s">
        <v>5</v>
      </c>
      <c r="AP3" s="101"/>
      <c r="AQ3" s="110" t="s">
        <v>79</v>
      </c>
      <c r="AR3" s="111" t="s">
        <v>5</v>
      </c>
      <c r="AS3" s="101"/>
      <c r="AT3" s="101"/>
    </row>
    <row r="4" spans="1:49">
      <c r="A4" s="197" t="s">
        <v>0</v>
      </c>
      <c r="B4" s="164" t="s">
        <v>6</v>
      </c>
      <c r="C4" s="164" t="s">
        <v>6</v>
      </c>
      <c r="D4" s="164" t="s">
        <v>6</v>
      </c>
      <c r="E4" s="164" t="s">
        <v>6</v>
      </c>
      <c r="F4" s="112" t="s">
        <v>102</v>
      </c>
      <c r="G4" s="112" t="s">
        <v>102</v>
      </c>
      <c r="H4" s="164" t="s">
        <v>6</v>
      </c>
      <c r="I4" s="164" t="s">
        <v>6</v>
      </c>
      <c r="J4" s="112" t="s">
        <v>102</v>
      </c>
      <c r="K4" s="112" t="s">
        <v>102</v>
      </c>
      <c r="L4" s="164" t="s">
        <v>6</v>
      </c>
      <c r="M4" s="164" t="s">
        <v>6</v>
      </c>
      <c r="N4" s="112" t="s">
        <v>102</v>
      </c>
      <c r="O4" s="112" t="s">
        <v>102</v>
      </c>
      <c r="P4" s="164" t="s">
        <v>6</v>
      </c>
      <c r="Q4" s="164" t="s">
        <v>6</v>
      </c>
      <c r="R4" s="112" t="s">
        <v>102</v>
      </c>
      <c r="S4" s="112" t="s">
        <v>102</v>
      </c>
      <c r="T4" s="164" t="s">
        <v>6</v>
      </c>
      <c r="U4" s="164" t="s">
        <v>6</v>
      </c>
      <c r="V4" s="112" t="s">
        <v>102</v>
      </c>
      <c r="W4" s="112" t="s">
        <v>102</v>
      </c>
      <c r="X4" s="164" t="s">
        <v>6</v>
      </c>
      <c r="Y4" s="164" t="s">
        <v>6</v>
      </c>
      <c r="Z4" s="112" t="s">
        <v>102</v>
      </c>
      <c r="AA4" s="112" t="s">
        <v>102</v>
      </c>
      <c r="AB4" s="164" t="s">
        <v>6</v>
      </c>
      <c r="AC4" s="164" t="s">
        <v>6</v>
      </c>
      <c r="AD4" s="112" t="s">
        <v>102</v>
      </c>
      <c r="AE4" s="112" t="s">
        <v>102</v>
      </c>
      <c r="AF4" s="164" t="s">
        <v>6</v>
      </c>
      <c r="AG4" s="164" t="s">
        <v>6</v>
      </c>
      <c r="AH4" s="112" t="s">
        <v>102</v>
      </c>
      <c r="AI4" s="112" t="s">
        <v>102</v>
      </c>
      <c r="AJ4" s="113" t="s">
        <v>102</v>
      </c>
      <c r="AK4" s="113" t="s">
        <v>102</v>
      </c>
      <c r="AL4" s="114" t="s">
        <v>102</v>
      </c>
      <c r="AM4" s="114" t="s">
        <v>102</v>
      </c>
      <c r="AN4" s="108" t="s">
        <v>102</v>
      </c>
      <c r="AO4" s="109" t="s">
        <v>102</v>
      </c>
      <c r="AP4" s="101"/>
      <c r="AQ4" s="115" t="s">
        <v>6</v>
      </c>
      <c r="AR4" s="115" t="s">
        <v>6</v>
      </c>
      <c r="AS4" s="101"/>
      <c r="AT4" s="101"/>
    </row>
    <row r="5" spans="1:49">
      <c r="A5" s="198" t="s">
        <v>8</v>
      </c>
      <c r="B5" s="165">
        <v>6701294238.4799995</v>
      </c>
      <c r="C5" s="165">
        <v>10680.84</v>
      </c>
      <c r="D5" s="165">
        <v>6641191574.1899996</v>
      </c>
      <c r="E5" s="165">
        <v>10629.96</v>
      </c>
      <c r="F5" s="116">
        <f t="shared" ref="F5:F18" si="0">((D5-B5)/B5)</f>
        <v>-8.9688144037729286E-3</v>
      </c>
      <c r="G5" s="116">
        <f t="shared" ref="G5:G18" si="1">((E5-C5)/C5)</f>
        <v>-4.7636702731246811E-3</v>
      </c>
      <c r="H5" s="165">
        <v>6747709453.6000004</v>
      </c>
      <c r="I5" s="165">
        <v>10795.77</v>
      </c>
      <c r="J5" s="116">
        <f t="shared" ref="J5:J18" si="2">((H5-D5)/D5)</f>
        <v>1.6038971052117611E-2</v>
      </c>
      <c r="K5" s="116">
        <f t="shared" ref="K5:K18" si="3">((I5-E5)/E5)</f>
        <v>1.5598365374846313E-2</v>
      </c>
      <c r="L5" s="165">
        <v>6616811765.3000002</v>
      </c>
      <c r="M5" s="165">
        <v>10579.32</v>
      </c>
      <c r="N5" s="116">
        <f t="shared" ref="N5:N18" si="4">((L5-H5)/H5)</f>
        <v>-1.9398832922505931E-2</v>
      </c>
      <c r="O5" s="116">
        <f t="shared" ref="O5:O18" si="5">((M5-I5)/I5)</f>
        <v>-2.0049519395096478E-2</v>
      </c>
      <c r="P5" s="165">
        <v>6298173907.2399998</v>
      </c>
      <c r="Q5" s="165">
        <v>10198.57</v>
      </c>
      <c r="R5" s="116">
        <f t="shared" ref="R5:R18" si="6">((P5-L5)/L5)</f>
        <v>-4.8155799101163285E-2</v>
      </c>
      <c r="S5" s="116">
        <f t="shared" ref="S5:S18" si="7">((Q5-M5)/M5)</f>
        <v>-3.5990025823966001E-2</v>
      </c>
      <c r="T5" s="165">
        <v>6238987610.9200001</v>
      </c>
      <c r="U5" s="165">
        <v>10152.709999999999</v>
      </c>
      <c r="V5" s="116">
        <f t="shared" ref="V5:V18" si="8">((T5-P5)/P5)</f>
        <v>-9.397374094729698E-3</v>
      </c>
      <c r="W5" s="116">
        <f t="shared" ref="W5:W18" si="9">((U5-Q5)/Q5)</f>
        <v>-4.4967088523195494E-3</v>
      </c>
      <c r="X5" s="165">
        <v>6195748900.25</v>
      </c>
      <c r="Y5" s="165">
        <v>10087.200000000001</v>
      </c>
      <c r="Z5" s="116">
        <f t="shared" ref="Z5:Z18" si="10">((X5-T5)/T5)</f>
        <v>-6.9304049577402676E-3</v>
      </c>
      <c r="AA5" s="116">
        <f t="shared" ref="AA5:AA18" si="11">((Y5-U5)/U5)</f>
        <v>-6.4524644159045623E-3</v>
      </c>
      <c r="AB5" s="165">
        <v>6091093656.1000004</v>
      </c>
      <c r="AC5" s="165">
        <v>9921.58</v>
      </c>
      <c r="AD5" s="116">
        <f t="shared" ref="AD5:AD18" si="12">((AB5-X5)/X5)</f>
        <v>-1.6891459908224615E-2</v>
      </c>
      <c r="AE5" s="116">
        <f t="shared" ref="AE5:AE18" si="13">((AC5-Y5)/Y5)</f>
        <v>-1.6418827821397492E-2</v>
      </c>
      <c r="AF5" s="165">
        <v>6062710907.1899996</v>
      </c>
      <c r="AG5" s="165">
        <v>9884.09</v>
      </c>
      <c r="AH5" s="116">
        <f t="shared" ref="AH5:AH18" si="14">((AF5-AB5)/AB5)</f>
        <v>-4.6597131012058157E-3</v>
      </c>
      <c r="AI5" s="116">
        <f t="shared" ref="AI5:AI18" si="15">((AG5-AC5)/AC5)</f>
        <v>-3.7786320323980435E-3</v>
      </c>
      <c r="AJ5" s="117">
        <f>AVERAGE(F5,J5,N5,R5,V5,Z5,AD5,AH5)</f>
        <v>-1.2295428429653116E-2</v>
      </c>
      <c r="AK5" s="117">
        <f>AVERAGE(G5,K5,O5,S5,W5,AA5,AE5,AI5)</f>
        <v>-9.5439354049200627E-3</v>
      </c>
      <c r="AL5" s="118">
        <f>((AF5-D5)/D5)</f>
        <v>-8.7104951052485641E-2</v>
      </c>
      <c r="AM5" s="118">
        <f>((AG5-E5)/E5)</f>
        <v>-7.0166773910720182E-2</v>
      </c>
      <c r="AN5" s="119">
        <f>STDEV(F5,J5,N5,R5,V5,Z5,AD5,AH5)</f>
        <v>1.7995788970392845E-2</v>
      </c>
      <c r="AO5" s="203">
        <f>STDEV(G5,K5,O5,S5,W5,AA5,AE5,AI5)</f>
        <v>1.5025139762231148E-2</v>
      </c>
      <c r="AP5" s="120"/>
      <c r="AQ5" s="121">
        <v>7877662528.1199999</v>
      </c>
      <c r="AR5" s="121">
        <v>7704.04</v>
      </c>
      <c r="AS5" s="122" t="e">
        <f>(#REF!/AQ5)-1</f>
        <v>#REF!</v>
      </c>
      <c r="AT5" s="122" t="e">
        <f>(#REF!/AR5)-1</f>
        <v>#REF!</v>
      </c>
    </row>
    <row r="6" spans="1:49">
      <c r="A6" s="198" t="s">
        <v>61</v>
      </c>
      <c r="B6" s="166">
        <v>796717512.48000002</v>
      </c>
      <c r="C6" s="165">
        <v>1.6</v>
      </c>
      <c r="D6" s="166">
        <v>788932693.08000004</v>
      </c>
      <c r="E6" s="165">
        <v>1.59</v>
      </c>
      <c r="F6" s="116">
        <f t="shared" si="0"/>
        <v>-9.7711162087646443E-3</v>
      </c>
      <c r="G6" s="116">
        <f t="shared" si="1"/>
        <v>-6.2500000000000056E-3</v>
      </c>
      <c r="H6" s="166">
        <v>819800505.36000001</v>
      </c>
      <c r="I6" s="165">
        <v>1.65</v>
      </c>
      <c r="J6" s="116">
        <f t="shared" si="2"/>
        <v>3.9126040219593088E-2</v>
      </c>
      <c r="K6" s="116">
        <f t="shared" si="3"/>
        <v>3.7735849056603668E-2</v>
      </c>
      <c r="L6" s="166">
        <v>844950936.70000005</v>
      </c>
      <c r="M6" s="165">
        <v>1.7</v>
      </c>
      <c r="N6" s="116">
        <f t="shared" si="4"/>
        <v>3.0678721439621085E-2</v>
      </c>
      <c r="O6" s="116">
        <f t="shared" si="5"/>
        <v>3.0303030303030332E-2</v>
      </c>
      <c r="P6" s="166">
        <v>815653759.54999995</v>
      </c>
      <c r="Q6" s="165">
        <v>1.64</v>
      </c>
      <c r="R6" s="116">
        <f t="shared" si="6"/>
        <v>-3.4673228796481069E-2</v>
      </c>
      <c r="S6" s="116">
        <f t="shared" si="7"/>
        <v>-3.5294117647058858E-2</v>
      </c>
      <c r="T6" s="166">
        <v>836892295.74000001</v>
      </c>
      <c r="U6" s="165">
        <v>1.63</v>
      </c>
      <c r="V6" s="116">
        <f t="shared" si="8"/>
        <v>2.603866645783311E-2</v>
      </c>
      <c r="W6" s="116">
        <f t="shared" si="9"/>
        <v>-6.0975609756097615E-3</v>
      </c>
      <c r="X6" s="166">
        <v>825437204.51999998</v>
      </c>
      <c r="Y6" s="165">
        <v>1.6</v>
      </c>
      <c r="Z6" s="116">
        <f t="shared" si="10"/>
        <v>-1.3687652853669977E-2</v>
      </c>
      <c r="AA6" s="116">
        <f t="shared" si="11"/>
        <v>-1.8404907975460003E-2</v>
      </c>
      <c r="AB6" s="166">
        <v>806639441.44000006</v>
      </c>
      <c r="AC6" s="165">
        <v>1.58</v>
      </c>
      <c r="AD6" s="116">
        <f t="shared" si="12"/>
        <v>-2.2773098882707874E-2</v>
      </c>
      <c r="AE6" s="116">
        <f t="shared" si="13"/>
        <v>-1.2500000000000011E-2</v>
      </c>
      <c r="AF6" s="166">
        <v>796996616.23000002</v>
      </c>
      <c r="AG6" s="165">
        <v>1.56</v>
      </c>
      <c r="AH6" s="116">
        <f t="shared" si="14"/>
        <v>-1.1954319011212517E-2</v>
      </c>
      <c r="AI6" s="116">
        <f t="shared" si="15"/>
        <v>-1.2658227848101276E-2</v>
      </c>
      <c r="AJ6" s="117">
        <f t="shared" ref="AJ6:AJ69" si="16">AVERAGE(F6,J6,N6,R6,V6,Z6,AD6,AH6)</f>
        <v>3.7300154552639985E-4</v>
      </c>
      <c r="AK6" s="117">
        <f t="shared" ref="AK6:AK69" si="17">AVERAGE(G6,K6,O6,S6,W6,AA6,AE6,AI6)</f>
        <v>-2.8957418858244896E-3</v>
      </c>
      <c r="AL6" s="118">
        <f t="shared" ref="AL6:AL69" si="18">((AF6-D6)/D6)</f>
        <v>1.0221306862716452E-2</v>
      </c>
      <c r="AM6" s="118">
        <f t="shared" ref="AM6:AM69" si="19">((AG6-E6)/E6)</f>
        <v>-1.8867924528301903E-2</v>
      </c>
      <c r="AN6" s="119">
        <f t="shared" ref="AN6:AN69" si="20">STDEV(F6,J6,N6,R6,V6,Z6,AD6,AH6)</f>
        <v>2.7504568985736482E-2</v>
      </c>
      <c r="AO6" s="203">
        <f t="shared" ref="AO6:AO69" si="21">STDEV(G6,K6,O6,S6,W6,AA6,AE6,AI6)</f>
        <v>2.4647005732919339E-2</v>
      </c>
      <c r="AP6" s="123"/>
      <c r="AQ6" s="124">
        <v>486981928.81999999</v>
      </c>
      <c r="AR6" s="125">
        <v>0.95</v>
      </c>
      <c r="AS6" s="122" t="e">
        <f>(#REF!/AQ6)-1</f>
        <v>#REF!</v>
      </c>
      <c r="AT6" s="122" t="e">
        <f>(#REF!/AR6)-1</f>
        <v>#REF!</v>
      </c>
    </row>
    <row r="7" spans="1:49">
      <c r="A7" s="198" t="s">
        <v>13</v>
      </c>
      <c r="B7" s="166">
        <v>268141861.66</v>
      </c>
      <c r="C7" s="165">
        <v>137.52000000000001</v>
      </c>
      <c r="D7" s="166">
        <v>271648992.75</v>
      </c>
      <c r="E7" s="165">
        <v>139.41999999999999</v>
      </c>
      <c r="F7" s="116">
        <f t="shared" si="0"/>
        <v>1.3079386666029025E-2</v>
      </c>
      <c r="G7" s="116">
        <f t="shared" si="1"/>
        <v>1.3816172193135377E-2</v>
      </c>
      <c r="H7" s="166">
        <v>270300267.06999999</v>
      </c>
      <c r="I7" s="165">
        <v>138.93</v>
      </c>
      <c r="J7" s="116">
        <f t="shared" si="2"/>
        <v>-4.9649574119394824E-3</v>
      </c>
      <c r="K7" s="116">
        <f t="shared" si="3"/>
        <v>-3.514560321331091E-3</v>
      </c>
      <c r="L7" s="166">
        <v>265684483.19999999</v>
      </c>
      <c r="M7" s="165">
        <v>136.51</v>
      </c>
      <c r="N7" s="116">
        <f t="shared" si="4"/>
        <v>-1.7076505029144678E-2</v>
      </c>
      <c r="O7" s="116">
        <f t="shared" si="5"/>
        <v>-1.741884402216955E-2</v>
      </c>
      <c r="P7" s="166">
        <v>256363861.41999999</v>
      </c>
      <c r="Q7" s="165">
        <v>131.63999999999999</v>
      </c>
      <c r="R7" s="116">
        <f t="shared" si="6"/>
        <v>-3.5081543595392034E-2</v>
      </c>
      <c r="S7" s="116">
        <f t="shared" si="7"/>
        <v>-3.5675042121456342E-2</v>
      </c>
      <c r="T7" s="166">
        <v>254411499.78999999</v>
      </c>
      <c r="U7" s="165">
        <v>130.61000000000001</v>
      </c>
      <c r="V7" s="116">
        <f t="shared" si="8"/>
        <v>-7.6155883250699219E-3</v>
      </c>
      <c r="W7" s="116">
        <f t="shared" si="9"/>
        <v>-7.8243694925552477E-3</v>
      </c>
      <c r="X7" s="166">
        <v>253812761.84999999</v>
      </c>
      <c r="Y7" s="165">
        <v>129.85</v>
      </c>
      <c r="Z7" s="116">
        <f t="shared" si="10"/>
        <v>-2.3534232552153362E-3</v>
      </c>
      <c r="AA7" s="116">
        <f t="shared" si="11"/>
        <v>-5.8188500114847198E-3</v>
      </c>
      <c r="AB7" s="166">
        <v>250886088.30000001</v>
      </c>
      <c r="AC7" s="165">
        <v>128.28</v>
      </c>
      <c r="AD7" s="116">
        <f t="shared" si="12"/>
        <v>-1.1530836860479095E-2</v>
      </c>
      <c r="AE7" s="116">
        <f t="shared" si="13"/>
        <v>-1.2090874085483198E-2</v>
      </c>
      <c r="AF7" s="166">
        <v>249977855.94</v>
      </c>
      <c r="AG7" s="165">
        <v>127.8</v>
      </c>
      <c r="AH7" s="116">
        <f t="shared" si="14"/>
        <v>-3.6200985321831981E-3</v>
      </c>
      <c r="AI7" s="116">
        <f t="shared" si="15"/>
        <v>-3.7418147801684125E-3</v>
      </c>
      <c r="AJ7" s="117">
        <f t="shared" si="16"/>
        <v>-8.6454457929243406E-3</v>
      </c>
      <c r="AK7" s="117">
        <f t="shared" si="17"/>
        <v>-9.0335228301891488E-3</v>
      </c>
      <c r="AL7" s="118">
        <f t="shared" si="18"/>
        <v>-7.9776245774428711E-2</v>
      </c>
      <c r="AM7" s="118">
        <f t="shared" si="19"/>
        <v>-8.3345287620140526E-2</v>
      </c>
      <c r="AN7" s="119">
        <f t="shared" si="20"/>
        <v>1.3782463586961037E-2</v>
      </c>
      <c r="AO7" s="203">
        <f t="shared" si="21"/>
        <v>1.4049897891763637E-2</v>
      </c>
      <c r="AP7" s="123"/>
      <c r="AQ7" s="121">
        <v>204065067.03999999</v>
      </c>
      <c r="AR7" s="125">
        <v>105.02</v>
      </c>
      <c r="AS7" s="122" t="e">
        <f>(#REF!/AQ7)-1</f>
        <v>#REF!</v>
      </c>
      <c r="AT7" s="122" t="e">
        <f>(#REF!/AR7)-1</f>
        <v>#REF!</v>
      </c>
    </row>
    <row r="8" spans="1:49">
      <c r="A8" s="198" t="s">
        <v>15</v>
      </c>
      <c r="B8" s="166">
        <v>577926153</v>
      </c>
      <c r="C8" s="177">
        <v>17</v>
      </c>
      <c r="D8" s="166">
        <v>581728049</v>
      </c>
      <c r="E8" s="177">
        <v>17.12</v>
      </c>
      <c r="F8" s="116">
        <f t="shared" si="0"/>
        <v>6.5785152311665677E-3</v>
      </c>
      <c r="G8" s="116">
        <f t="shared" si="1"/>
        <v>7.0588235294118231E-3</v>
      </c>
      <c r="H8" s="166">
        <v>598191184</v>
      </c>
      <c r="I8" s="177">
        <v>17.559999999999999</v>
      </c>
      <c r="J8" s="116">
        <f t="shared" si="2"/>
        <v>2.8300397459432112E-2</v>
      </c>
      <c r="K8" s="116">
        <f t="shared" si="3"/>
        <v>2.5700934579439116E-2</v>
      </c>
      <c r="L8" s="166">
        <v>582746676</v>
      </c>
      <c r="M8" s="177">
        <v>17.079999999999998</v>
      </c>
      <c r="N8" s="116">
        <f t="shared" si="4"/>
        <v>-2.5818682075394811E-2</v>
      </c>
      <c r="O8" s="116">
        <f t="shared" si="5"/>
        <v>-2.7334851936218704E-2</v>
      </c>
      <c r="P8" s="166">
        <v>558752376</v>
      </c>
      <c r="Q8" s="177">
        <v>16.38</v>
      </c>
      <c r="R8" s="116">
        <f t="shared" si="6"/>
        <v>-4.1174494833154572E-2</v>
      </c>
      <c r="S8" s="116">
        <f t="shared" si="7"/>
        <v>-4.0983606557377011E-2</v>
      </c>
      <c r="T8" s="166">
        <v>571100908</v>
      </c>
      <c r="U8" s="177">
        <v>16.350000000000001</v>
      </c>
      <c r="V8" s="116">
        <f t="shared" si="8"/>
        <v>2.2100187006632077E-2</v>
      </c>
      <c r="W8" s="116">
        <f t="shared" si="9"/>
        <v>-1.831501831501684E-3</v>
      </c>
      <c r="X8" s="166">
        <v>565222044</v>
      </c>
      <c r="Y8" s="177">
        <v>16.18</v>
      </c>
      <c r="Z8" s="116">
        <f t="shared" si="10"/>
        <v>-1.0293914643889868E-2</v>
      </c>
      <c r="AA8" s="116">
        <f t="shared" si="11"/>
        <v>-1.0397553516819676E-2</v>
      </c>
      <c r="AB8" s="166">
        <v>554646709</v>
      </c>
      <c r="AC8" s="177">
        <v>15.88</v>
      </c>
      <c r="AD8" s="116">
        <f t="shared" si="12"/>
        <v>-1.8710054061514981E-2</v>
      </c>
      <c r="AE8" s="116">
        <f t="shared" si="13"/>
        <v>-1.8541409147095112E-2</v>
      </c>
      <c r="AF8" s="166">
        <v>533829962</v>
      </c>
      <c r="AG8" s="177">
        <v>15.28</v>
      </c>
      <c r="AH8" s="116">
        <f t="shared" si="14"/>
        <v>-3.7531543345008835E-2</v>
      </c>
      <c r="AI8" s="116">
        <f t="shared" si="15"/>
        <v>-3.7783375314861548E-2</v>
      </c>
      <c r="AJ8" s="117">
        <f t="shared" si="16"/>
        <v>-9.568698657716538E-3</v>
      </c>
      <c r="AK8" s="117">
        <f t="shared" si="17"/>
        <v>-1.3014067524377849E-2</v>
      </c>
      <c r="AL8" s="118">
        <f t="shared" si="18"/>
        <v>-8.2337592423706557E-2</v>
      </c>
      <c r="AM8" s="118">
        <f t="shared" si="19"/>
        <v>-0.10747663551401879</v>
      </c>
      <c r="AN8" s="119">
        <f t="shared" si="20"/>
        <v>2.6258926615897706E-2</v>
      </c>
      <c r="AO8" s="203">
        <f t="shared" si="21"/>
        <v>2.2882052723558345E-2</v>
      </c>
      <c r="AP8" s="123"/>
      <c r="AQ8" s="126">
        <v>166618649</v>
      </c>
      <c r="AR8" s="127">
        <v>9.4</v>
      </c>
      <c r="AS8" s="122" t="e">
        <f>(#REF!/AQ8)-1</f>
        <v>#REF!</v>
      </c>
      <c r="AT8" s="122" t="e">
        <f>(#REF!/AR8)-1</f>
        <v>#REF!</v>
      </c>
    </row>
    <row r="9" spans="1:49" s="279" customFormat="1">
      <c r="A9" s="198" t="s">
        <v>20</v>
      </c>
      <c r="B9" s="165">
        <v>363968713.47000003</v>
      </c>
      <c r="C9" s="165">
        <v>171.1053</v>
      </c>
      <c r="D9" s="165">
        <v>358785251.88</v>
      </c>
      <c r="E9" s="165">
        <v>168.7749</v>
      </c>
      <c r="F9" s="116">
        <f t="shared" si="0"/>
        <v>-1.424150317916619E-2</v>
      </c>
      <c r="G9" s="116">
        <f t="shared" si="1"/>
        <v>-1.3619683317816557E-2</v>
      </c>
      <c r="H9" s="165">
        <v>368568009.31999999</v>
      </c>
      <c r="I9" s="165">
        <v>171.55029999999999</v>
      </c>
      <c r="J9" s="116">
        <f t="shared" si="2"/>
        <v>2.7266331012044936E-2</v>
      </c>
      <c r="K9" s="116">
        <f t="shared" si="3"/>
        <v>1.6444388353955418E-2</v>
      </c>
      <c r="L9" s="165">
        <v>358407079.26999998</v>
      </c>
      <c r="M9" s="165">
        <v>167.6953</v>
      </c>
      <c r="N9" s="116">
        <f t="shared" si="4"/>
        <v>-2.7568670619967012E-2</v>
      </c>
      <c r="O9" s="116">
        <f t="shared" si="5"/>
        <v>-2.2471543331605889E-2</v>
      </c>
      <c r="P9" s="165">
        <v>343990744.41000003</v>
      </c>
      <c r="Q9" s="165">
        <v>160.20740000000001</v>
      </c>
      <c r="R9" s="116">
        <f t="shared" si="6"/>
        <v>-4.02233540960268E-2</v>
      </c>
      <c r="S9" s="116">
        <f t="shared" si="7"/>
        <v>-4.4651817910221672E-2</v>
      </c>
      <c r="T9" s="165">
        <v>343288690.48000002</v>
      </c>
      <c r="U9" s="165">
        <v>160.41569999999999</v>
      </c>
      <c r="V9" s="116">
        <f t="shared" si="8"/>
        <v>-2.0409093599426452E-3</v>
      </c>
      <c r="W9" s="116">
        <f t="shared" si="9"/>
        <v>1.3001896291930332E-3</v>
      </c>
      <c r="X9" s="165">
        <v>341247794.07999998</v>
      </c>
      <c r="Y9" s="165">
        <v>159.76079999999999</v>
      </c>
      <c r="Z9" s="116">
        <f t="shared" si="10"/>
        <v>-5.9451314785417854E-3</v>
      </c>
      <c r="AA9" s="116">
        <f t="shared" si="11"/>
        <v>-4.0825181076415704E-3</v>
      </c>
      <c r="AB9" s="165">
        <v>334702598.92000002</v>
      </c>
      <c r="AC9" s="165">
        <v>156.78049999999999</v>
      </c>
      <c r="AD9" s="116">
        <f t="shared" si="12"/>
        <v>-1.9180183062122748E-2</v>
      </c>
      <c r="AE9" s="116">
        <f t="shared" si="13"/>
        <v>-1.8654763871988621E-2</v>
      </c>
      <c r="AF9" s="165">
        <v>322855154.97000003</v>
      </c>
      <c r="AG9" s="165">
        <v>151.51660000000001</v>
      </c>
      <c r="AH9" s="116">
        <f t="shared" si="14"/>
        <v>-3.5396928461950014E-2</v>
      </c>
      <c r="AI9" s="116">
        <f t="shared" si="15"/>
        <v>-3.3574966274504667E-2</v>
      </c>
      <c r="AJ9" s="117">
        <f t="shared" si="16"/>
        <v>-1.4666293655709031E-2</v>
      </c>
      <c r="AK9" s="117">
        <f t="shared" si="17"/>
        <v>-1.4913839353828815E-2</v>
      </c>
      <c r="AL9" s="118">
        <f t="shared" si="18"/>
        <v>-0.10014373980460382</v>
      </c>
      <c r="AM9" s="118">
        <f t="shared" si="19"/>
        <v>-0.10225631891946013</v>
      </c>
      <c r="AN9" s="119">
        <f t="shared" si="20"/>
        <v>2.1592834603612845E-2</v>
      </c>
      <c r="AO9" s="203">
        <f t="shared" si="21"/>
        <v>1.9526260606298175E-2</v>
      </c>
      <c r="AP9" s="123"/>
      <c r="AQ9" s="126"/>
      <c r="AR9" s="127"/>
      <c r="AS9" s="122"/>
      <c r="AT9" s="122"/>
    </row>
    <row r="10" spans="1:49">
      <c r="A10" s="198" t="s">
        <v>100</v>
      </c>
      <c r="B10" s="165">
        <v>1839374261.71</v>
      </c>
      <c r="C10" s="165">
        <v>0.93779999999999997</v>
      </c>
      <c r="D10" s="165">
        <v>1839221292.47</v>
      </c>
      <c r="E10" s="165">
        <v>0.93759999999999999</v>
      </c>
      <c r="F10" s="116">
        <f t="shared" si="0"/>
        <v>-8.3163738443202707E-5</v>
      </c>
      <c r="G10" s="116">
        <f t="shared" si="1"/>
        <v>-2.1326508850498825E-4</v>
      </c>
      <c r="H10" s="165">
        <v>1881474937.95</v>
      </c>
      <c r="I10" s="165">
        <v>0.93130000000000002</v>
      </c>
      <c r="J10" s="116">
        <f t="shared" si="2"/>
        <v>2.2973660457820753E-2</v>
      </c>
      <c r="K10" s="116">
        <f t="shared" si="3"/>
        <v>-6.7192832764504827E-3</v>
      </c>
      <c r="L10" s="165">
        <v>1828742281.5699999</v>
      </c>
      <c r="M10" s="165">
        <v>0.93259999999999998</v>
      </c>
      <c r="N10" s="116">
        <f t="shared" si="4"/>
        <v>-2.8027296732135092E-2</v>
      </c>
      <c r="O10" s="116">
        <f t="shared" si="5"/>
        <v>1.3958982068076537E-3</v>
      </c>
      <c r="P10" s="165">
        <v>1745043824.6199999</v>
      </c>
      <c r="Q10" s="165">
        <v>0.89019999999999999</v>
      </c>
      <c r="R10" s="116">
        <f t="shared" si="6"/>
        <v>-4.5768317271115855E-2</v>
      </c>
      <c r="S10" s="116">
        <f t="shared" si="7"/>
        <v>-4.5464293373364779E-2</v>
      </c>
      <c r="T10" s="165">
        <v>1727822638.97</v>
      </c>
      <c r="U10" s="165">
        <v>0.88149999999999995</v>
      </c>
      <c r="V10" s="116">
        <f t="shared" si="8"/>
        <v>-9.8686264534072303E-3</v>
      </c>
      <c r="W10" s="116">
        <f t="shared" si="9"/>
        <v>-9.7730847000674463E-3</v>
      </c>
      <c r="X10" s="165">
        <v>1800952189.28</v>
      </c>
      <c r="Y10" s="165">
        <v>0.91930000000000001</v>
      </c>
      <c r="Z10" s="116">
        <f t="shared" si="10"/>
        <v>4.2324685798534489E-2</v>
      </c>
      <c r="AA10" s="116">
        <f t="shared" si="11"/>
        <v>4.2881452070334725E-2</v>
      </c>
      <c r="AB10" s="165">
        <v>1776606568.9200001</v>
      </c>
      <c r="AC10" s="165">
        <v>0.90469999999999995</v>
      </c>
      <c r="AD10" s="116">
        <f t="shared" si="12"/>
        <v>-1.3518193600538055E-2</v>
      </c>
      <c r="AE10" s="116">
        <f t="shared" si="13"/>
        <v>-1.5881649080822426E-2</v>
      </c>
      <c r="AF10" s="165">
        <v>1521016964.97</v>
      </c>
      <c r="AG10" s="165">
        <v>0.89319999999999999</v>
      </c>
      <c r="AH10" s="116">
        <f t="shared" si="14"/>
        <v>-0.14386393049608787</v>
      </c>
      <c r="AI10" s="116">
        <f t="shared" si="15"/>
        <v>-1.2711396042887095E-2</v>
      </c>
      <c r="AJ10" s="117">
        <f t="shared" si="16"/>
        <v>-2.1978897754421509E-2</v>
      </c>
      <c r="AK10" s="117">
        <f t="shared" si="17"/>
        <v>-5.8107026606193553E-3</v>
      </c>
      <c r="AL10" s="118">
        <f t="shared" si="18"/>
        <v>-0.17301035432917614</v>
      </c>
      <c r="AM10" s="118">
        <f t="shared" si="19"/>
        <v>-4.7354948805460748E-2</v>
      </c>
      <c r="AN10" s="119">
        <f t="shared" si="20"/>
        <v>5.645710067831676E-2</v>
      </c>
      <c r="AO10" s="203">
        <f t="shared" si="21"/>
        <v>2.4472051444482838E-2</v>
      </c>
      <c r="AP10" s="123"/>
      <c r="AQ10" s="121">
        <v>1147996444.8800001</v>
      </c>
      <c r="AR10" s="125">
        <v>0.69840000000000002</v>
      </c>
      <c r="AS10" s="122" t="e">
        <f>(#REF!/AQ10)-1</f>
        <v>#REF!</v>
      </c>
      <c r="AT10" s="122" t="e">
        <f>(#REF!/AR10)-1</f>
        <v>#REF!</v>
      </c>
    </row>
    <row r="11" spans="1:49">
      <c r="A11" s="198" t="s">
        <v>16</v>
      </c>
      <c r="B11" s="165">
        <v>2652599255.2800002</v>
      </c>
      <c r="C11" s="165">
        <v>19.578700000000001</v>
      </c>
      <c r="D11" s="165">
        <v>2662956331.1199999</v>
      </c>
      <c r="E11" s="165">
        <v>19.649699999999999</v>
      </c>
      <c r="F11" s="116">
        <f t="shared" si="0"/>
        <v>3.9045007719820139E-3</v>
      </c>
      <c r="G11" s="116">
        <f t="shared" si="1"/>
        <v>3.6263899033131897E-3</v>
      </c>
      <c r="H11" s="165">
        <v>2682309985.1100001</v>
      </c>
      <c r="I11" s="165">
        <v>19.794499999999999</v>
      </c>
      <c r="J11" s="116">
        <f t="shared" si="2"/>
        <v>7.2677323934412352E-3</v>
      </c>
      <c r="K11" s="116">
        <f t="shared" si="3"/>
        <v>7.3690692478765602E-3</v>
      </c>
      <c r="L11" s="165">
        <v>2682309985.1100001</v>
      </c>
      <c r="M11" s="165">
        <v>19.794499999999999</v>
      </c>
      <c r="N11" s="116">
        <f t="shared" si="4"/>
        <v>0</v>
      </c>
      <c r="O11" s="116">
        <f t="shared" si="5"/>
        <v>0</v>
      </c>
      <c r="P11" s="165">
        <v>2551712967.9400001</v>
      </c>
      <c r="Q11" s="165">
        <v>19.016500000000001</v>
      </c>
      <c r="R11" s="116">
        <f t="shared" si="6"/>
        <v>-4.868826418086214E-2</v>
      </c>
      <c r="S11" s="116">
        <f t="shared" si="7"/>
        <v>-3.9303847028214843E-2</v>
      </c>
      <c r="T11" s="165">
        <v>2573935982.7600002</v>
      </c>
      <c r="U11" s="165">
        <v>19.2026</v>
      </c>
      <c r="V11" s="116">
        <f t="shared" si="8"/>
        <v>8.7090574446313327E-3</v>
      </c>
      <c r="W11" s="116">
        <f t="shared" si="9"/>
        <v>9.7862382667683167E-3</v>
      </c>
      <c r="X11" s="165">
        <v>2573931707.2399998</v>
      </c>
      <c r="Y11" s="165">
        <v>19.249199999999998</v>
      </c>
      <c r="Z11" s="116">
        <f t="shared" si="10"/>
        <v>-1.6610824935409527E-6</v>
      </c>
      <c r="AA11" s="116">
        <f t="shared" si="11"/>
        <v>2.4267547102995416E-3</v>
      </c>
      <c r="AB11" s="165">
        <v>2519267957.5300002</v>
      </c>
      <c r="AC11" s="165">
        <v>18.853300000000001</v>
      </c>
      <c r="AD11" s="116">
        <f t="shared" si="12"/>
        <v>-2.1237451466268674E-2</v>
      </c>
      <c r="AE11" s="116">
        <f t="shared" si="13"/>
        <v>-2.0567088502379191E-2</v>
      </c>
      <c r="AF11" s="165">
        <v>2469446648.3699999</v>
      </c>
      <c r="AG11" s="165">
        <v>18.5242</v>
      </c>
      <c r="AH11" s="116">
        <f t="shared" si="14"/>
        <v>-1.9776105598884885E-2</v>
      </c>
      <c r="AI11" s="116">
        <f t="shared" si="15"/>
        <v>-1.7455830013843751E-2</v>
      </c>
      <c r="AJ11" s="117">
        <f t="shared" si="16"/>
        <v>-8.7277739648068328E-3</v>
      </c>
      <c r="AK11" s="117">
        <f t="shared" si="17"/>
        <v>-6.7647891770225219E-3</v>
      </c>
      <c r="AL11" s="118">
        <f t="shared" si="18"/>
        <v>-7.2667238470490683E-2</v>
      </c>
      <c r="AM11" s="118">
        <f t="shared" si="19"/>
        <v>-5.7278228166333274E-2</v>
      </c>
      <c r="AN11" s="119">
        <f t="shared" si="20"/>
        <v>1.9810499395500478E-2</v>
      </c>
      <c r="AO11" s="203">
        <f t="shared" si="21"/>
        <v>1.7219250126473917E-2</v>
      </c>
      <c r="AP11" s="123"/>
      <c r="AQ11" s="121">
        <v>2845469436.1399999</v>
      </c>
      <c r="AR11" s="125">
        <v>13.0688</v>
      </c>
      <c r="AS11" s="122" t="e">
        <f>(#REF!/AQ11)-1</f>
        <v>#REF!</v>
      </c>
      <c r="AT11" s="122" t="e">
        <f>(#REF!/AR11)-1</f>
        <v>#REF!</v>
      </c>
    </row>
    <row r="12" spans="1:49" ht="12.75" customHeight="1">
      <c r="A12" s="198" t="s">
        <v>72</v>
      </c>
      <c r="B12" s="165">
        <v>285248057.89999998</v>
      </c>
      <c r="C12" s="165">
        <v>160.4</v>
      </c>
      <c r="D12" s="165">
        <v>297171393.06</v>
      </c>
      <c r="E12" s="165">
        <v>159.51</v>
      </c>
      <c r="F12" s="116">
        <f t="shared" si="0"/>
        <v>4.1799881996672575E-2</v>
      </c>
      <c r="G12" s="116">
        <f t="shared" si="1"/>
        <v>-5.5486284289277725E-3</v>
      </c>
      <c r="H12" s="165">
        <v>299532739.55000001</v>
      </c>
      <c r="I12" s="165">
        <v>160.82</v>
      </c>
      <c r="J12" s="116">
        <f t="shared" si="2"/>
        <v>7.9460760528966695E-3</v>
      </c>
      <c r="K12" s="116">
        <f t="shared" si="3"/>
        <v>8.2126512444360995E-3</v>
      </c>
      <c r="L12" s="165">
        <v>315038426.26999998</v>
      </c>
      <c r="M12" s="165">
        <v>157.71</v>
      </c>
      <c r="N12" s="116">
        <f t="shared" si="4"/>
        <v>5.1766250137780537E-2</v>
      </c>
      <c r="O12" s="116">
        <f t="shared" si="5"/>
        <v>-1.9338390747419384E-2</v>
      </c>
      <c r="P12" s="165">
        <v>320374552.51999998</v>
      </c>
      <c r="Q12" s="165">
        <v>153.9</v>
      </c>
      <c r="R12" s="116">
        <f t="shared" si="6"/>
        <v>1.6938017095815276E-2</v>
      </c>
      <c r="S12" s="116">
        <f t="shared" si="7"/>
        <v>-2.4158265170249205E-2</v>
      </c>
      <c r="T12" s="165">
        <v>320374552.51999998</v>
      </c>
      <c r="U12" s="165">
        <v>153.9</v>
      </c>
      <c r="V12" s="116">
        <f t="shared" si="8"/>
        <v>0</v>
      </c>
      <c r="W12" s="116">
        <f t="shared" si="9"/>
        <v>0</v>
      </c>
      <c r="X12" s="165">
        <v>321253529.48000002</v>
      </c>
      <c r="Y12" s="165">
        <v>152.97</v>
      </c>
      <c r="Z12" s="116">
        <f t="shared" si="10"/>
        <v>2.7435916900583617E-3</v>
      </c>
      <c r="AA12" s="116">
        <f t="shared" si="11"/>
        <v>-6.0428849902534557E-3</v>
      </c>
      <c r="AB12" s="165">
        <v>333222014.54000002</v>
      </c>
      <c r="AC12" s="165">
        <v>150.57</v>
      </c>
      <c r="AD12" s="116">
        <f t="shared" si="12"/>
        <v>3.7255575306434453E-2</v>
      </c>
      <c r="AE12" s="116">
        <f t="shared" si="13"/>
        <v>-1.5689350853108491E-2</v>
      </c>
      <c r="AF12" s="165">
        <v>325063799.38999999</v>
      </c>
      <c r="AG12" s="165">
        <v>146.85</v>
      </c>
      <c r="AH12" s="116">
        <f t="shared" si="14"/>
        <v>-2.4482821644488686E-2</v>
      </c>
      <c r="AI12" s="116">
        <f t="shared" si="15"/>
        <v>-2.4706116756325953E-2</v>
      </c>
      <c r="AJ12" s="117">
        <f t="shared" si="16"/>
        <v>1.674582132939615E-2</v>
      </c>
      <c r="AK12" s="117">
        <f t="shared" si="17"/>
        <v>-1.090887321273102E-2</v>
      </c>
      <c r="AL12" s="118">
        <f t="shared" si="18"/>
        <v>9.3859661398728256E-2</v>
      </c>
      <c r="AM12" s="118">
        <f t="shared" si="19"/>
        <v>-7.9368064698138036E-2</v>
      </c>
      <c r="AN12" s="119">
        <f t="shared" si="20"/>
        <v>2.5434916446609657E-2</v>
      </c>
      <c r="AO12" s="203">
        <f t="shared" si="21"/>
        <v>1.1933544119976909E-2</v>
      </c>
      <c r="AP12" s="123"/>
      <c r="AQ12" s="126">
        <v>155057555.75</v>
      </c>
      <c r="AR12" s="126">
        <v>111.51</v>
      </c>
      <c r="AS12" s="122" t="e">
        <f>(#REF!/AQ12)-1</f>
        <v>#REF!</v>
      </c>
      <c r="AT12" s="122" t="e">
        <f>(#REF!/AR12)-1</f>
        <v>#REF!</v>
      </c>
      <c r="AU12" s="227"/>
      <c r="AV12" s="228"/>
      <c r="AW12" s="280"/>
    </row>
    <row r="13" spans="1:49" ht="12.75" customHeight="1">
      <c r="A13" s="198" t="s">
        <v>73</v>
      </c>
      <c r="B13" s="165">
        <v>308720145.19999999</v>
      </c>
      <c r="C13" s="165">
        <v>11.355399999999999</v>
      </c>
      <c r="D13" s="165">
        <v>312314186.44999999</v>
      </c>
      <c r="E13" s="165">
        <v>11.5177</v>
      </c>
      <c r="F13" s="116">
        <f t="shared" si="0"/>
        <v>1.1641745139992892E-2</v>
      </c>
      <c r="G13" s="116">
        <f t="shared" si="1"/>
        <v>1.4292759392007337E-2</v>
      </c>
      <c r="H13" s="165">
        <v>305078682.75</v>
      </c>
      <c r="I13" s="165">
        <v>11.1046</v>
      </c>
      <c r="J13" s="116">
        <f t="shared" si="2"/>
        <v>-2.3167387246299034E-2</v>
      </c>
      <c r="K13" s="116">
        <f t="shared" si="3"/>
        <v>-3.5866535853512425E-2</v>
      </c>
      <c r="L13" s="165">
        <v>301413112.67000002</v>
      </c>
      <c r="M13" s="165">
        <v>11.0631</v>
      </c>
      <c r="N13" s="116">
        <f t="shared" si="4"/>
        <v>-1.2015162930947142E-2</v>
      </c>
      <c r="O13" s="116">
        <f t="shared" si="5"/>
        <v>-3.7371899933360234E-3</v>
      </c>
      <c r="P13" s="165">
        <v>284074394.26999998</v>
      </c>
      <c r="Q13" s="165">
        <v>10.6098</v>
      </c>
      <c r="R13" s="116">
        <f t="shared" si="6"/>
        <v>-5.752476475362639E-2</v>
      </c>
      <c r="S13" s="116">
        <f t="shared" si="7"/>
        <v>-4.0974048865146342E-2</v>
      </c>
      <c r="T13" s="165">
        <v>289879823.64999998</v>
      </c>
      <c r="U13" s="165">
        <v>10.6471</v>
      </c>
      <c r="V13" s="116">
        <f t="shared" si="8"/>
        <v>2.0436299424024099E-2</v>
      </c>
      <c r="W13" s="116">
        <f t="shared" si="9"/>
        <v>3.5156176365247331E-3</v>
      </c>
      <c r="X13" s="165">
        <v>303545944.08999997</v>
      </c>
      <c r="Y13" s="165">
        <v>11.146000000000001</v>
      </c>
      <c r="Z13" s="116">
        <f t="shared" si="10"/>
        <v>4.7144089809094236E-2</v>
      </c>
      <c r="AA13" s="116">
        <f t="shared" si="11"/>
        <v>4.6857829831597413E-2</v>
      </c>
      <c r="AB13" s="165">
        <v>285180729.89999998</v>
      </c>
      <c r="AC13" s="165">
        <v>10.4735</v>
      </c>
      <c r="AD13" s="116">
        <f t="shared" si="12"/>
        <v>-6.0502255251859982E-2</v>
      </c>
      <c r="AE13" s="116">
        <f t="shared" si="13"/>
        <v>-6.0335546384353234E-2</v>
      </c>
      <c r="AF13" s="165">
        <v>279707694.14999998</v>
      </c>
      <c r="AG13" s="165">
        <v>10.2765</v>
      </c>
      <c r="AH13" s="116">
        <f t="shared" si="14"/>
        <v>-1.9191464135459458E-2</v>
      </c>
      <c r="AI13" s="116">
        <f t="shared" si="15"/>
        <v>-1.880937604430221E-2</v>
      </c>
      <c r="AJ13" s="117">
        <f t="shared" si="16"/>
        <v>-1.1647362493135097E-2</v>
      </c>
      <c r="AK13" s="117">
        <f t="shared" si="17"/>
        <v>-1.1882061285065096E-2</v>
      </c>
      <c r="AL13" s="118">
        <f t="shared" si="18"/>
        <v>-0.10440285364757247</v>
      </c>
      <c r="AM13" s="118">
        <f t="shared" si="19"/>
        <v>-0.10776457105151195</v>
      </c>
      <c r="AN13" s="119">
        <f t="shared" si="20"/>
        <v>3.7243360025398249E-2</v>
      </c>
      <c r="AO13" s="203">
        <f t="shared" si="21"/>
        <v>3.4343329899559932E-2</v>
      </c>
      <c r="AP13" s="123"/>
      <c r="AQ13" s="131">
        <v>212579164.06</v>
      </c>
      <c r="AR13" s="131">
        <v>9.9</v>
      </c>
      <c r="AS13" s="122" t="e">
        <f>(#REF!/AQ13)-1</f>
        <v>#REF!</v>
      </c>
      <c r="AT13" s="122" t="e">
        <f>(#REF!/AR13)-1</f>
        <v>#REF!</v>
      </c>
    </row>
    <row r="14" spans="1:49" ht="12.75" customHeight="1">
      <c r="A14" s="199" t="s">
        <v>91</v>
      </c>
      <c r="B14" s="165">
        <v>337758155.66000003</v>
      </c>
      <c r="C14" s="165">
        <v>2689.77</v>
      </c>
      <c r="D14" s="165">
        <v>335615264.19</v>
      </c>
      <c r="E14" s="165">
        <v>2672.72</v>
      </c>
      <c r="F14" s="116">
        <f t="shared" si="0"/>
        <v>-6.3444551496104895E-3</v>
      </c>
      <c r="G14" s="116">
        <f t="shared" si="1"/>
        <v>-6.3388319447388371E-3</v>
      </c>
      <c r="H14" s="165">
        <v>340784878.82999998</v>
      </c>
      <c r="I14" s="165">
        <v>2713.93</v>
      </c>
      <c r="J14" s="116">
        <f t="shared" si="2"/>
        <v>1.5403395469740436E-2</v>
      </c>
      <c r="K14" s="116">
        <f t="shared" si="3"/>
        <v>1.5418749438773997E-2</v>
      </c>
      <c r="L14" s="165">
        <v>329086245.60000002</v>
      </c>
      <c r="M14" s="165">
        <v>2620.66</v>
      </c>
      <c r="N14" s="116">
        <f t="shared" si="4"/>
        <v>-3.432849858293098E-2</v>
      </c>
      <c r="O14" s="116">
        <f t="shared" si="5"/>
        <v>-3.4367135482492171E-2</v>
      </c>
      <c r="P14" s="165">
        <v>317873369.94</v>
      </c>
      <c r="Q14" s="165">
        <v>2530.61</v>
      </c>
      <c r="R14" s="116">
        <f t="shared" si="6"/>
        <v>-3.4072756944175442E-2</v>
      </c>
      <c r="S14" s="116">
        <f t="shared" si="7"/>
        <v>-3.4361573038852705E-2</v>
      </c>
      <c r="T14" s="165">
        <v>320674914.19</v>
      </c>
      <c r="U14" s="165">
        <v>2552.88</v>
      </c>
      <c r="V14" s="116">
        <f t="shared" si="8"/>
        <v>8.8133971415372218E-3</v>
      </c>
      <c r="W14" s="116">
        <f t="shared" si="9"/>
        <v>8.8002497421570212E-3</v>
      </c>
      <c r="X14" s="165">
        <v>317849149.61000001</v>
      </c>
      <c r="Y14" s="165">
        <v>2530.36</v>
      </c>
      <c r="Z14" s="116">
        <f t="shared" si="10"/>
        <v>-8.8119290127125962E-3</v>
      </c>
      <c r="AA14" s="116">
        <f t="shared" si="11"/>
        <v>-8.8214095452978526E-3</v>
      </c>
      <c r="AB14" s="165">
        <v>305358585.81999999</v>
      </c>
      <c r="AC14" s="165">
        <v>2430.7600000000002</v>
      </c>
      <c r="AD14" s="116">
        <f t="shared" si="12"/>
        <v>-3.9297143960667844E-2</v>
      </c>
      <c r="AE14" s="116">
        <f t="shared" si="13"/>
        <v>-3.9361988017515254E-2</v>
      </c>
      <c r="AF14" s="165">
        <v>296795057.29000002</v>
      </c>
      <c r="AG14" s="165">
        <v>2443.6</v>
      </c>
      <c r="AH14" s="116">
        <f t="shared" si="14"/>
        <v>-2.8044171435375728E-2</v>
      </c>
      <c r="AI14" s="116">
        <f t="shared" si="15"/>
        <v>5.2822985403740766E-3</v>
      </c>
      <c r="AJ14" s="117">
        <f t="shared" si="16"/>
        <v>-1.5835270309274431E-2</v>
      </c>
      <c r="AK14" s="117">
        <f t="shared" si="17"/>
        <v>-1.1718705038448966E-2</v>
      </c>
      <c r="AL14" s="118">
        <f t="shared" si="18"/>
        <v>-0.11566877625096011</v>
      </c>
      <c r="AM14" s="118">
        <f t="shared" si="19"/>
        <v>-8.5725403334430808E-2</v>
      </c>
      <c r="AN14" s="119">
        <f t="shared" si="20"/>
        <v>2.1033769225418792E-2</v>
      </c>
      <c r="AO14" s="203">
        <f t="shared" si="21"/>
        <v>2.1625521912384722E-2</v>
      </c>
      <c r="AP14" s="123"/>
      <c r="AQ14" s="121">
        <v>305162610.31</v>
      </c>
      <c r="AR14" s="121">
        <v>1481.86</v>
      </c>
      <c r="AS14" s="122" t="e">
        <f>(#REF!/AQ14)-1</f>
        <v>#REF!</v>
      </c>
      <c r="AT14" s="122" t="e">
        <f>(#REF!/AR14)-1</f>
        <v>#REF!</v>
      </c>
    </row>
    <row r="15" spans="1:49" s="279" customFormat="1" ht="12.75" customHeight="1">
      <c r="A15" s="198" t="s">
        <v>106</v>
      </c>
      <c r="B15" s="165">
        <v>354180805.75</v>
      </c>
      <c r="C15" s="165">
        <v>133.11000000000001</v>
      </c>
      <c r="D15" s="165">
        <v>362758717.48000002</v>
      </c>
      <c r="E15" s="165">
        <v>132.68</v>
      </c>
      <c r="F15" s="116">
        <f t="shared" si="0"/>
        <v>2.4219019186643258E-2</v>
      </c>
      <c r="G15" s="116">
        <f t="shared" si="1"/>
        <v>-3.2304109383217397E-3</v>
      </c>
      <c r="H15" s="165">
        <v>379897526</v>
      </c>
      <c r="I15" s="165">
        <v>135.57</v>
      </c>
      <c r="J15" s="116">
        <f t="shared" si="2"/>
        <v>4.7245752325565805E-2</v>
      </c>
      <c r="K15" s="116">
        <f t="shared" si="3"/>
        <v>2.1781730479348706E-2</v>
      </c>
      <c r="L15" s="165">
        <v>428562865.11000001</v>
      </c>
      <c r="M15" s="165">
        <v>133.25</v>
      </c>
      <c r="N15" s="116">
        <f t="shared" si="4"/>
        <v>0.12810122672396665</v>
      </c>
      <c r="O15" s="116">
        <f t="shared" si="5"/>
        <v>-1.7112930589363379E-2</v>
      </c>
      <c r="P15" s="165">
        <v>381736402.10000002</v>
      </c>
      <c r="Q15" s="165">
        <v>129.16</v>
      </c>
      <c r="R15" s="116">
        <f t="shared" si="6"/>
        <v>-0.10926393027072226</v>
      </c>
      <c r="S15" s="116">
        <f t="shared" si="7"/>
        <v>-3.0694183864915597E-2</v>
      </c>
      <c r="T15" s="165">
        <v>375924387.99000001</v>
      </c>
      <c r="U15" s="165">
        <v>126.62</v>
      </c>
      <c r="V15" s="116">
        <f t="shared" si="8"/>
        <v>-1.5225202726350142E-2</v>
      </c>
      <c r="W15" s="116">
        <f t="shared" si="9"/>
        <v>-1.9665531124186994E-2</v>
      </c>
      <c r="X15" s="165">
        <v>369603511.81</v>
      </c>
      <c r="Y15" s="165">
        <v>125.06</v>
      </c>
      <c r="Z15" s="116">
        <f t="shared" si="10"/>
        <v>-1.6814222173231679E-2</v>
      </c>
      <c r="AA15" s="116">
        <f t="shared" si="11"/>
        <v>-1.2320328542094474E-2</v>
      </c>
      <c r="AB15" s="165">
        <v>355122584.42000002</v>
      </c>
      <c r="AC15" s="165">
        <v>124.65</v>
      </c>
      <c r="AD15" s="116">
        <f t="shared" si="12"/>
        <v>-3.9179626078455973E-2</v>
      </c>
      <c r="AE15" s="116">
        <f t="shared" si="13"/>
        <v>-3.2784263553494049E-3</v>
      </c>
      <c r="AF15" s="165">
        <v>343178840.94999999</v>
      </c>
      <c r="AG15" s="165">
        <v>121.37</v>
      </c>
      <c r="AH15" s="116">
        <f t="shared" si="14"/>
        <v>-3.3632734143076298E-2</v>
      </c>
      <c r="AI15" s="116">
        <f t="shared" si="15"/>
        <v>-2.6313678299237874E-2</v>
      </c>
      <c r="AJ15" s="117">
        <f t="shared" si="16"/>
        <v>-1.8187146444575801E-3</v>
      </c>
      <c r="AK15" s="117">
        <f t="shared" si="17"/>
        <v>-1.1354219904265096E-2</v>
      </c>
      <c r="AL15" s="118">
        <f t="shared" si="18"/>
        <v>-5.3974930405578825E-2</v>
      </c>
      <c r="AM15" s="118">
        <f t="shared" si="19"/>
        <v>-8.5242689176967146E-2</v>
      </c>
      <c r="AN15" s="119">
        <f t="shared" si="20"/>
        <v>7.0021955471974331E-2</v>
      </c>
      <c r="AO15" s="203">
        <f t="shared" si="21"/>
        <v>1.6605504817484473E-2</v>
      </c>
      <c r="AP15" s="123"/>
      <c r="AQ15" s="121"/>
      <c r="AR15" s="121"/>
      <c r="AS15" s="122"/>
      <c r="AT15" s="122"/>
    </row>
    <row r="16" spans="1:49" s="279" customFormat="1" ht="12.75" customHeight="1">
      <c r="A16" s="198" t="s">
        <v>159</v>
      </c>
      <c r="B16" s="165">
        <v>311978504.35000002</v>
      </c>
      <c r="C16" s="165">
        <v>1.26</v>
      </c>
      <c r="D16" s="165">
        <v>308851483.10000002</v>
      </c>
      <c r="E16" s="165">
        <v>1.25</v>
      </c>
      <c r="F16" s="116">
        <f t="shared" si="0"/>
        <v>-1.0023194567571494E-2</v>
      </c>
      <c r="G16" s="116">
        <f t="shared" si="1"/>
        <v>-7.936507936507943E-3</v>
      </c>
      <c r="H16" s="165">
        <v>308851483.10000002</v>
      </c>
      <c r="I16" s="165">
        <v>1.25</v>
      </c>
      <c r="J16" s="116">
        <f t="shared" si="2"/>
        <v>0</v>
      </c>
      <c r="K16" s="116">
        <f t="shared" si="3"/>
        <v>0</v>
      </c>
      <c r="L16" s="165">
        <v>312950779.44999999</v>
      </c>
      <c r="M16" s="165">
        <v>1.25</v>
      </c>
      <c r="N16" s="116">
        <f t="shared" si="4"/>
        <v>1.3272710588450349E-2</v>
      </c>
      <c r="O16" s="116">
        <f t="shared" si="5"/>
        <v>0</v>
      </c>
      <c r="P16" s="165">
        <v>300543602.93000001</v>
      </c>
      <c r="Q16" s="165">
        <v>1.2</v>
      </c>
      <c r="R16" s="116">
        <f t="shared" si="6"/>
        <v>-3.9645776060392497E-2</v>
      </c>
      <c r="S16" s="116">
        <f t="shared" si="7"/>
        <v>-4.0000000000000036E-2</v>
      </c>
      <c r="T16" s="165">
        <v>299898009.61000001</v>
      </c>
      <c r="U16" s="165">
        <v>1.2</v>
      </c>
      <c r="V16" s="116">
        <f t="shared" si="8"/>
        <v>-2.1480853816421399E-3</v>
      </c>
      <c r="W16" s="116">
        <f t="shared" si="9"/>
        <v>0</v>
      </c>
      <c r="X16" s="165">
        <v>300921068.12</v>
      </c>
      <c r="Y16" s="165">
        <v>1.2</v>
      </c>
      <c r="Z16" s="116">
        <f t="shared" si="10"/>
        <v>3.4113547846830287E-3</v>
      </c>
      <c r="AA16" s="116">
        <f t="shared" si="11"/>
        <v>0</v>
      </c>
      <c r="AB16" s="165">
        <v>295744957.81999999</v>
      </c>
      <c r="AC16" s="165">
        <v>1.18</v>
      </c>
      <c r="AD16" s="116">
        <f t="shared" si="12"/>
        <v>-1.7200890360843411E-2</v>
      </c>
      <c r="AE16" s="116">
        <f t="shared" si="13"/>
        <v>-1.6666666666666684E-2</v>
      </c>
      <c r="AF16" s="165">
        <v>291650664.73000002</v>
      </c>
      <c r="AG16" s="165">
        <v>1.1599999999999999</v>
      </c>
      <c r="AH16" s="116">
        <f t="shared" si="14"/>
        <v>-1.3843999641379834E-2</v>
      </c>
      <c r="AI16" s="116">
        <f t="shared" si="15"/>
        <v>-1.6949152542372899E-2</v>
      </c>
      <c r="AJ16" s="117">
        <f t="shared" si="16"/>
        <v>-8.2722350798369992E-3</v>
      </c>
      <c r="AK16" s="117">
        <f t="shared" si="17"/>
        <v>-1.0194040893193444E-2</v>
      </c>
      <c r="AL16" s="118">
        <f t="shared" si="18"/>
        <v>-5.5692846922255894E-2</v>
      </c>
      <c r="AM16" s="118">
        <f t="shared" si="19"/>
        <v>-7.2000000000000064E-2</v>
      </c>
      <c r="AN16" s="119">
        <f t="shared" si="20"/>
        <v>1.6056847301991695E-2</v>
      </c>
      <c r="AO16" s="203">
        <f t="shared" si="21"/>
        <v>1.4125417566782933E-2</v>
      </c>
      <c r="AP16" s="123"/>
      <c r="AQ16" s="121"/>
      <c r="AR16" s="121"/>
      <c r="AS16" s="122"/>
      <c r="AT16" s="122"/>
    </row>
    <row r="17" spans="1:46" s="279" customFormat="1" ht="12.75" customHeight="1">
      <c r="A17" s="198" t="s">
        <v>162</v>
      </c>
      <c r="B17" s="165">
        <v>302252187</v>
      </c>
      <c r="C17" s="165">
        <v>1.6602269999999999</v>
      </c>
      <c r="D17" s="165">
        <v>304209756.33999997</v>
      </c>
      <c r="E17" s="165">
        <v>1.671349</v>
      </c>
      <c r="F17" s="116">
        <f t="shared" si="0"/>
        <v>6.4766093487355772E-3</v>
      </c>
      <c r="G17" s="116">
        <f t="shared" si="1"/>
        <v>6.6990839204518881E-3</v>
      </c>
      <c r="H17" s="165">
        <v>319868436.88</v>
      </c>
      <c r="I17" s="165">
        <v>1.697219</v>
      </c>
      <c r="J17" s="116">
        <f t="shared" si="2"/>
        <v>5.1473301607391907E-2</v>
      </c>
      <c r="K17" s="116">
        <f t="shared" si="3"/>
        <v>1.5478514660911671E-2</v>
      </c>
      <c r="L17" s="165">
        <v>308287405.31999999</v>
      </c>
      <c r="M17" s="165">
        <v>1.6809590000000001</v>
      </c>
      <c r="N17" s="116">
        <f t="shared" si="4"/>
        <v>-3.6205609009008523E-2</v>
      </c>
      <c r="O17" s="116">
        <f t="shared" si="5"/>
        <v>-9.5803782540732456E-3</v>
      </c>
      <c r="P17" s="165">
        <v>293914301.81999999</v>
      </c>
      <c r="Q17" s="165">
        <v>1.6024099999999999</v>
      </c>
      <c r="R17" s="116">
        <f t="shared" si="6"/>
        <v>-4.6622415486227302E-2</v>
      </c>
      <c r="S17" s="116">
        <f t="shared" si="7"/>
        <v>-4.6728682853061969E-2</v>
      </c>
      <c r="T17" s="165">
        <v>294039834.37</v>
      </c>
      <c r="U17" s="165">
        <v>1.603553</v>
      </c>
      <c r="V17" s="116">
        <f t="shared" si="8"/>
        <v>4.2710595987564771E-4</v>
      </c>
      <c r="W17" s="116">
        <f t="shared" si="9"/>
        <v>7.1330059098490158E-4</v>
      </c>
      <c r="X17" s="165">
        <v>296285699.06999999</v>
      </c>
      <c r="Y17" s="165">
        <v>1.6158360000000001</v>
      </c>
      <c r="Z17" s="116">
        <f t="shared" si="10"/>
        <v>7.6379607028819862E-3</v>
      </c>
      <c r="AA17" s="116">
        <f t="shared" si="11"/>
        <v>7.6598653115924724E-3</v>
      </c>
      <c r="AB17" s="165">
        <v>288709150.31</v>
      </c>
      <c r="AC17" s="165">
        <v>1.5727880000000001</v>
      </c>
      <c r="AD17" s="116">
        <f t="shared" si="12"/>
        <v>-2.557176665556837E-2</v>
      </c>
      <c r="AE17" s="116">
        <f t="shared" si="13"/>
        <v>-2.6641317559455275E-2</v>
      </c>
      <c r="AF17" s="165">
        <v>288779861.76999998</v>
      </c>
      <c r="AG17" s="165">
        <v>1.573356</v>
      </c>
      <c r="AH17" s="116">
        <f t="shared" si="14"/>
        <v>2.4492282258477944E-4</v>
      </c>
      <c r="AI17" s="116">
        <f t="shared" si="15"/>
        <v>3.611421246855278E-4</v>
      </c>
      <c r="AJ17" s="117">
        <f t="shared" si="16"/>
        <v>-5.2674863386667865E-3</v>
      </c>
      <c r="AK17" s="117">
        <f t="shared" si="17"/>
        <v>-6.5048090072455031E-3</v>
      </c>
      <c r="AL17" s="118">
        <f t="shared" si="18"/>
        <v>-5.0721235096598198E-2</v>
      </c>
      <c r="AM17" s="118">
        <f t="shared" si="19"/>
        <v>-5.8631081838682403E-2</v>
      </c>
      <c r="AN17" s="119">
        <f t="shared" si="20"/>
        <v>3.0860209697825942E-2</v>
      </c>
      <c r="AO17" s="203">
        <f t="shared" si="21"/>
        <v>2.0668775026426917E-2</v>
      </c>
      <c r="AP17" s="123"/>
      <c r="AQ17" s="121"/>
      <c r="AR17" s="121"/>
      <c r="AS17" s="122"/>
      <c r="AT17" s="122"/>
    </row>
    <row r="18" spans="1:46">
      <c r="A18" s="198" t="s">
        <v>175</v>
      </c>
      <c r="B18" s="165">
        <v>401289765.97000003</v>
      </c>
      <c r="C18" s="165">
        <v>137.65</v>
      </c>
      <c r="D18" s="165">
        <v>401363572.85000002</v>
      </c>
      <c r="E18" s="165">
        <v>137.68</v>
      </c>
      <c r="F18" s="116">
        <f t="shared" si="0"/>
        <v>1.8392415221850673E-4</v>
      </c>
      <c r="G18" s="116">
        <f t="shared" si="1"/>
        <v>2.1794406102434533E-4</v>
      </c>
      <c r="H18" s="165">
        <v>413489112.06</v>
      </c>
      <c r="I18" s="165">
        <v>141.86000000000001</v>
      </c>
      <c r="J18" s="116">
        <f t="shared" si="2"/>
        <v>3.0210861249562394E-2</v>
      </c>
      <c r="K18" s="116">
        <f t="shared" si="3"/>
        <v>3.0360255665310913E-2</v>
      </c>
      <c r="L18" s="165">
        <v>401724074.48000002</v>
      </c>
      <c r="M18" s="165">
        <v>137.72</v>
      </c>
      <c r="N18" s="116">
        <f t="shared" si="4"/>
        <v>-2.8453077086810448E-2</v>
      </c>
      <c r="O18" s="116">
        <f t="shared" si="5"/>
        <v>-2.9183702241646795E-2</v>
      </c>
      <c r="P18" s="165">
        <v>391359589.01999998</v>
      </c>
      <c r="Q18" s="165">
        <v>134.16999999999999</v>
      </c>
      <c r="R18" s="116">
        <f t="shared" si="6"/>
        <v>-2.5800010799492273E-2</v>
      </c>
      <c r="S18" s="116">
        <f t="shared" si="7"/>
        <v>-2.5776938716235924E-2</v>
      </c>
      <c r="T18" s="165">
        <v>392420969.94999999</v>
      </c>
      <c r="U18" s="165">
        <v>134.54</v>
      </c>
      <c r="V18" s="116">
        <f t="shared" si="8"/>
        <v>2.7120350689702061E-3</v>
      </c>
      <c r="W18" s="116">
        <f t="shared" si="9"/>
        <v>2.75769546098237E-3</v>
      </c>
      <c r="X18" s="165">
        <v>409388274.04000002</v>
      </c>
      <c r="Y18" s="165">
        <v>142.95060000000001</v>
      </c>
      <c r="Z18" s="116">
        <f t="shared" si="10"/>
        <v>4.3237506120434671E-2</v>
      </c>
      <c r="AA18" s="116">
        <f t="shared" si="11"/>
        <v>6.2513750557455158E-2</v>
      </c>
      <c r="AB18" s="165">
        <v>383756516.63</v>
      </c>
      <c r="AC18" s="165">
        <v>129.21</v>
      </c>
      <c r="AD18" s="116">
        <f t="shared" si="12"/>
        <v>-6.26098963633131E-2</v>
      </c>
      <c r="AE18" s="116">
        <f t="shared" si="13"/>
        <v>-9.6121317434134587E-2</v>
      </c>
      <c r="AF18" s="165">
        <v>372782703.37</v>
      </c>
      <c r="AG18" s="165">
        <v>125.52</v>
      </c>
      <c r="AH18" s="116">
        <f t="shared" si="14"/>
        <v>-2.859577045457817E-2</v>
      </c>
      <c r="AI18" s="116">
        <f t="shared" si="15"/>
        <v>-2.8558161133039328E-2</v>
      </c>
      <c r="AJ18" s="117">
        <f t="shared" si="16"/>
        <v>-8.6393035141260274E-3</v>
      </c>
      <c r="AK18" s="117">
        <f t="shared" si="17"/>
        <v>-1.047380922253548E-2</v>
      </c>
      <c r="AL18" s="118">
        <f t="shared" si="18"/>
        <v>-7.1209425601464413E-2</v>
      </c>
      <c r="AM18" s="118">
        <f t="shared" si="19"/>
        <v>-8.8320743753631678E-2</v>
      </c>
      <c r="AN18" s="119">
        <f t="shared" si="20"/>
        <v>3.465215284400118E-2</v>
      </c>
      <c r="AO18" s="203">
        <f t="shared" si="21"/>
        <v>4.7102890961225143E-2</v>
      </c>
      <c r="AP18" s="123"/>
      <c r="AQ18" s="132">
        <v>100020653.31</v>
      </c>
      <c r="AR18" s="121">
        <v>100</v>
      </c>
      <c r="AS18" s="122" t="e">
        <f>(#REF!/AQ18)-1</f>
        <v>#REF!</v>
      </c>
      <c r="AT18" s="122" t="e">
        <f>(#REF!/AR18)-1</f>
        <v>#REF!</v>
      </c>
    </row>
    <row r="19" spans="1:46">
      <c r="A19" s="200" t="s">
        <v>56</v>
      </c>
      <c r="B19" s="170">
        <f>SUM(B5:B18)</f>
        <v>15501449617.91</v>
      </c>
      <c r="C19" s="171"/>
      <c r="D19" s="170">
        <f>SUM(D5:D18)</f>
        <v>15466748557.959999</v>
      </c>
      <c r="E19" s="171"/>
      <c r="F19" s="116">
        <f>((D19-B19)/B19)</f>
        <v>-2.2385687019817811E-3</v>
      </c>
      <c r="G19" s="116"/>
      <c r="H19" s="170">
        <f>SUM(H5:H18)</f>
        <v>15735857201.58</v>
      </c>
      <c r="I19" s="171"/>
      <c r="J19" s="116">
        <f>((H19-D19)/D19)</f>
        <v>1.7399173627963546E-2</v>
      </c>
      <c r="K19" s="116"/>
      <c r="L19" s="170">
        <f>SUM(L5:L18)</f>
        <v>15576716116.050001</v>
      </c>
      <c r="M19" s="171"/>
      <c r="N19" s="116">
        <f>((L19-H19)/H19)</f>
        <v>-1.011327717907988E-2</v>
      </c>
      <c r="O19" s="116"/>
      <c r="P19" s="170">
        <f>SUM(P5:P18)</f>
        <v>14859567653.780003</v>
      </c>
      <c r="Q19" s="171"/>
      <c r="R19" s="116">
        <f>((P19-L19)/L19)</f>
        <v>-4.603977224256274E-2</v>
      </c>
      <c r="S19" s="116"/>
      <c r="T19" s="170">
        <f>SUM(T5:T18)</f>
        <v>14839652118.940002</v>
      </c>
      <c r="U19" s="171"/>
      <c r="V19" s="116">
        <f>((T19-P19)/P19)</f>
        <v>-1.3402499523553772E-3</v>
      </c>
      <c r="W19" s="116"/>
      <c r="X19" s="170">
        <f>SUM(X5:X18)</f>
        <v>14875199777.440002</v>
      </c>
      <c r="Y19" s="171"/>
      <c r="Z19" s="116">
        <f>((X19-T19)/T19)</f>
        <v>2.3954509320761068E-3</v>
      </c>
      <c r="AA19" s="116"/>
      <c r="AB19" s="170">
        <f>SUM(AB5:AB18)</f>
        <v>14580937559.65</v>
      </c>
      <c r="AC19" s="171"/>
      <c r="AD19" s="116">
        <f>((AB19-X19)/X19)</f>
        <v>-1.9782068287666713E-2</v>
      </c>
      <c r="AE19" s="116"/>
      <c r="AF19" s="170">
        <f>SUM(AF5:AF18)</f>
        <v>14154792731.32</v>
      </c>
      <c r="AG19" s="171"/>
      <c r="AH19" s="116">
        <f>((AF19-AB19)/AB19)</f>
        <v>-2.9226160978103051E-2</v>
      </c>
      <c r="AI19" s="116"/>
      <c r="AJ19" s="117">
        <f t="shared" si="16"/>
        <v>-1.1118184097713736E-2</v>
      </c>
      <c r="AK19" s="117"/>
      <c r="AL19" s="118">
        <f t="shared" si="18"/>
        <v>-8.4824281051934361E-2</v>
      </c>
      <c r="AM19" s="118"/>
      <c r="AN19" s="119">
        <f t="shared" si="20"/>
        <v>1.9977853672543438E-2</v>
      </c>
      <c r="AO19" s="203"/>
      <c r="AP19" s="123"/>
      <c r="AQ19" s="133">
        <f>SUM(AQ5:AQ18)</f>
        <v>13501614037.429998</v>
      </c>
      <c r="AR19" s="134"/>
      <c r="AS19" s="122" t="e">
        <f>(#REF!/AQ19)-1</f>
        <v>#REF!</v>
      </c>
      <c r="AT19" s="122" t="e">
        <f>(#REF!/AR19)-1</f>
        <v>#REF!</v>
      </c>
    </row>
    <row r="20" spans="1:46">
      <c r="A20" s="201" t="s">
        <v>59</v>
      </c>
      <c r="B20" s="170"/>
      <c r="C20" s="172"/>
      <c r="D20" s="170"/>
      <c r="E20" s="172"/>
      <c r="F20" s="116"/>
      <c r="G20" s="116"/>
      <c r="H20" s="170"/>
      <c r="I20" s="172"/>
      <c r="J20" s="116"/>
      <c r="K20" s="116"/>
      <c r="L20" s="170"/>
      <c r="M20" s="172"/>
      <c r="N20" s="116"/>
      <c r="O20" s="116"/>
      <c r="P20" s="170"/>
      <c r="Q20" s="172"/>
      <c r="R20" s="116"/>
      <c r="S20" s="116"/>
      <c r="T20" s="170"/>
      <c r="U20" s="172"/>
      <c r="V20" s="116"/>
      <c r="W20" s="116"/>
      <c r="X20" s="170"/>
      <c r="Y20" s="172"/>
      <c r="Z20" s="116"/>
      <c r="AA20" s="116"/>
      <c r="AB20" s="170"/>
      <c r="AC20" s="172"/>
      <c r="AD20" s="116"/>
      <c r="AE20" s="116"/>
      <c r="AF20" s="170"/>
      <c r="AG20" s="172"/>
      <c r="AH20" s="116"/>
      <c r="AI20" s="116"/>
      <c r="AJ20" s="117"/>
      <c r="AK20" s="117"/>
      <c r="AL20" s="118"/>
      <c r="AM20" s="118"/>
      <c r="AN20" s="119"/>
      <c r="AO20" s="203"/>
      <c r="AP20" s="123"/>
      <c r="AQ20" s="133"/>
      <c r="AR20" s="99"/>
      <c r="AS20" s="122" t="e">
        <f>(#REF!/AQ20)-1</f>
        <v>#REF!</v>
      </c>
      <c r="AT20" s="122" t="e">
        <f>(#REF!/AR20)-1</f>
        <v>#REF!</v>
      </c>
    </row>
    <row r="21" spans="1:46">
      <c r="A21" s="198" t="s">
        <v>48</v>
      </c>
      <c r="B21" s="173">
        <v>292145254621.41998</v>
      </c>
      <c r="C21" s="173">
        <v>100</v>
      </c>
      <c r="D21" s="173">
        <v>289221600443.35999</v>
      </c>
      <c r="E21" s="173">
        <v>100</v>
      </c>
      <c r="F21" s="116">
        <f t="shared" ref="F21:F46" si="22">((D21-B21)/B21)</f>
        <v>-1.0007536086282321E-2</v>
      </c>
      <c r="G21" s="116">
        <f t="shared" ref="G21:G46" si="23">((E21-C21)/C21)</f>
        <v>0</v>
      </c>
      <c r="H21" s="173">
        <v>284572677141.70001</v>
      </c>
      <c r="I21" s="173">
        <v>100</v>
      </c>
      <c r="J21" s="116">
        <f t="shared" ref="J21:J46" si="24">((H21-D21)/D21)</f>
        <v>-1.6073914584987574E-2</v>
      </c>
      <c r="K21" s="116">
        <f t="shared" ref="K21:K46" si="25">((I21-E21)/E21)</f>
        <v>0</v>
      </c>
      <c r="L21" s="173">
        <v>279664526093.60999</v>
      </c>
      <c r="M21" s="173">
        <v>100</v>
      </c>
      <c r="N21" s="116">
        <f t="shared" ref="N21:N46" si="26">((L21-H21)/H21)</f>
        <v>-1.7247443069336076E-2</v>
      </c>
      <c r="O21" s="116">
        <f t="shared" ref="O21:O46" si="27">((M21-I21)/I21)</f>
        <v>0</v>
      </c>
      <c r="P21" s="173">
        <v>271954684717.12</v>
      </c>
      <c r="Q21" s="173">
        <v>100</v>
      </c>
      <c r="R21" s="116">
        <f t="shared" ref="R21:R46" si="28">((P21-L21)/L21)</f>
        <v>-2.7568177788516994E-2</v>
      </c>
      <c r="S21" s="116">
        <f t="shared" ref="S21:S46" si="29">((Q21-M21)/M21)</f>
        <v>0</v>
      </c>
      <c r="T21" s="173">
        <v>272380628104.17001</v>
      </c>
      <c r="U21" s="173">
        <v>100</v>
      </c>
      <c r="V21" s="116">
        <f t="shared" ref="V21:V46" si="30">((T21-P21)/P21)</f>
        <v>1.5662292690161717E-3</v>
      </c>
      <c r="W21" s="116">
        <f t="shared" ref="W21:W46" si="31">((U21-Q21)/Q21)</f>
        <v>0</v>
      </c>
      <c r="X21" s="173">
        <v>266417172207.03</v>
      </c>
      <c r="Y21" s="173">
        <v>100</v>
      </c>
      <c r="Z21" s="116">
        <f t="shared" ref="Z21:Z46" si="32">((X21-T21)/T21)</f>
        <v>-2.1893832680565425E-2</v>
      </c>
      <c r="AA21" s="116">
        <f t="shared" ref="AA21:AA46" si="33">((Y21-U21)/U21)</f>
        <v>0</v>
      </c>
      <c r="AB21" s="173">
        <v>266116713652.35001</v>
      </c>
      <c r="AC21" s="173">
        <v>100</v>
      </c>
      <c r="AD21" s="116">
        <f t="shared" ref="AD21:AD46" si="34">((AB21-X21)/X21)</f>
        <v>-1.1277747308514688E-3</v>
      </c>
      <c r="AE21" s="116">
        <f t="shared" ref="AE21:AE46" si="35">((AC21-Y21)/Y21)</f>
        <v>0</v>
      </c>
      <c r="AF21" s="173">
        <v>262106337668.07999</v>
      </c>
      <c r="AG21" s="173">
        <v>100</v>
      </c>
      <c r="AH21" s="116">
        <f t="shared" ref="AH21:AH46" si="36">((AF21-AB21)/AB21)</f>
        <v>-1.5069989138333871E-2</v>
      </c>
      <c r="AI21" s="116">
        <f t="shared" ref="AI21:AI46" si="37">((AG21-AC21)/AC21)</f>
        <v>0</v>
      </c>
      <c r="AJ21" s="117">
        <f t="shared" si="16"/>
        <v>-1.3427804851232197E-2</v>
      </c>
      <c r="AK21" s="117">
        <f t="shared" si="17"/>
        <v>0</v>
      </c>
      <c r="AL21" s="118">
        <f t="shared" si="18"/>
        <v>-9.375255075593894E-2</v>
      </c>
      <c r="AM21" s="118">
        <f t="shared" si="19"/>
        <v>0</v>
      </c>
      <c r="AN21" s="119">
        <f t="shared" si="20"/>
        <v>9.8830454724352194E-3</v>
      </c>
      <c r="AO21" s="203">
        <f t="shared" si="21"/>
        <v>0</v>
      </c>
      <c r="AP21" s="123"/>
      <c r="AQ21" s="121">
        <v>58847545464.410004</v>
      </c>
      <c r="AR21" s="135">
        <v>100</v>
      </c>
      <c r="AS21" s="122" t="e">
        <f>(#REF!/AQ21)-1</f>
        <v>#REF!</v>
      </c>
      <c r="AT21" s="122" t="e">
        <f>(#REF!/AR21)-1</f>
        <v>#REF!</v>
      </c>
    </row>
    <row r="22" spans="1:46">
      <c r="A22" s="198" t="s">
        <v>22</v>
      </c>
      <c r="B22" s="173">
        <v>213821784867.85001</v>
      </c>
      <c r="C22" s="173">
        <v>100</v>
      </c>
      <c r="D22" s="173">
        <v>210623945862.60999</v>
      </c>
      <c r="E22" s="173">
        <v>100</v>
      </c>
      <c r="F22" s="116">
        <f t="shared" si="22"/>
        <v>-1.4955627684131469E-2</v>
      </c>
      <c r="G22" s="116">
        <f t="shared" si="23"/>
        <v>0</v>
      </c>
      <c r="H22" s="173">
        <v>209871456405.14999</v>
      </c>
      <c r="I22" s="173">
        <v>100</v>
      </c>
      <c r="J22" s="116">
        <f t="shared" si="24"/>
        <v>-3.5726681236464934E-3</v>
      </c>
      <c r="K22" s="116">
        <f t="shared" si="25"/>
        <v>0</v>
      </c>
      <c r="L22" s="173">
        <v>206258366414.5</v>
      </c>
      <c r="M22" s="173">
        <v>100</v>
      </c>
      <c r="N22" s="116">
        <f t="shared" si="26"/>
        <v>-1.721572839174014E-2</v>
      </c>
      <c r="O22" s="116">
        <f t="shared" si="27"/>
        <v>0</v>
      </c>
      <c r="P22" s="173">
        <v>202939145189.41</v>
      </c>
      <c r="Q22" s="173">
        <v>100</v>
      </c>
      <c r="R22" s="116">
        <f t="shared" si="28"/>
        <v>-1.6092541033800482E-2</v>
      </c>
      <c r="S22" s="116">
        <f t="shared" si="29"/>
        <v>0</v>
      </c>
      <c r="T22" s="173">
        <v>199031498310.82001</v>
      </c>
      <c r="U22" s="173">
        <v>100</v>
      </c>
      <c r="V22" s="116">
        <f t="shared" si="30"/>
        <v>-1.9255264305675757E-2</v>
      </c>
      <c r="W22" s="116">
        <f t="shared" si="31"/>
        <v>0</v>
      </c>
      <c r="X22" s="173">
        <v>193918797611.85001</v>
      </c>
      <c r="Y22" s="173">
        <v>100</v>
      </c>
      <c r="Z22" s="116">
        <f t="shared" si="32"/>
        <v>-2.5687897354747784E-2</v>
      </c>
      <c r="AA22" s="116">
        <f t="shared" si="33"/>
        <v>0</v>
      </c>
      <c r="AB22" s="173">
        <v>189879219254.44</v>
      </c>
      <c r="AC22" s="173">
        <v>100</v>
      </c>
      <c r="AD22" s="116">
        <f t="shared" si="34"/>
        <v>-2.0831288184323771E-2</v>
      </c>
      <c r="AE22" s="116">
        <f t="shared" si="35"/>
        <v>0</v>
      </c>
      <c r="AF22" s="173">
        <v>176088322137.56</v>
      </c>
      <c r="AG22" s="173">
        <v>100</v>
      </c>
      <c r="AH22" s="116">
        <f t="shared" si="36"/>
        <v>-7.2629838963051918E-2</v>
      </c>
      <c r="AI22" s="116">
        <f t="shared" si="37"/>
        <v>0</v>
      </c>
      <c r="AJ22" s="117">
        <f t="shared" si="16"/>
        <v>-2.3780106755139727E-2</v>
      </c>
      <c r="AK22" s="117">
        <f t="shared" si="17"/>
        <v>0</v>
      </c>
      <c r="AL22" s="118">
        <f t="shared" si="18"/>
        <v>-0.16396817362626745</v>
      </c>
      <c r="AM22" s="118">
        <f t="shared" si="19"/>
        <v>0</v>
      </c>
      <c r="AN22" s="119">
        <f t="shared" si="20"/>
        <v>2.0727853823334828E-2</v>
      </c>
      <c r="AO22" s="203">
        <f t="shared" si="21"/>
        <v>0</v>
      </c>
      <c r="AP22" s="123"/>
      <c r="AQ22" s="121">
        <v>56630718400</v>
      </c>
      <c r="AR22" s="135">
        <v>100</v>
      </c>
      <c r="AS22" s="122" t="e">
        <f>(#REF!/AQ22)-1</f>
        <v>#REF!</v>
      </c>
      <c r="AT22" s="122" t="e">
        <f>(#REF!/AR22)-1</f>
        <v>#REF!</v>
      </c>
    </row>
    <row r="23" spans="1:46">
      <c r="A23" s="198" t="s">
        <v>101</v>
      </c>
      <c r="B23" s="173">
        <v>12771708220.33</v>
      </c>
      <c r="C23" s="173">
        <v>1</v>
      </c>
      <c r="D23" s="173">
        <v>12872260575.200001</v>
      </c>
      <c r="E23" s="173">
        <v>1</v>
      </c>
      <c r="F23" s="116">
        <f t="shared" si="22"/>
        <v>7.8730544994710765E-3</v>
      </c>
      <c r="G23" s="116">
        <f t="shared" si="23"/>
        <v>0</v>
      </c>
      <c r="H23" s="173">
        <v>12684576749.200001</v>
      </c>
      <c r="I23" s="173">
        <v>1</v>
      </c>
      <c r="J23" s="116">
        <f t="shared" si="24"/>
        <v>-1.4580486846389363E-2</v>
      </c>
      <c r="K23" s="116">
        <f t="shared" si="25"/>
        <v>0</v>
      </c>
      <c r="L23" s="173">
        <v>12888162250.389999</v>
      </c>
      <c r="M23" s="173">
        <v>1</v>
      </c>
      <c r="N23" s="116">
        <f t="shared" si="26"/>
        <v>1.6049845825785121E-2</v>
      </c>
      <c r="O23" s="116">
        <f t="shared" si="27"/>
        <v>0</v>
      </c>
      <c r="P23" s="173">
        <v>12914201805.73</v>
      </c>
      <c r="Q23" s="173">
        <v>1</v>
      </c>
      <c r="R23" s="116">
        <f t="shared" si="28"/>
        <v>2.0204242338128686E-3</v>
      </c>
      <c r="S23" s="116">
        <f t="shared" si="29"/>
        <v>0</v>
      </c>
      <c r="T23" s="173">
        <v>12072035927.389999</v>
      </c>
      <c r="U23" s="173">
        <v>1</v>
      </c>
      <c r="V23" s="116">
        <f t="shared" si="30"/>
        <v>-6.5212383313255434E-2</v>
      </c>
      <c r="W23" s="116">
        <f t="shared" si="31"/>
        <v>0</v>
      </c>
      <c r="X23" s="173">
        <v>11855576679.27</v>
      </c>
      <c r="Y23" s="173">
        <v>1</v>
      </c>
      <c r="Z23" s="116">
        <f t="shared" si="32"/>
        <v>-1.7930633194097684E-2</v>
      </c>
      <c r="AA23" s="116">
        <f t="shared" si="33"/>
        <v>0</v>
      </c>
      <c r="AB23" s="173">
        <v>11247746848.610001</v>
      </c>
      <c r="AC23" s="173">
        <v>1</v>
      </c>
      <c r="AD23" s="116">
        <f t="shared" si="34"/>
        <v>-5.1269528855801438E-2</v>
      </c>
      <c r="AE23" s="116">
        <f t="shared" si="35"/>
        <v>0</v>
      </c>
      <c r="AF23" s="173">
        <v>11224746679.99</v>
      </c>
      <c r="AG23" s="173">
        <v>1</v>
      </c>
      <c r="AH23" s="116">
        <f t="shared" si="36"/>
        <v>-2.0448689795008329E-3</v>
      </c>
      <c r="AI23" s="116">
        <f t="shared" si="37"/>
        <v>0</v>
      </c>
      <c r="AJ23" s="117">
        <f t="shared" si="16"/>
        <v>-1.5636822078746962E-2</v>
      </c>
      <c r="AK23" s="117">
        <f t="shared" si="17"/>
        <v>0</v>
      </c>
      <c r="AL23" s="118">
        <f t="shared" si="18"/>
        <v>-0.12798947671896418</v>
      </c>
      <c r="AM23" s="118">
        <f t="shared" si="19"/>
        <v>0</v>
      </c>
      <c r="AN23" s="119">
        <f t="shared" si="20"/>
        <v>2.875284391783019E-2</v>
      </c>
      <c r="AO23" s="203">
        <f t="shared" si="21"/>
        <v>0</v>
      </c>
      <c r="AP23" s="123"/>
      <c r="AQ23" s="121">
        <v>366113097.69999999</v>
      </c>
      <c r="AR23" s="125">
        <v>1.1357999999999999</v>
      </c>
      <c r="AS23" s="122" t="e">
        <f>(#REF!/AQ23)-1</f>
        <v>#REF!</v>
      </c>
      <c r="AT23" s="122" t="e">
        <f>(#REF!/AR23)-1</f>
        <v>#REF!</v>
      </c>
    </row>
    <row r="24" spans="1:46">
      <c r="A24" s="198" t="s">
        <v>51</v>
      </c>
      <c r="B24" s="173">
        <v>859412169.53999996</v>
      </c>
      <c r="C24" s="173">
        <v>100</v>
      </c>
      <c r="D24" s="173">
        <v>788893807.53999996</v>
      </c>
      <c r="E24" s="173">
        <v>100</v>
      </c>
      <c r="F24" s="116">
        <f t="shared" si="22"/>
        <v>-8.2054181333905157E-2</v>
      </c>
      <c r="G24" s="116">
        <f t="shared" si="23"/>
        <v>0</v>
      </c>
      <c r="H24" s="173">
        <v>782091290.53999996</v>
      </c>
      <c r="I24" s="173">
        <v>100</v>
      </c>
      <c r="J24" s="116">
        <f t="shared" si="24"/>
        <v>-8.6228551105150941E-3</v>
      </c>
      <c r="K24" s="116">
        <f t="shared" si="25"/>
        <v>0</v>
      </c>
      <c r="L24" s="173">
        <v>758955562.53999996</v>
      </c>
      <c r="M24" s="173">
        <v>100</v>
      </c>
      <c r="N24" s="116">
        <f t="shared" si="26"/>
        <v>-2.9581876540302331E-2</v>
      </c>
      <c r="O24" s="116">
        <f t="shared" si="27"/>
        <v>0</v>
      </c>
      <c r="P24" s="173">
        <v>765597069.91999996</v>
      </c>
      <c r="Q24" s="173">
        <v>100</v>
      </c>
      <c r="R24" s="116">
        <f t="shared" si="28"/>
        <v>8.7508514434927291E-3</v>
      </c>
      <c r="S24" s="116">
        <f t="shared" si="29"/>
        <v>0</v>
      </c>
      <c r="T24" s="173">
        <v>749967458.91999996</v>
      </c>
      <c r="U24" s="173">
        <v>100</v>
      </c>
      <c r="V24" s="116">
        <f t="shared" si="30"/>
        <v>-2.0414930534717428E-2</v>
      </c>
      <c r="W24" s="116">
        <f t="shared" si="31"/>
        <v>0</v>
      </c>
      <c r="X24" s="173">
        <v>739636696.82000005</v>
      </c>
      <c r="Y24" s="173">
        <v>100</v>
      </c>
      <c r="Z24" s="116">
        <f t="shared" si="32"/>
        <v>-1.3774947135542184E-2</v>
      </c>
      <c r="AA24" s="116">
        <f t="shared" si="33"/>
        <v>0</v>
      </c>
      <c r="AB24" s="173">
        <v>732346696.82000005</v>
      </c>
      <c r="AC24" s="173">
        <v>100</v>
      </c>
      <c r="AD24" s="116">
        <f t="shared" si="34"/>
        <v>-9.856190250352212E-3</v>
      </c>
      <c r="AE24" s="116">
        <f t="shared" si="35"/>
        <v>0</v>
      </c>
      <c r="AF24" s="173">
        <v>736959946.48000002</v>
      </c>
      <c r="AG24" s="173">
        <v>100</v>
      </c>
      <c r="AH24" s="116">
        <f t="shared" si="36"/>
        <v>6.2992701135017679E-3</v>
      </c>
      <c r="AI24" s="116">
        <f t="shared" si="37"/>
        <v>0</v>
      </c>
      <c r="AJ24" s="117">
        <f t="shared" si="16"/>
        <v>-1.8656857418542488E-2</v>
      </c>
      <c r="AK24" s="117">
        <f t="shared" si="17"/>
        <v>0</v>
      </c>
      <c r="AL24" s="118">
        <f t="shared" si="18"/>
        <v>-6.5831244412913839E-2</v>
      </c>
      <c r="AM24" s="118">
        <f t="shared" si="19"/>
        <v>0</v>
      </c>
      <c r="AN24" s="119">
        <f t="shared" si="20"/>
        <v>2.857977392422285E-2</v>
      </c>
      <c r="AO24" s="203">
        <f t="shared" si="21"/>
        <v>0</v>
      </c>
      <c r="AP24" s="123"/>
      <c r="AQ24" s="121">
        <v>691810420.35000002</v>
      </c>
      <c r="AR24" s="135">
        <v>100</v>
      </c>
      <c r="AS24" s="122" t="e">
        <f>(#REF!/AQ24)-1</f>
        <v>#REF!</v>
      </c>
      <c r="AT24" s="122" t="e">
        <f>(#REF!/AR24)-1</f>
        <v>#REF!</v>
      </c>
    </row>
    <row r="25" spans="1:46">
      <c r="A25" s="198" t="s">
        <v>23</v>
      </c>
      <c r="B25" s="173">
        <v>85048767431.259995</v>
      </c>
      <c r="C25" s="169">
        <v>1</v>
      </c>
      <c r="D25" s="173">
        <v>83723260734.520004</v>
      </c>
      <c r="E25" s="169">
        <v>1</v>
      </c>
      <c r="F25" s="116">
        <f t="shared" si="22"/>
        <v>-1.5585254634187624E-2</v>
      </c>
      <c r="G25" s="116">
        <f t="shared" si="23"/>
        <v>0</v>
      </c>
      <c r="H25" s="173">
        <v>81545082146</v>
      </c>
      <c r="I25" s="169">
        <v>1</v>
      </c>
      <c r="J25" s="116">
        <f t="shared" si="24"/>
        <v>-2.6016408933555998E-2</v>
      </c>
      <c r="K25" s="116">
        <f t="shared" si="25"/>
        <v>0</v>
      </c>
      <c r="L25" s="173">
        <v>81545082146</v>
      </c>
      <c r="M25" s="169">
        <v>1</v>
      </c>
      <c r="N25" s="116">
        <f t="shared" si="26"/>
        <v>0</v>
      </c>
      <c r="O25" s="116">
        <f t="shared" si="27"/>
        <v>0</v>
      </c>
      <c r="P25" s="173">
        <v>76062202554.190002</v>
      </c>
      <c r="Q25" s="169">
        <v>1</v>
      </c>
      <c r="R25" s="116">
        <f t="shared" si="28"/>
        <v>-6.7237403501456239E-2</v>
      </c>
      <c r="S25" s="116">
        <f t="shared" si="29"/>
        <v>0</v>
      </c>
      <c r="T25" s="173">
        <v>74466288861.110001</v>
      </c>
      <c r="U25" s="169">
        <v>1</v>
      </c>
      <c r="V25" s="116">
        <f t="shared" si="30"/>
        <v>-2.0981691819179228E-2</v>
      </c>
      <c r="W25" s="116">
        <f t="shared" si="31"/>
        <v>0</v>
      </c>
      <c r="X25" s="173">
        <v>73045881079.630005</v>
      </c>
      <c r="Y25" s="169">
        <v>1</v>
      </c>
      <c r="Z25" s="116">
        <f t="shared" si="32"/>
        <v>-1.9074507447648614E-2</v>
      </c>
      <c r="AA25" s="116">
        <f t="shared" si="33"/>
        <v>0</v>
      </c>
      <c r="AB25" s="173">
        <v>72739066341.570007</v>
      </c>
      <c r="AC25" s="169">
        <v>1</v>
      </c>
      <c r="AD25" s="116">
        <f t="shared" si="34"/>
        <v>-4.200301694294405E-3</v>
      </c>
      <c r="AE25" s="116">
        <f t="shared" si="35"/>
        <v>0</v>
      </c>
      <c r="AF25" s="173">
        <v>71480090820.690002</v>
      </c>
      <c r="AG25" s="169">
        <v>1</v>
      </c>
      <c r="AH25" s="116">
        <f t="shared" si="36"/>
        <v>-1.7308106691500201E-2</v>
      </c>
      <c r="AI25" s="116">
        <f t="shared" si="37"/>
        <v>0</v>
      </c>
      <c r="AJ25" s="117">
        <f t="shared" si="16"/>
        <v>-2.1300459340227788E-2</v>
      </c>
      <c r="AK25" s="117">
        <f t="shared" si="17"/>
        <v>0</v>
      </c>
      <c r="AL25" s="118">
        <f t="shared" si="18"/>
        <v>-0.14623379221519034</v>
      </c>
      <c r="AM25" s="118">
        <f t="shared" si="19"/>
        <v>0</v>
      </c>
      <c r="AN25" s="119">
        <f t="shared" si="20"/>
        <v>2.0466791562791957E-2</v>
      </c>
      <c r="AO25" s="203">
        <f t="shared" si="21"/>
        <v>0</v>
      </c>
      <c r="AP25" s="123"/>
      <c r="AQ25" s="121">
        <v>13880602273.7041</v>
      </c>
      <c r="AR25" s="128">
        <v>1</v>
      </c>
      <c r="AS25" s="122" t="e">
        <f>(#REF!/AQ25)-1</f>
        <v>#REF!</v>
      </c>
      <c r="AT25" s="122" t="e">
        <f>(#REF!/AR25)-1</f>
        <v>#REF!</v>
      </c>
    </row>
    <row r="26" spans="1:46">
      <c r="A26" s="198" t="s">
        <v>75</v>
      </c>
      <c r="B26" s="173">
        <v>1285712631.95</v>
      </c>
      <c r="C26" s="169">
        <v>10</v>
      </c>
      <c r="D26" s="173">
        <v>1277866942.4300001</v>
      </c>
      <c r="E26" s="169">
        <v>10</v>
      </c>
      <c r="F26" s="116">
        <f t="shared" si="22"/>
        <v>-6.1022108090364405E-3</v>
      </c>
      <c r="G26" s="116">
        <f t="shared" si="23"/>
        <v>0</v>
      </c>
      <c r="H26" s="173">
        <v>1268142165.0999999</v>
      </c>
      <c r="I26" s="169">
        <v>10</v>
      </c>
      <c r="J26" s="116">
        <f t="shared" si="24"/>
        <v>-7.6101642566224169E-3</v>
      </c>
      <c r="K26" s="116">
        <f t="shared" si="25"/>
        <v>0</v>
      </c>
      <c r="L26" s="173">
        <v>1259318014.8699999</v>
      </c>
      <c r="M26" s="169">
        <v>10</v>
      </c>
      <c r="N26" s="116">
        <f t="shared" si="26"/>
        <v>-6.9583288631556439E-3</v>
      </c>
      <c r="O26" s="116">
        <f t="shared" si="27"/>
        <v>0</v>
      </c>
      <c r="P26" s="173">
        <v>1204295676.0599999</v>
      </c>
      <c r="Q26" s="169">
        <v>10</v>
      </c>
      <c r="R26" s="116">
        <f t="shared" si="28"/>
        <v>-4.3692171604231306E-2</v>
      </c>
      <c r="S26" s="116">
        <f t="shared" si="29"/>
        <v>0</v>
      </c>
      <c r="T26" s="173">
        <v>1202189931.52</v>
      </c>
      <c r="U26" s="169">
        <v>10</v>
      </c>
      <c r="V26" s="116">
        <f t="shared" si="30"/>
        <v>-1.7485278589467012E-3</v>
      </c>
      <c r="W26" s="116">
        <f t="shared" si="31"/>
        <v>0</v>
      </c>
      <c r="X26" s="173">
        <v>1200333149.3800001</v>
      </c>
      <c r="Y26" s="169">
        <v>10</v>
      </c>
      <c r="Z26" s="116">
        <f t="shared" si="32"/>
        <v>-1.544499825956974E-3</v>
      </c>
      <c r="AA26" s="116">
        <f t="shared" si="33"/>
        <v>0</v>
      </c>
      <c r="AB26" s="173">
        <v>1198722180.72</v>
      </c>
      <c r="AC26" s="169">
        <v>10</v>
      </c>
      <c r="AD26" s="116">
        <f t="shared" si="34"/>
        <v>-1.3421012831580869E-3</v>
      </c>
      <c r="AE26" s="116">
        <f t="shared" si="35"/>
        <v>0</v>
      </c>
      <c r="AF26" s="173">
        <v>1190896829.75</v>
      </c>
      <c r="AG26" s="169">
        <v>10</v>
      </c>
      <c r="AH26" s="116">
        <f t="shared" si="36"/>
        <v>-6.5280772274521632E-3</v>
      </c>
      <c r="AI26" s="116">
        <f t="shared" si="37"/>
        <v>0</v>
      </c>
      <c r="AJ26" s="117">
        <f t="shared" si="16"/>
        <v>-9.4407602160699686E-3</v>
      </c>
      <c r="AK26" s="117">
        <f t="shared" si="17"/>
        <v>0</v>
      </c>
      <c r="AL26" s="118">
        <f t="shared" si="18"/>
        <v>-6.8058817230702548E-2</v>
      </c>
      <c r="AM26" s="118">
        <f t="shared" si="19"/>
        <v>0</v>
      </c>
      <c r="AN26" s="119">
        <f t="shared" si="20"/>
        <v>1.4088556687210511E-2</v>
      </c>
      <c r="AO26" s="203">
        <f t="shared" si="21"/>
        <v>0</v>
      </c>
      <c r="AP26" s="123"/>
      <c r="AQ26" s="131">
        <v>246915130.99000001</v>
      </c>
      <c r="AR26" s="128">
        <v>10</v>
      </c>
      <c r="AS26" s="122" t="e">
        <f>(#REF!/AQ26)-1</f>
        <v>#REF!</v>
      </c>
      <c r="AT26" s="122" t="e">
        <f>(#REF!/AR26)-1</f>
        <v>#REF!</v>
      </c>
    </row>
    <row r="27" spans="1:46">
      <c r="A27" s="198" t="s">
        <v>107</v>
      </c>
      <c r="B27" s="173">
        <v>29081721971.43</v>
      </c>
      <c r="C27" s="169">
        <v>1</v>
      </c>
      <c r="D27" s="173">
        <v>28906652026.029999</v>
      </c>
      <c r="E27" s="169">
        <v>1</v>
      </c>
      <c r="F27" s="116">
        <f t="shared" si="22"/>
        <v>-6.0199305107170387E-3</v>
      </c>
      <c r="G27" s="116">
        <f t="shared" si="23"/>
        <v>0</v>
      </c>
      <c r="H27" s="173">
        <v>26957185909.91</v>
      </c>
      <c r="I27" s="169">
        <v>1</v>
      </c>
      <c r="J27" s="116">
        <f t="shared" si="24"/>
        <v>-6.7440052011714616E-2</v>
      </c>
      <c r="K27" s="116">
        <f t="shared" si="25"/>
        <v>0</v>
      </c>
      <c r="L27" s="173">
        <v>28339049233.91</v>
      </c>
      <c r="M27" s="169">
        <v>1</v>
      </c>
      <c r="N27" s="116">
        <f t="shared" si="26"/>
        <v>5.1261408687766609E-2</v>
      </c>
      <c r="O27" s="116">
        <f t="shared" si="27"/>
        <v>0</v>
      </c>
      <c r="P27" s="173">
        <v>28336304745.990002</v>
      </c>
      <c r="Q27" s="169">
        <v>1</v>
      </c>
      <c r="R27" s="116">
        <f t="shared" si="28"/>
        <v>-9.6844742296935056E-5</v>
      </c>
      <c r="S27" s="116">
        <f t="shared" si="29"/>
        <v>0</v>
      </c>
      <c r="T27" s="173">
        <v>27767436962.950001</v>
      </c>
      <c r="U27" s="169">
        <v>1</v>
      </c>
      <c r="V27" s="116">
        <f t="shared" si="30"/>
        <v>-2.0075581066035224E-2</v>
      </c>
      <c r="W27" s="116">
        <f t="shared" si="31"/>
        <v>0</v>
      </c>
      <c r="X27" s="173">
        <v>27252474513.279999</v>
      </c>
      <c r="Y27" s="169">
        <v>1</v>
      </c>
      <c r="Z27" s="116">
        <f t="shared" si="32"/>
        <v>-1.8545552128455885E-2</v>
      </c>
      <c r="AA27" s="116">
        <f t="shared" si="33"/>
        <v>0</v>
      </c>
      <c r="AB27" s="173">
        <v>26532707529.450001</v>
      </c>
      <c r="AC27" s="169">
        <v>1</v>
      </c>
      <c r="AD27" s="116">
        <f t="shared" si="34"/>
        <v>-2.6411068964737827E-2</v>
      </c>
      <c r="AE27" s="116">
        <f t="shared" si="35"/>
        <v>0</v>
      </c>
      <c r="AF27" s="173">
        <v>25332504304.360001</v>
      </c>
      <c r="AG27" s="169">
        <v>1</v>
      </c>
      <c r="AH27" s="116">
        <f t="shared" si="36"/>
        <v>-4.5234856780365651E-2</v>
      </c>
      <c r="AI27" s="116">
        <f t="shared" si="37"/>
        <v>0</v>
      </c>
      <c r="AJ27" s="117">
        <f t="shared" si="16"/>
        <v>-1.6570309689569573E-2</v>
      </c>
      <c r="AK27" s="117">
        <f t="shared" si="17"/>
        <v>0</v>
      </c>
      <c r="AL27" s="118">
        <f t="shared" si="18"/>
        <v>-0.12364447181401474</v>
      </c>
      <c r="AM27" s="118">
        <f t="shared" si="19"/>
        <v>0</v>
      </c>
      <c r="AN27" s="119">
        <f t="shared" si="20"/>
        <v>3.4859398329529417E-2</v>
      </c>
      <c r="AO27" s="203">
        <f t="shared" si="21"/>
        <v>0</v>
      </c>
      <c r="AP27" s="123"/>
      <c r="AQ27" s="131"/>
      <c r="AR27" s="128"/>
      <c r="AS27" s="122"/>
      <c r="AT27" s="122"/>
    </row>
    <row r="28" spans="1:46">
      <c r="A28" s="198" t="s">
        <v>111</v>
      </c>
      <c r="B28" s="173">
        <v>5397878597.5764532</v>
      </c>
      <c r="C28" s="169">
        <v>100</v>
      </c>
      <c r="D28" s="173">
        <v>5355481265.6800003</v>
      </c>
      <c r="E28" s="169">
        <v>100</v>
      </c>
      <c r="F28" s="116">
        <f t="shared" si="22"/>
        <v>-7.8544433947604006E-3</v>
      </c>
      <c r="G28" s="116">
        <f t="shared" si="23"/>
        <v>0</v>
      </c>
      <c r="H28" s="173">
        <v>5351873801.5977163</v>
      </c>
      <c r="I28" s="169">
        <v>100</v>
      </c>
      <c r="J28" s="116">
        <f t="shared" si="24"/>
        <v>-6.7360222234405E-4</v>
      </c>
      <c r="K28" s="116">
        <f t="shared" si="25"/>
        <v>0</v>
      </c>
      <c r="L28" s="173">
        <v>5368336628.3005619</v>
      </c>
      <c r="M28" s="169">
        <v>100</v>
      </c>
      <c r="N28" s="116">
        <f t="shared" si="26"/>
        <v>3.0760864910399904E-3</v>
      </c>
      <c r="O28" s="116">
        <f t="shared" si="27"/>
        <v>0</v>
      </c>
      <c r="P28" s="173">
        <v>5153376377.96</v>
      </c>
      <c r="Q28" s="169">
        <v>100</v>
      </c>
      <c r="R28" s="116">
        <f t="shared" si="28"/>
        <v>-4.0042244967900084E-2</v>
      </c>
      <c r="S28" s="116">
        <f t="shared" si="29"/>
        <v>0</v>
      </c>
      <c r="T28" s="173">
        <v>5134731218.25</v>
      </c>
      <c r="U28" s="169">
        <v>100</v>
      </c>
      <c r="V28" s="116">
        <f t="shared" si="30"/>
        <v>-3.6180473426590384E-3</v>
      </c>
      <c r="W28" s="116">
        <f t="shared" si="31"/>
        <v>0</v>
      </c>
      <c r="X28" s="173">
        <v>4994076445.2799997</v>
      </c>
      <c r="Y28" s="169">
        <v>100</v>
      </c>
      <c r="Z28" s="116">
        <f t="shared" si="32"/>
        <v>-2.7392820965989668E-2</v>
      </c>
      <c r="AA28" s="116">
        <f t="shared" si="33"/>
        <v>0</v>
      </c>
      <c r="AB28" s="173">
        <v>4971569795.1246967</v>
      </c>
      <c r="AC28" s="169">
        <v>100</v>
      </c>
      <c r="AD28" s="116">
        <f t="shared" si="34"/>
        <v>-4.5066691313014407E-3</v>
      </c>
      <c r="AE28" s="116">
        <f t="shared" si="35"/>
        <v>0</v>
      </c>
      <c r="AF28" s="173">
        <v>4962062358.1899996</v>
      </c>
      <c r="AG28" s="169">
        <v>100</v>
      </c>
      <c r="AH28" s="116">
        <f t="shared" si="36"/>
        <v>-1.9123611508020046E-3</v>
      </c>
      <c r="AI28" s="116">
        <f t="shared" si="37"/>
        <v>0</v>
      </c>
      <c r="AJ28" s="117">
        <f t="shared" si="16"/>
        <v>-1.0365512835589589E-2</v>
      </c>
      <c r="AK28" s="117">
        <f t="shared" si="17"/>
        <v>0</v>
      </c>
      <c r="AL28" s="118">
        <f t="shared" si="18"/>
        <v>-7.3460980997390762E-2</v>
      </c>
      <c r="AM28" s="118">
        <f t="shared" si="19"/>
        <v>0</v>
      </c>
      <c r="AN28" s="119">
        <f t="shared" si="20"/>
        <v>1.5132099086216632E-2</v>
      </c>
      <c r="AO28" s="203">
        <f t="shared" si="21"/>
        <v>0</v>
      </c>
      <c r="AP28" s="123"/>
      <c r="AQ28" s="131"/>
      <c r="AR28" s="128"/>
      <c r="AS28" s="122"/>
      <c r="AT28" s="122"/>
    </row>
    <row r="29" spans="1:46">
      <c r="A29" s="198" t="s">
        <v>114</v>
      </c>
      <c r="B29" s="173">
        <v>7948623302.4899998</v>
      </c>
      <c r="C29" s="169">
        <v>100</v>
      </c>
      <c r="D29" s="173">
        <v>7783818661.6400003</v>
      </c>
      <c r="E29" s="169">
        <v>100</v>
      </c>
      <c r="F29" s="116">
        <f t="shared" si="22"/>
        <v>-2.0733733953447315E-2</v>
      </c>
      <c r="G29" s="116">
        <f t="shared" si="23"/>
        <v>0</v>
      </c>
      <c r="H29" s="173">
        <v>7631122958.7700005</v>
      </c>
      <c r="I29" s="169">
        <v>100</v>
      </c>
      <c r="J29" s="116">
        <f t="shared" si="24"/>
        <v>-1.9617068370632866E-2</v>
      </c>
      <c r="K29" s="116">
        <f t="shared" si="25"/>
        <v>0</v>
      </c>
      <c r="L29" s="173">
        <v>7465292176.5900002</v>
      </c>
      <c r="M29" s="169">
        <v>100</v>
      </c>
      <c r="N29" s="116">
        <f t="shared" si="26"/>
        <v>-2.1730849191654127E-2</v>
      </c>
      <c r="O29" s="116">
        <f t="shared" si="27"/>
        <v>0</v>
      </c>
      <c r="P29" s="173">
        <v>7108484193.0100002</v>
      </c>
      <c r="Q29" s="169">
        <v>100</v>
      </c>
      <c r="R29" s="116">
        <f t="shared" si="28"/>
        <v>-4.7795581892815193E-2</v>
      </c>
      <c r="S29" s="116">
        <f t="shared" si="29"/>
        <v>0</v>
      </c>
      <c r="T29" s="173">
        <v>7008303810.9399996</v>
      </c>
      <c r="U29" s="169">
        <v>100</v>
      </c>
      <c r="V29" s="116">
        <f t="shared" si="30"/>
        <v>-1.4093072355497565E-2</v>
      </c>
      <c r="W29" s="116">
        <f t="shared" si="31"/>
        <v>0</v>
      </c>
      <c r="X29" s="173">
        <v>6754149749.1899996</v>
      </c>
      <c r="Y29" s="169">
        <v>100</v>
      </c>
      <c r="Z29" s="116">
        <f t="shared" si="32"/>
        <v>-3.6264703786565898E-2</v>
      </c>
      <c r="AA29" s="116">
        <f t="shared" si="33"/>
        <v>0</v>
      </c>
      <c r="AB29" s="173">
        <v>6560741126.1599998</v>
      </c>
      <c r="AC29" s="169">
        <v>100</v>
      </c>
      <c r="AD29" s="116">
        <f t="shared" si="34"/>
        <v>-2.8635524856876992E-2</v>
      </c>
      <c r="AE29" s="116">
        <f t="shared" si="35"/>
        <v>0</v>
      </c>
      <c r="AF29" s="173">
        <v>6481739869.1300001</v>
      </c>
      <c r="AG29" s="169">
        <v>100</v>
      </c>
      <c r="AH29" s="116">
        <f t="shared" si="36"/>
        <v>-1.2041514138546592E-2</v>
      </c>
      <c r="AI29" s="116">
        <f t="shared" si="37"/>
        <v>0</v>
      </c>
      <c r="AJ29" s="117">
        <f t="shared" si="16"/>
        <v>-2.5114006068254566E-2</v>
      </c>
      <c r="AK29" s="117">
        <f t="shared" si="17"/>
        <v>0</v>
      </c>
      <c r="AL29" s="118">
        <f t="shared" si="18"/>
        <v>-0.16728020642706759</v>
      </c>
      <c r="AM29" s="118">
        <f t="shared" si="19"/>
        <v>0</v>
      </c>
      <c r="AN29" s="119">
        <f t="shared" si="20"/>
        <v>1.1978510040457056E-2</v>
      </c>
      <c r="AO29" s="203">
        <f t="shared" si="21"/>
        <v>0</v>
      </c>
      <c r="AP29" s="123"/>
      <c r="AQ29" s="131"/>
      <c r="AR29" s="128"/>
      <c r="AS29" s="122"/>
      <c r="AT29" s="122"/>
    </row>
    <row r="30" spans="1:46">
      <c r="A30" s="198" t="s">
        <v>120</v>
      </c>
      <c r="B30" s="173">
        <v>1124245076.1300001</v>
      </c>
      <c r="C30" s="169">
        <v>10</v>
      </c>
      <c r="D30" s="173">
        <v>1125494987.9300001</v>
      </c>
      <c r="E30" s="169">
        <v>10</v>
      </c>
      <c r="F30" s="116">
        <f t="shared" si="22"/>
        <v>1.1117787629566821E-3</v>
      </c>
      <c r="G30" s="116">
        <f t="shared" si="23"/>
        <v>0</v>
      </c>
      <c r="H30" s="173">
        <v>1137284987.9300001</v>
      </c>
      <c r="I30" s="169">
        <v>10</v>
      </c>
      <c r="J30" s="116">
        <f t="shared" si="24"/>
        <v>1.0475390940375539E-2</v>
      </c>
      <c r="K30" s="116">
        <f t="shared" si="25"/>
        <v>0</v>
      </c>
      <c r="L30" s="173">
        <v>1153611991.0899999</v>
      </c>
      <c r="M30" s="169">
        <v>10</v>
      </c>
      <c r="N30" s="116">
        <f t="shared" si="26"/>
        <v>1.435612298876557E-2</v>
      </c>
      <c r="O30" s="116">
        <f t="shared" si="27"/>
        <v>0</v>
      </c>
      <c r="P30" s="173">
        <v>1107721521</v>
      </c>
      <c r="Q30" s="169">
        <v>10</v>
      </c>
      <c r="R30" s="116">
        <f t="shared" si="28"/>
        <v>-3.977981370204025E-2</v>
      </c>
      <c r="S30" s="116">
        <f t="shared" si="29"/>
        <v>0</v>
      </c>
      <c r="T30" s="173">
        <v>1102530376.9000001</v>
      </c>
      <c r="U30" s="169">
        <v>10</v>
      </c>
      <c r="V30" s="116">
        <f t="shared" si="30"/>
        <v>-4.6863259416622862E-3</v>
      </c>
      <c r="W30" s="116">
        <f t="shared" si="31"/>
        <v>0</v>
      </c>
      <c r="X30" s="173">
        <v>1198763006.47</v>
      </c>
      <c r="Y30" s="169">
        <v>10</v>
      </c>
      <c r="Z30" s="116">
        <f t="shared" si="32"/>
        <v>8.7283426911627188E-2</v>
      </c>
      <c r="AA30" s="116">
        <f t="shared" si="33"/>
        <v>0</v>
      </c>
      <c r="AB30" s="173">
        <v>1167490522.9100001</v>
      </c>
      <c r="AC30" s="169">
        <v>10</v>
      </c>
      <c r="AD30" s="116">
        <f t="shared" si="34"/>
        <v>-2.6087294478737789E-2</v>
      </c>
      <c r="AE30" s="116">
        <f t="shared" si="35"/>
        <v>0</v>
      </c>
      <c r="AF30" s="173">
        <v>1167761954.0999999</v>
      </c>
      <c r="AG30" s="169">
        <v>10</v>
      </c>
      <c r="AH30" s="116">
        <f t="shared" si="36"/>
        <v>2.3249112919843633E-4</v>
      </c>
      <c r="AI30" s="116">
        <f t="shared" si="37"/>
        <v>0</v>
      </c>
      <c r="AJ30" s="117">
        <f t="shared" si="16"/>
        <v>5.3632220763103859E-3</v>
      </c>
      <c r="AK30" s="117">
        <f t="shared" si="17"/>
        <v>0</v>
      </c>
      <c r="AL30" s="118">
        <f t="shared" si="18"/>
        <v>3.7554113188666305E-2</v>
      </c>
      <c r="AM30" s="118">
        <f t="shared" si="19"/>
        <v>0</v>
      </c>
      <c r="AN30" s="119">
        <f t="shared" si="20"/>
        <v>3.7778201866958891E-2</v>
      </c>
      <c r="AO30" s="203">
        <f t="shared" si="21"/>
        <v>0</v>
      </c>
      <c r="AP30" s="123"/>
      <c r="AQ30" s="131"/>
      <c r="AR30" s="128"/>
      <c r="AS30" s="122"/>
      <c r="AT30" s="122"/>
    </row>
    <row r="31" spans="1:46">
      <c r="A31" s="198" t="s">
        <v>122</v>
      </c>
      <c r="B31" s="168">
        <v>2527081987</v>
      </c>
      <c r="C31" s="169">
        <v>100</v>
      </c>
      <c r="D31" s="168">
        <v>2524853225</v>
      </c>
      <c r="E31" s="169">
        <v>100</v>
      </c>
      <c r="F31" s="116">
        <f t="shared" si="22"/>
        <v>-8.8195080787460028E-4</v>
      </c>
      <c r="G31" s="116">
        <f t="shared" si="23"/>
        <v>0</v>
      </c>
      <c r="H31" s="168">
        <v>2508299546</v>
      </c>
      <c r="I31" s="169">
        <v>100</v>
      </c>
      <c r="J31" s="116">
        <f t="shared" si="24"/>
        <v>-6.5562935841547779E-3</v>
      </c>
      <c r="K31" s="116">
        <f t="shared" si="25"/>
        <v>0</v>
      </c>
      <c r="L31" s="168">
        <v>2479574170</v>
      </c>
      <c r="M31" s="169">
        <v>100</v>
      </c>
      <c r="N31" s="116">
        <f t="shared" si="26"/>
        <v>-1.1452131403447616E-2</v>
      </c>
      <c r="O31" s="116">
        <f t="shared" si="27"/>
        <v>0</v>
      </c>
      <c r="P31" s="168">
        <v>2413049519</v>
      </c>
      <c r="Q31" s="169">
        <v>100</v>
      </c>
      <c r="R31" s="116">
        <f t="shared" si="28"/>
        <v>-2.6829062749915644E-2</v>
      </c>
      <c r="S31" s="116">
        <f t="shared" si="29"/>
        <v>0</v>
      </c>
      <c r="T31" s="168">
        <v>2392538689</v>
      </c>
      <c r="U31" s="169">
        <v>100</v>
      </c>
      <c r="V31" s="116">
        <f t="shared" si="30"/>
        <v>-8.4999623250582787E-3</v>
      </c>
      <c r="W31" s="116">
        <f t="shared" si="31"/>
        <v>0</v>
      </c>
      <c r="X31" s="168">
        <v>2399220746</v>
      </c>
      <c r="Y31" s="169">
        <v>100</v>
      </c>
      <c r="Z31" s="116">
        <f t="shared" si="32"/>
        <v>2.7928731228972826E-3</v>
      </c>
      <c r="AA31" s="116">
        <f t="shared" si="33"/>
        <v>0</v>
      </c>
      <c r="AB31" s="168">
        <v>2400597014</v>
      </c>
      <c r="AC31" s="169">
        <v>100</v>
      </c>
      <c r="AD31" s="116">
        <f t="shared" si="34"/>
        <v>5.7363125185313818E-4</v>
      </c>
      <c r="AE31" s="116">
        <f t="shared" si="35"/>
        <v>0</v>
      </c>
      <c r="AF31" s="168">
        <v>2251421951</v>
      </c>
      <c r="AG31" s="169">
        <v>100</v>
      </c>
      <c r="AH31" s="116">
        <f t="shared" si="36"/>
        <v>-6.2140818358945103E-2</v>
      </c>
      <c r="AI31" s="116">
        <f t="shared" si="37"/>
        <v>0</v>
      </c>
      <c r="AJ31" s="117">
        <f t="shared" si="16"/>
        <v>-1.41242143568307E-2</v>
      </c>
      <c r="AK31" s="117">
        <f t="shared" si="17"/>
        <v>0</v>
      </c>
      <c r="AL31" s="118">
        <f t="shared" si="18"/>
        <v>-0.10829590856712076</v>
      </c>
      <c r="AM31" s="118">
        <f t="shared" si="19"/>
        <v>0</v>
      </c>
      <c r="AN31" s="119">
        <f t="shared" si="20"/>
        <v>2.1516190428435132E-2</v>
      </c>
      <c r="AO31" s="203">
        <f t="shared" si="21"/>
        <v>0</v>
      </c>
      <c r="AP31" s="123"/>
      <c r="AQ31" s="131"/>
      <c r="AR31" s="128"/>
      <c r="AS31" s="122"/>
      <c r="AT31" s="122"/>
    </row>
    <row r="32" spans="1:46">
      <c r="A32" s="198" t="s">
        <v>123</v>
      </c>
      <c r="B32" s="168">
        <v>10134094447.74</v>
      </c>
      <c r="C32" s="169">
        <v>100</v>
      </c>
      <c r="D32" s="168">
        <v>9277884616.1200008</v>
      </c>
      <c r="E32" s="169">
        <v>100</v>
      </c>
      <c r="F32" s="116">
        <f t="shared" si="22"/>
        <v>-8.4488045383368404E-2</v>
      </c>
      <c r="G32" s="116">
        <f t="shared" si="23"/>
        <v>0</v>
      </c>
      <c r="H32" s="168">
        <v>8977863409.3700008</v>
      </c>
      <c r="I32" s="169">
        <v>100</v>
      </c>
      <c r="J32" s="116">
        <f t="shared" si="24"/>
        <v>-3.2337242718962426E-2</v>
      </c>
      <c r="K32" s="116">
        <f t="shared" si="25"/>
        <v>0</v>
      </c>
      <c r="L32" s="168">
        <v>8234006398.0600004</v>
      </c>
      <c r="M32" s="169">
        <v>100</v>
      </c>
      <c r="N32" s="116">
        <f t="shared" si="26"/>
        <v>-8.2854569889496535E-2</v>
      </c>
      <c r="O32" s="116">
        <f t="shared" si="27"/>
        <v>0</v>
      </c>
      <c r="P32" s="168">
        <v>9257819004.0100002</v>
      </c>
      <c r="Q32" s="169">
        <v>100</v>
      </c>
      <c r="R32" s="116">
        <f t="shared" si="28"/>
        <v>0.12433954462207103</v>
      </c>
      <c r="S32" s="116">
        <f t="shared" si="29"/>
        <v>0</v>
      </c>
      <c r="T32" s="168">
        <v>8846377288.3600006</v>
      </c>
      <c r="U32" s="169">
        <v>100</v>
      </c>
      <c r="V32" s="116">
        <f t="shared" si="30"/>
        <v>-4.4442618231333393E-2</v>
      </c>
      <c r="W32" s="116">
        <f t="shared" si="31"/>
        <v>0</v>
      </c>
      <c r="X32" s="168">
        <v>8400056407.2200003</v>
      </c>
      <c r="Y32" s="169">
        <v>100</v>
      </c>
      <c r="Z32" s="116">
        <f t="shared" si="32"/>
        <v>-5.0452390463525239E-2</v>
      </c>
      <c r="AA32" s="116">
        <f t="shared" si="33"/>
        <v>0</v>
      </c>
      <c r="AB32" s="168">
        <v>8217671201.0699997</v>
      </c>
      <c r="AC32" s="169">
        <v>100</v>
      </c>
      <c r="AD32" s="116">
        <f t="shared" si="34"/>
        <v>-2.1712378739890032E-2</v>
      </c>
      <c r="AE32" s="116">
        <f t="shared" si="35"/>
        <v>0</v>
      </c>
      <c r="AF32" s="168">
        <v>7901786243.7399998</v>
      </c>
      <c r="AG32" s="169">
        <v>100</v>
      </c>
      <c r="AH32" s="116">
        <f t="shared" si="36"/>
        <v>-3.8439717238731755E-2</v>
      </c>
      <c r="AI32" s="116">
        <f t="shared" si="37"/>
        <v>0</v>
      </c>
      <c r="AJ32" s="117">
        <f t="shared" si="16"/>
        <v>-2.8798427255404595E-2</v>
      </c>
      <c r="AK32" s="117">
        <f t="shared" si="17"/>
        <v>0</v>
      </c>
      <c r="AL32" s="118">
        <f t="shared" si="18"/>
        <v>-0.14832027227295735</v>
      </c>
      <c r="AM32" s="118">
        <f t="shared" si="19"/>
        <v>0</v>
      </c>
      <c r="AN32" s="119">
        <f t="shared" si="20"/>
        <v>6.583959203935856E-2</v>
      </c>
      <c r="AO32" s="203">
        <f t="shared" si="21"/>
        <v>0</v>
      </c>
      <c r="AP32" s="123"/>
      <c r="AQ32" s="131"/>
      <c r="AR32" s="128"/>
      <c r="AS32" s="122"/>
      <c r="AT32" s="122"/>
    </row>
    <row r="33" spans="1:47">
      <c r="A33" s="198" t="s">
        <v>128</v>
      </c>
      <c r="B33" s="168">
        <v>13343925753.969999</v>
      </c>
      <c r="C33" s="169">
        <v>100</v>
      </c>
      <c r="D33" s="168">
        <v>12343925060.040001</v>
      </c>
      <c r="E33" s="169">
        <v>100</v>
      </c>
      <c r="F33" s="116">
        <f t="shared" si="22"/>
        <v>-7.4940516933892906E-2</v>
      </c>
      <c r="G33" s="116">
        <f t="shared" si="23"/>
        <v>0</v>
      </c>
      <c r="H33" s="168">
        <v>12330425174.52</v>
      </c>
      <c r="I33" s="169">
        <v>100</v>
      </c>
      <c r="J33" s="116">
        <f t="shared" si="24"/>
        <v>-1.0936461015712542E-3</v>
      </c>
      <c r="K33" s="116">
        <f t="shared" si="25"/>
        <v>0</v>
      </c>
      <c r="L33" s="168">
        <v>12127700179.870001</v>
      </c>
      <c r="M33" s="169">
        <v>100</v>
      </c>
      <c r="N33" s="116">
        <f t="shared" si="26"/>
        <v>-1.6441038470345472E-2</v>
      </c>
      <c r="O33" s="116">
        <f t="shared" si="27"/>
        <v>0</v>
      </c>
      <c r="P33" s="168">
        <v>11444206516.110001</v>
      </c>
      <c r="Q33" s="169">
        <v>100</v>
      </c>
      <c r="R33" s="116">
        <f t="shared" si="28"/>
        <v>-5.6358060771859113E-2</v>
      </c>
      <c r="S33" s="116">
        <f t="shared" si="29"/>
        <v>0</v>
      </c>
      <c r="T33" s="168">
        <v>11316891848.91</v>
      </c>
      <c r="U33" s="169">
        <v>100</v>
      </c>
      <c r="V33" s="116">
        <f t="shared" si="30"/>
        <v>-1.1124813854134842E-2</v>
      </c>
      <c r="W33" s="116">
        <f t="shared" si="31"/>
        <v>0</v>
      </c>
      <c r="X33" s="168">
        <v>10739510230.33</v>
      </c>
      <c r="Y33" s="169">
        <v>100</v>
      </c>
      <c r="Z33" s="116">
        <f t="shared" si="32"/>
        <v>-5.1019451832581678E-2</v>
      </c>
      <c r="AA33" s="116">
        <f t="shared" si="33"/>
        <v>0</v>
      </c>
      <c r="AB33" s="168">
        <v>10043636710.65</v>
      </c>
      <c r="AC33" s="169">
        <v>100</v>
      </c>
      <c r="AD33" s="116">
        <f t="shared" si="34"/>
        <v>-6.4795647544033094E-2</v>
      </c>
      <c r="AE33" s="116">
        <f t="shared" si="35"/>
        <v>0</v>
      </c>
      <c r="AF33" s="168">
        <v>9755597992.75</v>
      </c>
      <c r="AG33" s="169">
        <v>100</v>
      </c>
      <c r="AH33" s="116">
        <f t="shared" si="36"/>
        <v>-2.867872725768458E-2</v>
      </c>
      <c r="AI33" s="116">
        <f t="shared" si="37"/>
        <v>0</v>
      </c>
      <c r="AJ33" s="117">
        <f t="shared" si="16"/>
        <v>-3.8056487845762862E-2</v>
      </c>
      <c r="AK33" s="117">
        <f t="shared" si="17"/>
        <v>0</v>
      </c>
      <c r="AL33" s="118">
        <f t="shared" si="18"/>
        <v>-0.20968428232515643</v>
      </c>
      <c r="AM33" s="118">
        <f t="shared" si="19"/>
        <v>0</v>
      </c>
      <c r="AN33" s="119">
        <f t="shared" si="20"/>
        <v>2.7321203302256028E-2</v>
      </c>
      <c r="AO33" s="203">
        <f t="shared" si="21"/>
        <v>0</v>
      </c>
      <c r="AP33" s="123"/>
      <c r="AQ33" s="131"/>
      <c r="AR33" s="128"/>
      <c r="AS33" s="122"/>
      <c r="AT33" s="122"/>
    </row>
    <row r="34" spans="1:47">
      <c r="A34" s="198" t="s">
        <v>127</v>
      </c>
      <c r="B34" s="168">
        <v>397558429.45999998</v>
      </c>
      <c r="C34" s="169">
        <v>1000000</v>
      </c>
      <c r="D34" s="168">
        <v>347562275.58999997</v>
      </c>
      <c r="E34" s="169">
        <v>1000000</v>
      </c>
      <c r="F34" s="116">
        <f t="shared" si="22"/>
        <v>-0.12575800225871031</v>
      </c>
      <c r="G34" s="116">
        <f t="shared" si="23"/>
        <v>0</v>
      </c>
      <c r="H34" s="168">
        <v>297612529.56999999</v>
      </c>
      <c r="I34" s="169">
        <v>1000000</v>
      </c>
      <c r="J34" s="116">
        <f t="shared" si="24"/>
        <v>-0.14371452118964412</v>
      </c>
      <c r="K34" s="116">
        <f t="shared" si="25"/>
        <v>0</v>
      </c>
      <c r="L34" s="168">
        <v>297669101.29000002</v>
      </c>
      <c r="M34" s="169">
        <v>1000000</v>
      </c>
      <c r="N34" s="116">
        <f t="shared" si="26"/>
        <v>1.9008514218727695E-4</v>
      </c>
      <c r="O34" s="116">
        <f t="shared" si="27"/>
        <v>0</v>
      </c>
      <c r="P34" s="168">
        <v>297730028.72000003</v>
      </c>
      <c r="Q34" s="169">
        <v>1000000</v>
      </c>
      <c r="R34" s="116">
        <f t="shared" si="28"/>
        <v>2.0468174135631714E-4</v>
      </c>
      <c r="S34" s="116">
        <f t="shared" si="29"/>
        <v>0</v>
      </c>
      <c r="T34" s="168">
        <v>296764508.35000002</v>
      </c>
      <c r="U34" s="169">
        <v>1000000</v>
      </c>
      <c r="V34" s="116">
        <f t="shared" si="30"/>
        <v>-3.2429391625391863E-3</v>
      </c>
      <c r="W34" s="116">
        <f t="shared" si="31"/>
        <v>0</v>
      </c>
      <c r="X34" s="168">
        <v>296851679.66000003</v>
      </c>
      <c r="Y34" s="169">
        <v>1000000</v>
      </c>
      <c r="Z34" s="116">
        <f t="shared" si="32"/>
        <v>2.9373900027557785E-4</v>
      </c>
      <c r="AA34" s="116">
        <f t="shared" si="33"/>
        <v>0</v>
      </c>
      <c r="AB34" s="168">
        <v>296856151.69</v>
      </c>
      <c r="AC34" s="169">
        <v>1000000</v>
      </c>
      <c r="AD34" s="116">
        <f t="shared" si="34"/>
        <v>1.5064863385962454E-5</v>
      </c>
      <c r="AE34" s="116">
        <f t="shared" si="35"/>
        <v>0</v>
      </c>
      <c r="AF34" s="168">
        <v>246773970.33000001</v>
      </c>
      <c r="AG34" s="169">
        <v>1000000</v>
      </c>
      <c r="AH34" s="116">
        <f t="shared" si="36"/>
        <v>-0.16870858520156135</v>
      </c>
      <c r="AI34" s="116">
        <f t="shared" si="37"/>
        <v>0</v>
      </c>
      <c r="AJ34" s="117">
        <f t="shared" si="16"/>
        <v>-5.5090059633156233E-2</v>
      </c>
      <c r="AK34" s="117">
        <f t="shared" si="17"/>
        <v>0</v>
      </c>
      <c r="AL34" s="118">
        <f t="shared" si="18"/>
        <v>-0.28998631997361635</v>
      </c>
      <c r="AM34" s="118">
        <f t="shared" si="19"/>
        <v>0</v>
      </c>
      <c r="AN34" s="119">
        <f t="shared" si="20"/>
        <v>7.6216692286292798E-2</v>
      </c>
      <c r="AO34" s="203">
        <f t="shared" si="21"/>
        <v>0</v>
      </c>
      <c r="AP34" s="123"/>
      <c r="AQ34" s="131"/>
      <c r="AR34" s="128"/>
      <c r="AS34" s="122"/>
      <c r="AT34" s="122"/>
      <c r="AU34" s="308"/>
    </row>
    <row r="35" spans="1:47">
      <c r="A35" s="198" t="s">
        <v>139</v>
      </c>
      <c r="B35" s="168">
        <v>6942903576.6700001</v>
      </c>
      <c r="C35" s="169">
        <v>1</v>
      </c>
      <c r="D35" s="168">
        <v>6924130834.4200001</v>
      </c>
      <c r="E35" s="169">
        <v>1</v>
      </c>
      <c r="F35" s="116">
        <f t="shared" si="22"/>
        <v>-2.7038748331579023E-3</v>
      </c>
      <c r="G35" s="116">
        <f t="shared" si="23"/>
        <v>0</v>
      </c>
      <c r="H35" s="168">
        <v>7162595855.1099997</v>
      </c>
      <c r="I35" s="169">
        <v>1</v>
      </c>
      <c r="J35" s="116">
        <f t="shared" si="24"/>
        <v>3.4439704620338039E-2</v>
      </c>
      <c r="K35" s="116">
        <f t="shared" si="25"/>
        <v>0</v>
      </c>
      <c r="L35" s="168">
        <v>8136872400.2399998</v>
      </c>
      <c r="M35" s="169">
        <v>1</v>
      </c>
      <c r="N35" s="116">
        <f t="shared" si="26"/>
        <v>0.13602282815313718</v>
      </c>
      <c r="O35" s="116">
        <f t="shared" si="27"/>
        <v>0</v>
      </c>
      <c r="P35" s="168">
        <v>6825858227.3299999</v>
      </c>
      <c r="Q35" s="169">
        <v>1</v>
      </c>
      <c r="R35" s="116">
        <f t="shared" si="28"/>
        <v>-0.16112015875673938</v>
      </c>
      <c r="S35" s="116">
        <f t="shared" si="29"/>
        <v>0</v>
      </c>
      <c r="T35" s="168">
        <v>6921599870.5200005</v>
      </c>
      <c r="U35" s="169">
        <v>1</v>
      </c>
      <c r="V35" s="116">
        <f t="shared" si="30"/>
        <v>1.4026315812810369E-2</v>
      </c>
      <c r="W35" s="116">
        <f t="shared" si="31"/>
        <v>0</v>
      </c>
      <c r="X35" s="168">
        <v>7131193149.8800001</v>
      </c>
      <c r="Y35" s="169">
        <v>1</v>
      </c>
      <c r="Z35" s="116">
        <f t="shared" si="32"/>
        <v>3.0281045319115435E-2</v>
      </c>
      <c r="AA35" s="116">
        <f t="shared" si="33"/>
        <v>0</v>
      </c>
      <c r="AB35" s="168">
        <v>6627208131.9099998</v>
      </c>
      <c r="AC35" s="169">
        <v>1</v>
      </c>
      <c r="AD35" s="116">
        <f t="shared" si="34"/>
        <v>-7.067330913319618E-2</v>
      </c>
      <c r="AE35" s="116">
        <f t="shared" si="35"/>
        <v>0</v>
      </c>
      <c r="AF35" s="168">
        <v>6677958594.1899996</v>
      </c>
      <c r="AG35" s="169">
        <v>1</v>
      </c>
      <c r="AH35" s="116">
        <f t="shared" si="36"/>
        <v>7.6578947378514207E-3</v>
      </c>
      <c r="AI35" s="116">
        <f t="shared" si="37"/>
        <v>0</v>
      </c>
      <c r="AJ35" s="117">
        <f t="shared" si="16"/>
        <v>-1.5086942599801287E-3</v>
      </c>
      <c r="AK35" s="117">
        <f t="shared" si="17"/>
        <v>0</v>
      </c>
      <c r="AL35" s="118">
        <f t="shared" si="18"/>
        <v>-3.5552800216638474E-2</v>
      </c>
      <c r="AM35" s="118">
        <f t="shared" si="19"/>
        <v>0</v>
      </c>
      <c r="AN35" s="119">
        <f t="shared" si="20"/>
        <v>8.6026698081480057E-2</v>
      </c>
      <c r="AO35" s="203">
        <f t="shared" si="21"/>
        <v>0</v>
      </c>
      <c r="AP35" s="123"/>
      <c r="AQ35" s="131"/>
      <c r="AR35" s="128"/>
      <c r="AS35" s="122"/>
      <c r="AT35" s="122"/>
    </row>
    <row r="36" spans="1:47" s="262" customFormat="1">
      <c r="A36" s="198" t="s">
        <v>144</v>
      </c>
      <c r="B36" s="168">
        <v>13229519873</v>
      </c>
      <c r="C36" s="169">
        <v>1</v>
      </c>
      <c r="D36" s="168">
        <v>13033449042.790001</v>
      </c>
      <c r="E36" s="169">
        <v>1</v>
      </c>
      <c r="F36" s="116">
        <f t="shared" si="22"/>
        <v>-1.4820706427159019E-2</v>
      </c>
      <c r="G36" s="116">
        <f t="shared" si="23"/>
        <v>0</v>
      </c>
      <c r="H36" s="168">
        <v>13027505535.09</v>
      </c>
      <c r="I36" s="169">
        <v>1</v>
      </c>
      <c r="J36" s="116">
        <f t="shared" si="24"/>
        <v>-4.5601956017073342E-4</v>
      </c>
      <c r="K36" s="116">
        <f t="shared" si="25"/>
        <v>0</v>
      </c>
      <c r="L36" s="168">
        <v>12755758940.709999</v>
      </c>
      <c r="M36" s="169">
        <v>1</v>
      </c>
      <c r="N36" s="116">
        <f t="shared" si="26"/>
        <v>-2.0859449542972211E-2</v>
      </c>
      <c r="O36" s="116">
        <f t="shared" si="27"/>
        <v>0</v>
      </c>
      <c r="P36" s="168">
        <v>12696693024.540001</v>
      </c>
      <c r="Q36" s="169">
        <v>1</v>
      </c>
      <c r="R36" s="116">
        <f t="shared" si="28"/>
        <v>-4.630529351059569E-3</v>
      </c>
      <c r="S36" s="116">
        <f t="shared" si="29"/>
        <v>0</v>
      </c>
      <c r="T36" s="168">
        <v>12607317768.07</v>
      </c>
      <c r="U36" s="169">
        <v>1</v>
      </c>
      <c r="V36" s="116">
        <f t="shared" si="30"/>
        <v>-7.0392547332803826E-3</v>
      </c>
      <c r="W36" s="116">
        <f t="shared" si="31"/>
        <v>0</v>
      </c>
      <c r="X36" s="168">
        <v>11827715587.5</v>
      </c>
      <c r="Y36" s="169">
        <v>1</v>
      </c>
      <c r="Z36" s="116">
        <f t="shared" si="32"/>
        <v>-6.1837275375454082E-2</v>
      </c>
      <c r="AA36" s="116">
        <f t="shared" si="33"/>
        <v>0</v>
      </c>
      <c r="AB36" s="168">
        <v>11601082077.59</v>
      </c>
      <c r="AC36" s="169">
        <v>1</v>
      </c>
      <c r="AD36" s="116">
        <f t="shared" si="34"/>
        <v>-1.9161224180053428E-2</v>
      </c>
      <c r="AE36" s="116">
        <f t="shared" si="35"/>
        <v>0</v>
      </c>
      <c r="AF36" s="168">
        <v>11543800324.049999</v>
      </c>
      <c r="AG36" s="169">
        <v>1</v>
      </c>
      <c r="AH36" s="116">
        <f t="shared" si="36"/>
        <v>-4.937621607785451E-3</v>
      </c>
      <c r="AI36" s="116">
        <f t="shared" si="37"/>
        <v>0</v>
      </c>
      <c r="AJ36" s="117">
        <f t="shared" si="16"/>
        <v>-1.6717760097241862E-2</v>
      </c>
      <c r="AK36" s="117">
        <f t="shared" si="17"/>
        <v>0</v>
      </c>
      <c r="AL36" s="118">
        <f t="shared" si="18"/>
        <v>-0.11429428341257554</v>
      </c>
      <c r="AM36" s="118">
        <f t="shared" si="19"/>
        <v>0</v>
      </c>
      <c r="AN36" s="119">
        <f t="shared" si="20"/>
        <v>1.9659545340892821E-2</v>
      </c>
      <c r="AO36" s="203">
        <f t="shared" si="21"/>
        <v>0</v>
      </c>
      <c r="AP36" s="123"/>
      <c r="AQ36" s="131"/>
      <c r="AR36" s="128"/>
      <c r="AS36" s="122"/>
      <c r="AT36" s="122"/>
    </row>
    <row r="37" spans="1:47" s="279" customFormat="1">
      <c r="A37" s="198" t="s">
        <v>147</v>
      </c>
      <c r="B37" s="168">
        <v>543834346.87</v>
      </c>
      <c r="C37" s="169">
        <v>100</v>
      </c>
      <c r="D37" s="168">
        <v>548792050.96000004</v>
      </c>
      <c r="E37" s="169">
        <v>100</v>
      </c>
      <c r="F37" s="116">
        <f t="shared" si="22"/>
        <v>9.1162026056900367E-3</v>
      </c>
      <c r="G37" s="116">
        <f t="shared" si="23"/>
        <v>0</v>
      </c>
      <c r="H37" s="168">
        <v>546780475.58000004</v>
      </c>
      <c r="I37" s="169">
        <v>100</v>
      </c>
      <c r="J37" s="116">
        <f t="shared" si="24"/>
        <v>-3.6654601255268794E-3</v>
      </c>
      <c r="K37" s="116">
        <f t="shared" si="25"/>
        <v>0</v>
      </c>
      <c r="L37" s="168">
        <v>546916876.29999995</v>
      </c>
      <c r="M37" s="169">
        <v>100</v>
      </c>
      <c r="N37" s="116">
        <f t="shared" si="26"/>
        <v>2.4946157752838864E-4</v>
      </c>
      <c r="O37" s="116">
        <f t="shared" si="27"/>
        <v>0</v>
      </c>
      <c r="P37" s="168">
        <v>547601058.95000005</v>
      </c>
      <c r="Q37" s="169">
        <v>100</v>
      </c>
      <c r="R37" s="116">
        <f t="shared" si="28"/>
        <v>1.25098105333433E-3</v>
      </c>
      <c r="S37" s="116">
        <f t="shared" si="29"/>
        <v>0</v>
      </c>
      <c r="T37" s="168">
        <v>548063440.74000001</v>
      </c>
      <c r="U37" s="169">
        <v>100</v>
      </c>
      <c r="V37" s="116">
        <f t="shared" si="30"/>
        <v>8.4437709248875038E-4</v>
      </c>
      <c r="W37" s="116">
        <f t="shared" si="31"/>
        <v>0</v>
      </c>
      <c r="X37" s="168">
        <v>547046124.66999996</v>
      </c>
      <c r="Y37" s="169">
        <v>100</v>
      </c>
      <c r="Z37" s="116">
        <f t="shared" si="32"/>
        <v>-1.8562012978396505E-3</v>
      </c>
      <c r="AA37" s="116">
        <f t="shared" si="33"/>
        <v>0</v>
      </c>
      <c r="AB37" s="168">
        <v>543664616.21000004</v>
      </c>
      <c r="AC37" s="169">
        <v>100</v>
      </c>
      <c r="AD37" s="116">
        <f t="shared" si="34"/>
        <v>-6.1813955121970375E-3</v>
      </c>
      <c r="AE37" s="116">
        <f t="shared" si="35"/>
        <v>0</v>
      </c>
      <c r="AF37" s="168">
        <v>541829681.95000005</v>
      </c>
      <c r="AG37" s="169">
        <v>100</v>
      </c>
      <c r="AH37" s="116">
        <f t="shared" si="36"/>
        <v>-3.3751217299954183E-3</v>
      </c>
      <c r="AI37" s="116">
        <f t="shared" si="37"/>
        <v>0</v>
      </c>
      <c r="AJ37" s="117">
        <f t="shared" si="16"/>
        <v>-4.5214454206468505E-4</v>
      </c>
      <c r="AK37" s="117">
        <f t="shared" si="17"/>
        <v>0</v>
      </c>
      <c r="AL37" s="118">
        <f t="shared" si="18"/>
        <v>-1.2686716212125781E-2</v>
      </c>
      <c r="AM37" s="118">
        <f t="shared" si="19"/>
        <v>0</v>
      </c>
      <c r="AN37" s="119">
        <f t="shared" si="20"/>
        <v>4.6336040918775251E-3</v>
      </c>
      <c r="AO37" s="203">
        <f t="shared" si="21"/>
        <v>0</v>
      </c>
      <c r="AP37" s="123"/>
      <c r="AQ37" s="131"/>
      <c r="AR37" s="128"/>
      <c r="AS37" s="122"/>
      <c r="AT37" s="122"/>
    </row>
    <row r="38" spans="1:47" s="279" customFormat="1">
      <c r="A38" s="198" t="s">
        <v>157</v>
      </c>
      <c r="B38" s="166">
        <v>11677013016.469999</v>
      </c>
      <c r="C38" s="169">
        <v>1</v>
      </c>
      <c r="D38" s="166">
        <v>11448504434.790001</v>
      </c>
      <c r="E38" s="169">
        <v>1</v>
      </c>
      <c r="F38" s="116">
        <f t="shared" si="22"/>
        <v>-1.9569095397743878E-2</v>
      </c>
      <c r="G38" s="116">
        <f t="shared" si="23"/>
        <v>0</v>
      </c>
      <c r="H38" s="166">
        <v>10952741496.5</v>
      </c>
      <c r="I38" s="169">
        <v>1</v>
      </c>
      <c r="J38" s="116">
        <f t="shared" si="24"/>
        <v>-4.3303729418443876E-2</v>
      </c>
      <c r="K38" s="116">
        <f t="shared" si="25"/>
        <v>0</v>
      </c>
      <c r="L38" s="166">
        <v>10852124953.549999</v>
      </c>
      <c r="M38" s="169">
        <v>1</v>
      </c>
      <c r="N38" s="116">
        <f t="shared" si="26"/>
        <v>-9.1864254243700771E-3</v>
      </c>
      <c r="O38" s="116">
        <f t="shared" si="27"/>
        <v>0</v>
      </c>
      <c r="P38" s="166">
        <v>10783634891.66</v>
      </c>
      <c r="Q38" s="169">
        <v>1</v>
      </c>
      <c r="R38" s="116">
        <f t="shared" si="28"/>
        <v>-6.3112120606015135E-3</v>
      </c>
      <c r="S38" s="116">
        <f t="shared" si="29"/>
        <v>0</v>
      </c>
      <c r="T38" s="166">
        <v>10315590267.639999</v>
      </c>
      <c r="U38" s="169">
        <v>1</v>
      </c>
      <c r="V38" s="116">
        <f t="shared" si="30"/>
        <v>-4.3403233577759895E-2</v>
      </c>
      <c r="W38" s="116">
        <f t="shared" si="31"/>
        <v>0</v>
      </c>
      <c r="X38" s="166">
        <v>9932265307.6499996</v>
      </c>
      <c r="Y38" s="169">
        <v>1</v>
      </c>
      <c r="Z38" s="116">
        <f t="shared" si="32"/>
        <v>-3.7159769828440159E-2</v>
      </c>
      <c r="AA38" s="116">
        <f t="shared" si="33"/>
        <v>0</v>
      </c>
      <c r="AB38" s="166">
        <v>9826275667.9400005</v>
      </c>
      <c r="AC38" s="169">
        <v>1</v>
      </c>
      <c r="AD38" s="116">
        <f t="shared" si="34"/>
        <v>-1.0671245322893666E-2</v>
      </c>
      <c r="AE38" s="116">
        <f t="shared" si="35"/>
        <v>0</v>
      </c>
      <c r="AF38" s="166">
        <v>9837707832.7399998</v>
      </c>
      <c r="AG38" s="169">
        <v>1</v>
      </c>
      <c r="AH38" s="116">
        <f t="shared" si="36"/>
        <v>1.1634280561961781E-3</v>
      </c>
      <c r="AI38" s="116">
        <f t="shared" si="37"/>
        <v>0</v>
      </c>
      <c r="AJ38" s="117">
        <f t="shared" si="16"/>
        <v>-2.1055160371757108E-2</v>
      </c>
      <c r="AK38" s="117">
        <f t="shared" si="17"/>
        <v>0</v>
      </c>
      <c r="AL38" s="118">
        <f t="shared" si="18"/>
        <v>-0.14069930367106048</v>
      </c>
      <c r="AM38" s="118">
        <f t="shared" si="19"/>
        <v>0</v>
      </c>
      <c r="AN38" s="119">
        <f t="shared" si="20"/>
        <v>1.779142763095061E-2</v>
      </c>
      <c r="AO38" s="203">
        <f t="shared" si="21"/>
        <v>0</v>
      </c>
      <c r="AP38" s="123"/>
      <c r="AQ38" s="131"/>
      <c r="AR38" s="128"/>
      <c r="AS38" s="122"/>
      <c r="AT38" s="122"/>
    </row>
    <row r="39" spans="1:47" s="279" customFormat="1">
      <c r="A39" s="198" t="s">
        <v>158</v>
      </c>
      <c r="B39" s="166">
        <v>791666037.18000007</v>
      </c>
      <c r="C39" s="169">
        <v>10</v>
      </c>
      <c r="D39" s="166">
        <v>791171880.25999999</v>
      </c>
      <c r="E39" s="169">
        <v>10</v>
      </c>
      <c r="F39" s="116">
        <f t="shared" si="22"/>
        <v>-6.2419871106295858E-4</v>
      </c>
      <c r="G39" s="116">
        <f t="shared" si="23"/>
        <v>0</v>
      </c>
      <c r="H39" s="166">
        <v>791171880.25999999</v>
      </c>
      <c r="I39" s="169">
        <v>10</v>
      </c>
      <c r="J39" s="116">
        <f t="shared" si="24"/>
        <v>0</v>
      </c>
      <c r="K39" s="116">
        <f t="shared" si="25"/>
        <v>0</v>
      </c>
      <c r="L39" s="166">
        <v>754701197.19000006</v>
      </c>
      <c r="M39" s="169">
        <v>10</v>
      </c>
      <c r="N39" s="116">
        <f t="shared" si="26"/>
        <v>-4.6097041591031652E-2</v>
      </c>
      <c r="O39" s="116">
        <f t="shared" si="27"/>
        <v>0</v>
      </c>
      <c r="P39" s="166">
        <v>757307533.23000002</v>
      </c>
      <c r="Q39" s="169">
        <v>10</v>
      </c>
      <c r="R39" s="116">
        <f t="shared" si="28"/>
        <v>3.4534674778630343E-3</v>
      </c>
      <c r="S39" s="116">
        <f t="shared" si="29"/>
        <v>0</v>
      </c>
      <c r="T39" s="166">
        <v>759121237.49000001</v>
      </c>
      <c r="U39" s="169">
        <v>10</v>
      </c>
      <c r="V39" s="116">
        <f t="shared" si="30"/>
        <v>2.3949375655413622E-3</v>
      </c>
      <c r="W39" s="116">
        <f t="shared" si="31"/>
        <v>0</v>
      </c>
      <c r="X39" s="166">
        <v>758950930.51999998</v>
      </c>
      <c r="Y39" s="169">
        <v>10</v>
      </c>
      <c r="Z39" s="116">
        <f t="shared" si="32"/>
        <v>-2.2434752393852252E-4</v>
      </c>
      <c r="AA39" s="116">
        <f t="shared" si="33"/>
        <v>0</v>
      </c>
      <c r="AB39" s="166">
        <v>768801022.02999997</v>
      </c>
      <c r="AC39" s="169">
        <v>10</v>
      </c>
      <c r="AD39" s="116">
        <f t="shared" si="34"/>
        <v>1.2978561740811278E-2</v>
      </c>
      <c r="AE39" s="116">
        <f t="shared" si="35"/>
        <v>0</v>
      </c>
      <c r="AF39" s="166">
        <v>803475494.03999996</v>
      </c>
      <c r="AG39" s="169">
        <v>10</v>
      </c>
      <c r="AH39" s="116">
        <f t="shared" si="36"/>
        <v>4.5102010814765711E-2</v>
      </c>
      <c r="AI39" s="116">
        <f t="shared" si="37"/>
        <v>0</v>
      </c>
      <c r="AJ39" s="117">
        <f t="shared" si="16"/>
        <v>2.1229237216185319E-3</v>
      </c>
      <c r="AK39" s="117">
        <f t="shared" si="17"/>
        <v>0</v>
      </c>
      <c r="AL39" s="118">
        <f t="shared" si="18"/>
        <v>1.5551126230569113E-2</v>
      </c>
      <c r="AM39" s="118">
        <f t="shared" si="19"/>
        <v>0</v>
      </c>
      <c r="AN39" s="119">
        <f t="shared" si="20"/>
        <v>2.4812495026912778E-2</v>
      </c>
      <c r="AO39" s="203">
        <f t="shared" si="21"/>
        <v>0</v>
      </c>
      <c r="AP39" s="123"/>
      <c r="AQ39" s="131"/>
      <c r="AR39" s="128"/>
      <c r="AS39" s="122"/>
      <c r="AT39" s="122"/>
    </row>
    <row r="40" spans="1:47" s="279" customFormat="1">
      <c r="A40" s="198" t="s">
        <v>169</v>
      </c>
      <c r="B40" s="166">
        <v>1179195377.27</v>
      </c>
      <c r="C40" s="169">
        <v>1</v>
      </c>
      <c r="D40" s="166">
        <v>1176876671.01</v>
      </c>
      <c r="E40" s="169">
        <v>1</v>
      </c>
      <c r="F40" s="116">
        <f t="shared" si="22"/>
        <v>-1.9663461243955311E-3</v>
      </c>
      <c r="G40" s="116">
        <f t="shared" si="23"/>
        <v>0</v>
      </c>
      <c r="H40" s="166">
        <v>1069959445.1</v>
      </c>
      <c r="I40" s="169">
        <v>1</v>
      </c>
      <c r="J40" s="116">
        <f t="shared" si="24"/>
        <v>-9.0848283888780967E-2</v>
      </c>
      <c r="K40" s="116">
        <f t="shared" si="25"/>
        <v>0</v>
      </c>
      <c r="L40" s="166">
        <v>1040092611.4</v>
      </c>
      <c r="M40" s="169">
        <v>1</v>
      </c>
      <c r="N40" s="116">
        <f t="shared" si="26"/>
        <v>-2.7913986681250939E-2</v>
      </c>
      <c r="O40" s="116">
        <f t="shared" si="27"/>
        <v>0</v>
      </c>
      <c r="P40" s="166">
        <v>1035734433.34</v>
      </c>
      <c r="Q40" s="169">
        <v>1</v>
      </c>
      <c r="R40" s="116">
        <f t="shared" si="28"/>
        <v>-4.1901826935715723E-3</v>
      </c>
      <c r="S40" s="116">
        <f t="shared" si="29"/>
        <v>0</v>
      </c>
      <c r="T40" s="166">
        <v>1035914818.74</v>
      </c>
      <c r="U40" s="169">
        <v>1</v>
      </c>
      <c r="V40" s="116">
        <f t="shared" si="30"/>
        <v>1.741618258439817E-4</v>
      </c>
      <c r="W40" s="116">
        <f t="shared" si="31"/>
        <v>0</v>
      </c>
      <c r="X40" s="166">
        <v>1033553074.87</v>
      </c>
      <c r="Y40" s="169">
        <v>1</v>
      </c>
      <c r="Z40" s="116">
        <f t="shared" si="32"/>
        <v>-2.2798630034780581E-3</v>
      </c>
      <c r="AA40" s="116">
        <f t="shared" si="33"/>
        <v>0</v>
      </c>
      <c r="AB40" s="166">
        <v>1035257406.59</v>
      </c>
      <c r="AC40" s="169">
        <v>1</v>
      </c>
      <c r="AD40" s="116">
        <f t="shared" si="34"/>
        <v>1.6490026119020534E-3</v>
      </c>
      <c r="AE40" s="116">
        <f t="shared" si="35"/>
        <v>0</v>
      </c>
      <c r="AF40" s="166">
        <v>1016544064.55</v>
      </c>
      <c r="AG40" s="169">
        <v>1</v>
      </c>
      <c r="AH40" s="116">
        <f t="shared" si="36"/>
        <v>-1.807602816543891E-2</v>
      </c>
      <c r="AI40" s="116">
        <f t="shared" si="37"/>
        <v>0</v>
      </c>
      <c r="AJ40" s="117">
        <f t="shared" si="16"/>
        <v>-1.7931440764896243E-2</v>
      </c>
      <c r="AK40" s="117">
        <f t="shared" si="17"/>
        <v>0</v>
      </c>
      <c r="AL40" s="118">
        <f t="shared" si="18"/>
        <v>-0.13623569096870786</v>
      </c>
      <c r="AM40" s="118">
        <f t="shared" si="19"/>
        <v>0</v>
      </c>
      <c r="AN40" s="119">
        <f t="shared" si="20"/>
        <v>3.1205363674334154E-2</v>
      </c>
      <c r="AO40" s="203">
        <f t="shared" si="21"/>
        <v>0</v>
      </c>
      <c r="AP40" s="123"/>
      <c r="AQ40" s="131"/>
      <c r="AR40" s="128"/>
      <c r="AS40" s="122"/>
      <c r="AT40" s="122"/>
    </row>
    <row r="41" spans="1:47" s="279" customFormat="1">
      <c r="A41" s="198" t="s">
        <v>171</v>
      </c>
      <c r="B41" s="166">
        <v>7374806200.1000004</v>
      </c>
      <c r="C41" s="169">
        <v>100</v>
      </c>
      <c r="D41" s="166">
        <v>7159944914.0799999</v>
      </c>
      <c r="E41" s="169">
        <v>100</v>
      </c>
      <c r="F41" s="116">
        <f t="shared" si="22"/>
        <v>-2.9134499292616935E-2</v>
      </c>
      <c r="G41" s="116">
        <f t="shared" si="23"/>
        <v>0</v>
      </c>
      <c r="H41" s="166">
        <v>6870538365.7700005</v>
      </c>
      <c r="I41" s="169">
        <v>100</v>
      </c>
      <c r="J41" s="116">
        <f t="shared" si="24"/>
        <v>-4.0420219957402574E-2</v>
      </c>
      <c r="K41" s="116">
        <f t="shared" si="25"/>
        <v>0</v>
      </c>
      <c r="L41" s="166">
        <v>6586852323</v>
      </c>
      <c r="M41" s="169">
        <v>100</v>
      </c>
      <c r="N41" s="116">
        <f t="shared" si="26"/>
        <v>-4.1290220309861694E-2</v>
      </c>
      <c r="O41" s="116">
        <f t="shared" si="27"/>
        <v>0</v>
      </c>
      <c r="P41" s="166">
        <v>6508500425.1000004</v>
      </c>
      <c r="Q41" s="169">
        <v>100</v>
      </c>
      <c r="R41" s="116">
        <f t="shared" si="28"/>
        <v>-1.1895195771493179E-2</v>
      </c>
      <c r="S41" s="116">
        <f t="shared" si="29"/>
        <v>0</v>
      </c>
      <c r="T41" s="166">
        <v>6405645912.0500002</v>
      </c>
      <c r="U41" s="169">
        <v>100</v>
      </c>
      <c r="V41" s="116">
        <f t="shared" si="30"/>
        <v>-1.5803104606606808E-2</v>
      </c>
      <c r="W41" s="116">
        <f t="shared" si="31"/>
        <v>0</v>
      </c>
      <c r="X41" s="166">
        <v>6399751690.6000004</v>
      </c>
      <c r="Y41" s="169">
        <v>100</v>
      </c>
      <c r="Z41" s="116">
        <f t="shared" si="32"/>
        <v>-9.2016036023968742E-4</v>
      </c>
      <c r="AA41" s="116">
        <f t="shared" si="33"/>
        <v>0</v>
      </c>
      <c r="AB41" s="166">
        <v>6359643124.7600002</v>
      </c>
      <c r="AC41" s="169">
        <v>100</v>
      </c>
      <c r="AD41" s="116">
        <f t="shared" si="34"/>
        <v>-6.2672065697348686E-3</v>
      </c>
      <c r="AE41" s="116">
        <f t="shared" si="35"/>
        <v>0</v>
      </c>
      <c r="AF41" s="166">
        <v>6326579943.2799997</v>
      </c>
      <c r="AG41" s="169">
        <v>100</v>
      </c>
      <c r="AH41" s="116">
        <f t="shared" si="36"/>
        <v>-5.1989051636051088E-3</v>
      </c>
      <c r="AI41" s="116">
        <f t="shared" si="37"/>
        <v>0</v>
      </c>
      <c r="AJ41" s="117">
        <f t="shared" si="16"/>
        <v>-1.8866189003945103E-2</v>
      </c>
      <c r="AK41" s="117">
        <f t="shared" si="17"/>
        <v>0</v>
      </c>
      <c r="AL41" s="118">
        <f t="shared" si="18"/>
        <v>-0.11639265117266359</v>
      </c>
      <c r="AM41" s="118">
        <f t="shared" si="19"/>
        <v>0</v>
      </c>
      <c r="AN41" s="119">
        <f t="shared" si="20"/>
        <v>1.6028625327557548E-2</v>
      </c>
      <c r="AO41" s="203">
        <f t="shared" si="21"/>
        <v>0</v>
      </c>
      <c r="AP41" s="123"/>
      <c r="AQ41" s="131"/>
      <c r="AR41" s="128"/>
      <c r="AS41" s="122"/>
      <c r="AT41" s="122"/>
    </row>
    <row r="42" spans="1:47" s="279" customFormat="1">
      <c r="A42" s="198" t="s">
        <v>173</v>
      </c>
      <c r="B42" s="166">
        <v>678052064.95000005</v>
      </c>
      <c r="C42" s="169">
        <v>1</v>
      </c>
      <c r="D42" s="166">
        <v>675114049.67999995</v>
      </c>
      <c r="E42" s="169">
        <v>1</v>
      </c>
      <c r="F42" s="116">
        <f t="shared" si="22"/>
        <v>-4.3330231141125589E-3</v>
      </c>
      <c r="G42" s="116">
        <f t="shared" si="23"/>
        <v>0</v>
      </c>
      <c r="H42" s="166">
        <v>671014110.00999999</v>
      </c>
      <c r="I42" s="169">
        <v>1</v>
      </c>
      <c r="J42" s="116">
        <f t="shared" si="24"/>
        <v>-6.0729585940972556E-3</v>
      </c>
      <c r="K42" s="116">
        <f t="shared" si="25"/>
        <v>0</v>
      </c>
      <c r="L42" s="166">
        <v>674953318.63999999</v>
      </c>
      <c r="M42" s="169">
        <v>1</v>
      </c>
      <c r="N42" s="116">
        <f t="shared" si="26"/>
        <v>5.8705302485238201E-3</v>
      </c>
      <c r="O42" s="116">
        <f t="shared" si="27"/>
        <v>0</v>
      </c>
      <c r="P42" s="166">
        <v>670093285.61000001</v>
      </c>
      <c r="Q42" s="169">
        <v>1</v>
      </c>
      <c r="R42" s="116">
        <f t="shared" si="28"/>
        <v>-7.2005469056626243E-3</v>
      </c>
      <c r="S42" s="116">
        <f t="shared" si="29"/>
        <v>0</v>
      </c>
      <c r="T42" s="166">
        <v>661045494.85000002</v>
      </c>
      <c r="U42" s="169">
        <v>1</v>
      </c>
      <c r="V42" s="116">
        <f t="shared" si="30"/>
        <v>-1.350228535981165E-2</v>
      </c>
      <c r="W42" s="116">
        <f t="shared" si="31"/>
        <v>0</v>
      </c>
      <c r="X42" s="166">
        <v>661363374.64999998</v>
      </c>
      <c r="Y42" s="169">
        <v>1</v>
      </c>
      <c r="Z42" s="116">
        <f t="shared" si="32"/>
        <v>4.8087431572630784E-4</v>
      </c>
      <c r="AA42" s="116">
        <f t="shared" si="33"/>
        <v>0</v>
      </c>
      <c r="AB42" s="166">
        <v>660803435.72000003</v>
      </c>
      <c r="AC42" s="169">
        <v>1</v>
      </c>
      <c r="AD42" s="116">
        <f t="shared" si="34"/>
        <v>-8.4664339070223348E-4</v>
      </c>
      <c r="AE42" s="116">
        <f t="shared" si="35"/>
        <v>0</v>
      </c>
      <c r="AF42" s="166">
        <v>650545618.63</v>
      </c>
      <c r="AG42" s="169">
        <v>1</v>
      </c>
      <c r="AH42" s="116">
        <f t="shared" si="36"/>
        <v>-1.5523250236771684E-2</v>
      </c>
      <c r="AI42" s="116">
        <f t="shared" si="37"/>
        <v>0</v>
      </c>
      <c r="AJ42" s="117">
        <f t="shared" si="16"/>
        <v>-5.1409128796134854E-3</v>
      </c>
      <c r="AK42" s="117">
        <f t="shared" si="17"/>
        <v>0</v>
      </c>
      <c r="AL42" s="118">
        <f t="shared" si="18"/>
        <v>-3.6391526826682459E-2</v>
      </c>
      <c r="AM42" s="118">
        <f t="shared" si="19"/>
        <v>0</v>
      </c>
      <c r="AN42" s="119">
        <f t="shared" si="20"/>
        <v>7.1190497724273848E-3</v>
      </c>
      <c r="AO42" s="203">
        <f t="shared" si="21"/>
        <v>0</v>
      </c>
      <c r="AP42" s="123"/>
      <c r="AQ42" s="131"/>
      <c r="AR42" s="128"/>
      <c r="AS42" s="122"/>
      <c r="AT42" s="122"/>
    </row>
    <row r="43" spans="1:47" s="279" customFormat="1">
      <c r="A43" s="198" t="s">
        <v>178</v>
      </c>
      <c r="B43" s="166">
        <v>277000991.44999999</v>
      </c>
      <c r="C43" s="169">
        <v>100</v>
      </c>
      <c r="D43" s="166">
        <v>276928870.56</v>
      </c>
      <c r="E43" s="169">
        <v>100</v>
      </c>
      <c r="F43" s="116">
        <f t="shared" si="22"/>
        <v>-2.6036329192346544E-4</v>
      </c>
      <c r="G43" s="116">
        <f t="shared" si="23"/>
        <v>0</v>
      </c>
      <c r="H43" s="166">
        <v>285172530.20999998</v>
      </c>
      <c r="I43" s="169">
        <v>100</v>
      </c>
      <c r="J43" s="116">
        <f t="shared" si="24"/>
        <v>2.9768148165013684E-2</v>
      </c>
      <c r="K43" s="116">
        <f t="shared" si="25"/>
        <v>0</v>
      </c>
      <c r="L43" s="166">
        <v>260186028.87</v>
      </c>
      <c r="M43" s="169">
        <v>100</v>
      </c>
      <c r="N43" s="116">
        <f t="shared" si="26"/>
        <v>-8.7618892750995367E-2</v>
      </c>
      <c r="O43" s="116">
        <f t="shared" si="27"/>
        <v>0</v>
      </c>
      <c r="P43" s="166">
        <v>260818425.80000001</v>
      </c>
      <c r="Q43" s="169">
        <v>100</v>
      </c>
      <c r="R43" s="116">
        <f t="shared" si="28"/>
        <v>2.4305568317658575E-3</v>
      </c>
      <c r="S43" s="116">
        <f t="shared" si="29"/>
        <v>0</v>
      </c>
      <c r="T43" s="166">
        <v>260113991.09</v>
      </c>
      <c r="U43" s="169">
        <v>100</v>
      </c>
      <c r="V43" s="116">
        <f t="shared" si="30"/>
        <v>-2.7008625170530736E-3</v>
      </c>
      <c r="W43" s="116">
        <f t="shared" si="31"/>
        <v>0</v>
      </c>
      <c r="X43" s="166">
        <v>260818900.74000001</v>
      </c>
      <c r="Y43" s="169">
        <v>100</v>
      </c>
      <c r="Z43" s="116">
        <f t="shared" si="32"/>
        <v>2.7100028224014512E-3</v>
      </c>
      <c r="AA43" s="116">
        <f t="shared" si="33"/>
        <v>0</v>
      </c>
      <c r="AB43" s="166">
        <v>260093341.69999999</v>
      </c>
      <c r="AC43" s="169">
        <v>100</v>
      </c>
      <c r="AD43" s="116">
        <f t="shared" si="34"/>
        <v>-2.7818499270622354E-3</v>
      </c>
      <c r="AE43" s="116">
        <f t="shared" si="35"/>
        <v>0</v>
      </c>
      <c r="AF43" s="166">
        <v>260027365.38999999</v>
      </c>
      <c r="AG43" s="169">
        <v>100</v>
      </c>
      <c r="AH43" s="116">
        <f t="shared" si="36"/>
        <v>-2.5366397143722954E-4</v>
      </c>
      <c r="AI43" s="116">
        <f t="shared" si="37"/>
        <v>0</v>
      </c>
      <c r="AJ43" s="117">
        <f t="shared" si="16"/>
        <v>-7.3383655799112973E-3</v>
      </c>
      <c r="AK43" s="117">
        <f t="shared" si="17"/>
        <v>0</v>
      </c>
      <c r="AL43" s="118">
        <f t="shared" si="18"/>
        <v>-6.1031936236269381E-2</v>
      </c>
      <c r="AM43" s="118">
        <f t="shared" si="19"/>
        <v>0</v>
      </c>
      <c r="AN43" s="119">
        <f t="shared" si="20"/>
        <v>3.4144268167012395E-2</v>
      </c>
      <c r="AO43" s="203">
        <f t="shared" si="21"/>
        <v>0</v>
      </c>
      <c r="AP43" s="123"/>
      <c r="AQ43" s="131"/>
      <c r="AR43" s="128"/>
      <c r="AS43" s="122"/>
      <c r="AT43" s="122"/>
    </row>
    <row r="44" spans="1:47" s="377" customFormat="1">
      <c r="A44" s="198" t="s">
        <v>195</v>
      </c>
      <c r="B44" s="166">
        <v>99089455.730000004</v>
      </c>
      <c r="C44" s="169">
        <v>1</v>
      </c>
      <c r="D44" s="166">
        <v>106106260.76698072</v>
      </c>
      <c r="E44" s="169">
        <v>1</v>
      </c>
      <c r="F44" s="116">
        <f t="shared" si="22"/>
        <v>7.0812832559098746E-2</v>
      </c>
      <c r="G44" s="116">
        <f t="shared" si="23"/>
        <v>0</v>
      </c>
      <c r="H44" s="166">
        <v>106206649.26863004</v>
      </c>
      <c r="I44" s="169">
        <v>1</v>
      </c>
      <c r="J44" s="116">
        <f t="shared" si="24"/>
        <v>9.4611289591839138E-4</v>
      </c>
      <c r="K44" s="116">
        <f t="shared" si="25"/>
        <v>0</v>
      </c>
      <c r="L44" s="166">
        <v>55649056.009106889</v>
      </c>
      <c r="M44" s="169">
        <v>1</v>
      </c>
      <c r="N44" s="116">
        <f t="shared" si="26"/>
        <v>-0.47603039553245946</v>
      </c>
      <c r="O44" s="116">
        <f t="shared" si="27"/>
        <v>0</v>
      </c>
      <c r="P44" s="166">
        <v>55694497.350000001</v>
      </c>
      <c r="Q44" s="169">
        <v>1</v>
      </c>
      <c r="R44" s="116">
        <f t="shared" si="28"/>
        <v>8.1656984236490391E-4</v>
      </c>
      <c r="S44" s="116">
        <f t="shared" si="29"/>
        <v>0</v>
      </c>
      <c r="T44" s="166">
        <v>55739932.670000002</v>
      </c>
      <c r="U44" s="169">
        <v>1</v>
      </c>
      <c r="V44" s="116">
        <f t="shared" si="30"/>
        <v>8.1579549438200107E-4</v>
      </c>
      <c r="W44" s="116">
        <f t="shared" si="31"/>
        <v>0</v>
      </c>
      <c r="X44" s="166">
        <v>61164542.077817842</v>
      </c>
      <c r="Y44" s="169">
        <v>1</v>
      </c>
      <c r="Z44" s="116">
        <f t="shared" si="32"/>
        <v>9.7319984936713788E-2</v>
      </c>
      <c r="AA44" s="116">
        <f t="shared" si="33"/>
        <v>0</v>
      </c>
      <c r="AB44" s="166">
        <v>64190172.837150738</v>
      </c>
      <c r="AC44" s="169">
        <v>1</v>
      </c>
      <c r="AD44" s="116">
        <f t="shared" si="34"/>
        <v>4.9467071223773321E-2</v>
      </c>
      <c r="AE44" s="116">
        <f t="shared" si="35"/>
        <v>0</v>
      </c>
      <c r="AF44" s="166">
        <v>64271725.565815113</v>
      </c>
      <c r="AG44" s="169">
        <v>1</v>
      </c>
      <c r="AH44" s="116">
        <f t="shared" si="36"/>
        <v>1.2704861984290583E-3</v>
      </c>
      <c r="AI44" s="116">
        <f t="shared" si="37"/>
        <v>0</v>
      </c>
      <c r="AJ44" s="117">
        <f t="shared" si="16"/>
        <v>-3.1822692797722409E-2</v>
      </c>
      <c r="AK44" s="117">
        <f t="shared" si="17"/>
        <v>0</v>
      </c>
      <c r="AL44" s="118">
        <f t="shared" si="18"/>
        <v>-0.39427018630915817</v>
      </c>
      <c r="AM44" s="118">
        <f t="shared" si="19"/>
        <v>0</v>
      </c>
      <c r="AN44" s="119">
        <f t="shared" si="20"/>
        <v>0.1833965012470348</v>
      </c>
      <c r="AO44" s="203">
        <f t="shared" si="21"/>
        <v>0</v>
      </c>
      <c r="AP44" s="123"/>
      <c r="AQ44" s="131"/>
      <c r="AR44" s="128"/>
      <c r="AS44" s="122"/>
      <c r="AT44" s="122"/>
    </row>
    <row r="45" spans="1:47" s="377" customFormat="1">
      <c r="A45" s="198" t="s">
        <v>203</v>
      </c>
      <c r="B45" s="166">
        <v>1933489072.8199999</v>
      </c>
      <c r="C45" s="169">
        <v>1</v>
      </c>
      <c r="D45" s="166">
        <v>1851679689.29</v>
      </c>
      <c r="E45" s="169">
        <v>1</v>
      </c>
      <c r="F45" s="116">
        <f t="shared" si="22"/>
        <v>-4.2311789955285721E-2</v>
      </c>
      <c r="G45" s="116">
        <f t="shared" si="23"/>
        <v>0</v>
      </c>
      <c r="H45" s="166">
        <v>1824808038.7</v>
      </c>
      <c r="I45" s="169">
        <v>1</v>
      </c>
      <c r="J45" s="116">
        <f t="shared" si="24"/>
        <v>-1.4512040470835139E-2</v>
      </c>
      <c r="K45" s="116">
        <f t="shared" si="25"/>
        <v>0</v>
      </c>
      <c r="L45" s="166">
        <v>1824679410.6400001</v>
      </c>
      <c r="M45" s="169">
        <v>1</v>
      </c>
      <c r="N45" s="116">
        <f t="shared" si="26"/>
        <v>-7.0488543053316379E-5</v>
      </c>
      <c r="O45" s="116">
        <f t="shared" si="27"/>
        <v>0</v>
      </c>
      <c r="P45" s="166">
        <v>1825131196.1800001</v>
      </c>
      <c r="Q45" s="169">
        <v>1</v>
      </c>
      <c r="R45" s="116">
        <f t="shared" si="28"/>
        <v>2.4759721481238154E-4</v>
      </c>
      <c r="S45" s="116">
        <f t="shared" si="29"/>
        <v>0</v>
      </c>
      <c r="T45" s="166">
        <v>1825331625.24</v>
      </c>
      <c r="U45" s="169">
        <v>1</v>
      </c>
      <c r="V45" s="116">
        <f t="shared" si="30"/>
        <v>1.0981624796038819E-4</v>
      </c>
      <c r="W45" s="116">
        <f t="shared" si="31"/>
        <v>0</v>
      </c>
      <c r="X45" s="166">
        <v>1826546111.55</v>
      </c>
      <c r="Y45" s="169">
        <v>1</v>
      </c>
      <c r="Z45" s="116">
        <f t="shared" si="32"/>
        <v>6.6535104810900236E-4</v>
      </c>
      <c r="AA45" s="116">
        <f t="shared" si="33"/>
        <v>0</v>
      </c>
      <c r="AB45" s="166">
        <v>1826777406.8099999</v>
      </c>
      <c r="AC45" s="169">
        <v>1</v>
      </c>
      <c r="AD45" s="116">
        <f t="shared" si="34"/>
        <v>1.2662984993229337E-4</v>
      </c>
      <c r="AE45" s="116">
        <f t="shared" si="35"/>
        <v>0</v>
      </c>
      <c r="AF45" s="166">
        <v>1827091568.6500001</v>
      </c>
      <c r="AG45" s="169">
        <v>1</v>
      </c>
      <c r="AH45" s="116">
        <f t="shared" si="36"/>
        <v>1.7197598285866475E-4</v>
      </c>
      <c r="AI45" s="116">
        <f t="shared" si="37"/>
        <v>0</v>
      </c>
      <c r="AJ45" s="117">
        <f t="shared" si="16"/>
        <v>-6.9466185781876808E-3</v>
      </c>
      <c r="AK45" s="117">
        <f t="shared" si="17"/>
        <v>0</v>
      </c>
      <c r="AL45" s="118">
        <f t="shared" si="18"/>
        <v>-1.3278819648028774E-2</v>
      </c>
      <c r="AM45" s="118">
        <f t="shared" si="19"/>
        <v>0</v>
      </c>
      <c r="AN45" s="119">
        <f t="shared" si="20"/>
        <v>1.519120725936737E-2</v>
      </c>
      <c r="AO45" s="203">
        <f t="shared" si="21"/>
        <v>0</v>
      </c>
      <c r="AP45" s="123"/>
      <c r="AQ45" s="131"/>
      <c r="AR45" s="128"/>
      <c r="AS45" s="122"/>
      <c r="AT45" s="122"/>
    </row>
    <row r="46" spans="1:47">
      <c r="A46" s="198" t="s">
        <v>209</v>
      </c>
      <c r="B46" s="166">
        <v>133484765.29000001</v>
      </c>
      <c r="C46" s="169">
        <v>1</v>
      </c>
      <c r="D46" s="166">
        <v>134086599.09</v>
      </c>
      <c r="E46" s="169">
        <v>1</v>
      </c>
      <c r="F46" s="116">
        <f t="shared" si="22"/>
        <v>4.5086328667731743E-3</v>
      </c>
      <c r="G46" s="116">
        <f t="shared" si="23"/>
        <v>0</v>
      </c>
      <c r="H46" s="166">
        <v>134086545.37</v>
      </c>
      <c r="I46" s="169">
        <v>1</v>
      </c>
      <c r="J46" s="116">
        <f t="shared" si="24"/>
        <v>-4.0063660621857229E-7</v>
      </c>
      <c r="K46" s="116">
        <f t="shared" si="25"/>
        <v>0</v>
      </c>
      <c r="L46" s="166">
        <v>134586545.40000001</v>
      </c>
      <c r="M46" s="169">
        <v>1</v>
      </c>
      <c r="N46" s="116">
        <f t="shared" si="26"/>
        <v>3.7289351337995557E-3</v>
      </c>
      <c r="O46" s="116">
        <f t="shared" si="27"/>
        <v>0</v>
      </c>
      <c r="P46" s="166">
        <v>138319980.87</v>
      </c>
      <c r="Q46" s="169">
        <v>1</v>
      </c>
      <c r="R46" s="116">
        <f t="shared" si="28"/>
        <v>2.7740034926254958E-2</v>
      </c>
      <c r="S46" s="116">
        <f t="shared" si="29"/>
        <v>0</v>
      </c>
      <c r="T46" s="166">
        <v>138321954.47999999</v>
      </c>
      <c r="U46" s="169">
        <v>1</v>
      </c>
      <c r="V46" s="116">
        <f t="shared" si="30"/>
        <v>1.4268437485104915E-5</v>
      </c>
      <c r="W46" s="116">
        <f t="shared" si="31"/>
        <v>0</v>
      </c>
      <c r="X46" s="166">
        <v>138319980.77000001</v>
      </c>
      <c r="Y46" s="169">
        <v>1</v>
      </c>
      <c r="Z46" s="116">
        <f t="shared" si="32"/>
        <v>-1.4268956850692285E-5</v>
      </c>
      <c r="AA46" s="116">
        <f t="shared" si="33"/>
        <v>0</v>
      </c>
      <c r="AB46" s="166">
        <v>135491975.81</v>
      </c>
      <c r="AC46" s="169">
        <v>1</v>
      </c>
      <c r="AD46" s="116">
        <f t="shared" si="34"/>
        <v>-2.044538283086119E-2</v>
      </c>
      <c r="AE46" s="116">
        <f t="shared" si="35"/>
        <v>0</v>
      </c>
      <c r="AF46" s="166">
        <v>135493589.27000001</v>
      </c>
      <c r="AG46" s="169">
        <v>1</v>
      </c>
      <c r="AH46" s="116">
        <f t="shared" si="36"/>
        <v>1.1908159065234202E-5</v>
      </c>
      <c r="AI46" s="116">
        <f t="shared" si="37"/>
        <v>0</v>
      </c>
      <c r="AJ46" s="117">
        <f t="shared" si="16"/>
        <v>1.9429658873824905E-3</v>
      </c>
      <c r="AK46" s="117">
        <f t="shared" si="17"/>
        <v>0</v>
      </c>
      <c r="AL46" s="118">
        <f t="shared" si="18"/>
        <v>1.0493145396697131E-2</v>
      </c>
      <c r="AM46" s="118">
        <f t="shared" si="19"/>
        <v>0</v>
      </c>
      <c r="AN46" s="119">
        <f t="shared" si="20"/>
        <v>1.3046923895855376E-2</v>
      </c>
      <c r="AO46" s="203">
        <f t="shared" si="21"/>
        <v>0</v>
      </c>
      <c r="AP46" s="123"/>
      <c r="AQ46" s="132">
        <v>2266908745.4000001</v>
      </c>
      <c r="AR46" s="128">
        <v>1</v>
      </c>
      <c r="AS46" s="122" t="e">
        <f>(#REF!/AQ46)-1</f>
        <v>#REF!</v>
      </c>
      <c r="AT46" s="122" t="e">
        <f>(#REF!/AR46)-1</f>
        <v>#REF!</v>
      </c>
    </row>
    <row r="47" spans="1:47">
      <c r="A47" s="200" t="s">
        <v>56</v>
      </c>
      <c r="B47" s="174">
        <f>SUM(B21:B46)</f>
        <v>720747824285.94629</v>
      </c>
      <c r="C47" s="175"/>
      <c r="D47" s="174">
        <f>SUM(D21:D46)</f>
        <v>710300285781.38733</v>
      </c>
      <c r="E47" s="175"/>
      <c r="F47" s="116">
        <f>((D47-B47)/B47)</f>
        <v>-1.4495414557663722E-2</v>
      </c>
      <c r="G47" s="116"/>
      <c r="H47" s="174">
        <f>SUM(H21:H46)</f>
        <v>699358275142.32617</v>
      </c>
      <c r="I47" s="175"/>
      <c r="J47" s="116">
        <f>((H47-D47)/D47)</f>
        <v>-1.5404767333049947E-2</v>
      </c>
      <c r="K47" s="116"/>
      <c r="L47" s="174">
        <f>SUM(L21:L46)</f>
        <v>691463024022.96985</v>
      </c>
      <c r="M47" s="175"/>
      <c r="N47" s="116">
        <f>((L47-H47)/H47)</f>
        <v>-1.1289279615300988E-2</v>
      </c>
      <c r="O47" s="116"/>
      <c r="P47" s="174">
        <f>SUM(P21:P46)</f>
        <v>673064205898.18994</v>
      </c>
      <c r="Q47" s="175"/>
      <c r="R47" s="116">
        <f>((P47-L47)/L47)</f>
        <v>-2.660853507066014E-2</v>
      </c>
      <c r="S47" s="116"/>
      <c r="T47" s="174">
        <f>SUM(T21:T46)</f>
        <v>665301989611.16992</v>
      </c>
      <c r="U47" s="175"/>
      <c r="V47" s="116">
        <f>((T47-P47)/P47)</f>
        <v>-1.1532653525470881E-2</v>
      </c>
      <c r="W47" s="116"/>
      <c r="X47" s="174">
        <f>SUM(X21:X46)</f>
        <v>649791188976.88782</v>
      </c>
      <c r="Y47" s="175"/>
      <c r="Z47" s="116">
        <f>((X47-T47)/T47)</f>
        <v>-2.3313924919039036E-2</v>
      </c>
      <c r="AA47" s="116"/>
      <c r="AB47" s="174">
        <f>SUM(AB21:AB46)</f>
        <v>641814373405.4718</v>
      </c>
      <c r="AC47" s="175"/>
      <c r="AD47" s="116">
        <f>((AB47-X47)/X47)</f>
        <v>-1.227596758271793E-2</v>
      </c>
      <c r="AE47" s="116"/>
      <c r="AF47" s="174">
        <f>SUM(AF21:AF46)</f>
        <v>620612328528.45581</v>
      </c>
      <c r="AG47" s="175"/>
      <c r="AH47" s="116">
        <f>((AF47-AB47)/AB47)</f>
        <v>-3.303454356205484E-2</v>
      </c>
      <c r="AI47" s="116"/>
      <c r="AJ47" s="117">
        <f t="shared" si="16"/>
        <v>-1.8494385770744685E-2</v>
      </c>
      <c r="AK47" s="117"/>
      <c r="AL47" s="118">
        <f t="shared" si="18"/>
        <v>-0.12626766319580959</v>
      </c>
      <c r="AM47" s="118"/>
      <c r="AN47" s="119">
        <f t="shared" si="20"/>
        <v>8.1509777962115119E-3</v>
      </c>
      <c r="AO47" s="203"/>
      <c r="AP47" s="123"/>
      <c r="AQ47" s="136">
        <f>SUM(AQ21:AQ46)</f>
        <v>132930613532.55411</v>
      </c>
      <c r="AR47" s="137"/>
      <c r="AS47" s="122" t="e">
        <f>(#REF!/AQ47)-1</f>
        <v>#REF!</v>
      </c>
      <c r="AT47" s="122" t="e">
        <f>(#REF!/AR47)-1</f>
        <v>#REF!</v>
      </c>
    </row>
    <row r="48" spans="1:47">
      <c r="A48" s="201" t="s">
        <v>81</v>
      </c>
      <c r="B48" s="170"/>
      <c r="C48" s="172"/>
      <c r="D48" s="170"/>
      <c r="E48" s="172"/>
      <c r="F48" s="116"/>
      <c r="G48" s="116"/>
      <c r="H48" s="170"/>
      <c r="I48" s="172"/>
      <c r="J48" s="116"/>
      <c r="K48" s="116"/>
      <c r="L48" s="170"/>
      <c r="M48" s="172"/>
      <c r="N48" s="116"/>
      <c r="O48" s="116"/>
      <c r="P48" s="170"/>
      <c r="Q48" s="172"/>
      <c r="R48" s="116"/>
      <c r="S48" s="116"/>
      <c r="T48" s="170"/>
      <c r="U48" s="172"/>
      <c r="V48" s="116"/>
      <c r="W48" s="116"/>
      <c r="X48" s="170"/>
      <c r="Y48" s="172"/>
      <c r="Z48" s="116"/>
      <c r="AA48" s="116"/>
      <c r="AB48" s="170"/>
      <c r="AC48" s="172"/>
      <c r="AD48" s="116"/>
      <c r="AE48" s="116"/>
      <c r="AF48" s="170"/>
      <c r="AG48" s="172"/>
      <c r="AH48" s="116"/>
      <c r="AI48" s="116"/>
      <c r="AJ48" s="117"/>
      <c r="AK48" s="117"/>
      <c r="AL48" s="118"/>
      <c r="AM48" s="118"/>
      <c r="AN48" s="119"/>
      <c r="AO48" s="203"/>
      <c r="AP48" s="123"/>
      <c r="AQ48" s="133"/>
      <c r="AR48" s="99"/>
      <c r="AS48" s="122" t="e">
        <f>(#REF!/AQ48)-1</f>
        <v>#REF!</v>
      </c>
      <c r="AT48" s="122" t="e">
        <f>(#REF!/AR48)-1</f>
        <v>#REF!</v>
      </c>
    </row>
    <row r="49" spans="1:49">
      <c r="A49" s="198" t="s">
        <v>24</v>
      </c>
      <c r="B49" s="165">
        <v>160373410789.81</v>
      </c>
      <c r="C49" s="177">
        <v>225.16</v>
      </c>
      <c r="D49" s="165">
        <v>161738078381.12</v>
      </c>
      <c r="E49" s="177">
        <v>225.38</v>
      </c>
      <c r="F49" s="116">
        <f t="shared" ref="F49:F58" si="38">((D49-B49)/B49)</f>
        <v>8.5093132620255238E-3</v>
      </c>
      <c r="G49" s="116">
        <f t="shared" ref="G49:G58" si="39">((E49-C49)/C49)</f>
        <v>9.7708296322614532E-4</v>
      </c>
      <c r="H49" s="165">
        <v>163760291573.06</v>
      </c>
      <c r="I49" s="177">
        <v>225.51</v>
      </c>
      <c r="J49" s="116">
        <f t="shared" ref="J49:J58" si="40">((H49-D49)/D49)</f>
        <v>1.2503012352940502E-2</v>
      </c>
      <c r="K49" s="116">
        <f t="shared" ref="K49:K58" si="41">((I49-E49)/E49)</f>
        <v>5.7680362055193652E-4</v>
      </c>
      <c r="L49" s="165">
        <v>163567905048.98999</v>
      </c>
      <c r="M49" s="177">
        <v>225.68</v>
      </c>
      <c r="N49" s="116">
        <f t="shared" ref="N49:N58" si="42">((L49-H49)/H49)</f>
        <v>-1.174805700588143E-3</v>
      </c>
      <c r="O49" s="116">
        <f t="shared" ref="O49:O58" si="43">((M49-I49)/I49)</f>
        <v>7.5384683606055571E-4</v>
      </c>
      <c r="P49" s="165">
        <v>164712037243.48001</v>
      </c>
      <c r="Q49" s="177">
        <v>226.17</v>
      </c>
      <c r="R49" s="116">
        <f t="shared" ref="R49:R58" si="44">((P49-L49)/L49)</f>
        <v>6.994845316062117E-3</v>
      </c>
      <c r="S49" s="116">
        <f t="shared" ref="S49:S58" si="45">((Q49-M49)/M49)</f>
        <v>2.1712158808932145E-3</v>
      </c>
      <c r="T49" s="165">
        <v>166123623590.75</v>
      </c>
      <c r="U49" s="177">
        <v>226.35</v>
      </c>
      <c r="V49" s="116">
        <f t="shared" ref="V49:V58" si="46">((T49-P49)/P49)</f>
        <v>8.5700254267595463E-3</v>
      </c>
      <c r="W49" s="116">
        <f t="shared" ref="W49:W58" si="47">((U49-Q49)/Q49)</f>
        <v>7.9586152009553362E-4</v>
      </c>
      <c r="X49" s="165">
        <v>168396269257.10001</v>
      </c>
      <c r="Y49" s="177">
        <v>226.55</v>
      </c>
      <c r="Z49" s="116">
        <f t="shared" ref="Z49:Z58" si="48">((X49-T49)/T49)</f>
        <v>1.3680448434888042E-2</v>
      </c>
      <c r="AA49" s="116">
        <f t="shared" ref="AA49:AA58" si="49">((Y49-U49)/U49)</f>
        <v>8.8358736470076017E-4</v>
      </c>
      <c r="AB49" s="165">
        <v>169065876542.70999</v>
      </c>
      <c r="AC49" s="177">
        <v>226.75</v>
      </c>
      <c r="AD49" s="116">
        <f t="shared" ref="AD49:AD58" si="50">((AB49-X49)/X49)</f>
        <v>3.9763783875025075E-3</v>
      </c>
      <c r="AE49" s="116">
        <f t="shared" ref="AE49:AE58" si="51">((AC49-Y49)/Y49)</f>
        <v>8.8280732730076634E-4</v>
      </c>
      <c r="AF49" s="165">
        <v>174703536224.89001</v>
      </c>
      <c r="AG49" s="177">
        <v>226.97</v>
      </c>
      <c r="AH49" s="116">
        <f t="shared" ref="AH49:AH58" si="52">((AF49-AB49)/AB49)</f>
        <v>3.3345934717676863E-2</v>
      </c>
      <c r="AI49" s="116">
        <f t="shared" ref="AI49:AI58" si="53">((AG49-AC49)/AC49)</f>
        <v>9.7023153252480203E-4</v>
      </c>
      <c r="AJ49" s="117">
        <f t="shared" si="16"/>
        <v>1.0800644024658371E-2</v>
      </c>
      <c r="AK49" s="117">
        <f t="shared" si="17"/>
        <v>1.0014296306692142E-3</v>
      </c>
      <c r="AL49" s="118">
        <f t="shared" si="18"/>
        <v>8.0163298423876303E-2</v>
      </c>
      <c r="AM49" s="118">
        <f t="shared" si="19"/>
        <v>7.0547519744431778E-3</v>
      </c>
      <c r="AN49" s="119">
        <f t="shared" si="20"/>
        <v>1.0241187300105032E-2</v>
      </c>
      <c r="AO49" s="203">
        <f t="shared" si="21"/>
        <v>4.9015839130992574E-4</v>
      </c>
      <c r="AP49" s="123"/>
      <c r="AQ49" s="121">
        <v>1092437778.4100001</v>
      </c>
      <c r="AR49" s="125">
        <v>143.21</v>
      </c>
      <c r="AS49" s="122" t="e">
        <f>(#REF!/AQ49)-1</f>
        <v>#REF!</v>
      </c>
      <c r="AT49" s="122" t="e">
        <f>(#REF!/AR49)-1</f>
        <v>#REF!</v>
      </c>
    </row>
    <row r="50" spans="1:49">
      <c r="A50" s="198" t="s">
        <v>25</v>
      </c>
      <c r="B50" s="165">
        <v>2069558310.7</v>
      </c>
      <c r="C50" s="177">
        <v>394.96429999999998</v>
      </c>
      <c r="D50" s="165">
        <v>2034460458.8900001</v>
      </c>
      <c r="E50" s="177">
        <v>388.17290000000003</v>
      </c>
      <c r="F50" s="116">
        <f t="shared" si="38"/>
        <v>-1.695910263969734E-2</v>
      </c>
      <c r="G50" s="116">
        <f t="shared" si="39"/>
        <v>-1.7194971798716881E-2</v>
      </c>
      <c r="H50" s="165">
        <v>1957093752.54</v>
      </c>
      <c r="I50" s="177">
        <v>377.0093</v>
      </c>
      <c r="J50" s="116">
        <f t="shared" si="40"/>
        <v>-3.8028119943019856E-2</v>
      </c>
      <c r="K50" s="116">
        <f t="shared" si="41"/>
        <v>-2.8759349248749799E-2</v>
      </c>
      <c r="L50" s="165">
        <v>1956458270.05</v>
      </c>
      <c r="M50" s="177">
        <v>376.98259999999999</v>
      </c>
      <c r="N50" s="116">
        <f t="shared" si="42"/>
        <v>-3.2470722936765457E-4</v>
      </c>
      <c r="O50" s="116">
        <f t="shared" si="43"/>
        <v>-7.082053413537882E-5</v>
      </c>
      <c r="P50" s="165">
        <v>1764236845.1500001</v>
      </c>
      <c r="Q50" s="177">
        <v>339.8578</v>
      </c>
      <c r="R50" s="116">
        <f t="shared" si="44"/>
        <v>-9.8249693255705053E-2</v>
      </c>
      <c r="S50" s="116">
        <f t="shared" si="45"/>
        <v>-9.8478815733139921E-2</v>
      </c>
      <c r="T50" s="165">
        <v>1723377589.8299999</v>
      </c>
      <c r="U50" s="177">
        <v>353.93759999999997</v>
      </c>
      <c r="V50" s="116">
        <f t="shared" si="46"/>
        <v>-2.3159733588109147E-2</v>
      </c>
      <c r="W50" s="116">
        <f t="shared" si="47"/>
        <v>4.1428503332864443E-2</v>
      </c>
      <c r="X50" s="165">
        <v>1706940898.45</v>
      </c>
      <c r="Y50" s="177">
        <v>350.35750000000002</v>
      </c>
      <c r="Z50" s="116">
        <f t="shared" si="48"/>
        <v>-9.5374870121302021E-3</v>
      </c>
      <c r="AA50" s="116">
        <f t="shared" si="49"/>
        <v>-1.0115059829755186E-2</v>
      </c>
      <c r="AB50" s="165">
        <v>1708590924.73</v>
      </c>
      <c r="AC50" s="177">
        <v>351.35340000000002</v>
      </c>
      <c r="AD50" s="116">
        <f t="shared" si="50"/>
        <v>9.6665694840301127E-4</v>
      </c>
      <c r="AE50" s="116">
        <f t="shared" si="51"/>
        <v>2.8425251350406543E-3</v>
      </c>
      <c r="AF50" s="165">
        <v>1718511273.0999999</v>
      </c>
      <c r="AG50" s="177">
        <v>353.39339999999999</v>
      </c>
      <c r="AH50" s="116">
        <f t="shared" si="52"/>
        <v>5.8061577094982806E-3</v>
      </c>
      <c r="AI50" s="116">
        <f t="shared" si="53"/>
        <v>5.806119992007943E-3</v>
      </c>
      <c r="AJ50" s="117">
        <f t="shared" si="16"/>
        <v>-2.2435753626265997E-2</v>
      </c>
      <c r="AK50" s="117">
        <f t="shared" si="17"/>
        <v>-1.3067733585573015E-2</v>
      </c>
      <c r="AL50" s="118">
        <f t="shared" si="18"/>
        <v>-0.15529875963398265</v>
      </c>
      <c r="AM50" s="118">
        <f t="shared" si="19"/>
        <v>-8.9597960084282127E-2</v>
      </c>
      <c r="AN50" s="119">
        <f t="shared" si="20"/>
        <v>3.3852485060761522E-2</v>
      </c>
      <c r="AO50" s="203">
        <f t="shared" si="21"/>
        <v>4.0205099893061771E-2</v>
      </c>
      <c r="AP50" s="123"/>
      <c r="AQ50" s="124">
        <v>1186217562.8099999</v>
      </c>
      <c r="AR50" s="128">
        <v>212.98</v>
      </c>
      <c r="AS50" s="122" t="e">
        <f>(#REF!/AQ50)-1</f>
        <v>#REF!</v>
      </c>
      <c r="AT50" s="122" t="e">
        <f>(#REF!/AR50)-1</f>
        <v>#REF!</v>
      </c>
      <c r="AU50" s="229"/>
      <c r="AV50" s="229"/>
    </row>
    <row r="51" spans="1:49">
      <c r="A51" s="198" t="s">
        <v>28</v>
      </c>
      <c r="B51" s="165">
        <v>19055848685.459999</v>
      </c>
      <c r="C51" s="177">
        <v>1380.15</v>
      </c>
      <c r="D51" s="165">
        <v>18575374918.75</v>
      </c>
      <c r="E51" s="176">
        <v>1380.39</v>
      </c>
      <c r="F51" s="116">
        <f t="shared" si="38"/>
        <v>-2.5213978901743189E-2</v>
      </c>
      <c r="G51" s="116">
        <f t="shared" si="39"/>
        <v>1.7389414194109995E-4</v>
      </c>
      <c r="H51" s="165">
        <v>17830037124.93</v>
      </c>
      <c r="I51" s="177">
        <v>1359.61</v>
      </c>
      <c r="J51" s="116">
        <f t="shared" si="40"/>
        <v>-4.0125047116419441E-2</v>
      </c>
      <c r="K51" s="116">
        <f t="shared" si="41"/>
        <v>-1.5053716703250675E-2</v>
      </c>
      <c r="L51" s="165">
        <v>17848275419.220001</v>
      </c>
      <c r="M51" s="176">
        <v>1358.89</v>
      </c>
      <c r="N51" s="116">
        <f t="shared" si="42"/>
        <v>1.0228971573199973E-3</v>
      </c>
      <c r="O51" s="116">
        <f t="shared" si="43"/>
        <v>-5.2956362486286505E-4</v>
      </c>
      <c r="P51" s="165">
        <v>16824212216.34</v>
      </c>
      <c r="Q51" s="177">
        <v>1346.68</v>
      </c>
      <c r="R51" s="116">
        <f t="shared" si="44"/>
        <v>-5.7376030951272396E-2</v>
      </c>
      <c r="S51" s="116">
        <f t="shared" si="45"/>
        <v>-8.9852747463003146E-3</v>
      </c>
      <c r="T51" s="165">
        <v>16813666500.790001</v>
      </c>
      <c r="U51" s="176">
        <v>1344.44</v>
      </c>
      <c r="V51" s="116">
        <f t="shared" si="46"/>
        <v>-6.2681779178682935E-4</v>
      </c>
      <c r="W51" s="116">
        <f t="shared" si="47"/>
        <v>-1.6633498678230976E-3</v>
      </c>
      <c r="X51" s="165">
        <v>17392887151.32</v>
      </c>
      <c r="Y51" s="177">
        <v>1345.85</v>
      </c>
      <c r="Z51" s="116">
        <f t="shared" si="48"/>
        <v>3.444939570454688E-2</v>
      </c>
      <c r="AA51" s="116">
        <f t="shared" si="49"/>
        <v>1.0487637975661647E-3</v>
      </c>
      <c r="AB51" s="165">
        <v>26163956459.130001</v>
      </c>
      <c r="AC51" s="176">
        <v>1347.1</v>
      </c>
      <c r="AD51" s="116">
        <f t="shared" si="50"/>
        <v>0.5042905891069579</v>
      </c>
      <c r="AE51" s="116">
        <f t="shared" si="51"/>
        <v>9.2878106772671556E-4</v>
      </c>
      <c r="AF51" s="165">
        <v>30591481642.490002</v>
      </c>
      <c r="AG51" s="177">
        <v>1348.43</v>
      </c>
      <c r="AH51" s="116">
        <f t="shared" si="52"/>
        <v>0.16922231124624124</v>
      </c>
      <c r="AI51" s="116">
        <f t="shared" si="53"/>
        <v>9.8730606488022757E-4</v>
      </c>
      <c r="AJ51" s="117">
        <f t="shared" si="16"/>
        <v>7.3205414806730512E-2</v>
      </c>
      <c r="AK51" s="117">
        <f t="shared" si="17"/>
        <v>-2.8866449837653429E-3</v>
      </c>
      <c r="AL51" s="118">
        <f t="shared" si="18"/>
        <v>0.64688367132826663</v>
      </c>
      <c r="AM51" s="118">
        <f t="shared" si="19"/>
        <v>-2.315287708546138E-2</v>
      </c>
      <c r="AN51" s="119">
        <f t="shared" si="20"/>
        <v>0.18776843640832083</v>
      </c>
      <c r="AO51" s="203">
        <f t="shared" si="21"/>
        <v>5.9365997648800654E-3</v>
      </c>
      <c r="AP51" s="123"/>
      <c r="AQ51" s="124">
        <v>4662655514.79</v>
      </c>
      <c r="AR51" s="128">
        <v>1067.58</v>
      </c>
      <c r="AS51" s="122" t="e">
        <f>(#REF!/AQ51)-1</f>
        <v>#REF!</v>
      </c>
      <c r="AT51" s="122" t="e">
        <f>(#REF!/AR51)-1</f>
        <v>#REF!</v>
      </c>
    </row>
    <row r="52" spans="1:49">
      <c r="A52" s="198" t="s">
        <v>86</v>
      </c>
      <c r="B52" s="165">
        <v>4607221061.7700005</v>
      </c>
      <c r="C52" s="176">
        <v>49617.91</v>
      </c>
      <c r="D52" s="165">
        <v>4620189472.0500002</v>
      </c>
      <c r="E52" s="176">
        <v>49651.77</v>
      </c>
      <c r="F52" s="116">
        <f t="shared" si="38"/>
        <v>2.8148009626908447E-3</v>
      </c>
      <c r="G52" s="116">
        <f t="shared" si="39"/>
        <v>6.8241487801467865E-4</v>
      </c>
      <c r="H52" s="165">
        <v>4620209071.3100004</v>
      </c>
      <c r="I52" s="176">
        <v>49736.31</v>
      </c>
      <c r="J52" s="116">
        <f t="shared" si="40"/>
        <v>4.2420900958273028E-6</v>
      </c>
      <c r="K52" s="116">
        <f t="shared" si="41"/>
        <v>1.7026583342346282E-3</v>
      </c>
      <c r="L52" s="165">
        <v>4729463350.0200005</v>
      </c>
      <c r="M52" s="176">
        <v>50254.84</v>
      </c>
      <c r="N52" s="116">
        <f t="shared" si="42"/>
        <v>2.3647042162752693E-2</v>
      </c>
      <c r="O52" s="116">
        <f t="shared" si="43"/>
        <v>1.0425582436654405E-2</v>
      </c>
      <c r="P52" s="165">
        <v>4900427083.0200005</v>
      </c>
      <c r="Q52" s="176">
        <v>51638.9</v>
      </c>
      <c r="R52" s="116">
        <f t="shared" si="44"/>
        <v>3.6148653736639488E-2</v>
      </c>
      <c r="S52" s="116">
        <f t="shared" si="45"/>
        <v>2.7540829898175082E-2</v>
      </c>
      <c r="T52" s="165">
        <v>4953378277.5799999</v>
      </c>
      <c r="U52" s="176">
        <v>51625.67</v>
      </c>
      <c r="V52" s="116">
        <f t="shared" si="46"/>
        <v>1.0805424438101644E-2</v>
      </c>
      <c r="W52" s="116">
        <f t="shared" si="47"/>
        <v>-2.5620220415235802E-4</v>
      </c>
      <c r="X52" s="165">
        <v>4980855424.1999998</v>
      </c>
      <c r="Y52" s="176">
        <v>51765.35</v>
      </c>
      <c r="Z52" s="116">
        <f t="shared" si="48"/>
        <v>5.5471528884371811E-3</v>
      </c>
      <c r="AA52" s="116">
        <f t="shared" si="49"/>
        <v>2.7056307453249572E-3</v>
      </c>
      <c r="AB52" s="165">
        <v>4991254920.7600002</v>
      </c>
      <c r="AC52" s="176">
        <v>52012.21</v>
      </c>
      <c r="AD52" s="116">
        <f t="shared" si="50"/>
        <v>2.0878936797629967E-3</v>
      </c>
      <c r="AE52" s="116">
        <f t="shared" si="51"/>
        <v>4.7688270242546528E-3</v>
      </c>
      <c r="AF52" s="165">
        <v>5028643928.6199999</v>
      </c>
      <c r="AG52" s="176">
        <v>51890.66</v>
      </c>
      <c r="AH52" s="116">
        <f t="shared" si="52"/>
        <v>7.4909032805534539E-3</v>
      </c>
      <c r="AI52" s="116">
        <f t="shared" si="53"/>
        <v>-2.3369512658661423E-3</v>
      </c>
      <c r="AJ52" s="117">
        <f t="shared" si="16"/>
        <v>1.1068264154879267E-2</v>
      </c>
      <c r="AK52" s="117">
        <f t="shared" si="17"/>
        <v>5.6540987308299866E-3</v>
      </c>
      <c r="AL52" s="118">
        <f t="shared" si="18"/>
        <v>8.8406429874999581E-2</v>
      </c>
      <c r="AM52" s="118">
        <f t="shared" si="19"/>
        <v>4.5091846675355318E-2</v>
      </c>
      <c r="AN52" s="119">
        <f t="shared" si="20"/>
        <v>1.2545802688478824E-2</v>
      </c>
      <c r="AO52" s="203">
        <f t="shared" si="21"/>
        <v>9.6391559065432588E-3</v>
      </c>
      <c r="AP52" s="123"/>
      <c r="AQ52" s="124">
        <v>136891964.13</v>
      </c>
      <c r="AR52" s="124">
        <v>33401.089999999997</v>
      </c>
      <c r="AS52" s="122" t="e">
        <f>(#REF!/AQ52)-1</f>
        <v>#REF!</v>
      </c>
      <c r="AT52" s="122" t="e">
        <f>(#REF!/AR52)-1</f>
        <v>#REF!</v>
      </c>
    </row>
    <row r="53" spans="1:49">
      <c r="A53" s="198" t="s">
        <v>85</v>
      </c>
      <c r="B53" s="165">
        <v>576800535.59000003</v>
      </c>
      <c r="C53" s="176">
        <v>49566.61</v>
      </c>
      <c r="D53" s="165">
        <v>577221973.37</v>
      </c>
      <c r="E53" s="176">
        <v>49600.49</v>
      </c>
      <c r="F53" s="116">
        <f t="shared" si="38"/>
        <v>7.3064734513273192E-4</v>
      </c>
      <c r="G53" s="116">
        <f t="shared" si="39"/>
        <v>6.8352465500459648E-4</v>
      </c>
      <c r="H53" s="165">
        <v>578366645.35000002</v>
      </c>
      <c r="I53" s="176">
        <v>49681.06</v>
      </c>
      <c r="J53" s="116">
        <f t="shared" si="40"/>
        <v>1.9830706951730732E-3</v>
      </c>
      <c r="K53" s="116">
        <f t="shared" si="41"/>
        <v>1.6243791139966502E-3</v>
      </c>
      <c r="L53" s="165">
        <v>586162480.75999999</v>
      </c>
      <c r="M53" s="176">
        <v>50199.05</v>
      </c>
      <c r="N53" s="116">
        <f t="shared" si="42"/>
        <v>1.3479054286199886E-2</v>
      </c>
      <c r="O53" s="116">
        <f t="shared" si="43"/>
        <v>1.0426307329191552E-2</v>
      </c>
      <c r="P53" s="165">
        <v>602332262.25999999</v>
      </c>
      <c r="Q53" s="176">
        <v>51581.55</v>
      </c>
      <c r="R53" s="116">
        <f t="shared" si="44"/>
        <v>2.7585835038494388E-2</v>
      </c>
      <c r="S53" s="116">
        <f t="shared" si="45"/>
        <v>2.7540361819596185E-2</v>
      </c>
      <c r="T53" s="165">
        <v>602152121.02999997</v>
      </c>
      <c r="U53" s="176">
        <v>51568.34</v>
      </c>
      <c r="V53" s="116">
        <f t="shared" si="46"/>
        <v>-2.9907285610788044E-4</v>
      </c>
      <c r="W53" s="116">
        <f t="shared" si="47"/>
        <v>-2.5609932233533895E-4</v>
      </c>
      <c r="X53" s="165">
        <v>603853104.13999999</v>
      </c>
      <c r="Y53" s="176">
        <v>51712.01</v>
      </c>
      <c r="Z53" s="116">
        <f t="shared" si="48"/>
        <v>2.8248395224290328E-3</v>
      </c>
      <c r="AA53" s="116">
        <f t="shared" si="49"/>
        <v>2.7860117273506486E-3</v>
      </c>
      <c r="AB53" s="165">
        <v>606795422.22000003</v>
      </c>
      <c r="AC53" s="176">
        <v>51962.78</v>
      </c>
      <c r="AD53" s="116">
        <f t="shared" si="50"/>
        <v>4.8725725840069256E-3</v>
      </c>
      <c r="AE53" s="116">
        <f t="shared" si="51"/>
        <v>4.849357044910782E-3</v>
      </c>
      <c r="AF53" s="165">
        <v>605342833.26999998</v>
      </c>
      <c r="AG53" s="176">
        <v>51837.23</v>
      </c>
      <c r="AH53" s="116">
        <f t="shared" si="52"/>
        <v>-2.3938693286209341E-3</v>
      </c>
      <c r="AI53" s="116">
        <f t="shared" si="53"/>
        <v>-2.4161524845282651E-3</v>
      </c>
      <c r="AJ53" s="117">
        <f t="shared" si="16"/>
        <v>6.0978846608384027E-3</v>
      </c>
      <c r="AK53" s="117">
        <f t="shared" si="17"/>
        <v>5.6547112353983516E-3</v>
      </c>
      <c r="AL53" s="118">
        <f t="shared" si="18"/>
        <v>4.8717583871282166E-2</v>
      </c>
      <c r="AM53" s="118">
        <f t="shared" si="19"/>
        <v>4.5095119019993662E-2</v>
      </c>
      <c r="AN53" s="119">
        <f t="shared" si="20"/>
        <v>9.9081335441495565E-3</v>
      </c>
      <c r="AO53" s="203">
        <f t="shared" si="21"/>
        <v>9.6485428853750003E-3</v>
      </c>
      <c r="AP53" s="123"/>
      <c r="AQ53" s="124"/>
      <c r="AR53" s="124"/>
      <c r="AS53" s="122"/>
      <c r="AT53" s="122"/>
    </row>
    <row r="54" spans="1:49" s="265" customFormat="1">
      <c r="A54" s="198" t="s">
        <v>132</v>
      </c>
      <c r="B54" s="165">
        <v>28598871200.259998</v>
      </c>
      <c r="C54" s="176">
        <v>46184.78</v>
      </c>
      <c r="D54" s="165">
        <v>29289856514.900002</v>
      </c>
      <c r="E54" s="176">
        <v>46299.64</v>
      </c>
      <c r="F54" s="116">
        <f t="shared" si="38"/>
        <v>2.4161279296705994E-2</v>
      </c>
      <c r="G54" s="116">
        <f t="shared" si="39"/>
        <v>2.4869664854958837E-3</v>
      </c>
      <c r="H54" s="165">
        <v>29743488865.619999</v>
      </c>
      <c r="I54" s="176">
        <v>46347.64</v>
      </c>
      <c r="J54" s="116">
        <f t="shared" si="40"/>
        <v>1.5487694536476502E-2</v>
      </c>
      <c r="K54" s="116">
        <f t="shared" si="41"/>
        <v>1.0367251235646757E-3</v>
      </c>
      <c r="L54" s="165">
        <v>30946707556.700001</v>
      </c>
      <c r="M54" s="176">
        <v>46643.71</v>
      </c>
      <c r="N54" s="116">
        <f t="shared" si="42"/>
        <v>4.045317940057739E-2</v>
      </c>
      <c r="O54" s="116">
        <f t="shared" si="43"/>
        <v>6.388027524163036E-3</v>
      </c>
      <c r="P54" s="165">
        <v>31186281745.880001</v>
      </c>
      <c r="Q54" s="176">
        <v>47699.3</v>
      </c>
      <c r="R54" s="116">
        <f t="shared" si="44"/>
        <v>7.7415081633823817E-3</v>
      </c>
      <c r="S54" s="116">
        <f t="shared" si="45"/>
        <v>2.2630918509698388E-2</v>
      </c>
      <c r="T54" s="165">
        <v>28893954915.700001</v>
      </c>
      <c r="U54" s="176">
        <v>48384.31</v>
      </c>
      <c r="V54" s="116">
        <f t="shared" si="46"/>
        <v>-7.350433273382577E-2</v>
      </c>
      <c r="W54" s="116">
        <f t="shared" si="47"/>
        <v>1.4361007394238378E-2</v>
      </c>
      <c r="X54" s="165">
        <v>28669972488.27</v>
      </c>
      <c r="Y54" s="176">
        <v>48466.73</v>
      </c>
      <c r="Z54" s="116">
        <f t="shared" si="48"/>
        <v>-7.7518784840456649E-3</v>
      </c>
      <c r="AA54" s="116">
        <f t="shared" si="49"/>
        <v>1.7034447737294494E-3</v>
      </c>
      <c r="AB54" s="165">
        <v>29091665886.66</v>
      </c>
      <c r="AC54" s="176">
        <v>48642.38</v>
      </c>
      <c r="AD54" s="116">
        <f t="shared" si="50"/>
        <v>1.4708538648320313E-2</v>
      </c>
      <c r="AE54" s="116">
        <f t="shared" si="51"/>
        <v>3.6241355668103496E-3</v>
      </c>
      <c r="AF54" s="165">
        <v>28902192844.799999</v>
      </c>
      <c r="AG54" s="176">
        <v>48575.45</v>
      </c>
      <c r="AH54" s="116">
        <f t="shared" si="52"/>
        <v>-6.512966380068444E-3</v>
      </c>
      <c r="AI54" s="116">
        <f t="shared" si="53"/>
        <v>-1.3759606335051922E-3</v>
      </c>
      <c r="AJ54" s="117">
        <f t="shared" si="16"/>
        <v>1.8478778059403374E-3</v>
      </c>
      <c r="AK54" s="117">
        <f t="shared" si="17"/>
        <v>6.35690809302437E-3</v>
      </c>
      <c r="AL54" s="118">
        <f t="shared" si="18"/>
        <v>-1.3235424007720709E-2</v>
      </c>
      <c r="AM54" s="118">
        <f t="shared" si="19"/>
        <v>4.9153945905410876E-2</v>
      </c>
      <c r="AN54" s="119">
        <f t="shared" si="20"/>
        <v>3.4256277721641394E-2</v>
      </c>
      <c r="AO54" s="203">
        <f t="shared" si="21"/>
        <v>8.1162166524337918E-3</v>
      </c>
      <c r="AP54" s="123"/>
      <c r="AQ54" s="124"/>
      <c r="AR54" s="124"/>
      <c r="AS54" s="122"/>
      <c r="AT54" s="122"/>
    </row>
    <row r="55" spans="1:49" s="279" customFormat="1">
      <c r="A55" s="198" t="s">
        <v>156</v>
      </c>
      <c r="B55" s="165">
        <v>3939438671.52</v>
      </c>
      <c r="C55" s="176">
        <v>379.5</v>
      </c>
      <c r="D55" s="165">
        <v>3955755786.3400002</v>
      </c>
      <c r="E55" s="176">
        <v>379.5</v>
      </c>
      <c r="F55" s="116">
        <f t="shared" si="38"/>
        <v>4.1419898063051576E-3</v>
      </c>
      <c r="G55" s="116">
        <f t="shared" si="39"/>
        <v>0</v>
      </c>
      <c r="H55" s="165">
        <v>3962362441.1199999</v>
      </c>
      <c r="I55" s="176">
        <v>379.5</v>
      </c>
      <c r="J55" s="116">
        <f t="shared" si="40"/>
        <v>1.6701371714638721E-3</v>
      </c>
      <c r="K55" s="116">
        <f t="shared" si="41"/>
        <v>0</v>
      </c>
      <c r="L55" s="165">
        <v>4001066826.4000001</v>
      </c>
      <c r="M55" s="176">
        <v>379.5</v>
      </c>
      <c r="N55" s="116">
        <f t="shared" si="42"/>
        <v>9.7680073075445475E-3</v>
      </c>
      <c r="O55" s="116">
        <f t="shared" si="43"/>
        <v>0</v>
      </c>
      <c r="P55" s="165">
        <v>4009026732.6399999</v>
      </c>
      <c r="Q55" s="176">
        <v>379.5</v>
      </c>
      <c r="R55" s="116">
        <f t="shared" si="44"/>
        <v>1.9894459616316322E-3</v>
      </c>
      <c r="S55" s="116">
        <f t="shared" si="45"/>
        <v>0</v>
      </c>
      <c r="T55" s="165">
        <v>4008905869.48</v>
      </c>
      <c r="U55" s="176">
        <v>379.5</v>
      </c>
      <c r="V55" s="116">
        <f t="shared" si="46"/>
        <v>-3.0147756066534718E-5</v>
      </c>
      <c r="W55" s="116">
        <f t="shared" si="47"/>
        <v>0</v>
      </c>
      <c r="X55" s="165">
        <v>4113345631.8899999</v>
      </c>
      <c r="Y55" s="176">
        <v>379.5</v>
      </c>
      <c r="Z55" s="116">
        <f t="shared" si="48"/>
        <v>2.6051936815255493E-2</v>
      </c>
      <c r="AA55" s="116">
        <f t="shared" si="49"/>
        <v>0</v>
      </c>
      <c r="AB55" s="165">
        <v>4119665767.96</v>
      </c>
      <c r="AC55" s="176">
        <v>379.5</v>
      </c>
      <c r="AD55" s="116">
        <f t="shared" si="50"/>
        <v>1.5364952609382828E-3</v>
      </c>
      <c r="AE55" s="116">
        <f t="shared" si="51"/>
        <v>0</v>
      </c>
      <c r="AF55" s="165">
        <v>4224556144.8699999</v>
      </c>
      <c r="AG55" s="176">
        <v>379.5</v>
      </c>
      <c r="AH55" s="116">
        <f t="shared" si="52"/>
        <v>2.5460894843889258E-2</v>
      </c>
      <c r="AI55" s="116">
        <f t="shared" si="53"/>
        <v>0</v>
      </c>
      <c r="AJ55" s="117">
        <f t="shared" si="16"/>
        <v>8.8235949263702138E-3</v>
      </c>
      <c r="AK55" s="117">
        <f t="shared" si="17"/>
        <v>0</v>
      </c>
      <c r="AL55" s="118">
        <f t="shared" si="18"/>
        <v>6.7951707094310532E-2</v>
      </c>
      <c r="AM55" s="118">
        <f t="shared" si="19"/>
        <v>0</v>
      </c>
      <c r="AN55" s="119">
        <f t="shared" si="20"/>
        <v>1.0861419171781114E-2</v>
      </c>
      <c r="AO55" s="203">
        <f t="shared" si="21"/>
        <v>0</v>
      </c>
      <c r="AP55" s="123"/>
      <c r="AQ55" s="124"/>
      <c r="AR55" s="124"/>
      <c r="AS55" s="122"/>
      <c r="AT55" s="122"/>
    </row>
    <row r="56" spans="1:49" s="279" customFormat="1">
      <c r="A56" s="198" t="s">
        <v>164</v>
      </c>
      <c r="B56" s="165">
        <v>565549998.60000002</v>
      </c>
      <c r="C56" s="176">
        <v>42210.89</v>
      </c>
      <c r="D56" s="165">
        <v>566281396</v>
      </c>
      <c r="E56" s="176">
        <v>42274.99</v>
      </c>
      <c r="F56" s="116">
        <f t="shared" si="38"/>
        <v>1.2932497600751938E-3</v>
      </c>
      <c r="G56" s="116">
        <f t="shared" si="39"/>
        <v>1.5185654697164297E-3</v>
      </c>
      <c r="H56" s="165">
        <v>681845487.39999998</v>
      </c>
      <c r="I56" s="176">
        <v>42325.23</v>
      </c>
      <c r="J56" s="116">
        <f t="shared" si="40"/>
        <v>0.20407538057280619</v>
      </c>
      <c r="K56" s="116">
        <f t="shared" si="41"/>
        <v>1.1884095064246081E-3</v>
      </c>
      <c r="L56" s="165">
        <v>567820327.60000002</v>
      </c>
      <c r="M56" s="176">
        <v>42385.48</v>
      </c>
      <c r="N56" s="116">
        <f t="shared" si="42"/>
        <v>-0.16723020377358291</v>
      </c>
      <c r="O56" s="116">
        <f t="shared" si="43"/>
        <v>1.4235008291744664E-3</v>
      </c>
      <c r="P56" s="165">
        <v>568475869.39999998</v>
      </c>
      <c r="Q56" s="176">
        <v>42444.06</v>
      </c>
      <c r="R56" s="116">
        <f t="shared" si="44"/>
        <v>1.1544880803593695E-3</v>
      </c>
      <c r="S56" s="116">
        <f t="shared" si="45"/>
        <v>1.3820770697888633E-3</v>
      </c>
      <c r="T56" s="165">
        <v>569131225</v>
      </c>
      <c r="U56" s="176">
        <v>42502.63</v>
      </c>
      <c r="V56" s="116">
        <f t="shared" si="46"/>
        <v>1.1528292321215348E-3</v>
      </c>
      <c r="W56" s="116">
        <f t="shared" si="47"/>
        <v>1.3799339648468999E-3</v>
      </c>
      <c r="X56" s="165">
        <v>569783396.20000005</v>
      </c>
      <c r="Y56" s="176">
        <v>42561</v>
      </c>
      <c r="Z56" s="116">
        <f t="shared" si="48"/>
        <v>1.1459065525706268E-3</v>
      </c>
      <c r="AA56" s="116">
        <f t="shared" si="49"/>
        <v>1.3733267800134397E-3</v>
      </c>
      <c r="AB56" s="165">
        <v>570813610.39999998</v>
      </c>
      <c r="AC56" s="176">
        <v>42611.56</v>
      </c>
      <c r="AD56" s="116">
        <f t="shared" si="50"/>
        <v>1.8080804159451363E-3</v>
      </c>
      <c r="AE56" s="116">
        <f t="shared" si="51"/>
        <v>1.1879420126406257E-3</v>
      </c>
      <c r="AF56" s="165">
        <v>571445048.79999995</v>
      </c>
      <c r="AG56" s="176">
        <v>42668.394619999999</v>
      </c>
      <c r="AH56" s="116">
        <f t="shared" si="52"/>
        <v>1.1062076805728109E-3</v>
      </c>
      <c r="AI56" s="116">
        <f t="shared" si="53"/>
        <v>1.333784071740191E-3</v>
      </c>
      <c r="AJ56" s="117">
        <f t="shared" si="16"/>
        <v>5.5632423151084943E-3</v>
      </c>
      <c r="AK56" s="117">
        <f t="shared" si="17"/>
        <v>1.3484424630431906E-3</v>
      </c>
      <c r="AL56" s="118">
        <f t="shared" si="18"/>
        <v>9.1185280612678873E-3</v>
      </c>
      <c r="AM56" s="118">
        <f t="shared" si="19"/>
        <v>9.3058477364512966E-3</v>
      </c>
      <c r="AN56" s="119">
        <f t="shared" si="20"/>
        <v>9.9552746245104518E-2</v>
      </c>
      <c r="AO56" s="203">
        <f t="shared" si="21"/>
        <v>1.1269658166498452E-4</v>
      </c>
      <c r="AP56" s="123"/>
      <c r="AQ56" s="124"/>
      <c r="AR56" s="124"/>
      <c r="AS56" s="122"/>
      <c r="AT56" s="122"/>
    </row>
    <row r="57" spans="1:49" s="279" customFormat="1">
      <c r="A57" s="198" t="s">
        <v>188</v>
      </c>
      <c r="B57" s="165">
        <v>688566684.55999994</v>
      </c>
      <c r="C57" s="176">
        <v>43211.760799999996</v>
      </c>
      <c r="D57" s="165">
        <v>731863785.39999998</v>
      </c>
      <c r="E57" s="176">
        <v>43400.37</v>
      </c>
      <c r="F57" s="116">
        <f t="shared" si="38"/>
        <v>6.2880040250084493E-2</v>
      </c>
      <c r="G57" s="116">
        <f t="shared" si="39"/>
        <v>4.364765436728194E-3</v>
      </c>
      <c r="H57" s="165">
        <v>690149714.5</v>
      </c>
      <c r="I57" s="176">
        <v>43286.158499999998</v>
      </c>
      <c r="J57" s="116">
        <f t="shared" si="40"/>
        <v>-5.6997041979883131E-2</v>
      </c>
      <c r="K57" s="116">
        <f t="shared" si="41"/>
        <v>-2.6315789473685338E-3</v>
      </c>
      <c r="L57" s="165">
        <v>689204077.20000005</v>
      </c>
      <c r="M57" s="176">
        <v>43400.37</v>
      </c>
      <c r="N57" s="116">
        <f t="shared" si="42"/>
        <v>-1.3701915397951706E-3</v>
      </c>
      <c r="O57" s="116">
        <f t="shared" si="43"/>
        <v>2.6385224274407463E-3</v>
      </c>
      <c r="P57" s="165">
        <v>626927151.64999998</v>
      </c>
      <c r="Q57" s="176">
        <v>43286.158499999998</v>
      </c>
      <c r="R57" s="116">
        <f t="shared" si="44"/>
        <v>-9.0360645867055625E-2</v>
      </c>
      <c r="S57" s="116">
        <f t="shared" si="45"/>
        <v>-2.6315789473685338E-3</v>
      </c>
      <c r="T57" s="165">
        <v>633661248</v>
      </c>
      <c r="U57" s="176">
        <v>43400.37</v>
      </c>
      <c r="V57" s="116">
        <f t="shared" si="46"/>
        <v>1.0741433565728743E-2</v>
      </c>
      <c r="W57" s="116">
        <f t="shared" si="47"/>
        <v>2.6385224274407463E-3</v>
      </c>
      <c r="X57" s="165">
        <v>620885747.63</v>
      </c>
      <c r="Y57" s="176">
        <v>42495.488700000002</v>
      </c>
      <c r="Z57" s="116">
        <f t="shared" si="48"/>
        <v>-2.0161403920979565E-2</v>
      </c>
      <c r="AA57" s="116">
        <f t="shared" si="49"/>
        <v>-2.0849621788938684E-2</v>
      </c>
      <c r="AB57" s="165">
        <v>636715452</v>
      </c>
      <c r="AC57" s="176">
        <v>41786.834499999997</v>
      </c>
      <c r="AD57" s="116">
        <f t="shared" si="50"/>
        <v>2.5495357930865707E-2</v>
      </c>
      <c r="AE57" s="116">
        <f t="shared" si="51"/>
        <v>-1.6675986597137416E-2</v>
      </c>
      <c r="AF57" s="165">
        <v>651822261.20000005</v>
      </c>
      <c r="AG57" s="176">
        <v>42638.127999999997</v>
      </c>
      <c r="AH57" s="116">
        <f t="shared" si="52"/>
        <v>2.3726154520905277E-2</v>
      </c>
      <c r="AI57" s="116">
        <f t="shared" si="53"/>
        <v>2.0372289745948569E-2</v>
      </c>
      <c r="AJ57" s="117">
        <f t="shared" si="16"/>
        <v>-5.7557871300161576E-3</v>
      </c>
      <c r="AK57" s="117">
        <f t="shared" si="17"/>
        <v>-1.5968332804068642E-3</v>
      </c>
      <c r="AL57" s="118">
        <f t="shared" si="18"/>
        <v>-0.10936669609393673</v>
      </c>
      <c r="AM57" s="118">
        <f t="shared" si="19"/>
        <v>-1.7563029992601575E-2</v>
      </c>
      <c r="AN57" s="119">
        <f t="shared" si="20"/>
        <v>4.9047000208651437E-2</v>
      </c>
      <c r="AO57" s="203">
        <f t="shared" si="21"/>
        <v>1.2841070432959541E-2</v>
      </c>
      <c r="AP57" s="123"/>
      <c r="AQ57" s="124"/>
      <c r="AR57" s="124"/>
      <c r="AS57" s="122"/>
      <c r="AT57" s="122"/>
    </row>
    <row r="58" spans="1:49">
      <c r="A58" s="198" t="s">
        <v>189</v>
      </c>
      <c r="B58" s="165">
        <v>5337922298.3000002</v>
      </c>
      <c r="C58" s="176">
        <v>465.18459999999999</v>
      </c>
      <c r="D58" s="165">
        <v>5414955636.3100004</v>
      </c>
      <c r="E58" s="176">
        <v>465.29829999999998</v>
      </c>
      <c r="F58" s="116">
        <f t="shared" si="38"/>
        <v>1.4431333710970932E-2</v>
      </c>
      <c r="G58" s="116">
        <f t="shared" si="39"/>
        <v>2.444190972787886E-4</v>
      </c>
      <c r="H58" s="165">
        <v>5550074881.9499998</v>
      </c>
      <c r="I58" s="176">
        <v>462.49369999999999</v>
      </c>
      <c r="J58" s="116">
        <f t="shared" si="40"/>
        <v>2.4952973711170761E-2</v>
      </c>
      <c r="K58" s="116">
        <f t="shared" si="41"/>
        <v>-6.0275311558198119E-3</v>
      </c>
      <c r="L58" s="165">
        <v>5550074881.9499998</v>
      </c>
      <c r="M58" s="176">
        <v>462.49369999999999</v>
      </c>
      <c r="N58" s="116">
        <f t="shared" si="42"/>
        <v>0</v>
      </c>
      <c r="O58" s="116">
        <f t="shared" si="43"/>
        <v>0</v>
      </c>
      <c r="P58" s="165">
        <v>5182989429.1499996</v>
      </c>
      <c r="Q58" s="176">
        <v>457.4151</v>
      </c>
      <c r="R58" s="116">
        <f t="shared" si="44"/>
        <v>-6.614063064155018E-2</v>
      </c>
      <c r="S58" s="116">
        <f t="shared" si="45"/>
        <v>-1.0980906334507896E-2</v>
      </c>
      <c r="T58" s="165">
        <v>5150628718.8100004</v>
      </c>
      <c r="U58" s="176">
        <v>456.61919999999998</v>
      </c>
      <c r="V58" s="116">
        <f t="shared" si="46"/>
        <v>-6.2436381131702008E-3</v>
      </c>
      <c r="W58" s="116">
        <f t="shared" si="47"/>
        <v>-1.7399950285856705E-3</v>
      </c>
      <c r="X58" s="165">
        <v>5213626330</v>
      </c>
      <c r="Y58" s="176">
        <v>455.21690000000001</v>
      </c>
      <c r="Z58" s="116">
        <f t="shared" si="48"/>
        <v>1.2231052679051292E-2</v>
      </c>
      <c r="AA58" s="116">
        <f t="shared" si="49"/>
        <v>-3.0710491367861195E-3</v>
      </c>
      <c r="AB58" s="165">
        <v>5317702470.1700001</v>
      </c>
      <c r="AC58" s="176">
        <v>458.28680000000003</v>
      </c>
      <c r="AD58" s="116">
        <f t="shared" si="50"/>
        <v>1.9962332085659864E-2</v>
      </c>
      <c r="AE58" s="116">
        <f t="shared" si="51"/>
        <v>6.7438181666805829E-3</v>
      </c>
      <c r="AF58" s="165">
        <v>5320871429.3999996</v>
      </c>
      <c r="AG58" s="176">
        <v>456.77080000000001</v>
      </c>
      <c r="AH58" s="116">
        <f t="shared" si="52"/>
        <v>5.9592638884481148E-4</v>
      </c>
      <c r="AI58" s="116">
        <f t="shared" si="53"/>
        <v>-3.307972213033453E-3</v>
      </c>
      <c r="AJ58" s="117">
        <f t="shared" si="16"/>
        <v>-2.633127237783989E-5</v>
      </c>
      <c r="AK58" s="117">
        <f t="shared" si="17"/>
        <v>-2.2674020755966973E-3</v>
      </c>
      <c r="AL58" s="118">
        <f t="shared" si="18"/>
        <v>-1.7374880466077852E-2</v>
      </c>
      <c r="AM58" s="118">
        <f t="shared" si="19"/>
        <v>-1.832695283864131E-2</v>
      </c>
      <c r="AN58" s="119">
        <f t="shared" si="20"/>
        <v>2.876735069426439E-2</v>
      </c>
      <c r="AO58" s="203">
        <f t="shared" si="21"/>
        <v>5.137022041790321E-3</v>
      </c>
      <c r="AP58" s="123"/>
      <c r="AQ58" s="124">
        <v>165890525.49000001</v>
      </c>
      <c r="AR58" s="124">
        <v>33407.480000000003</v>
      </c>
      <c r="AS58" s="122" t="e">
        <f>(#REF!/AQ58)-1</f>
        <v>#REF!</v>
      </c>
      <c r="AT58" s="122" t="e">
        <f>(#REF!/AR58)-1</f>
        <v>#REF!</v>
      </c>
      <c r="AV58" s="228"/>
      <c r="AW58" s="229"/>
    </row>
    <row r="59" spans="1:49">
      <c r="A59" s="200" t="s">
        <v>56</v>
      </c>
      <c r="B59" s="181">
        <f>SUM(B49:B58)</f>
        <v>225813188236.56998</v>
      </c>
      <c r="C59" s="175"/>
      <c r="D59" s="181">
        <f>SUM(D49:D58)</f>
        <v>227504038323.12997</v>
      </c>
      <c r="E59" s="175"/>
      <c r="F59" s="116">
        <f>((D59-B59)/B59)</f>
        <v>7.4878269943587285E-3</v>
      </c>
      <c r="G59" s="116"/>
      <c r="H59" s="181">
        <f>SUM(H49:H58)</f>
        <v>229373919557.78</v>
      </c>
      <c r="I59" s="175"/>
      <c r="J59" s="116">
        <f>((H59-D59)/D59)</f>
        <v>8.2191122778848564E-3</v>
      </c>
      <c r="K59" s="116"/>
      <c r="L59" s="181">
        <f>SUM(L49:L58)</f>
        <v>230443138238.89001</v>
      </c>
      <c r="M59" s="175"/>
      <c r="N59" s="116">
        <f>((L59-H59)/H59)</f>
        <v>4.6614657986026016E-3</v>
      </c>
      <c r="O59" s="116"/>
      <c r="P59" s="181">
        <f>SUM(P49:P58)</f>
        <v>230376946578.97</v>
      </c>
      <c r="Q59" s="175"/>
      <c r="R59" s="116">
        <f>((P59-L59)/L59)</f>
        <v>-2.8723641079473375E-4</v>
      </c>
      <c r="S59" s="116"/>
      <c r="T59" s="181">
        <f>SUM(T49:T58)</f>
        <v>229472480056.97</v>
      </c>
      <c r="U59" s="175"/>
      <c r="V59" s="116">
        <f>((T59-P59)/P59)</f>
        <v>-3.9260287777534266E-3</v>
      </c>
      <c r="W59" s="116"/>
      <c r="X59" s="181">
        <f>SUM(X49:X58)</f>
        <v>232268419429.20007</v>
      </c>
      <c r="Y59" s="175"/>
      <c r="Z59" s="116">
        <f>((X59-T59)/T59)</f>
        <v>1.2184203402237767E-2</v>
      </c>
      <c r="AA59" s="116"/>
      <c r="AB59" s="181">
        <f>SUM(AB49:AB58)</f>
        <v>242273037456.74002</v>
      </c>
      <c r="AC59" s="175"/>
      <c r="AD59" s="116">
        <f>((AB59-X59)/X59)</f>
        <v>4.3073518354868515E-2</v>
      </c>
      <c r="AE59" s="116"/>
      <c r="AF59" s="181">
        <f>SUM(AF49:AF58)</f>
        <v>252318403631.43997</v>
      </c>
      <c r="AG59" s="175"/>
      <c r="AH59" s="116">
        <f>((AF59-AB59)/AB59)</f>
        <v>4.1462996791352152E-2</v>
      </c>
      <c r="AI59" s="116"/>
      <c r="AJ59" s="117">
        <f t="shared" si="16"/>
        <v>1.4109482303844557E-2</v>
      </c>
      <c r="AK59" s="117"/>
      <c r="AL59" s="118">
        <f t="shared" si="18"/>
        <v>0.10907219709685109</v>
      </c>
      <c r="AM59" s="118"/>
      <c r="AN59" s="119">
        <f t="shared" si="20"/>
        <v>1.809178898884738E-2</v>
      </c>
      <c r="AO59" s="203"/>
      <c r="AP59" s="123"/>
      <c r="AQ59" s="136">
        <f>SUM(AQ49:AQ58)</f>
        <v>7244093345.6300001</v>
      </c>
      <c r="AR59" s="137"/>
      <c r="AS59" s="122" t="e">
        <f>(#REF!/AQ59)-1</f>
        <v>#REF!</v>
      </c>
      <c r="AT59" s="122" t="e">
        <f>(#REF!/AR59)-1</f>
        <v>#REF!</v>
      </c>
    </row>
    <row r="60" spans="1:49">
      <c r="A60" s="201" t="s">
        <v>62</v>
      </c>
      <c r="B60" s="175"/>
      <c r="C60" s="175"/>
      <c r="D60" s="175"/>
      <c r="E60" s="175"/>
      <c r="F60" s="116"/>
      <c r="G60" s="116"/>
      <c r="H60" s="175"/>
      <c r="I60" s="175"/>
      <c r="J60" s="116"/>
      <c r="K60" s="116"/>
      <c r="L60" s="175"/>
      <c r="M60" s="175"/>
      <c r="N60" s="116"/>
      <c r="O60" s="116"/>
      <c r="P60" s="175"/>
      <c r="Q60" s="175"/>
      <c r="R60" s="116"/>
      <c r="S60" s="116"/>
      <c r="T60" s="175"/>
      <c r="U60" s="175"/>
      <c r="V60" s="116"/>
      <c r="W60" s="116"/>
      <c r="X60" s="175"/>
      <c r="Y60" s="175"/>
      <c r="Z60" s="116"/>
      <c r="AA60" s="116"/>
      <c r="AB60" s="175"/>
      <c r="AC60" s="175"/>
      <c r="AD60" s="116"/>
      <c r="AE60" s="116"/>
      <c r="AF60" s="175"/>
      <c r="AG60" s="175"/>
      <c r="AH60" s="116"/>
      <c r="AI60" s="116"/>
      <c r="AJ60" s="117"/>
      <c r="AK60" s="117"/>
      <c r="AL60" s="118"/>
      <c r="AM60" s="118"/>
      <c r="AN60" s="119"/>
      <c r="AO60" s="203"/>
      <c r="AP60" s="123"/>
      <c r="AQ60" s="133"/>
      <c r="AR60" s="137"/>
      <c r="AS60" s="122" t="e">
        <f>(#REF!/AQ60)-1</f>
        <v>#REF!</v>
      </c>
      <c r="AT60" s="122" t="e">
        <f>(#REF!/AR60)-1</f>
        <v>#REF!</v>
      </c>
    </row>
    <row r="61" spans="1:49">
      <c r="A61" s="199" t="s">
        <v>26</v>
      </c>
      <c r="B61" s="165">
        <v>20181584989.919998</v>
      </c>
      <c r="C61" s="176">
        <v>3318.11</v>
      </c>
      <c r="D61" s="165">
        <v>21800351612.869999</v>
      </c>
      <c r="E61" s="176">
        <v>3319.82</v>
      </c>
      <c r="F61" s="116">
        <f t="shared" ref="F61:F87" si="54">((D61-B61)/B61)</f>
        <v>8.0210083784723482E-2</v>
      </c>
      <c r="G61" s="116">
        <f t="shared" ref="G61:G87" si="55">((E61-C61)/C61)</f>
        <v>5.1535361998247082E-4</v>
      </c>
      <c r="H61" s="165">
        <v>22483365284.529999</v>
      </c>
      <c r="I61" s="176">
        <v>3321.75</v>
      </c>
      <c r="J61" s="116">
        <f t="shared" ref="J61" si="56">((H61-D61)/D61)</f>
        <v>3.1330397040787987E-2</v>
      </c>
      <c r="K61" s="116">
        <f t="shared" ref="K61" si="57">((I61-E61)/E61)</f>
        <v>5.8135682055046242E-4</v>
      </c>
      <c r="L61" s="165">
        <v>24190589430.73</v>
      </c>
      <c r="M61" s="176">
        <v>3323.68</v>
      </c>
      <c r="N61" s="116">
        <f t="shared" ref="N61" si="58">((L61-H61)/H61)</f>
        <v>7.5932767385791702E-2</v>
      </c>
      <c r="O61" s="116">
        <f t="shared" ref="O61" si="59">((M61-I61)/I61)</f>
        <v>5.8101904116800976E-4</v>
      </c>
      <c r="P61" s="165">
        <v>27164442919.07</v>
      </c>
      <c r="Q61" s="176">
        <v>3325.61</v>
      </c>
      <c r="R61" s="116">
        <f t="shared" ref="R61" si="60">((P61-L61)/L61)</f>
        <v>0.12293431281844786</v>
      </c>
      <c r="S61" s="116">
        <f t="shared" ref="S61" si="61">((Q61-M61)/M61)</f>
        <v>5.8068165407027482E-4</v>
      </c>
      <c r="T61" s="165">
        <v>25783634499.040001</v>
      </c>
      <c r="U61" s="176">
        <v>3327.55</v>
      </c>
      <c r="V61" s="116">
        <f t="shared" ref="V61" si="62">((T61-P61)/P61)</f>
        <v>-5.0831464651927123E-2</v>
      </c>
      <c r="W61" s="116">
        <f t="shared" ref="W61" si="63">((U61-Q61)/Q61)</f>
        <v>5.8335162571680223E-4</v>
      </c>
      <c r="X61" s="165">
        <v>26248100329.48</v>
      </c>
      <c r="Y61" s="176">
        <v>3329.4799979310824</v>
      </c>
      <c r="Z61" s="116">
        <f t="shared" ref="Z61" si="64">((X61-T61)/T61)</f>
        <v>1.8013978225501607E-2</v>
      </c>
      <c r="AA61" s="116">
        <f t="shared" ref="AA61" si="65">((Y61-U61)/U61)</f>
        <v>5.8000568919541349E-4</v>
      </c>
      <c r="AB61" s="165">
        <v>25770541162.18</v>
      </c>
      <c r="AC61" s="176">
        <v>3331.8</v>
      </c>
      <c r="AD61" s="116">
        <f t="shared" ref="AD61" si="66">((AB61-X61)/X61)</f>
        <v>-1.8194046856931538E-2</v>
      </c>
      <c r="AE61" s="116">
        <f t="shared" ref="AE61" si="67">((AC61-Y61)/Y61)</f>
        <v>6.9680612899294676E-4</v>
      </c>
      <c r="AF61" s="165">
        <v>25866121082.389999</v>
      </c>
      <c r="AG61" s="176">
        <v>3334.51</v>
      </c>
      <c r="AH61" s="116">
        <f t="shared" ref="AH61" si="68">((AF61-AB61)/AB61)</f>
        <v>3.7088829298730069E-3</v>
      </c>
      <c r="AI61" s="116">
        <f t="shared" ref="AI61" si="69">((AG61-AC61)/AC61)</f>
        <v>8.1337415210998147E-4</v>
      </c>
      <c r="AJ61" s="117">
        <f t="shared" si="16"/>
        <v>3.288811383453337E-2</v>
      </c>
      <c r="AK61" s="117">
        <f t="shared" si="17"/>
        <v>6.1649359147329522E-4</v>
      </c>
      <c r="AL61" s="118">
        <f t="shared" si="18"/>
        <v>0.18650017860811674</v>
      </c>
      <c r="AM61" s="118">
        <f t="shared" si="19"/>
        <v>4.4249387014958803E-3</v>
      </c>
      <c r="AN61" s="119">
        <f t="shared" si="20"/>
        <v>5.7188882363042509E-2</v>
      </c>
      <c r="AO61" s="203">
        <f t="shared" si="21"/>
        <v>9.3843822256734166E-5</v>
      </c>
      <c r="AP61" s="123"/>
      <c r="AQ61" s="138">
        <v>1198249163.9190199</v>
      </c>
      <c r="AR61" s="138">
        <v>1987.7461478934799</v>
      </c>
      <c r="AS61" s="122" t="e">
        <f>(#REF!/AQ61)-1</f>
        <v>#REF!</v>
      </c>
      <c r="AT61" s="122" t="e">
        <f>(#REF!/AR61)-1</f>
        <v>#REF!</v>
      </c>
    </row>
    <row r="62" spans="1:49">
      <c r="A62" s="198" t="s">
        <v>201</v>
      </c>
      <c r="B62" s="165">
        <v>127711483627</v>
      </c>
      <c r="C62" s="176">
        <v>1.8946000000000001</v>
      </c>
      <c r="D62" s="165">
        <v>133071271614.83</v>
      </c>
      <c r="E62" s="176">
        <v>1.8959999999999999</v>
      </c>
      <c r="F62" s="116">
        <f t="shared" si="54"/>
        <v>4.1967940827342072E-2</v>
      </c>
      <c r="G62" s="116">
        <f t="shared" si="55"/>
        <v>7.389422569406977E-4</v>
      </c>
      <c r="H62" s="165">
        <v>135434056682.5</v>
      </c>
      <c r="I62" s="176">
        <v>1.8982000000000001</v>
      </c>
      <c r="J62" s="116">
        <f>((H62-D62)/D62)</f>
        <v>1.7755786346650346E-2</v>
      </c>
      <c r="K62" s="116">
        <f>((I62-E62)/E62)</f>
        <v>1.1603375527427225E-3</v>
      </c>
      <c r="L62" s="165">
        <v>146822006662.17999</v>
      </c>
      <c r="M62" s="176">
        <v>1.9026000000000001</v>
      </c>
      <c r="N62" s="116">
        <f>((L62-H62)/H62)</f>
        <v>8.4084832564507217E-2</v>
      </c>
      <c r="O62" s="116">
        <f>((M62-I62)/I62)</f>
        <v>2.3179854599093665E-3</v>
      </c>
      <c r="P62" s="165">
        <v>151798004828.44</v>
      </c>
      <c r="Q62" s="176">
        <v>1.9046000000000001</v>
      </c>
      <c r="R62" s="116">
        <f>((P62-L62)/L62)</f>
        <v>3.3891364648824009E-2</v>
      </c>
      <c r="S62" s="116">
        <f>((Q62-M62)/M62)</f>
        <v>1.0511931041732375E-3</v>
      </c>
      <c r="T62" s="165">
        <v>145195982491.54999</v>
      </c>
      <c r="U62" s="176">
        <v>1.9067000000000001</v>
      </c>
      <c r="V62" s="116">
        <f>((T62-P62)/P62)</f>
        <v>-4.3492154882743869E-2</v>
      </c>
      <c r="W62" s="116">
        <f>((U62-Q62)/Q62)</f>
        <v>1.1025937204662347E-3</v>
      </c>
      <c r="X62" s="165">
        <v>144432750911.14999</v>
      </c>
      <c r="Y62" s="176">
        <v>1.9081999999999999</v>
      </c>
      <c r="Z62" s="116">
        <f>((X62-T62)/T62)</f>
        <v>-5.2565612856706407E-3</v>
      </c>
      <c r="AA62" s="116">
        <f>((Y62-U62)/U62)</f>
        <v>7.8669953322485693E-4</v>
      </c>
      <c r="AB62" s="165">
        <v>143398500410.28</v>
      </c>
      <c r="AC62" s="176">
        <v>1.9104000000000001</v>
      </c>
      <c r="AD62" s="116">
        <f>((AB62-X62)/X62)</f>
        <v>-7.1607754774831514E-3</v>
      </c>
      <c r="AE62" s="116">
        <f>((AC62-Y62)/Y62)</f>
        <v>1.1529189812389696E-3</v>
      </c>
      <c r="AF62" s="165">
        <v>144041932056.06</v>
      </c>
      <c r="AG62" s="176">
        <v>1.9125000000000001</v>
      </c>
      <c r="AH62" s="116">
        <f>((AF62-AB62)/AB62)</f>
        <v>4.487017953040409E-3</v>
      </c>
      <c r="AI62" s="116">
        <f>((AG62-AC62)/AC62)</f>
        <v>1.0992462311557739E-3</v>
      </c>
      <c r="AJ62" s="117">
        <f t="shared" si="16"/>
        <v>1.5784681336808302E-2</v>
      </c>
      <c r="AK62" s="117">
        <f t="shared" si="17"/>
        <v>1.1762396049814824E-3</v>
      </c>
      <c r="AL62" s="118">
        <f t="shared" si="18"/>
        <v>8.2441989981009406E-2</v>
      </c>
      <c r="AM62" s="118">
        <f t="shared" si="19"/>
        <v>8.7025316455697169E-3</v>
      </c>
      <c r="AN62" s="119">
        <f t="shared" si="20"/>
        <v>3.8345831139482055E-2</v>
      </c>
      <c r="AO62" s="203">
        <f t="shared" si="21"/>
        <v>4.8907187397490752E-4</v>
      </c>
      <c r="AP62" s="123"/>
      <c r="AQ62" s="121">
        <v>609639394.97000003</v>
      </c>
      <c r="AR62" s="125">
        <v>1.1629</v>
      </c>
      <c r="AS62" s="122" t="e">
        <f>(#REF!/AQ62)-1</f>
        <v>#REF!</v>
      </c>
      <c r="AT62" s="122" t="e">
        <f>(#REF!/AR62)-1</f>
        <v>#REF!</v>
      </c>
    </row>
    <row r="63" spans="1:49">
      <c r="A63" s="198" t="s">
        <v>68</v>
      </c>
      <c r="B63" s="165">
        <v>11950240835.549999</v>
      </c>
      <c r="C63" s="169">
        <v>1</v>
      </c>
      <c r="D63" s="165">
        <v>12445066379.299999</v>
      </c>
      <c r="E63" s="169">
        <v>1</v>
      </c>
      <c r="F63" s="116">
        <f t="shared" si="54"/>
        <v>4.1407160789427397E-2</v>
      </c>
      <c r="G63" s="116">
        <f t="shared" si="55"/>
        <v>0</v>
      </c>
      <c r="H63" s="165">
        <v>12523884944.6</v>
      </c>
      <c r="I63" s="169">
        <v>1</v>
      </c>
      <c r="J63" s="116">
        <f t="shared" ref="J63:J87" si="70">((H63-D63)/D63)</f>
        <v>6.3333181919463955E-3</v>
      </c>
      <c r="K63" s="116">
        <f t="shared" ref="K63:K87" si="71">((I63-E63)/E63)</f>
        <v>0</v>
      </c>
      <c r="L63" s="165">
        <v>12608155072.889999</v>
      </c>
      <c r="M63" s="169">
        <v>1</v>
      </c>
      <c r="N63" s="116">
        <f t="shared" ref="N63:N87" si="72">((L63-H63)/H63)</f>
        <v>6.7287529918050124E-3</v>
      </c>
      <c r="O63" s="116">
        <f t="shared" ref="O63:O87" si="73">((M63-I63)/I63)</f>
        <v>0</v>
      </c>
      <c r="P63" s="165">
        <v>11308666615.809999</v>
      </c>
      <c r="Q63" s="169">
        <v>1</v>
      </c>
      <c r="R63" s="116">
        <f t="shared" ref="R63:R87" si="74">((P63-L63)/L63)</f>
        <v>-0.10306729648925039</v>
      </c>
      <c r="S63" s="116">
        <f t="shared" ref="S63:S87" si="75">((Q63-M63)/M63)</f>
        <v>0</v>
      </c>
      <c r="T63" s="165">
        <v>11380629423.469999</v>
      </c>
      <c r="U63" s="169">
        <v>1</v>
      </c>
      <c r="V63" s="116">
        <f t="shared" ref="V63:V87" si="76">((T63-P63)/P63)</f>
        <v>6.3635095192737193E-3</v>
      </c>
      <c r="W63" s="116">
        <f t="shared" ref="W63:W87" si="77">((U63-Q63)/Q63)</f>
        <v>0</v>
      </c>
      <c r="X63" s="165">
        <v>11691377774.51</v>
      </c>
      <c r="Y63" s="169">
        <v>1</v>
      </c>
      <c r="Z63" s="116">
        <f t="shared" ref="Z63:Z87" si="78">((X63-T63)/T63)</f>
        <v>2.7305023252857354E-2</v>
      </c>
      <c r="AA63" s="116">
        <f t="shared" ref="AA63:AA87" si="79">((Y63-U63)/U63)</f>
        <v>0</v>
      </c>
      <c r="AB63" s="165">
        <v>12145279911.82</v>
      </c>
      <c r="AC63" s="169">
        <v>1</v>
      </c>
      <c r="AD63" s="116">
        <f t="shared" ref="AD63:AD87" si="80">((AB63-X63)/X63)</f>
        <v>3.8823665274046203E-2</v>
      </c>
      <c r="AE63" s="116">
        <f t="shared" ref="AE63:AE87" si="81">((AC63-Y63)/Y63)</f>
        <v>0</v>
      </c>
      <c r="AF63" s="165">
        <v>13343648447.51</v>
      </c>
      <c r="AG63" s="169">
        <v>1</v>
      </c>
      <c r="AH63" s="116">
        <f t="shared" ref="AH63:AH87" si="82">((AF63-AB63)/AB63)</f>
        <v>9.866948677928182E-2</v>
      </c>
      <c r="AI63" s="116">
        <f t="shared" ref="AI63:AI87" si="83">((AG63-AC63)/AC63)</f>
        <v>0</v>
      </c>
      <c r="AJ63" s="117">
        <f t="shared" si="16"/>
        <v>1.5320452538673437E-2</v>
      </c>
      <c r="AK63" s="117">
        <f t="shared" si="17"/>
        <v>0</v>
      </c>
      <c r="AL63" s="118">
        <f t="shared" si="18"/>
        <v>7.2203879097392468E-2</v>
      </c>
      <c r="AM63" s="118">
        <f t="shared" si="19"/>
        <v>0</v>
      </c>
      <c r="AN63" s="119">
        <f t="shared" si="20"/>
        <v>5.6787927078750966E-2</v>
      </c>
      <c r="AO63" s="203">
        <f t="shared" si="21"/>
        <v>0</v>
      </c>
      <c r="AP63" s="123"/>
      <c r="AQ63" s="121">
        <v>4056683843.0900002</v>
      </c>
      <c r="AR63" s="128">
        <v>1</v>
      </c>
      <c r="AS63" s="122" t="e">
        <f>(#REF!/AQ63)-1</f>
        <v>#REF!</v>
      </c>
      <c r="AT63" s="122" t="e">
        <f>(#REF!/AR63)-1</f>
        <v>#REF!</v>
      </c>
    </row>
    <row r="64" spans="1:49" ht="15" customHeight="1">
      <c r="A64" s="198" t="s">
        <v>27</v>
      </c>
      <c r="B64" s="165">
        <v>28458721599.52</v>
      </c>
      <c r="C64" s="169">
        <v>24.0959</v>
      </c>
      <c r="D64" s="165">
        <v>28749423026.970001</v>
      </c>
      <c r="E64" s="169">
        <v>24.1081</v>
      </c>
      <c r="F64" s="116">
        <f t="shared" si="54"/>
        <v>1.021484490908769E-2</v>
      </c>
      <c r="G64" s="116">
        <f t="shared" si="55"/>
        <v>5.0631020215057281E-4</v>
      </c>
      <c r="H64" s="165">
        <v>28535009935.290001</v>
      </c>
      <c r="I64" s="169">
        <v>24.112400000000001</v>
      </c>
      <c r="J64" s="116">
        <f t="shared" si="70"/>
        <v>-7.4579963388781102E-3</v>
      </c>
      <c r="K64" s="116">
        <f t="shared" si="71"/>
        <v>1.7836328868723112E-4</v>
      </c>
      <c r="L64" s="165">
        <v>29940866725.75</v>
      </c>
      <c r="M64" s="169">
        <v>24.136399999999998</v>
      </c>
      <c r="N64" s="116">
        <f t="shared" si="72"/>
        <v>4.9267786962335657E-2</v>
      </c>
      <c r="O64" s="116">
        <f t="shared" si="73"/>
        <v>9.9533849803409673E-4</v>
      </c>
      <c r="P64" s="165">
        <v>30829317747.029999</v>
      </c>
      <c r="Q64" s="169">
        <v>24.148700000000002</v>
      </c>
      <c r="R64" s="116">
        <f t="shared" si="74"/>
        <v>2.967352379668774E-2</v>
      </c>
      <c r="S64" s="116">
        <f t="shared" si="75"/>
        <v>5.096037520095503E-4</v>
      </c>
      <c r="T64" s="165">
        <v>32364139012.580002</v>
      </c>
      <c r="U64" s="169">
        <v>24.1614</v>
      </c>
      <c r="V64" s="116">
        <f t="shared" si="76"/>
        <v>4.978447068287338E-2</v>
      </c>
      <c r="W64" s="116">
        <f t="shared" si="77"/>
        <v>5.2590822694384475E-4</v>
      </c>
      <c r="X64" s="165">
        <v>33776555866.82</v>
      </c>
      <c r="Y64" s="169">
        <v>24.173999999999999</v>
      </c>
      <c r="Z64" s="116">
        <f t="shared" si="78"/>
        <v>4.3641416003403911E-2</v>
      </c>
      <c r="AA64" s="116">
        <f t="shared" si="79"/>
        <v>5.2149295984500299E-4</v>
      </c>
      <c r="AB64" s="165">
        <v>31988096794.880001</v>
      </c>
      <c r="AC64" s="169">
        <v>24.188300000000002</v>
      </c>
      <c r="AD64" s="116">
        <f t="shared" si="80"/>
        <v>-5.2949716927677352E-2</v>
      </c>
      <c r="AE64" s="116">
        <f t="shared" si="81"/>
        <v>5.9154463473162072E-4</v>
      </c>
      <c r="AF64" s="165">
        <v>33433452895.02</v>
      </c>
      <c r="AG64" s="169">
        <v>24.203700000000001</v>
      </c>
      <c r="AH64" s="116">
        <f t="shared" si="82"/>
        <v>4.5184185524014743E-2</v>
      </c>
      <c r="AI64" s="116">
        <f t="shared" si="83"/>
        <v>6.366714485928997E-4</v>
      </c>
      <c r="AJ64" s="117">
        <f t="shared" si="16"/>
        <v>2.0919814326480955E-2</v>
      </c>
      <c r="AK64" s="117">
        <f t="shared" si="17"/>
        <v>5.5815412637435233E-4</v>
      </c>
      <c r="AL64" s="118">
        <f t="shared" si="18"/>
        <v>0.16292604772123195</v>
      </c>
      <c r="AM64" s="118">
        <f t="shared" si="19"/>
        <v>3.9654721856969659E-3</v>
      </c>
      <c r="AN64" s="119">
        <f t="shared" si="20"/>
        <v>3.6243301680835553E-2</v>
      </c>
      <c r="AO64" s="203">
        <f t="shared" si="21"/>
        <v>2.2363232632496114E-4</v>
      </c>
      <c r="AP64" s="123"/>
      <c r="AQ64" s="121">
        <v>739078842.02999997</v>
      </c>
      <c r="AR64" s="125">
        <v>16.871500000000001</v>
      </c>
      <c r="AS64" s="122" t="e">
        <f>(#REF!/AQ64)-1</f>
        <v>#REF!</v>
      </c>
      <c r="AT64" s="122" t="e">
        <f>(#REF!/AR64)-1</f>
        <v>#REF!</v>
      </c>
    </row>
    <row r="65" spans="1:46">
      <c r="A65" s="198" t="s">
        <v>136</v>
      </c>
      <c r="B65" s="165">
        <v>567246464.64999998</v>
      </c>
      <c r="C65" s="169">
        <v>2.1568999999999998</v>
      </c>
      <c r="D65" s="165">
        <v>568218026.17999995</v>
      </c>
      <c r="E65" s="169">
        <v>2.1457000000000002</v>
      </c>
      <c r="F65" s="116">
        <f t="shared" si="54"/>
        <v>1.7127678893502495E-3</v>
      </c>
      <c r="G65" s="116">
        <f t="shared" si="55"/>
        <v>-5.1926375817143381E-3</v>
      </c>
      <c r="H65" s="165">
        <v>550794557.38999999</v>
      </c>
      <c r="I65" s="169">
        <v>2.0872999999999999</v>
      </c>
      <c r="J65" s="116">
        <f t="shared" si="70"/>
        <v>-3.0663351015338187E-2</v>
      </c>
      <c r="K65" s="116">
        <f t="shared" si="71"/>
        <v>-2.7217225147970463E-2</v>
      </c>
      <c r="L65" s="165">
        <v>554482766.99000001</v>
      </c>
      <c r="M65" s="169">
        <v>2.1017187528854344</v>
      </c>
      <c r="N65" s="116">
        <f t="shared" si="72"/>
        <v>6.6961620272302739E-3</v>
      </c>
      <c r="O65" s="116">
        <f t="shared" si="73"/>
        <v>6.9078488408156388E-3</v>
      </c>
      <c r="P65" s="165">
        <v>538457055.13</v>
      </c>
      <c r="Q65" s="169">
        <v>2.0407000000000002</v>
      </c>
      <c r="R65" s="116">
        <f t="shared" si="74"/>
        <v>-2.8902091848580454E-2</v>
      </c>
      <c r="S65" s="116">
        <f t="shared" si="75"/>
        <v>-2.9032786999526949E-2</v>
      </c>
      <c r="T65" s="165">
        <v>537718935.50999999</v>
      </c>
      <c r="U65" s="169">
        <v>2.0377999999999998</v>
      </c>
      <c r="V65" s="116">
        <f t="shared" si="76"/>
        <v>-1.3708049935789218E-3</v>
      </c>
      <c r="W65" s="116">
        <f t="shared" si="77"/>
        <v>-1.4210810016172619E-3</v>
      </c>
      <c r="X65" s="165">
        <v>543549394.76999998</v>
      </c>
      <c r="Y65" s="169">
        <v>2.0603237746435177</v>
      </c>
      <c r="Z65" s="116">
        <f t="shared" si="78"/>
        <v>1.0842949494553481E-2</v>
      </c>
      <c r="AA65" s="116">
        <f t="shared" si="79"/>
        <v>1.10529858884669E-2</v>
      </c>
      <c r="AB65" s="165">
        <v>538591188.24000001</v>
      </c>
      <c r="AC65" s="169">
        <v>2.0358999999999998</v>
      </c>
      <c r="AD65" s="116">
        <f t="shared" si="80"/>
        <v>-9.1219060819633692E-3</v>
      </c>
      <c r="AE65" s="116">
        <f t="shared" si="81"/>
        <v>-1.1854338111369763E-2</v>
      </c>
      <c r="AF65" s="165">
        <v>543479008.23000002</v>
      </c>
      <c r="AG65" s="169">
        <v>2.02542</v>
      </c>
      <c r="AH65" s="116">
        <f t="shared" si="82"/>
        <v>9.0751948727054981E-3</v>
      </c>
      <c r="AI65" s="116">
        <f t="shared" si="83"/>
        <v>-5.1476005697724952E-3</v>
      </c>
      <c r="AJ65" s="117">
        <f t="shared" si="16"/>
        <v>-5.2163849569526795E-3</v>
      </c>
      <c r="AK65" s="117">
        <f t="shared" si="17"/>
        <v>-7.7381043353360913E-3</v>
      </c>
      <c r="AL65" s="118">
        <f t="shared" si="18"/>
        <v>-4.3537897092626045E-2</v>
      </c>
      <c r="AM65" s="118">
        <f t="shared" si="19"/>
        <v>-5.6056298643799296E-2</v>
      </c>
      <c r="AN65" s="119">
        <f t="shared" si="20"/>
        <v>1.6434614102627389E-2</v>
      </c>
      <c r="AO65" s="203">
        <f t="shared" si="21"/>
        <v>1.4494072427275873E-2</v>
      </c>
      <c r="AP65" s="123"/>
      <c r="AQ65" s="129">
        <v>0</v>
      </c>
      <c r="AR65" s="130">
        <v>0</v>
      </c>
      <c r="AS65" s="122" t="e">
        <f>(#REF!/AQ65)-1</f>
        <v>#REF!</v>
      </c>
      <c r="AT65" s="122" t="e">
        <f>(#REF!/AR65)-1</f>
        <v>#REF!</v>
      </c>
    </row>
    <row r="66" spans="1:46">
      <c r="A66" s="198" t="s">
        <v>87</v>
      </c>
      <c r="B66" s="165">
        <v>36712750535.599998</v>
      </c>
      <c r="C66" s="177">
        <v>295.19</v>
      </c>
      <c r="D66" s="165">
        <v>37240205334.129997</v>
      </c>
      <c r="E66" s="177">
        <v>295.43</v>
      </c>
      <c r="F66" s="116">
        <f t="shared" si="54"/>
        <v>1.4367073859490069E-2</v>
      </c>
      <c r="G66" s="116">
        <f t="shared" si="55"/>
        <v>8.1303567194013714E-4</v>
      </c>
      <c r="H66" s="165">
        <v>37594455826.25</v>
      </c>
      <c r="I66" s="177">
        <v>295.72000000000003</v>
      </c>
      <c r="J66" s="116">
        <f t="shared" si="70"/>
        <v>9.5125816021035293E-3</v>
      </c>
      <c r="K66" s="116">
        <f t="shared" si="71"/>
        <v>9.816200115087177E-4</v>
      </c>
      <c r="L66" s="165">
        <v>38963241116.07</v>
      </c>
      <c r="M66" s="177">
        <v>295.99</v>
      </c>
      <c r="N66" s="116">
        <f t="shared" si="72"/>
        <v>3.6409232684364523E-2</v>
      </c>
      <c r="O66" s="116">
        <f t="shared" si="73"/>
        <v>9.1302583524949883E-4</v>
      </c>
      <c r="P66" s="165">
        <v>40115318123.459999</v>
      </c>
      <c r="Q66" s="177">
        <v>296.22000000000003</v>
      </c>
      <c r="R66" s="116">
        <f t="shared" si="74"/>
        <v>2.9568305263876951E-2</v>
      </c>
      <c r="S66" s="116">
        <f t="shared" si="75"/>
        <v>7.7705327882704879E-4</v>
      </c>
      <c r="T66" s="165">
        <v>40347236235.5</v>
      </c>
      <c r="U66" s="177">
        <v>296.48</v>
      </c>
      <c r="V66" s="116">
        <f t="shared" si="76"/>
        <v>5.7812856257612967E-3</v>
      </c>
      <c r="W66" s="116">
        <f t="shared" si="77"/>
        <v>8.7772601444868975E-4</v>
      </c>
      <c r="X66" s="165">
        <v>42068564226.720001</v>
      </c>
      <c r="Y66" s="177">
        <v>296.77</v>
      </c>
      <c r="Z66" s="116">
        <f t="shared" si="78"/>
        <v>4.2662847615457487E-2</v>
      </c>
      <c r="AA66" s="116">
        <f t="shared" si="79"/>
        <v>9.781435509982582E-4</v>
      </c>
      <c r="AB66" s="165">
        <v>42431259310.529999</v>
      </c>
      <c r="AC66" s="177">
        <v>297.07</v>
      </c>
      <c r="AD66" s="116">
        <f t="shared" si="80"/>
        <v>8.6215227564060883E-3</v>
      </c>
      <c r="AE66" s="116">
        <f t="shared" si="81"/>
        <v>1.010883849445737E-3</v>
      </c>
      <c r="AF66" s="165">
        <v>42983119325.510002</v>
      </c>
      <c r="AG66" s="177">
        <v>297.36</v>
      </c>
      <c r="AH66" s="116">
        <f t="shared" si="82"/>
        <v>1.3005977761377694E-2</v>
      </c>
      <c r="AI66" s="116">
        <f t="shared" si="83"/>
        <v>9.7620089541192471E-4</v>
      </c>
      <c r="AJ66" s="117">
        <f t="shared" si="16"/>
        <v>1.9991103396104704E-2</v>
      </c>
      <c r="AK66" s="117">
        <f t="shared" si="17"/>
        <v>9.1596113847875154E-4</v>
      </c>
      <c r="AL66" s="118">
        <f t="shared" si="18"/>
        <v>0.1542127370097158</v>
      </c>
      <c r="AM66" s="118">
        <f t="shared" si="19"/>
        <v>6.5328504214196489E-3</v>
      </c>
      <c r="AN66" s="119">
        <f t="shared" si="20"/>
        <v>1.4125423600362778E-2</v>
      </c>
      <c r="AO66" s="203">
        <f t="shared" si="21"/>
        <v>8.6335289305997012E-5</v>
      </c>
      <c r="AP66" s="123"/>
      <c r="AQ66" s="121">
        <v>3320655667.8400002</v>
      </c>
      <c r="AR66" s="125">
        <v>177.09</v>
      </c>
      <c r="AS66" s="122" t="e">
        <f>(#REF!/AQ66)-1</f>
        <v>#REF!</v>
      </c>
      <c r="AT66" s="122" t="e">
        <f>(#REF!/AR66)-1</f>
        <v>#REF!</v>
      </c>
    </row>
    <row r="67" spans="1:46">
      <c r="A67" s="198" t="s">
        <v>49</v>
      </c>
      <c r="B67" s="165">
        <v>5431053877.7600002</v>
      </c>
      <c r="C67" s="177">
        <v>1</v>
      </c>
      <c r="D67" s="165">
        <v>5665848182.3500004</v>
      </c>
      <c r="E67" s="177">
        <v>1</v>
      </c>
      <c r="F67" s="116">
        <f t="shared" si="54"/>
        <v>4.3231812807358744E-2</v>
      </c>
      <c r="G67" s="116">
        <f t="shared" si="55"/>
        <v>0</v>
      </c>
      <c r="H67" s="165">
        <v>5899443119.0600004</v>
      </c>
      <c r="I67" s="177">
        <v>1</v>
      </c>
      <c r="J67" s="116">
        <f t="shared" si="70"/>
        <v>4.1228590882065048E-2</v>
      </c>
      <c r="K67" s="116">
        <f t="shared" si="71"/>
        <v>0</v>
      </c>
      <c r="L67" s="166">
        <v>6080981480.1199999</v>
      </c>
      <c r="M67" s="177">
        <v>1</v>
      </c>
      <c r="N67" s="116">
        <f t="shared" si="72"/>
        <v>3.0772118214596033E-2</v>
      </c>
      <c r="O67" s="116">
        <f t="shared" si="73"/>
        <v>0</v>
      </c>
      <c r="P67" s="165">
        <v>6142487849.96</v>
      </c>
      <c r="Q67" s="177">
        <v>1.01</v>
      </c>
      <c r="R67" s="116">
        <f t="shared" si="74"/>
        <v>1.0114546482517228E-2</v>
      </c>
      <c r="S67" s="116">
        <f t="shared" si="75"/>
        <v>1.0000000000000009E-2</v>
      </c>
      <c r="T67" s="165">
        <v>6375320589.0500002</v>
      </c>
      <c r="U67" s="177">
        <v>1.01</v>
      </c>
      <c r="V67" s="116">
        <f t="shared" si="76"/>
        <v>3.7905282806789169E-2</v>
      </c>
      <c r="W67" s="116">
        <f t="shared" si="77"/>
        <v>0</v>
      </c>
      <c r="X67" s="165">
        <v>6330700994.3900003</v>
      </c>
      <c r="Y67" s="177">
        <v>1.01</v>
      </c>
      <c r="Z67" s="116">
        <f t="shared" si="78"/>
        <v>-6.9988001445192745E-3</v>
      </c>
      <c r="AA67" s="116">
        <f t="shared" si="79"/>
        <v>0</v>
      </c>
      <c r="AB67" s="165">
        <v>6303088214.3599997</v>
      </c>
      <c r="AC67" s="177">
        <v>1.01</v>
      </c>
      <c r="AD67" s="116">
        <f t="shared" si="80"/>
        <v>-4.3617255110405574E-3</v>
      </c>
      <c r="AE67" s="116">
        <f t="shared" si="81"/>
        <v>0</v>
      </c>
      <c r="AF67" s="166">
        <v>6603419293.8900003</v>
      </c>
      <c r="AG67" s="177">
        <v>1.01</v>
      </c>
      <c r="AH67" s="116">
        <f t="shared" si="82"/>
        <v>4.7648243101813481E-2</v>
      </c>
      <c r="AI67" s="116">
        <f t="shared" si="83"/>
        <v>0</v>
      </c>
      <c r="AJ67" s="117">
        <f t="shared" si="16"/>
        <v>2.4942508579947485E-2</v>
      </c>
      <c r="AK67" s="117">
        <f t="shared" si="17"/>
        <v>1.2500000000000011E-3</v>
      </c>
      <c r="AL67" s="118">
        <f t="shared" si="18"/>
        <v>0.16547762689100637</v>
      </c>
      <c r="AM67" s="118">
        <f t="shared" si="19"/>
        <v>1.0000000000000009E-2</v>
      </c>
      <c r="AN67" s="119">
        <f t="shared" si="20"/>
        <v>2.2091230221366824E-2</v>
      </c>
      <c r="AO67" s="203">
        <f t="shared" si="21"/>
        <v>3.5355339059327407E-3</v>
      </c>
      <c r="AP67" s="123"/>
      <c r="AQ67" s="139">
        <v>1300500308</v>
      </c>
      <c r="AR67" s="125">
        <v>1.19</v>
      </c>
      <c r="AS67" s="122" t="e">
        <f>(#REF!/AQ67)-1</f>
        <v>#REF!</v>
      </c>
      <c r="AT67" s="122" t="e">
        <f>(#REF!/AR67)-1</f>
        <v>#REF!</v>
      </c>
    </row>
    <row r="68" spans="1:46">
      <c r="A68" s="198" t="s">
        <v>66</v>
      </c>
      <c r="B68" s="166">
        <v>26967313438.900002</v>
      </c>
      <c r="C68" s="177">
        <v>3.88</v>
      </c>
      <c r="D68" s="166">
        <v>27287318170.799999</v>
      </c>
      <c r="E68" s="177">
        <v>3.88</v>
      </c>
      <c r="F68" s="116">
        <f t="shared" si="54"/>
        <v>1.1866392721137547E-2</v>
      </c>
      <c r="G68" s="116">
        <f t="shared" si="55"/>
        <v>0</v>
      </c>
      <c r="H68" s="166">
        <v>27471046706.48</v>
      </c>
      <c r="I68" s="177">
        <v>3.88</v>
      </c>
      <c r="J68" s="116">
        <f t="shared" si="70"/>
        <v>6.7331107633951054E-3</v>
      </c>
      <c r="K68" s="116">
        <f t="shared" si="71"/>
        <v>0</v>
      </c>
      <c r="L68" s="166">
        <v>27380910339.990002</v>
      </c>
      <c r="M68" s="177">
        <v>3.88</v>
      </c>
      <c r="N68" s="116">
        <f t="shared" si="72"/>
        <v>-3.2811405933337108E-3</v>
      </c>
      <c r="O68" s="116">
        <f t="shared" si="73"/>
        <v>0</v>
      </c>
      <c r="P68" s="166">
        <v>27139514463.16</v>
      </c>
      <c r="Q68" s="177">
        <v>3.89</v>
      </c>
      <c r="R68" s="116">
        <f t="shared" si="74"/>
        <v>-8.8162107772378016E-3</v>
      </c>
      <c r="S68" s="116">
        <f t="shared" si="75"/>
        <v>2.5773195876289258E-3</v>
      </c>
      <c r="T68" s="166">
        <v>26825878232.389999</v>
      </c>
      <c r="U68" s="177">
        <v>3.89</v>
      </c>
      <c r="V68" s="116">
        <f t="shared" si="76"/>
        <v>-1.1556442219912954E-2</v>
      </c>
      <c r="W68" s="116">
        <f t="shared" si="77"/>
        <v>0</v>
      </c>
      <c r="X68" s="166">
        <v>25891292780.990002</v>
      </c>
      <c r="Y68" s="177">
        <v>3.89</v>
      </c>
      <c r="Z68" s="116">
        <f t="shared" si="78"/>
        <v>-3.4838950781173834E-2</v>
      </c>
      <c r="AA68" s="116">
        <f t="shared" si="79"/>
        <v>0</v>
      </c>
      <c r="AB68" s="166">
        <v>26015065521.349998</v>
      </c>
      <c r="AC68" s="177">
        <v>3.9</v>
      </c>
      <c r="AD68" s="116">
        <f t="shared" si="80"/>
        <v>4.7804774140468437E-3</v>
      </c>
      <c r="AE68" s="116">
        <f t="shared" si="81"/>
        <v>2.5706940874035441E-3</v>
      </c>
      <c r="AF68" s="166">
        <v>26040731155.779999</v>
      </c>
      <c r="AG68" s="177">
        <v>3.9</v>
      </c>
      <c r="AH68" s="116">
        <f t="shared" si="82"/>
        <v>9.8656812564769727E-4</v>
      </c>
      <c r="AI68" s="116">
        <f t="shared" si="83"/>
        <v>0</v>
      </c>
      <c r="AJ68" s="117">
        <f t="shared" si="16"/>
        <v>-4.2657744184288887E-3</v>
      </c>
      <c r="AK68" s="117">
        <f t="shared" si="17"/>
        <v>6.4350170937905874E-4</v>
      </c>
      <c r="AL68" s="118">
        <f t="shared" si="18"/>
        <v>-4.5683749763066349E-2</v>
      </c>
      <c r="AM68" s="118">
        <f t="shared" si="19"/>
        <v>5.1546391752577371E-3</v>
      </c>
      <c r="AN68" s="119">
        <f t="shared" si="20"/>
        <v>1.4639442763609237E-2</v>
      </c>
      <c r="AO68" s="203">
        <f t="shared" si="21"/>
        <v>1.1915349493104089E-3</v>
      </c>
      <c r="AP68" s="123"/>
      <c r="AQ68" s="124">
        <v>776682398.99000001</v>
      </c>
      <c r="AR68" s="128">
        <v>2.4700000000000002</v>
      </c>
      <c r="AS68" s="122" t="e">
        <f>(#REF!/AQ68)-1</f>
        <v>#REF!</v>
      </c>
      <c r="AT68" s="122" t="e">
        <f>(#REF!/AR68)-1</f>
        <v>#REF!</v>
      </c>
    </row>
    <row r="69" spans="1:46">
      <c r="A69" s="199" t="s">
        <v>92</v>
      </c>
      <c r="B69" s="165">
        <v>36344196441.269997</v>
      </c>
      <c r="C69" s="165">
        <v>3950.73</v>
      </c>
      <c r="D69" s="165">
        <v>36983132522.230003</v>
      </c>
      <c r="E69" s="165">
        <v>3953.99</v>
      </c>
      <c r="F69" s="116">
        <f t="shared" si="54"/>
        <v>1.7580140531996309E-2</v>
      </c>
      <c r="G69" s="116">
        <f t="shared" si="55"/>
        <v>8.2516395704079087E-4</v>
      </c>
      <c r="H69" s="165">
        <v>36869419489.169998</v>
      </c>
      <c r="I69" s="165">
        <v>3955.83</v>
      </c>
      <c r="J69" s="116">
        <f t="shared" si="70"/>
        <v>-3.0747269175117604E-3</v>
      </c>
      <c r="K69" s="116">
        <f t="shared" si="71"/>
        <v>4.653527196579014E-4</v>
      </c>
      <c r="L69" s="165">
        <v>36689763545.040001</v>
      </c>
      <c r="M69" s="165">
        <v>3958.41</v>
      </c>
      <c r="N69" s="116">
        <f t="shared" si="72"/>
        <v>-4.8727630274398347E-3</v>
      </c>
      <c r="O69" s="116">
        <f t="shared" si="73"/>
        <v>6.5220193992156575E-4</v>
      </c>
      <c r="P69" s="165">
        <v>36312278270.75</v>
      </c>
      <c r="Q69" s="165">
        <v>3961.05</v>
      </c>
      <c r="R69" s="116">
        <f t="shared" si="74"/>
        <v>-1.0288572010735464E-2</v>
      </c>
      <c r="S69" s="116">
        <f t="shared" si="75"/>
        <v>6.6693445095387482E-4</v>
      </c>
      <c r="T69" s="165">
        <v>36270080269.360001</v>
      </c>
      <c r="U69" s="165">
        <v>3963.81</v>
      </c>
      <c r="V69" s="116">
        <f t="shared" si="76"/>
        <v>-1.1620863079800316E-3</v>
      </c>
      <c r="W69" s="116">
        <f t="shared" si="77"/>
        <v>6.9678494338616366E-4</v>
      </c>
      <c r="X69" s="165">
        <v>36830746765.129997</v>
      </c>
      <c r="Y69" s="165">
        <v>3966.89</v>
      </c>
      <c r="Z69" s="116">
        <f t="shared" si="78"/>
        <v>1.5458099116577716E-2</v>
      </c>
      <c r="AA69" s="116">
        <f t="shared" si="79"/>
        <v>7.7703018055858561E-4</v>
      </c>
      <c r="AB69" s="165">
        <v>36839874103.650002</v>
      </c>
      <c r="AC69" s="165">
        <v>3970.02</v>
      </c>
      <c r="AD69" s="116">
        <f t="shared" si="80"/>
        <v>2.4781844848841629E-4</v>
      </c>
      <c r="AE69" s="116">
        <f t="shared" si="81"/>
        <v>7.8903120580608717E-4</v>
      </c>
      <c r="AF69" s="165">
        <v>36841367221.639999</v>
      </c>
      <c r="AG69" s="165">
        <v>3973.35</v>
      </c>
      <c r="AH69" s="116">
        <f t="shared" si="82"/>
        <v>4.0529942795052319E-5</v>
      </c>
      <c r="AI69" s="116">
        <f t="shared" si="83"/>
        <v>8.3878670636418134E-4</v>
      </c>
      <c r="AJ69" s="117">
        <f t="shared" si="16"/>
        <v>1.7410549720238006E-3</v>
      </c>
      <c r="AK69" s="117">
        <f t="shared" si="17"/>
        <v>7.1391076296114381E-4</v>
      </c>
      <c r="AL69" s="118">
        <f t="shared" si="18"/>
        <v>-3.8332421004302702E-3</v>
      </c>
      <c r="AM69" s="118">
        <f t="shared" si="19"/>
        <v>4.8963199198784335E-3</v>
      </c>
      <c r="AN69" s="119">
        <f t="shared" si="20"/>
        <v>9.7411496131735893E-3</v>
      </c>
      <c r="AO69" s="203">
        <f t="shared" si="21"/>
        <v>1.2287482804078563E-4</v>
      </c>
      <c r="AP69" s="123"/>
      <c r="AQ69" s="121">
        <v>8144502990.9799995</v>
      </c>
      <c r="AR69" s="121">
        <v>2263.5700000000002</v>
      </c>
      <c r="AS69" s="122" t="e">
        <f>(#REF!/AQ69)-1</f>
        <v>#REF!</v>
      </c>
      <c r="AT69" s="122" t="e">
        <f>(#REF!/AR69)-1</f>
        <v>#REF!</v>
      </c>
    </row>
    <row r="70" spans="1:46">
      <c r="A70" s="199" t="s">
        <v>93</v>
      </c>
      <c r="B70" s="165">
        <v>401296620.13999999</v>
      </c>
      <c r="C70" s="165">
        <v>3599.04</v>
      </c>
      <c r="D70" s="165">
        <v>399837648.58999997</v>
      </c>
      <c r="E70" s="165">
        <v>3594.57</v>
      </c>
      <c r="F70" s="116">
        <f t="shared" si="54"/>
        <v>-3.6356437527209221E-3</v>
      </c>
      <c r="G70" s="116">
        <f t="shared" si="55"/>
        <v>-1.2419978660975705E-3</v>
      </c>
      <c r="H70" s="165">
        <v>402057861.47000003</v>
      </c>
      <c r="I70" s="165">
        <v>3614.64</v>
      </c>
      <c r="J70" s="116">
        <f t="shared" si="70"/>
        <v>5.5527859565738325E-3</v>
      </c>
      <c r="K70" s="116">
        <f t="shared" si="71"/>
        <v>5.5834216610052686E-3</v>
      </c>
      <c r="L70" s="165">
        <v>399811235.48000002</v>
      </c>
      <c r="M70" s="165">
        <v>3594.33</v>
      </c>
      <c r="N70" s="116">
        <f t="shared" si="72"/>
        <v>-5.587817588707052E-3</v>
      </c>
      <c r="O70" s="116">
        <f t="shared" si="73"/>
        <v>-5.618816811632679E-3</v>
      </c>
      <c r="P70" s="165">
        <v>394303939.05000001</v>
      </c>
      <c r="Q70" s="165">
        <v>3543.75</v>
      </c>
      <c r="R70" s="116">
        <f t="shared" si="74"/>
        <v>-1.3774741531183162E-2</v>
      </c>
      <c r="S70" s="116">
        <f t="shared" si="75"/>
        <v>-1.4072163657760954E-2</v>
      </c>
      <c r="T70" s="165">
        <v>390932195.55000001</v>
      </c>
      <c r="U70" s="165">
        <v>3540.9</v>
      </c>
      <c r="V70" s="116">
        <f t="shared" si="76"/>
        <v>-8.551128117369489E-3</v>
      </c>
      <c r="W70" s="116">
        <f t="shared" si="77"/>
        <v>-8.0423280423277857E-4</v>
      </c>
      <c r="X70" s="165">
        <v>315796949.30000001</v>
      </c>
      <c r="Y70" s="165">
        <v>3542.92</v>
      </c>
      <c r="Z70" s="116">
        <f t="shared" si="78"/>
        <v>-0.19219508422500914</v>
      </c>
      <c r="AA70" s="116">
        <f t="shared" si="79"/>
        <v>5.7047643254539294E-4</v>
      </c>
      <c r="AB70" s="165">
        <v>284942471.27999997</v>
      </c>
      <c r="AC70" s="165">
        <v>3522.45</v>
      </c>
      <c r="AD70" s="116">
        <f t="shared" si="80"/>
        <v>-9.7703534148738655E-2</v>
      </c>
      <c r="AE70" s="116">
        <f t="shared" si="81"/>
        <v>-5.7777200727084591E-3</v>
      </c>
      <c r="AF70" s="165">
        <v>245334981.28999999</v>
      </c>
      <c r="AG70" s="165">
        <v>3517.35</v>
      </c>
      <c r="AH70" s="116">
        <f t="shared" si="82"/>
        <v>-0.13900170729929379</v>
      </c>
      <c r="AI70" s="116">
        <f t="shared" si="83"/>
        <v>-1.4478558957543497E-3</v>
      </c>
      <c r="AJ70" s="117">
        <f t="shared" ref="AJ70:AJ126" si="84">AVERAGE(F70,J70,N70,R70,V70,Z70,AD70,AH70)</f>
        <v>-5.6862108838306044E-2</v>
      </c>
      <c r="AK70" s="117">
        <f t="shared" ref="AK70:AK126" si="85">AVERAGE(G70,K70,O70,S70,W70,AA70,AE70,AI70)</f>
        <v>-2.8511111268295164E-3</v>
      </c>
      <c r="AL70" s="118">
        <f t="shared" ref="AL70:AL126" si="86">((AF70-D70)/D70)</f>
        <v>-0.38641350519352802</v>
      </c>
      <c r="AM70" s="118">
        <f t="shared" ref="AM70:AM126" si="87">((AG70-E70)/E70)</f>
        <v>-2.1482402623957873E-2</v>
      </c>
      <c r="AN70" s="119">
        <f t="shared" ref="AN70:AN126" si="88">STDEV(F70,J70,N70,R70,V70,Z70,AD70,AH70)</f>
        <v>7.5855266870842541E-2</v>
      </c>
      <c r="AO70" s="203">
        <f t="shared" ref="AO70:AO126" si="89">STDEV(G70,K70,O70,S70,W70,AA70,AE70,AI70)</f>
        <v>5.7784568003448568E-3</v>
      </c>
      <c r="AP70" s="123"/>
      <c r="AQ70" s="121"/>
      <c r="AR70" s="121"/>
      <c r="AS70" s="122"/>
      <c r="AT70" s="122"/>
    </row>
    <row r="71" spans="1:46">
      <c r="A71" s="199" t="s">
        <v>116</v>
      </c>
      <c r="B71" s="165">
        <v>58347075.630000003</v>
      </c>
      <c r="C71" s="165">
        <v>12.343894000000001</v>
      </c>
      <c r="D71" s="165">
        <v>64504507.350000001</v>
      </c>
      <c r="E71" s="165">
        <v>12.429076999999999</v>
      </c>
      <c r="F71" s="116">
        <f t="shared" si="54"/>
        <v>0.10553111108852327</v>
      </c>
      <c r="G71" s="116">
        <f t="shared" si="55"/>
        <v>6.9008207620706152E-3</v>
      </c>
      <c r="H71" s="165">
        <v>64451430.590000004</v>
      </c>
      <c r="I71" s="165">
        <v>12.293243</v>
      </c>
      <c r="J71" s="116">
        <f t="shared" si="70"/>
        <v>-8.2283800280815431E-4</v>
      </c>
      <c r="K71" s="116">
        <f t="shared" si="71"/>
        <v>-1.0928727853242773E-2</v>
      </c>
      <c r="L71" s="165">
        <v>64591537.539999999</v>
      </c>
      <c r="M71" s="165">
        <v>12.315535000000001</v>
      </c>
      <c r="N71" s="116">
        <f t="shared" si="72"/>
        <v>2.1738377056557362E-3</v>
      </c>
      <c r="O71" s="116">
        <f t="shared" si="73"/>
        <v>1.8133538887989281E-3</v>
      </c>
      <c r="P71" s="165">
        <v>64524620.43</v>
      </c>
      <c r="Q71" s="165">
        <v>12.305702999999999</v>
      </c>
      <c r="R71" s="116">
        <f t="shared" si="74"/>
        <v>-1.0360042901681856E-3</v>
      </c>
      <c r="S71" s="116">
        <f t="shared" si="75"/>
        <v>-7.9834128196632729E-4</v>
      </c>
      <c r="T71" s="165">
        <v>65420754.899999999</v>
      </c>
      <c r="U71" s="165">
        <v>12.314473</v>
      </c>
      <c r="V71" s="116">
        <f t="shared" si="76"/>
        <v>1.3888256359015343E-2</v>
      </c>
      <c r="W71" s="116">
        <f t="shared" si="77"/>
        <v>7.1267769098605472E-4</v>
      </c>
      <c r="X71" s="165">
        <v>65328921.390000001</v>
      </c>
      <c r="Y71" s="165">
        <v>12.33362</v>
      </c>
      <c r="Z71" s="116">
        <f t="shared" si="78"/>
        <v>-1.4037366297648443E-3</v>
      </c>
      <c r="AA71" s="116">
        <f t="shared" si="79"/>
        <v>1.5548371416300355E-3</v>
      </c>
      <c r="AB71" s="165">
        <v>65399100.590000004</v>
      </c>
      <c r="AC71" s="165">
        <v>12.231045</v>
      </c>
      <c r="AD71" s="116">
        <f t="shared" si="80"/>
        <v>1.0742439719928611E-3</v>
      </c>
      <c r="AE71" s="116">
        <f t="shared" si="81"/>
        <v>-8.3166985848436917E-3</v>
      </c>
      <c r="AF71" s="165">
        <v>65449113.039999999</v>
      </c>
      <c r="AG71" s="165">
        <v>12.364352</v>
      </c>
      <c r="AH71" s="116">
        <f t="shared" si="82"/>
        <v>7.6472687772166084E-4</v>
      </c>
      <c r="AI71" s="116">
        <f t="shared" si="83"/>
        <v>1.0899068722255562E-2</v>
      </c>
      <c r="AJ71" s="117">
        <f t="shared" si="84"/>
        <v>1.5021199635020964E-2</v>
      </c>
      <c r="AK71" s="117">
        <f t="shared" si="85"/>
        <v>2.2962381071105057E-4</v>
      </c>
      <c r="AL71" s="118">
        <f t="shared" si="86"/>
        <v>1.4644026112386046E-2</v>
      </c>
      <c r="AM71" s="118">
        <f t="shared" si="87"/>
        <v>-5.2075467872633868E-3</v>
      </c>
      <c r="AN71" s="119">
        <f t="shared" si="88"/>
        <v>3.6906818545288572E-2</v>
      </c>
      <c r="AO71" s="203">
        <f t="shared" si="89"/>
        <v>7.1857478629102182E-3</v>
      </c>
      <c r="AP71" s="123"/>
      <c r="AQ71" s="121">
        <v>421796041.39999998</v>
      </c>
      <c r="AR71" s="121">
        <v>2004.5</v>
      </c>
      <c r="AS71" s="122" t="e">
        <f>(#REF!/AQ71)-1</f>
        <v>#REF!</v>
      </c>
      <c r="AT71" s="122" t="e">
        <f>(#REF!/AR71)-1</f>
        <v>#REF!</v>
      </c>
    </row>
    <row r="72" spans="1:46">
      <c r="A72" s="198" t="s">
        <v>110</v>
      </c>
      <c r="B72" s="165">
        <v>12171764874.73</v>
      </c>
      <c r="C72" s="165">
        <v>1159.67</v>
      </c>
      <c r="D72" s="165">
        <v>12345030175.24</v>
      </c>
      <c r="E72" s="165">
        <v>1128.6199999999999</v>
      </c>
      <c r="F72" s="116">
        <f t="shared" si="54"/>
        <v>1.4235018692294916E-2</v>
      </c>
      <c r="G72" s="116">
        <f t="shared" si="55"/>
        <v>-2.6774858364879819E-2</v>
      </c>
      <c r="H72" s="165">
        <v>13358016402.709999</v>
      </c>
      <c r="I72" s="165">
        <v>1130.27</v>
      </c>
      <c r="J72" s="116">
        <f t="shared" si="70"/>
        <v>8.205619695460209E-2</v>
      </c>
      <c r="K72" s="116">
        <f t="shared" si="71"/>
        <v>1.4619623965551657E-3</v>
      </c>
      <c r="L72" s="165">
        <v>13478657274.52</v>
      </c>
      <c r="M72" s="165">
        <v>1131.6099999999999</v>
      </c>
      <c r="N72" s="116">
        <f t="shared" si="72"/>
        <v>9.031346284731798E-3</v>
      </c>
      <c r="O72" s="116">
        <f t="shared" si="73"/>
        <v>1.1855574331796103E-3</v>
      </c>
      <c r="P72" s="165">
        <v>13960351178.959999</v>
      </c>
      <c r="Q72" s="165">
        <v>1133.8599999999999</v>
      </c>
      <c r="R72" s="116">
        <f t="shared" si="74"/>
        <v>3.5737528941446627E-2</v>
      </c>
      <c r="S72" s="116">
        <f t="shared" si="75"/>
        <v>1.9883175298910402E-3</v>
      </c>
      <c r="T72" s="165">
        <v>14090206168.209999</v>
      </c>
      <c r="U72" s="165">
        <v>1136.57</v>
      </c>
      <c r="V72" s="116">
        <f t="shared" si="76"/>
        <v>9.3016993330159031E-3</v>
      </c>
      <c r="W72" s="116">
        <f t="shared" si="77"/>
        <v>2.3900657929550708E-3</v>
      </c>
      <c r="X72" s="165">
        <v>14640011509.860001</v>
      </c>
      <c r="Y72" s="165">
        <v>1137.95</v>
      </c>
      <c r="Z72" s="116">
        <f t="shared" si="78"/>
        <v>3.9020390126757676E-2</v>
      </c>
      <c r="AA72" s="116">
        <f t="shared" si="79"/>
        <v>1.2141795050019878E-3</v>
      </c>
      <c r="AB72" s="165">
        <v>14733872341.49</v>
      </c>
      <c r="AC72" s="165">
        <v>1139.6500000000001</v>
      </c>
      <c r="AD72" s="116">
        <f t="shared" si="80"/>
        <v>6.4112539506396013E-3</v>
      </c>
      <c r="AE72" s="116">
        <f t="shared" si="81"/>
        <v>1.4939144953645112E-3</v>
      </c>
      <c r="AF72" s="165">
        <v>14913388406.809999</v>
      </c>
      <c r="AG72" s="165">
        <v>1141.68</v>
      </c>
      <c r="AH72" s="116">
        <f t="shared" si="82"/>
        <v>1.2183902585777779E-2</v>
      </c>
      <c r="AI72" s="116">
        <f t="shared" si="83"/>
        <v>1.781248628965009E-3</v>
      </c>
      <c r="AJ72" s="117">
        <f t="shared" si="84"/>
        <v>2.5997167108658303E-2</v>
      </c>
      <c r="AK72" s="117">
        <f t="shared" si="85"/>
        <v>-1.9074515728709281E-3</v>
      </c>
      <c r="AL72" s="118">
        <f t="shared" si="86"/>
        <v>0.20804795088482383</v>
      </c>
      <c r="AM72" s="118">
        <f t="shared" si="87"/>
        <v>1.1571653878187675E-2</v>
      </c>
      <c r="AN72" s="119">
        <f t="shared" si="88"/>
        <v>2.5874515704341152E-2</v>
      </c>
      <c r="AO72" s="203">
        <f t="shared" si="89"/>
        <v>1.0056082942856344E-2</v>
      </c>
      <c r="AP72" s="123"/>
      <c r="AQ72" s="121"/>
      <c r="AR72" s="121"/>
      <c r="AS72" s="122"/>
      <c r="AT72" s="122"/>
    </row>
    <row r="73" spans="1:46">
      <c r="A73" s="198" t="s">
        <v>118</v>
      </c>
      <c r="B73" s="165">
        <v>114641184801.45</v>
      </c>
      <c r="C73" s="165">
        <v>484.97</v>
      </c>
      <c r="D73" s="165">
        <v>114912238376.17999</v>
      </c>
      <c r="E73" s="165">
        <v>484.99</v>
      </c>
      <c r="F73" s="116">
        <f t="shared" si="54"/>
        <v>2.3643647368041453E-3</v>
      </c>
      <c r="G73" s="116">
        <f t="shared" si="55"/>
        <v>4.1239664309095013E-5</v>
      </c>
      <c r="H73" s="165">
        <v>115200245009.00999</v>
      </c>
      <c r="I73" s="165">
        <v>485.29</v>
      </c>
      <c r="J73" s="116">
        <f t="shared" si="70"/>
        <v>2.5063181859461747E-3</v>
      </c>
      <c r="K73" s="116">
        <f t="shared" si="71"/>
        <v>6.1856945504033356E-4</v>
      </c>
      <c r="L73" s="165">
        <v>110372325517.24001</v>
      </c>
      <c r="M73" s="165">
        <v>488.28</v>
      </c>
      <c r="N73" s="116">
        <f t="shared" si="72"/>
        <v>-4.1908934233537351E-2</v>
      </c>
      <c r="O73" s="116">
        <f t="shared" si="73"/>
        <v>6.1612643986069197E-3</v>
      </c>
      <c r="P73" s="165">
        <v>116356778616.52</v>
      </c>
      <c r="Q73" s="165">
        <v>499.85</v>
      </c>
      <c r="R73" s="116">
        <f t="shared" si="74"/>
        <v>5.4220594440091197E-2</v>
      </c>
      <c r="S73" s="116">
        <f t="shared" si="75"/>
        <v>2.3695420660276995E-2</v>
      </c>
      <c r="T73" s="165">
        <v>118209528536.60001</v>
      </c>
      <c r="U73" s="165">
        <v>506.92</v>
      </c>
      <c r="V73" s="116">
        <f t="shared" si="76"/>
        <v>1.5923008028489314E-2</v>
      </c>
      <c r="W73" s="116">
        <f t="shared" si="77"/>
        <v>1.4144243272981881E-2</v>
      </c>
      <c r="X73" s="165">
        <v>119233679734.39</v>
      </c>
      <c r="Y73" s="165">
        <v>507.73</v>
      </c>
      <c r="Z73" s="116">
        <f t="shared" si="78"/>
        <v>8.6638633151548006E-3</v>
      </c>
      <c r="AA73" s="116">
        <f t="shared" si="79"/>
        <v>1.5978852678923741E-3</v>
      </c>
      <c r="AB73" s="165">
        <v>119975823101.85001</v>
      </c>
      <c r="AC73" s="165">
        <v>508.65</v>
      </c>
      <c r="AD73" s="116">
        <f t="shared" si="80"/>
        <v>6.2242763044236893E-3</v>
      </c>
      <c r="AE73" s="116">
        <f t="shared" si="81"/>
        <v>1.8119866858368799E-3</v>
      </c>
      <c r="AF73" s="165">
        <v>120938545715.2</v>
      </c>
      <c r="AG73" s="165">
        <v>508.4</v>
      </c>
      <c r="AH73" s="116">
        <f t="shared" si="82"/>
        <v>8.0243051346496307E-3</v>
      </c>
      <c r="AI73" s="116">
        <f t="shared" si="83"/>
        <v>-4.9149710016710901E-4</v>
      </c>
      <c r="AJ73" s="117">
        <f t="shared" si="84"/>
        <v>7.002224489002699E-3</v>
      </c>
      <c r="AK73" s="117">
        <f t="shared" si="85"/>
        <v>5.9473890380971712E-3</v>
      </c>
      <c r="AL73" s="118">
        <f t="shared" si="86"/>
        <v>5.2442693869491186E-2</v>
      </c>
      <c r="AM73" s="118">
        <f t="shared" si="87"/>
        <v>4.8269036474978801E-2</v>
      </c>
      <c r="AN73" s="119">
        <f t="shared" si="88"/>
        <v>2.6042794725378283E-2</v>
      </c>
      <c r="AO73" s="203">
        <f t="shared" si="89"/>
        <v>8.6436161200670481E-3</v>
      </c>
      <c r="AP73" s="123"/>
      <c r="AQ73" s="121"/>
      <c r="AR73" s="121"/>
      <c r="AS73" s="122"/>
      <c r="AT73" s="122"/>
    </row>
    <row r="74" spans="1:46">
      <c r="A74" s="198" t="s">
        <v>125</v>
      </c>
      <c r="B74" s="165">
        <v>81794488.170000002</v>
      </c>
      <c r="C74" s="165">
        <v>0.73770000000000002</v>
      </c>
      <c r="D74" s="165">
        <v>81115647.730000004</v>
      </c>
      <c r="E74" s="165">
        <v>0.75</v>
      </c>
      <c r="F74" s="116">
        <f t="shared" si="54"/>
        <v>-8.2993421095698943E-3</v>
      </c>
      <c r="G74" s="116">
        <f t="shared" si="55"/>
        <v>1.6673444489629902E-2</v>
      </c>
      <c r="H74" s="165">
        <v>30214883.52</v>
      </c>
      <c r="I74" s="165">
        <v>0.63019999999999998</v>
      </c>
      <c r="J74" s="116">
        <f t="shared" si="70"/>
        <v>-0.62750857121214543</v>
      </c>
      <c r="K74" s="116">
        <f t="shared" si="71"/>
        <v>-0.15973333333333337</v>
      </c>
      <c r="L74" s="165">
        <v>33647486.719999999</v>
      </c>
      <c r="M74" s="165">
        <v>0.7016</v>
      </c>
      <c r="N74" s="116">
        <f t="shared" si="72"/>
        <v>0.11360636878602798</v>
      </c>
      <c r="O74" s="116">
        <f t="shared" si="73"/>
        <v>0.11329736591558238</v>
      </c>
      <c r="P74" s="165">
        <v>30242611.489999998</v>
      </c>
      <c r="Q74" s="165">
        <v>0.63060000000000005</v>
      </c>
      <c r="R74" s="116">
        <f t="shared" si="74"/>
        <v>-0.10119255736197823</v>
      </c>
      <c r="S74" s="116">
        <f t="shared" si="75"/>
        <v>-0.10119726339794748</v>
      </c>
      <c r="T74" s="165">
        <v>30179076.699999999</v>
      </c>
      <c r="U74" s="165">
        <v>0.63100000000000001</v>
      </c>
      <c r="V74" s="116">
        <f t="shared" si="76"/>
        <v>-2.1008367620966688E-3</v>
      </c>
      <c r="W74" s="116">
        <f t="shared" si="77"/>
        <v>6.3431652394537884E-4</v>
      </c>
      <c r="X74" s="165">
        <v>30194156.739999998</v>
      </c>
      <c r="Y74" s="165">
        <v>0.63129999999999997</v>
      </c>
      <c r="Z74" s="116">
        <f t="shared" si="78"/>
        <v>4.9968526704460467E-4</v>
      </c>
      <c r="AA74" s="116">
        <f t="shared" si="79"/>
        <v>4.754358161647654E-4</v>
      </c>
      <c r="AB74" s="165">
        <v>30999936.600000001</v>
      </c>
      <c r="AC74" s="165">
        <v>0.64890000000000003</v>
      </c>
      <c r="AD74" s="116">
        <f t="shared" si="80"/>
        <v>2.6686615789224495E-2</v>
      </c>
      <c r="AE74" s="116">
        <f t="shared" si="81"/>
        <v>2.7878979882781658E-2</v>
      </c>
      <c r="AF74" s="165">
        <v>30997714.969999999</v>
      </c>
      <c r="AG74" s="165">
        <v>0.64880000000000004</v>
      </c>
      <c r="AH74" s="116">
        <f t="shared" si="82"/>
        <v>-7.1665630438827484E-5</v>
      </c>
      <c r="AI74" s="116">
        <f t="shared" si="83"/>
        <v>-1.5410695022343809E-4</v>
      </c>
      <c r="AJ74" s="117">
        <f t="shared" si="84"/>
        <v>-7.4797537904241498E-2</v>
      </c>
      <c r="AK74" s="117">
        <f t="shared" si="85"/>
        <v>-1.2765645131675024E-2</v>
      </c>
      <c r="AL74" s="118">
        <f t="shared" si="86"/>
        <v>-0.61785776434679529</v>
      </c>
      <c r="AM74" s="118">
        <f t="shared" si="87"/>
        <v>-0.13493333333333327</v>
      </c>
      <c r="AN74" s="119">
        <f t="shared" si="88"/>
        <v>0.23081894484786863</v>
      </c>
      <c r="AO74" s="203">
        <f t="shared" si="89"/>
        <v>8.3104166021988085E-2</v>
      </c>
      <c r="AP74" s="123"/>
      <c r="AQ74" s="121"/>
      <c r="AR74" s="121"/>
      <c r="AS74" s="122"/>
      <c r="AT74" s="122"/>
    </row>
    <row r="75" spans="1:46">
      <c r="A75" s="198" t="s">
        <v>129</v>
      </c>
      <c r="B75" s="165">
        <v>1284924932.3800001</v>
      </c>
      <c r="C75" s="165">
        <v>1191.31</v>
      </c>
      <c r="D75" s="165">
        <v>1322007636.6300001</v>
      </c>
      <c r="E75" s="165">
        <v>1199.6099999999999</v>
      </c>
      <c r="F75" s="116">
        <f t="shared" si="54"/>
        <v>2.8859821547172895E-2</v>
      </c>
      <c r="G75" s="116">
        <f t="shared" si="55"/>
        <v>6.9671202289915768E-3</v>
      </c>
      <c r="H75" s="165">
        <v>1335490589.0599999</v>
      </c>
      <c r="I75" s="165">
        <v>1200.8</v>
      </c>
      <c r="J75" s="116">
        <f t="shared" si="70"/>
        <v>1.0198846100745635E-2</v>
      </c>
      <c r="K75" s="116">
        <f t="shared" si="71"/>
        <v>9.9198906311222376E-4</v>
      </c>
      <c r="L75" s="165">
        <v>1322916153.55</v>
      </c>
      <c r="M75" s="165">
        <v>1189.58</v>
      </c>
      <c r="N75" s="116">
        <f t="shared" si="72"/>
        <v>-9.4155927514627032E-3</v>
      </c>
      <c r="O75" s="116">
        <f t="shared" si="73"/>
        <v>-9.3437708194537214E-3</v>
      </c>
      <c r="P75" s="165">
        <v>1343441674.6099999</v>
      </c>
      <c r="Q75" s="165">
        <v>1168.1600000000001</v>
      </c>
      <c r="R75" s="116">
        <f t="shared" si="74"/>
        <v>1.5515360519954658E-2</v>
      </c>
      <c r="S75" s="116">
        <f t="shared" si="75"/>
        <v>-1.8006355184182525E-2</v>
      </c>
      <c r="T75" s="165">
        <v>1327481004.3699999</v>
      </c>
      <c r="U75" s="165">
        <v>1158.1099999999999</v>
      </c>
      <c r="V75" s="116">
        <f t="shared" si="76"/>
        <v>-1.1880434068440955E-2</v>
      </c>
      <c r="W75" s="116">
        <f t="shared" si="77"/>
        <v>-8.6032735241749255E-3</v>
      </c>
      <c r="X75" s="165">
        <v>1332839931.75</v>
      </c>
      <c r="Y75" s="165">
        <v>1161.93</v>
      </c>
      <c r="Z75" s="116">
        <f t="shared" si="78"/>
        <v>4.0369145489530913E-3</v>
      </c>
      <c r="AA75" s="116">
        <f t="shared" si="79"/>
        <v>3.298477692101928E-3</v>
      </c>
      <c r="AB75" s="165">
        <v>1333064745.3299999</v>
      </c>
      <c r="AC75" s="165">
        <v>1164.95</v>
      </c>
      <c r="AD75" s="116">
        <f t="shared" si="80"/>
        <v>1.6867260249679543E-4</v>
      </c>
      <c r="AE75" s="116">
        <f t="shared" si="81"/>
        <v>2.5991238714896609E-3</v>
      </c>
      <c r="AF75" s="165">
        <v>1321783354.6600001</v>
      </c>
      <c r="AG75" s="165">
        <v>1156.1199999999999</v>
      </c>
      <c r="AH75" s="116">
        <f t="shared" si="82"/>
        <v>-8.4627477468899176E-3</v>
      </c>
      <c r="AI75" s="116">
        <f t="shared" si="83"/>
        <v>-7.5797244516933385E-3</v>
      </c>
      <c r="AJ75" s="117">
        <f t="shared" si="84"/>
        <v>3.6276050940661879E-3</v>
      </c>
      <c r="AK75" s="117">
        <f t="shared" si="85"/>
        <v>-3.7095516404761406E-3</v>
      </c>
      <c r="AL75" s="118">
        <f t="shared" si="86"/>
        <v>-1.6965255251607901E-4</v>
      </c>
      <c r="AM75" s="118">
        <f t="shared" si="87"/>
        <v>-3.6253449037603899E-2</v>
      </c>
      <c r="AN75" s="119">
        <f t="shared" si="88"/>
        <v>1.4092030946112818E-2</v>
      </c>
      <c r="AO75" s="203">
        <f t="shared" si="89"/>
        <v>8.4521969910204362E-3</v>
      </c>
      <c r="AP75" s="123"/>
      <c r="AQ75" s="121"/>
      <c r="AR75" s="121"/>
      <c r="AS75" s="122"/>
      <c r="AT75" s="122"/>
    </row>
    <row r="76" spans="1:46" s="279" customFormat="1">
      <c r="A76" s="198" t="s">
        <v>130</v>
      </c>
      <c r="B76" s="165">
        <v>288118018.39999998</v>
      </c>
      <c r="C76" s="165">
        <v>156.03</v>
      </c>
      <c r="D76" s="165">
        <v>288446636</v>
      </c>
      <c r="E76" s="165">
        <v>156.21</v>
      </c>
      <c r="F76" s="116">
        <f t="shared" si="54"/>
        <v>1.1405659452502464E-3</v>
      </c>
      <c r="G76" s="116">
        <f t="shared" si="55"/>
        <v>1.1536243030186939E-3</v>
      </c>
      <c r="H76" s="165">
        <v>288446636</v>
      </c>
      <c r="I76" s="165">
        <v>156.38999999999999</v>
      </c>
      <c r="J76" s="116">
        <f t="shared" si="70"/>
        <v>0</v>
      </c>
      <c r="K76" s="116">
        <f t="shared" si="71"/>
        <v>1.152294987516666E-3</v>
      </c>
      <c r="L76" s="165">
        <v>289205803.30000001</v>
      </c>
      <c r="M76" s="165">
        <v>156.61000000000001</v>
      </c>
      <c r="N76" s="116">
        <f t="shared" si="72"/>
        <v>2.631915943023901E-3</v>
      </c>
      <c r="O76" s="116">
        <f t="shared" si="73"/>
        <v>1.4067395613532024E-3</v>
      </c>
      <c r="P76" s="165">
        <v>289194549.04000002</v>
      </c>
      <c r="Q76" s="165">
        <v>156.6</v>
      </c>
      <c r="R76" s="116">
        <f t="shared" si="74"/>
        <v>-3.8914364343913784E-5</v>
      </c>
      <c r="S76" s="116">
        <f t="shared" si="75"/>
        <v>-6.385288295778894E-5</v>
      </c>
      <c r="T76" s="165">
        <v>289508912.88</v>
      </c>
      <c r="U76" s="165">
        <v>156.77000000000001</v>
      </c>
      <c r="V76" s="116">
        <f t="shared" si="76"/>
        <v>1.0870323837137486E-3</v>
      </c>
      <c r="W76" s="116">
        <f t="shared" si="77"/>
        <v>1.0855683269477389E-3</v>
      </c>
      <c r="X76" s="165">
        <v>286032609.24000001</v>
      </c>
      <c r="Y76" s="165">
        <v>154.87</v>
      </c>
      <c r="Z76" s="116">
        <f t="shared" si="78"/>
        <v>-1.2007587626294933E-2</v>
      </c>
      <c r="AA76" s="116">
        <f t="shared" si="79"/>
        <v>-1.2119665752376128E-2</v>
      </c>
      <c r="AB76" s="165">
        <v>285927084.44</v>
      </c>
      <c r="AC76" s="165">
        <v>156.30000000000001</v>
      </c>
      <c r="AD76" s="116">
        <f t="shared" si="80"/>
        <v>-3.6892576787099729E-4</v>
      </c>
      <c r="AE76" s="116">
        <f t="shared" si="81"/>
        <v>9.2335507199587195E-3</v>
      </c>
      <c r="AF76" s="165">
        <v>280435889.41000003</v>
      </c>
      <c r="AG76" s="165">
        <v>153.27000000000001</v>
      </c>
      <c r="AH76" s="116">
        <f t="shared" si="82"/>
        <v>-1.9204878896851286E-2</v>
      </c>
      <c r="AI76" s="116">
        <f t="shared" si="83"/>
        <v>-1.9385796545105572E-2</v>
      </c>
      <c r="AJ76" s="117">
        <f t="shared" si="84"/>
        <v>-3.3450990479216543E-3</v>
      </c>
      <c r="AK76" s="117">
        <f t="shared" si="85"/>
        <v>-2.1921921602055588E-3</v>
      </c>
      <c r="AL76" s="118">
        <f t="shared" si="86"/>
        <v>-2.7772022933212414E-2</v>
      </c>
      <c r="AM76" s="118">
        <f t="shared" si="87"/>
        <v>-1.8820818129441121E-2</v>
      </c>
      <c r="AN76" s="119">
        <f t="shared" si="88"/>
        <v>7.8652868904394071E-3</v>
      </c>
      <c r="AO76" s="203">
        <f t="shared" si="89"/>
        <v>9.0658566496564785E-3</v>
      </c>
      <c r="AP76" s="123"/>
      <c r="AQ76" s="121"/>
      <c r="AR76" s="121"/>
      <c r="AS76" s="122"/>
      <c r="AT76" s="122"/>
    </row>
    <row r="77" spans="1:46">
      <c r="A77" s="198" t="s">
        <v>135</v>
      </c>
      <c r="B77" s="165">
        <v>617847404.64999998</v>
      </c>
      <c r="C77" s="165">
        <v>171.25441499999999</v>
      </c>
      <c r="D77" s="165">
        <v>618669464.27999997</v>
      </c>
      <c r="E77" s="165">
        <v>172.138429</v>
      </c>
      <c r="F77" s="116">
        <f t="shared" si="54"/>
        <v>1.3305221059651095E-3</v>
      </c>
      <c r="G77" s="116">
        <f t="shared" si="55"/>
        <v>5.1619924660044978E-3</v>
      </c>
      <c r="H77" s="165">
        <v>625813807.42999995</v>
      </c>
      <c r="I77" s="165">
        <v>172.45211599999999</v>
      </c>
      <c r="J77" s="116">
        <f t="shared" si="70"/>
        <v>1.1547916233936769E-2</v>
      </c>
      <c r="K77" s="116">
        <f t="shared" si="71"/>
        <v>1.822295008861661E-3</v>
      </c>
      <c r="L77" s="165">
        <v>623279447.85000002</v>
      </c>
      <c r="M77" s="165">
        <v>170.83476899999999</v>
      </c>
      <c r="N77" s="116">
        <f t="shared" si="72"/>
        <v>-4.0497022435597241E-3</v>
      </c>
      <c r="O77" s="116">
        <f t="shared" si="73"/>
        <v>-9.3785280083196858E-3</v>
      </c>
      <c r="P77" s="165">
        <v>645229733.26999998</v>
      </c>
      <c r="Q77" s="165">
        <v>171.17983599999999</v>
      </c>
      <c r="R77" s="116">
        <f t="shared" si="74"/>
        <v>3.5217406086013869E-2</v>
      </c>
      <c r="S77" s="116">
        <f t="shared" si="75"/>
        <v>2.0198874153071278E-3</v>
      </c>
      <c r="T77" s="165">
        <v>644042403.32000005</v>
      </c>
      <c r="U77" s="165">
        <v>168.97435300000001</v>
      </c>
      <c r="V77" s="116">
        <f t="shared" si="76"/>
        <v>-1.8401662055816694E-3</v>
      </c>
      <c r="W77" s="116">
        <f t="shared" si="77"/>
        <v>-1.2884011642586145E-2</v>
      </c>
      <c r="X77" s="165">
        <v>636265708.97000003</v>
      </c>
      <c r="Y77" s="165">
        <v>169.28667100000001</v>
      </c>
      <c r="Z77" s="116">
        <f t="shared" si="78"/>
        <v>-1.2074817294500533E-2</v>
      </c>
      <c r="AA77" s="116">
        <f t="shared" si="79"/>
        <v>1.8483159985823693E-3</v>
      </c>
      <c r="AB77" s="165">
        <v>637818571.77999997</v>
      </c>
      <c r="AC77" s="165">
        <v>169.59476599999999</v>
      </c>
      <c r="AD77" s="116">
        <f t="shared" si="80"/>
        <v>2.4405885593202074E-3</v>
      </c>
      <c r="AE77" s="116">
        <f t="shared" si="81"/>
        <v>1.8199601786721899E-3</v>
      </c>
      <c r="AF77" s="165">
        <v>639706445.01999998</v>
      </c>
      <c r="AG77" s="165">
        <v>169.88465099999999</v>
      </c>
      <c r="AH77" s="116">
        <f t="shared" si="82"/>
        <v>2.9598906703694819E-3</v>
      </c>
      <c r="AI77" s="116">
        <f t="shared" si="83"/>
        <v>1.7092803441823093E-3</v>
      </c>
      <c r="AJ77" s="117">
        <f t="shared" si="84"/>
        <v>4.4414547389954387E-3</v>
      </c>
      <c r="AK77" s="117">
        <f t="shared" si="85"/>
        <v>-9.8510102991195936E-4</v>
      </c>
      <c r="AL77" s="118">
        <f t="shared" si="86"/>
        <v>3.400358665589321E-2</v>
      </c>
      <c r="AM77" s="118">
        <f t="shared" si="87"/>
        <v>-1.3092823102272015E-2</v>
      </c>
      <c r="AN77" s="119">
        <f t="shared" si="88"/>
        <v>1.4131439751626665E-2</v>
      </c>
      <c r="AO77" s="203">
        <f t="shared" si="89"/>
        <v>6.435262101028817E-3</v>
      </c>
      <c r="AP77" s="123"/>
      <c r="AQ77" s="121"/>
      <c r="AR77" s="121"/>
      <c r="AS77" s="122"/>
      <c r="AT77" s="122"/>
    </row>
    <row r="78" spans="1:46" s="279" customFormat="1">
      <c r="A78" s="198" t="s">
        <v>141</v>
      </c>
      <c r="B78" s="165">
        <v>2362695443.9899998</v>
      </c>
      <c r="C78" s="165">
        <v>1.5862000000000001</v>
      </c>
      <c r="D78" s="165">
        <v>2417844818.6399999</v>
      </c>
      <c r="E78" s="165">
        <v>1.6133999999999999</v>
      </c>
      <c r="F78" s="116">
        <f t="shared" si="54"/>
        <v>2.3341719640711137E-2</v>
      </c>
      <c r="G78" s="116">
        <f t="shared" si="55"/>
        <v>1.7147900643046204E-2</v>
      </c>
      <c r="H78" s="165">
        <v>2311398956.0999999</v>
      </c>
      <c r="I78" s="165">
        <v>1.5677000000000001</v>
      </c>
      <c r="J78" s="116">
        <f t="shared" si="70"/>
        <v>-4.4025101081497077E-2</v>
      </c>
      <c r="K78" s="116">
        <f t="shared" si="71"/>
        <v>-2.8325275815048873E-2</v>
      </c>
      <c r="L78" s="165">
        <v>2219654301.5500002</v>
      </c>
      <c r="M78" s="165">
        <v>1.5606</v>
      </c>
      <c r="N78" s="116">
        <f t="shared" si="72"/>
        <v>-3.9692262691335439E-2</v>
      </c>
      <c r="O78" s="116">
        <f t="shared" si="73"/>
        <v>-4.5289277285195549E-3</v>
      </c>
      <c r="P78" s="165">
        <v>2024983601.5899999</v>
      </c>
      <c r="Q78" s="165">
        <v>1.5118</v>
      </c>
      <c r="R78" s="116">
        <f t="shared" si="74"/>
        <v>-8.770316162479011E-2</v>
      </c>
      <c r="S78" s="116">
        <f t="shared" si="75"/>
        <v>-3.1270024349609099E-2</v>
      </c>
      <c r="T78" s="165">
        <v>1949032166.8800001</v>
      </c>
      <c r="U78" s="165">
        <v>1.4766999999999999</v>
      </c>
      <c r="V78" s="116">
        <f t="shared" si="76"/>
        <v>-3.7507185070715328E-2</v>
      </c>
      <c r="W78" s="116">
        <f t="shared" si="77"/>
        <v>-2.3217356793226705E-2</v>
      </c>
      <c r="X78" s="165">
        <v>1975921662.96</v>
      </c>
      <c r="Y78" s="165">
        <v>1.5236000000000001</v>
      </c>
      <c r="Z78" s="116">
        <f t="shared" si="78"/>
        <v>1.3796332629565821E-2</v>
      </c>
      <c r="AA78" s="116">
        <f t="shared" si="79"/>
        <v>3.1760005417485047E-2</v>
      </c>
      <c r="AB78" s="165">
        <v>1836423167.1400001</v>
      </c>
      <c r="AC78" s="165">
        <v>1.4441999999999999</v>
      </c>
      <c r="AD78" s="116">
        <f t="shared" si="80"/>
        <v>-7.0599203619755996E-2</v>
      </c>
      <c r="AE78" s="116">
        <f t="shared" si="81"/>
        <v>-5.2113415594644351E-2</v>
      </c>
      <c r="AF78" s="165">
        <v>1876706103.96</v>
      </c>
      <c r="AG78" s="165">
        <v>1.1499999999999999</v>
      </c>
      <c r="AH78" s="116">
        <f t="shared" si="82"/>
        <v>2.1935541622868752E-2</v>
      </c>
      <c r="AI78" s="116">
        <f t="shared" si="83"/>
        <v>-0.20371139731339152</v>
      </c>
      <c r="AJ78" s="117">
        <f t="shared" si="84"/>
        <v>-2.7556665024368529E-2</v>
      </c>
      <c r="AK78" s="117">
        <f t="shared" si="85"/>
        <v>-3.6782311441738609E-2</v>
      </c>
      <c r="AL78" s="118">
        <f t="shared" si="86"/>
        <v>-0.22381035809584418</v>
      </c>
      <c r="AM78" s="118">
        <f t="shared" si="87"/>
        <v>-0.28721953638279413</v>
      </c>
      <c r="AN78" s="119">
        <f t="shared" si="88"/>
        <v>4.2658026616048429E-2</v>
      </c>
      <c r="AO78" s="203">
        <f t="shared" si="89"/>
        <v>7.2735405955498808E-2</v>
      </c>
      <c r="AP78" s="123"/>
      <c r="AQ78" s="121"/>
      <c r="AR78" s="121"/>
      <c r="AS78" s="122"/>
      <c r="AT78" s="122"/>
    </row>
    <row r="79" spans="1:46" s="279" customFormat="1">
      <c r="A79" s="198" t="s">
        <v>160</v>
      </c>
      <c r="B79" s="165">
        <v>1870231275.52</v>
      </c>
      <c r="C79" s="177">
        <v>508.25</v>
      </c>
      <c r="D79" s="165">
        <v>1869382531.3900001</v>
      </c>
      <c r="E79" s="165">
        <v>510.39</v>
      </c>
      <c r="F79" s="116">
        <f t="shared" si="54"/>
        <v>-4.5381773960757383E-4</v>
      </c>
      <c r="G79" s="116">
        <f t="shared" si="55"/>
        <v>4.2105263157894467E-3</v>
      </c>
      <c r="H79" s="165">
        <v>2054418128.1600001</v>
      </c>
      <c r="I79" s="165">
        <v>559.87</v>
      </c>
      <c r="J79" s="116">
        <f t="shared" si="70"/>
        <v>9.8982200626650085E-2</v>
      </c>
      <c r="K79" s="116">
        <f t="shared" si="71"/>
        <v>9.6945473069613472E-2</v>
      </c>
      <c r="L79" s="165">
        <v>1769727427.2</v>
      </c>
      <c r="M79" s="165">
        <v>518</v>
      </c>
      <c r="N79" s="116">
        <f t="shared" si="72"/>
        <v>-0.13857485828115124</v>
      </c>
      <c r="O79" s="116">
        <f t="shared" si="73"/>
        <v>-7.4785217997035039E-2</v>
      </c>
      <c r="P79" s="165">
        <v>1885525330.9860001</v>
      </c>
      <c r="Q79" s="165">
        <v>510.84</v>
      </c>
      <c r="R79" s="116">
        <f t="shared" si="74"/>
        <v>6.5432620869311689E-2</v>
      </c>
      <c r="S79" s="116">
        <f t="shared" si="75"/>
        <v>-1.3822393822393871E-2</v>
      </c>
      <c r="T79" s="165">
        <v>1901666699.1400001</v>
      </c>
      <c r="U79" s="165">
        <v>518.4</v>
      </c>
      <c r="V79" s="116">
        <f t="shared" si="76"/>
        <v>8.5606742528137863E-3</v>
      </c>
      <c r="W79" s="116">
        <f t="shared" si="77"/>
        <v>1.4799154334038059E-2</v>
      </c>
      <c r="X79" s="165">
        <v>1886118313.6800001</v>
      </c>
      <c r="Y79" s="165">
        <v>515.74</v>
      </c>
      <c r="Z79" s="116">
        <f t="shared" si="78"/>
        <v>-8.176188533475166E-3</v>
      </c>
      <c r="AA79" s="116">
        <f t="shared" si="79"/>
        <v>-5.131172839506112E-3</v>
      </c>
      <c r="AB79" s="165">
        <v>1881295197.98</v>
      </c>
      <c r="AC79" s="165">
        <v>513.6</v>
      </c>
      <c r="AD79" s="116">
        <f t="shared" si="80"/>
        <v>-2.5571649800640982E-3</v>
      </c>
      <c r="AE79" s="116">
        <f t="shared" si="81"/>
        <v>-4.149377593360969E-3</v>
      </c>
      <c r="AF79" s="165">
        <v>1892878495.6600001</v>
      </c>
      <c r="AG79" s="165">
        <v>518.95000000000005</v>
      </c>
      <c r="AH79" s="116">
        <f t="shared" si="82"/>
        <v>6.1570867200625304E-3</v>
      </c>
      <c r="AI79" s="116">
        <f t="shared" si="83"/>
        <v>1.0416666666666711E-2</v>
      </c>
      <c r="AJ79" s="117">
        <f t="shared" si="84"/>
        <v>3.6713191168175011E-3</v>
      </c>
      <c r="AK79" s="117">
        <f t="shared" si="85"/>
        <v>3.5604572667264625E-3</v>
      </c>
      <c r="AL79" s="118">
        <f t="shared" si="86"/>
        <v>1.2568836969140445E-2</v>
      </c>
      <c r="AM79" s="118">
        <f t="shared" si="87"/>
        <v>1.6771488469601793E-2</v>
      </c>
      <c r="AN79" s="119">
        <f t="shared" si="88"/>
        <v>6.9032969920853976E-2</v>
      </c>
      <c r="AO79" s="203">
        <f t="shared" si="89"/>
        <v>4.7010172177907143E-2</v>
      </c>
      <c r="AP79" s="123"/>
      <c r="AQ79" s="121"/>
      <c r="AR79" s="121"/>
      <c r="AS79" s="122"/>
      <c r="AT79" s="122"/>
    </row>
    <row r="80" spans="1:46" s="279" customFormat="1">
      <c r="A80" s="198" t="s">
        <v>168</v>
      </c>
      <c r="B80" s="165">
        <v>12572729193.709999</v>
      </c>
      <c r="C80" s="177">
        <v>111.25</v>
      </c>
      <c r="D80" s="165">
        <v>12661245025.75</v>
      </c>
      <c r="E80" s="177">
        <v>111.32</v>
      </c>
      <c r="F80" s="116">
        <f t="shared" si="54"/>
        <v>7.0403037141915405E-3</v>
      </c>
      <c r="G80" s="116">
        <f t="shared" si="55"/>
        <v>6.2921348314600605E-4</v>
      </c>
      <c r="H80" s="165">
        <v>12604717540.15</v>
      </c>
      <c r="I80" s="177">
        <v>111.39</v>
      </c>
      <c r="J80" s="116">
        <f t="shared" si="70"/>
        <v>-4.4646071918706849E-3</v>
      </c>
      <c r="K80" s="116">
        <f t="shared" si="71"/>
        <v>6.2881782249377821E-4</v>
      </c>
      <c r="L80" s="165">
        <v>12057590068.120001</v>
      </c>
      <c r="M80" s="177">
        <v>111.47</v>
      </c>
      <c r="N80" s="116">
        <f t="shared" si="72"/>
        <v>-4.3406563478096613E-2</v>
      </c>
      <c r="O80" s="116">
        <f t="shared" si="73"/>
        <v>7.1819732471495009E-4</v>
      </c>
      <c r="P80" s="165">
        <v>11933368103.290001</v>
      </c>
      <c r="Q80" s="177">
        <v>111.55</v>
      </c>
      <c r="R80" s="116">
        <f t="shared" si="74"/>
        <v>-1.0302387469486132E-2</v>
      </c>
      <c r="S80" s="116">
        <f t="shared" si="75"/>
        <v>7.1768188750334888E-4</v>
      </c>
      <c r="T80" s="165">
        <v>12233628477.629999</v>
      </c>
      <c r="U80" s="177">
        <v>111.63</v>
      </c>
      <c r="V80" s="116">
        <f t="shared" si="76"/>
        <v>2.5161410570852766E-2</v>
      </c>
      <c r="W80" s="116">
        <f t="shared" si="77"/>
        <v>7.1716718960106044E-4</v>
      </c>
      <c r="X80" s="165">
        <v>12270459581.959999</v>
      </c>
      <c r="Y80" s="177">
        <v>111.71</v>
      </c>
      <c r="Z80" s="116">
        <f t="shared" si="78"/>
        <v>3.0106443396861397E-3</v>
      </c>
      <c r="AA80" s="116">
        <f t="shared" si="79"/>
        <v>7.1665322941859982E-4</v>
      </c>
      <c r="AB80" s="165">
        <v>11523450392.48</v>
      </c>
      <c r="AC80" s="177">
        <v>111.79</v>
      </c>
      <c r="AD80" s="116">
        <f t="shared" si="80"/>
        <v>-6.0878664282326529E-2</v>
      </c>
      <c r="AE80" s="116">
        <f t="shared" si="81"/>
        <v>7.1614000537116205E-4</v>
      </c>
      <c r="AF80" s="165">
        <v>11009898423.459999</v>
      </c>
      <c r="AG80" s="177">
        <v>100.14</v>
      </c>
      <c r="AH80" s="116">
        <f t="shared" si="82"/>
        <v>-4.4565815925682761E-2</v>
      </c>
      <c r="AI80" s="116">
        <f t="shared" si="83"/>
        <v>-0.10421325699973169</v>
      </c>
      <c r="AJ80" s="117">
        <f t="shared" si="84"/>
        <v>-1.6050709965341532E-2</v>
      </c>
      <c r="AK80" s="117">
        <f t="shared" si="85"/>
        <v>-1.2421173257185348E-2</v>
      </c>
      <c r="AL80" s="118">
        <f t="shared" si="86"/>
        <v>-0.13042529379468998</v>
      </c>
      <c r="AM80" s="118">
        <f t="shared" si="87"/>
        <v>-0.10043118936399563</v>
      </c>
      <c r="AN80" s="119">
        <f t="shared" si="88"/>
        <v>3.007906126565282E-2</v>
      </c>
      <c r="AO80" s="203">
        <f t="shared" si="89"/>
        <v>3.7089624169221118E-2</v>
      </c>
      <c r="AP80" s="123"/>
      <c r="AQ80" s="121"/>
      <c r="AR80" s="121"/>
      <c r="AS80" s="122"/>
      <c r="AT80" s="122"/>
    </row>
    <row r="81" spans="1:46" s="279" customFormat="1">
      <c r="A81" s="198" t="s">
        <v>177</v>
      </c>
      <c r="B81" s="165">
        <v>460572479.01999998</v>
      </c>
      <c r="C81" s="177">
        <v>1.29</v>
      </c>
      <c r="D81" s="165">
        <v>459466298.47000003</v>
      </c>
      <c r="E81" s="177">
        <v>1.24</v>
      </c>
      <c r="F81" s="116">
        <f t="shared" si="54"/>
        <v>-2.4017512994994159E-3</v>
      </c>
      <c r="G81" s="116">
        <f t="shared" si="55"/>
        <v>-3.8759689922480654E-2</v>
      </c>
      <c r="H81" s="165">
        <v>435584104.39999998</v>
      </c>
      <c r="I81" s="177">
        <v>1.21</v>
      </c>
      <c r="J81" s="116">
        <f t="shared" si="70"/>
        <v>-5.1978119286499515E-2</v>
      </c>
      <c r="K81" s="116">
        <f t="shared" si="71"/>
        <v>-2.4193548387096794E-2</v>
      </c>
      <c r="L81" s="165">
        <v>423873116.92000002</v>
      </c>
      <c r="M81" s="177">
        <v>1.2</v>
      </c>
      <c r="N81" s="116">
        <f t="shared" si="72"/>
        <v>-2.6885709009357415E-2</v>
      </c>
      <c r="O81" s="116">
        <f t="shared" si="73"/>
        <v>-8.2644628099173625E-3</v>
      </c>
      <c r="P81" s="165">
        <v>403713166.52999997</v>
      </c>
      <c r="Q81" s="177">
        <v>1.1881999999999999</v>
      </c>
      <c r="R81" s="116">
        <f t="shared" si="74"/>
        <v>-4.7561285642479065E-2</v>
      </c>
      <c r="S81" s="116">
        <f t="shared" si="75"/>
        <v>-9.8333333333333606E-3</v>
      </c>
      <c r="T81" s="165">
        <v>396485505.87</v>
      </c>
      <c r="U81" s="177">
        <v>1.1194999999999999</v>
      </c>
      <c r="V81" s="116">
        <f t="shared" si="76"/>
        <v>-1.79029599706228E-2</v>
      </c>
      <c r="W81" s="116">
        <f t="shared" si="77"/>
        <v>-5.7818549065813823E-2</v>
      </c>
      <c r="X81" s="165">
        <v>399637307.18000001</v>
      </c>
      <c r="Y81" s="177">
        <v>1.1304000000000001</v>
      </c>
      <c r="Z81" s="116">
        <f t="shared" si="78"/>
        <v>7.9493481182472715E-3</v>
      </c>
      <c r="AA81" s="116">
        <f t="shared" si="79"/>
        <v>9.736489504243084E-3</v>
      </c>
      <c r="AB81" s="165">
        <v>395031376.68000001</v>
      </c>
      <c r="AC81" s="177">
        <v>1.1169</v>
      </c>
      <c r="AD81" s="116">
        <f t="shared" si="80"/>
        <v>-1.1525276587667152E-2</v>
      </c>
      <c r="AE81" s="116">
        <f t="shared" si="81"/>
        <v>-1.1942675159235729E-2</v>
      </c>
      <c r="AF81" s="165">
        <v>397284198.01999998</v>
      </c>
      <c r="AG81" s="177">
        <v>1.17</v>
      </c>
      <c r="AH81" s="116">
        <f t="shared" si="82"/>
        <v>5.7028921574118381E-3</v>
      </c>
      <c r="AI81" s="116">
        <f t="shared" si="83"/>
        <v>4.7542304593070038E-2</v>
      </c>
      <c r="AJ81" s="117">
        <f t="shared" si="84"/>
        <v>-1.8075357690058285E-2</v>
      </c>
      <c r="AK81" s="117">
        <f t="shared" si="85"/>
        <v>-1.1691683072570572E-2</v>
      </c>
      <c r="AL81" s="118">
        <f t="shared" si="86"/>
        <v>-0.13533549828804278</v>
      </c>
      <c r="AM81" s="118">
        <f t="shared" si="87"/>
        <v>-5.645161290322586E-2</v>
      </c>
      <c r="AN81" s="119">
        <f t="shared" si="88"/>
        <v>2.2765027000628012E-2</v>
      </c>
      <c r="AO81" s="203">
        <f t="shared" si="89"/>
        <v>3.1622224489821257E-2</v>
      </c>
      <c r="AP81" s="123"/>
      <c r="AQ81" s="121"/>
      <c r="AR81" s="121"/>
      <c r="AS81" s="122"/>
      <c r="AT81" s="122"/>
    </row>
    <row r="82" spans="1:46" s="279" customFormat="1">
      <c r="A82" s="198" t="s">
        <v>181</v>
      </c>
      <c r="B82" s="165">
        <v>1578548207.9400001</v>
      </c>
      <c r="C82" s="176">
        <v>41361.71</v>
      </c>
      <c r="D82" s="165">
        <v>1794232247.45</v>
      </c>
      <c r="E82" s="176">
        <v>41395.86</v>
      </c>
      <c r="F82" s="116">
        <f t="shared" si="54"/>
        <v>0.13663443309816106</v>
      </c>
      <c r="G82" s="116">
        <f t="shared" si="55"/>
        <v>8.2564284697130398E-4</v>
      </c>
      <c r="H82" s="165">
        <v>1858195955.3900001</v>
      </c>
      <c r="I82" s="176">
        <v>41164.370000000003</v>
      </c>
      <c r="J82" s="116">
        <f t="shared" si="70"/>
        <v>3.564962564400824E-2</v>
      </c>
      <c r="K82" s="116">
        <f t="shared" si="71"/>
        <v>-5.5921051042301809E-3</v>
      </c>
      <c r="L82" s="165">
        <v>1878128691.95</v>
      </c>
      <c r="M82" s="176">
        <v>41278.22</v>
      </c>
      <c r="N82" s="116">
        <f t="shared" si="72"/>
        <v>1.072692925747782E-2</v>
      </c>
      <c r="O82" s="116">
        <f t="shared" si="73"/>
        <v>2.7657413437882942E-3</v>
      </c>
      <c r="P82" s="165">
        <v>1843396719.1199999</v>
      </c>
      <c r="Q82" s="176">
        <v>41331.35</v>
      </c>
      <c r="R82" s="116">
        <f t="shared" si="74"/>
        <v>-1.8492860994492918E-2</v>
      </c>
      <c r="S82" s="116">
        <f t="shared" si="75"/>
        <v>1.2871194542787305E-3</v>
      </c>
      <c r="T82" s="165">
        <v>1477828369.05</v>
      </c>
      <c r="U82" s="177">
        <v>41752.589999999997</v>
      </c>
      <c r="V82" s="116">
        <f t="shared" si="76"/>
        <v>-0.19831235798472877</v>
      </c>
      <c r="W82" s="116">
        <f t="shared" si="77"/>
        <v>1.0191779363606511E-2</v>
      </c>
      <c r="X82" s="165">
        <v>1501867929.3800001</v>
      </c>
      <c r="Y82" s="176">
        <v>41786.75</v>
      </c>
      <c r="Z82" s="116">
        <f t="shared" si="78"/>
        <v>1.6266814762429846E-2</v>
      </c>
      <c r="AA82" s="116">
        <f t="shared" si="79"/>
        <v>8.1815283794378971E-4</v>
      </c>
      <c r="AB82" s="165">
        <v>1535410693.4100001</v>
      </c>
      <c r="AC82" s="176">
        <v>41828.49</v>
      </c>
      <c r="AD82" s="116">
        <f t="shared" si="80"/>
        <v>2.2334030425596122E-2</v>
      </c>
      <c r="AE82" s="116">
        <f t="shared" si="81"/>
        <v>9.9888122431148548E-4</v>
      </c>
      <c r="AF82" s="165">
        <v>1561712605.04</v>
      </c>
      <c r="AG82" s="177">
        <v>41866.44</v>
      </c>
      <c r="AH82" s="116">
        <f t="shared" si="82"/>
        <v>1.7130212615352997E-2</v>
      </c>
      <c r="AI82" s="116">
        <f t="shared" si="83"/>
        <v>9.0727635637825725E-4</v>
      </c>
      <c r="AJ82" s="117">
        <f t="shared" si="84"/>
        <v>2.742103352975546E-3</v>
      </c>
      <c r="AK82" s="117">
        <f t="shared" si="85"/>
        <v>1.5253110403810239E-3</v>
      </c>
      <c r="AL82" s="118">
        <f t="shared" si="86"/>
        <v>-0.12959283433929014</v>
      </c>
      <c r="AM82" s="118">
        <f t="shared" si="87"/>
        <v>1.136780344701141E-2</v>
      </c>
      <c r="AN82" s="119">
        <f t="shared" si="88"/>
        <v>9.3136932739273912E-2</v>
      </c>
      <c r="AO82" s="203">
        <f t="shared" si="89"/>
        <v>4.2930074684365653E-3</v>
      </c>
      <c r="AP82" s="123"/>
      <c r="AQ82" s="121"/>
      <c r="AR82" s="121"/>
      <c r="AS82" s="122"/>
      <c r="AT82" s="122"/>
    </row>
    <row r="83" spans="1:46" s="279" customFormat="1">
      <c r="A83" s="198" t="s">
        <v>187</v>
      </c>
      <c r="B83" s="165">
        <v>2540902097.0100002</v>
      </c>
      <c r="C83" s="176">
        <v>1.1113</v>
      </c>
      <c r="D83" s="165">
        <v>2552014442.5500002</v>
      </c>
      <c r="E83" s="176">
        <v>1.1097999999999999</v>
      </c>
      <c r="F83" s="116">
        <f t="shared" si="54"/>
        <v>4.3733859533889108E-3</v>
      </c>
      <c r="G83" s="116">
        <f t="shared" si="55"/>
        <v>-1.3497705390084198E-3</v>
      </c>
      <c r="H83" s="165">
        <v>2626751430.52</v>
      </c>
      <c r="I83" s="176">
        <v>1.0969</v>
      </c>
      <c r="J83" s="116">
        <f t="shared" si="70"/>
        <v>2.9285487857710471E-2</v>
      </c>
      <c r="K83" s="116">
        <f t="shared" si="71"/>
        <v>-1.1623715984862058E-2</v>
      </c>
      <c r="L83" s="165">
        <v>2626751430.52</v>
      </c>
      <c r="M83" s="176">
        <v>1.0969</v>
      </c>
      <c r="N83" s="116">
        <f t="shared" si="72"/>
        <v>0</v>
      </c>
      <c r="O83" s="116">
        <f t="shared" si="73"/>
        <v>0</v>
      </c>
      <c r="P83" s="165">
        <v>2558405278</v>
      </c>
      <c r="Q83" s="176">
        <v>1.0589</v>
      </c>
      <c r="R83" s="116">
        <f t="shared" si="74"/>
        <v>-2.6019269172519288E-2</v>
      </c>
      <c r="S83" s="116">
        <f t="shared" si="75"/>
        <v>-3.4643085057890446E-2</v>
      </c>
      <c r="T83" s="165">
        <v>2494391561.1599998</v>
      </c>
      <c r="U83" s="176">
        <v>1.0448999999999999</v>
      </c>
      <c r="V83" s="116">
        <f t="shared" si="76"/>
        <v>-2.5020944644877391E-2</v>
      </c>
      <c r="W83" s="116">
        <f t="shared" si="77"/>
        <v>-1.3221267352913414E-2</v>
      </c>
      <c r="X83" s="165">
        <v>2471385196.5999999</v>
      </c>
      <c r="Y83" s="176">
        <v>1.0477000000000001</v>
      </c>
      <c r="Z83" s="116">
        <f t="shared" si="78"/>
        <v>-9.2232370082670542E-3</v>
      </c>
      <c r="AA83" s="116">
        <f t="shared" si="79"/>
        <v>2.6796822662457039E-3</v>
      </c>
      <c r="AB83" s="165">
        <v>2369847567.0500002</v>
      </c>
      <c r="AC83" s="176">
        <v>1.0411999999999999</v>
      </c>
      <c r="AD83" s="116">
        <f t="shared" si="80"/>
        <v>-4.1085311059437343E-2</v>
      </c>
      <c r="AE83" s="116">
        <f t="shared" si="81"/>
        <v>-6.2040660494417981E-3</v>
      </c>
      <c r="AF83" s="165">
        <v>2387146052.9899998</v>
      </c>
      <c r="AG83" s="176">
        <v>1.0498000000000001</v>
      </c>
      <c r="AH83" s="116">
        <f t="shared" si="82"/>
        <v>7.2994086963714859E-3</v>
      </c>
      <c r="AI83" s="116">
        <f t="shared" si="83"/>
        <v>8.2597003457550548E-3</v>
      </c>
      <c r="AJ83" s="117">
        <f t="shared" si="84"/>
        <v>-7.5488099222037761E-3</v>
      </c>
      <c r="AK83" s="117">
        <f t="shared" si="85"/>
        <v>-7.0128152965144228E-3</v>
      </c>
      <c r="AL83" s="118">
        <f t="shared" si="86"/>
        <v>-6.4603235315260271E-2</v>
      </c>
      <c r="AM83" s="118">
        <f t="shared" si="87"/>
        <v>-5.4063795278428396E-2</v>
      </c>
      <c r="AN83" s="119">
        <f t="shared" si="88"/>
        <v>2.2520759775628594E-2</v>
      </c>
      <c r="AO83" s="203">
        <f t="shared" si="89"/>
        <v>1.326830305589485E-2</v>
      </c>
      <c r="AP83" s="123"/>
      <c r="AQ83" s="121"/>
      <c r="AR83" s="121"/>
      <c r="AS83" s="122"/>
      <c r="AT83" s="122"/>
    </row>
    <row r="84" spans="1:46" s="377" customFormat="1">
      <c r="A84" s="198" t="s">
        <v>191</v>
      </c>
      <c r="B84" s="165">
        <v>528306490.35000002</v>
      </c>
      <c r="C84" s="176">
        <v>47402.1</v>
      </c>
      <c r="D84" s="165">
        <v>528837162.30000001</v>
      </c>
      <c r="E84" s="176">
        <v>47448.6</v>
      </c>
      <c r="F84" s="116">
        <f t="shared" si="54"/>
        <v>1.0044774381787757E-3</v>
      </c>
      <c r="G84" s="116">
        <f t="shared" si="55"/>
        <v>9.8096919756719648E-4</v>
      </c>
      <c r="H84" s="165">
        <v>529402095.44999999</v>
      </c>
      <c r="I84" s="176">
        <v>47499.75</v>
      </c>
      <c r="J84" s="116">
        <f t="shared" si="70"/>
        <v>1.0682553917788016E-3</v>
      </c>
      <c r="K84" s="116">
        <f t="shared" si="71"/>
        <v>1.0780086240690233E-3</v>
      </c>
      <c r="L84" s="165">
        <v>529966884.44999999</v>
      </c>
      <c r="M84" s="176">
        <v>47550.9</v>
      </c>
      <c r="N84" s="116">
        <f t="shared" si="72"/>
        <v>1.0668431516500149E-3</v>
      </c>
      <c r="O84" s="116">
        <f t="shared" si="73"/>
        <v>1.0768477728830459E-3</v>
      </c>
      <c r="P84" s="165">
        <v>531535459.64999998</v>
      </c>
      <c r="Q84" s="176">
        <v>47695.05</v>
      </c>
      <c r="R84" s="116">
        <f t="shared" si="74"/>
        <v>2.9597607813323214E-3</v>
      </c>
      <c r="S84" s="116">
        <f t="shared" si="75"/>
        <v>3.0314883629963146E-3</v>
      </c>
      <c r="T84" s="165">
        <v>531145180.5</v>
      </c>
      <c r="U84" s="176">
        <v>47741.55</v>
      </c>
      <c r="V84" s="116">
        <f t="shared" si="76"/>
        <v>-7.3424856783207493E-4</v>
      </c>
      <c r="W84" s="116">
        <f t="shared" si="77"/>
        <v>9.7494394072340838E-4</v>
      </c>
      <c r="X84" s="165">
        <v>531218208.75</v>
      </c>
      <c r="Y84" s="176">
        <v>47792.7</v>
      </c>
      <c r="Z84" s="116">
        <f t="shared" si="78"/>
        <v>1.3749206936463957E-4</v>
      </c>
      <c r="AA84" s="116">
        <f t="shared" si="79"/>
        <v>1.0713937859159197E-3</v>
      </c>
      <c r="AB84" s="165">
        <v>531928324.19999999</v>
      </c>
      <c r="AC84" s="176">
        <v>47857.8</v>
      </c>
      <c r="AD84" s="116">
        <f t="shared" si="80"/>
        <v>1.3367679012188758E-3</v>
      </c>
      <c r="AE84" s="116">
        <f t="shared" si="81"/>
        <v>1.3621327106442161E-3</v>
      </c>
      <c r="AF84" s="165">
        <v>532510150.80000001</v>
      </c>
      <c r="AG84" s="176">
        <v>47908.95</v>
      </c>
      <c r="AH84" s="116">
        <f t="shared" si="82"/>
        <v>1.0938063899399773E-3</v>
      </c>
      <c r="AI84" s="116">
        <f t="shared" si="83"/>
        <v>1.0687912942089726E-3</v>
      </c>
      <c r="AJ84" s="117">
        <f t="shared" si="84"/>
        <v>9.9164431945391652E-4</v>
      </c>
      <c r="AK84" s="117">
        <f t="shared" si="85"/>
        <v>1.3305719611260121E-3</v>
      </c>
      <c r="AL84" s="118">
        <f t="shared" si="86"/>
        <v>6.9454054326015353E-3</v>
      </c>
      <c r="AM84" s="118">
        <f t="shared" si="87"/>
        <v>9.7020776166209018E-3</v>
      </c>
      <c r="AN84" s="119">
        <f t="shared" si="88"/>
        <v>1.0503741453999431E-3</v>
      </c>
      <c r="AO84" s="203">
        <f t="shared" si="89"/>
        <v>6.9761560386041096E-4</v>
      </c>
      <c r="AP84" s="123"/>
      <c r="AQ84" s="121"/>
      <c r="AR84" s="121"/>
      <c r="AS84" s="122"/>
      <c r="AT84" s="122"/>
    </row>
    <row r="85" spans="1:46" s="377" customFormat="1">
      <c r="A85" s="198" t="s">
        <v>197</v>
      </c>
      <c r="B85" s="165">
        <v>882499152.89279997</v>
      </c>
      <c r="C85" s="176">
        <v>408.74922399999997</v>
      </c>
      <c r="D85" s="165">
        <f>393.79*2243225.34</f>
        <v>883359706.63859999</v>
      </c>
      <c r="E85" s="176">
        <f>1.039*393.79</f>
        <v>409.14780999999999</v>
      </c>
      <c r="F85" s="116">
        <f t="shared" si="54"/>
        <v>9.7513265931095184E-4</v>
      </c>
      <c r="G85" s="116">
        <f t="shared" si="55"/>
        <v>9.7513579622116422E-4</v>
      </c>
      <c r="H85" s="165">
        <f>2546928.44*393.45</f>
        <v>1002088994.7179999</v>
      </c>
      <c r="I85" s="176">
        <f t="shared" ref="I85" si="90">1.13787110165498*393.45</f>
        <v>447.69538494615188</v>
      </c>
      <c r="J85" s="116">
        <f t="shared" si="70"/>
        <v>0.13440650188946693</v>
      </c>
      <c r="K85" s="116">
        <f t="shared" si="71"/>
        <v>9.4214301052110927E-2</v>
      </c>
      <c r="L85" s="165">
        <f>2633423.23*395.93</f>
        <v>1042651259.4539</v>
      </c>
      <c r="M85" s="176">
        <f>1.0495*395.93</f>
        <v>415.52853500000003</v>
      </c>
      <c r="N85" s="116">
        <f t="shared" si="72"/>
        <v>4.0477707019739059E-2</v>
      </c>
      <c r="O85" s="116">
        <f t="shared" si="73"/>
        <v>-7.184985824685422E-2</v>
      </c>
      <c r="P85" s="165">
        <f>2375475.24*410.5</f>
        <v>975132586.0200001</v>
      </c>
      <c r="Q85" s="176">
        <f>1.0495*410.5</f>
        <v>430.81975000000006</v>
      </c>
      <c r="R85" s="116">
        <f t="shared" si="74"/>
        <v>-6.4756717859108068E-2</v>
      </c>
      <c r="S85" s="116">
        <f t="shared" si="75"/>
        <v>3.6799434243426916E-2</v>
      </c>
      <c r="T85" s="165">
        <f>2606381.01*408.25</f>
        <v>1064055047.3324999</v>
      </c>
      <c r="U85" s="176">
        <v>428.46</v>
      </c>
      <c r="V85" s="116">
        <f t="shared" si="76"/>
        <v>9.1190123873755927E-2</v>
      </c>
      <c r="W85" s="116">
        <f t="shared" si="77"/>
        <v>-5.4773487055783214E-3</v>
      </c>
      <c r="X85" s="165">
        <f>2612560.24*410.48</f>
        <v>1072403727.3152001</v>
      </c>
      <c r="Y85" s="176">
        <f>1.0495*410.48</f>
        <v>430.79876000000007</v>
      </c>
      <c r="Z85" s="116">
        <f t="shared" si="78"/>
        <v>7.8460978157377254E-3</v>
      </c>
      <c r="AA85" s="116">
        <f t="shared" si="79"/>
        <v>5.4585258833965674E-3</v>
      </c>
      <c r="AB85" s="165">
        <f>2636294.54*409.79</f>
        <v>1080327139.5466001</v>
      </c>
      <c r="AC85" s="176">
        <f>1.0531*409.79</f>
        <v>431.54984899999999</v>
      </c>
      <c r="AD85" s="116">
        <f t="shared" si="80"/>
        <v>7.3884601755689061E-3</v>
      </c>
      <c r="AE85" s="116">
        <f t="shared" si="81"/>
        <v>1.7434799487350476E-3</v>
      </c>
      <c r="AF85" s="165">
        <f>2792645.45*408.29</f>
        <v>1140209210.7805002</v>
      </c>
      <c r="AG85" s="176">
        <f>1.0536*408.29</f>
        <v>430.17434400000008</v>
      </c>
      <c r="AH85" s="116">
        <f t="shared" si="82"/>
        <v>5.5429572248857722E-2</v>
      </c>
      <c r="AI85" s="116">
        <f t="shared" si="83"/>
        <v>-3.1873606332785873E-3</v>
      </c>
      <c r="AJ85" s="117">
        <f t="shared" si="84"/>
        <v>3.4119609727916146E-2</v>
      </c>
      <c r="AK85" s="117">
        <f t="shared" si="85"/>
        <v>7.3345386672724368E-3</v>
      </c>
      <c r="AL85" s="118">
        <f t="shared" si="86"/>
        <v>0.29076434233034631</v>
      </c>
      <c r="AM85" s="118">
        <f t="shared" si="87"/>
        <v>5.1391046184507461E-2</v>
      </c>
      <c r="AN85" s="119">
        <f t="shared" si="88"/>
        <v>6.1049137738085783E-2</v>
      </c>
      <c r="AO85" s="203">
        <f t="shared" si="89"/>
        <v>4.6347319366765845E-2</v>
      </c>
      <c r="AP85" s="123"/>
      <c r="AQ85" s="121"/>
      <c r="AR85" s="121"/>
      <c r="AS85" s="122"/>
      <c r="AT85" s="122"/>
    </row>
    <row r="86" spans="1:46" s="377" customFormat="1">
      <c r="A86" s="198" t="s">
        <v>208</v>
      </c>
      <c r="B86" s="165">
        <v>103422474.77</v>
      </c>
      <c r="C86" s="176">
        <v>395.53</v>
      </c>
      <c r="D86" s="165">
        <v>123438011.95999999</v>
      </c>
      <c r="E86" s="176">
        <v>393.79</v>
      </c>
      <c r="F86" s="116">
        <f t="shared" ref="F86" si="91">((D86-B86)/B86)</f>
        <v>0.19353179504273429</v>
      </c>
      <c r="G86" s="116">
        <f t="shared" ref="G86" si="92">((E86-C86)/C86)</f>
        <v>-4.3991606199275711E-3</v>
      </c>
      <c r="H86" s="165">
        <v>122948922.95</v>
      </c>
      <c r="I86" s="176">
        <v>393.57</v>
      </c>
      <c r="J86" s="116">
        <f t="shared" ref="J86" si="93">((H86-D86)/D86)</f>
        <v>-3.9622236475947087E-3</v>
      </c>
      <c r="K86" s="116">
        <f t="shared" ref="K86" si="94">((I86-E86)/E86)</f>
        <v>-5.5867340460658541E-4</v>
      </c>
      <c r="L86" s="165">
        <v>125881556.59999999</v>
      </c>
      <c r="M86" s="176">
        <v>402.94</v>
      </c>
      <c r="N86" s="116">
        <f t="shared" ref="N86" si="95">((L86-H86)/H86)</f>
        <v>2.3852454984031164E-2</v>
      </c>
      <c r="O86" s="116">
        <f t="shared" ref="O86" si="96">((M86-I86)/I86)</f>
        <v>2.3807708920903538E-2</v>
      </c>
      <c r="P86" s="165">
        <v>129729284.65000001</v>
      </c>
      <c r="Q86" s="176">
        <v>415.26</v>
      </c>
      <c r="R86" s="116">
        <f t="shared" ref="R86" si="97">((P86-L86)/L86)</f>
        <v>3.0566257313027315E-2</v>
      </c>
      <c r="S86" s="116">
        <f t="shared" ref="S86" si="98">((Q86-M86)/M86)</f>
        <v>3.057527175261824E-2</v>
      </c>
      <c r="T86" s="165">
        <v>128525681.42</v>
      </c>
      <c r="U86" s="176">
        <v>411.43</v>
      </c>
      <c r="V86" s="116">
        <f t="shared" ref="V86" si="99">((T86-P86)/P86)</f>
        <v>-9.2778067284286381E-3</v>
      </c>
      <c r="W86" s="116">
        <f t="shared" ref="W86" si="100">((U86-Q86)/Q86)</f>
        <v>-9.2231373115638018E-3</v>
      </c>
      <c r="X86" s="165">
        <v>128080732.77</v>
      </c>
      <c r="Y86" s="176">
        <v>410.23</v>
      </c>
      <c r="Z86" s="116">
        <f t="shared" ref="Z86" si="101">((X86-T86)/T86)</f>
        <v>-3.4619435204236706E-3</v>
      </c>
      <c r="AA86" s="116">
        <f t="shared" ref="AA86" si="102">((Y86-U86)/U86)</f>
        <v>-2.9166565393869883E-3</v>
      </c>
      <c r="AB86" s="165">
        <v>127671238.3</v>
      </c>
      <c r="AC86" s="176">
        <v>408.68</v>
      </c>
      <c r="AD86" s="116">
        <f t="shared" ref="AD86" si="103">((AB86-X86)/X86)</f>
        <v>-3.1971590195017498E-3</v>
      </c>
      <c r="AE86" s="116">
        <f t="shared" ref="AE86" si="104">((AC86-Y86)/Y86)</f>
        <v>-3.7783682324549917E-3</v>
      </c>
      <c r="AF86" s="165">
        <v>106358303.8</v>
      </c>
      <c r="AG86" s="176">
        <v>406.74</v>
      </c>
      <c r="AH86" s="116">
        <f t="shared" si="82"/>
        <v>-0.16693606785515136</v>
      </c>
      <c r="AI86" s="116">
        <f t="shared" si="83"/>
        <v>-4.746990310267196E-3</v>
      </c>
      <c r="AJ86" s="117">
        <f t="shared" si="84"/>
        <v>7.6394133210865786E-3</v>
      </c>
      <c r="AK86" s="117">
        <f t="shared" si="85"/>
        <v>3.5949992819143298E-3</v>
      </c>
      <c r="AL86" s="118">
        <f t="shared" si="86"/>
        <v>-0.13836668210060499</v>
      </c>
      <c r="AM86" s="118">
        <f t="shared" si="87"/>
        <v>3.2885548134792622E-2</v>
      </c>
      <c r="AN86" s="119">
        <f t="shared" si="88"/>
        <v>9.7455147810840304E-2</v>
      </c>
      <c r="AO86" s="203">
        <f t="shared" si="89"/>
        <v>1.4872361465813258E-2</v>
      </c>
      <c r="AP86" s="123"/>
      <c r="AQ86" s="121"/>
      <c r="AR86" s="121"/>
      <c r="AS86" s="122"/>
      <c r="AT86" s="122"/>
    </row>
    <row r="87" spans="1:46" ht="16.5" customHeight="1">
      <c r="A87" s="198" t="s">
        <v>226</v>
      </c>
      <c r="B87" s="165">
        <v>0</v>
      </c>
      <c r="C87" s="176">
        <v>0</v>
      </c>
      <c r="D87" s="165">
        <v>0</v>
      </c>
      <c r="E87" s="176">
        <v>0</v>
      </c>
      <c r="F87" s="116" t="e">
        <f t="shared" si="54"/>
        <v>#DIV/0!</v>
      </c>
      <c r="G87" s="116" t="e">
        <f t="shared" si="55"/>
        <v>#DIV/0!</v>
      </c>
      <c r="H87" s="165">
        <v>0</v>
      </c>
      <c r="I87" s="176">
        <v>0</v>
      </c>
      <c r="J87" s="116" t="e">
        <f t="shared" si="70"/>
        <v>#DIV/0!</v>
      </c>
      <c r="K87" s="116" t="e">
        <f t="shared" si="71"/>
        <v>#DIV/0!</v>
      </c>
      <c r="L87" s="165">
        <v>0</v>
      </c>
      <c r="M87" s="176">
        <v>0</v>
      </c>
      <c r="N87" s="116" t="e">
        <f t="shared" si="72"/>
        <v>#DIV/0!</v>
      </c>
      <c r="O87" s="116" t="e">
        <f t="shared" si="73"/>
        <v>#DIV/0!</v>
      </c>
      <c r="P87" s="165">
        <v>0</v>
      </c>
      <c r="Q87" s="176">
        <v>0</v>
      </c>
      <c r="R87" s="116" t="e">
        <f t="shared" si="74"/>
        <v>#DIV/0!</v>
      </c>
      <c r="S87" s="116" t="e">
        <f t="shared" si="75"/>
        <v>#DIV/0!</v>
      </c>
      <c r="T87" s="165">
        <v>0</v>
      </c>
      <c r="U87" s="176">
        <v>0</v>
      </c>
      <c r="V87" s="116" t="e">
        <f t="shared" si="76"/>
        <v>#DIV/0!</v>
      </c>
      <c r="W87" s="116" t="e">
        <f t="shared" si="77"/>
        <v>#DIV/0!</v>
      </c>
      <c r="X87" s="165">
        <v>0</v>
      </c>
      <c r="Y87" s="176">
        <v>0</v>
      </c>
      <c r="Z87" s="116" t="e">
        <f t="shared" si="78"/>
        <v>#DIV/0!</v>
      </c>
      <c r="AA87" s="116" t="e">
        <f t="shared" si="79"/>
        <v>#DIV/0!</v>
      </c>
      <c r="AB87" s="165">
        <v>0</v>
      </c>
      <c r="AC87" s="176">
        <v>0</v>
      </c>
      <c r="AD87" s="116" t="e">
        <f t="shared" si="80"/>
        <v>#DIV/0!</v>
      </c>
      <c r="AE87" s="116" t="e">
        <f t="shared" si="81"/>
        <v>#DIV/0!</v>
      </c>
      <c r="AF87" s="165">
        <v>929875517.23000002</v>
      </c>
      <c r="AG87" s="176">
        <v>100.14</v>
      </c>
      <c r="AH87" s="116" t="e">
        <f t="shared" si="82"/>
        <v>#DIV/0!</v>
      </c>
      <c r="AI87" s="116" t="e">
        <f t="shared" si="83"/>
        <v>#DIV/0!</v>
      </c>
      <c r="AJ87" s="117" t="e">
        <f t="shared" si="84"/>
        <v>#DIV/0!</v>
      </c>
      <c r="AK87" s="117" t="e">
        <f t="shared" si="85"/>
        <v>#DIV/0!</v>
      </c>
      <c r="AL87" s="118" t="e">
        <f t="shared" si="86"/>
        <v>#DIV/0!</v>
      </c>
      <c r="AM87" s="118" t="e">
        <f t="shared" si="87"/>
        <v>#DIV/0!</v>
      </c>
      <c r="AN87" s="119" t="e">
        <f t="shared" si="88"/>
        <v>#DIV/0!</v>
      </c>
      <c r="AO87" s="203" t="e">
        <f t="shared" si="89"/>
        <v>#DIV/0!</v>
      </c>
      <c r="AP87" s="123"/>
      <c r="AQ87" s="133">
        <f>SUM(AQ61:AQ71)</f>
        <v>20567788651.219021</v>
      </c>
      <c r="AR87" s="99"/>
      <c r="AS87" s="122" t="e">
        <f>(#REF!/AQ87)-1</f>
        <v>#REF!</v>
      </c>
      <c r="AT87" s="122" t="e">
        <f>(#REF!/AR87)-1</f>
        <v>#REF!</v>
      </c>
    </row>
    <row r="88" spans="1:46">
      <c r="A88" s="200" t="s">
        <v>56</v>
      </c>
      <c r="B88" s="170">
        <f>SUM(B61:B87)</f>
        <v>446769776840.92291</v>
      </c>
      <c r="C88" s="172"/>
      <c r="D88" s="170">
        <f>SUM(D61:D87)</f>
        <v>457132505206.80859</v>
      </c>
      <c r="E88" s="172"/>
      <c r="F88" s="116">
        <f>((D88-B88)/B88)</f>
        <v>2.3194783763485056E-2</v>
      </c>
      <c r="G88" s="116"/>
      <c r="H88" s="170">
        <f>SUM(H61:H87)</f>
        <v>462211719292.89813</v>
      </c>
      <c r="I88" s="172"/>
      <c r="J88" s="116">
        <f>((H88-D88)/D88)</f>
        <v>1.1111032421095677E-2</v>
      </c>
      <c r="K88" s="116"/>
      <c r="L88" s="170">
        <f>SUM(L61:L87)</f>
        <v>472489656332.72375</v>
      </c>
      <c r="M88" s="172"/>
      <c r="N88" s="116">
        <f>((L88-H88)/H88)</f>
        <v>2.2236426751682199E-2</v>
      </c>
      <c r="O88" s="116"/>
      <c r="P88" s="170">
        <f>SUM(P61:P87)</f>
        <v>486718344326.01611</v>
      </c>
      <c r="Q88" s="172"/>
      <c r="R88" s="116">
        <f>((P88-L88)/L88)</f>
        <v>3.0114284625254568E-2</v>
      </c>
      <c r="S88" s="116"/>
      <c r="T88" s="170">
        <f>SUM(T61:T87)</f>
        <v>482304677429.96259</v>
      </c>
      <c r="U88" s="172"/>
      <c r="V88" s="116">
        <f>((T88-P88)/P88)</f>
        <v>-9.0682156271824094E-3</v>
      </c>
      <c r="W88" s="116"/>
      <c r="X88" s="170">
        <f>SUM(X61:X87)</f>
        <v>486590881226.19519</v>
      </c>
      <c r="Y88" s="172"/>
      <c r="Z88" s="116">
        <f>((X88-T88)/T88)</f>
        <v>8.8869214768397559E-3</v>
      </c>
      <c r="AA88" s="116"/>
      <c r="AB88" s="170">
        <f>SUM(AB61:AB87)</f>
        <v>484059529067.43652</v>
      </c>
      <c r="AC88" s="172"/>
      <c r="AD88" s="116">
        <f>((AB88-X88)/X88)</f>
        <v>-5.2022186531316232E-3</v>
      </c>
      <c r="AE88" s="116"/>
      <c r="AF88" s="170">
        <f>SUM(AF61:AF87)</f>
        <v>489967491168.17041</v>
      </c>
      <c r="AG88" s="172"/>
      <c r="AH88" s="116">
        <f>((AF88-AB88)/AB88)</f>
        <v>1.2205032120978702E-2</v>
      </c>
      <c r="AI88" s="116"/>
      <c r="AJ88" s="117">
        <f t="shared" si="84"/>
        <v>1.1684755859877742E-2</v>
      </c>
      <c r="AK88" s="117"/>
      <c r="AL88" s="118">
        <f t="shared" si="86"/>
        <v>7.1828158329076019E-2</v>
      </c>
      <c r="AM88" s="118"/>
      <c r="AN88" s="119">
        <f t="shared" si="88"/>
        <v>1.3668260880163038E-2</v>
      </c>
      <c r="AO88" s="203"/>
      <c r="AP88" s="123"/>
      <c r="AQ88" s="133"/>
      <c r="AR88" s="99"/>
      <c r="AS88" s="122" t="e">
        <f>(#REF!/AQ88)-1</f>
        <v>#REF!</v>
      </c>
      <c r="AT88" s="122" t="e">
        <f>(#REF!/AR88)-1</f>
        <v>#REF!</v>
      </c>
    </row>
    <row r="89" spans="1:46">
      <c r="A89" s="201" t="s">
        <v>58</v>
      </c>
      <c r="B89" s="170"/>
      <c r="C89" s="172"/>
      <c r="D89" s="170"/>
      <c r="E89" s="172"/>
      <c r="F89" s="116"/>
      <c r="G89" s="116"/>
      <c r="H89" s="170"/>
      <c r="I89" s="172"/>
      <c r="J89" s="116"/>
      <c r="K89" s="116"/>
      <c r="L89" s="170"/>
      <c r="M89" s="172"/>
      <c r="N89" s="116"/>
      <c r="O89" s="116"/>
      <c r="P89" s="170"/>
      <c r="Q89" s="172"/>
      <c r="R89" s="116"/>
      <c r="S89" s="116"/>
      <c r="T89" s="170"/>
      <c r="U89" s="172"/>
      <c r="V89" s="116"/>
      <c r="W89" s="116"/>
      <c r="X89" s="170"/>
      <c r="Y89" s="172"/>
      <c r="Z89" s="116"/>
      <c r="AA89" s="116"/>
      <c r="AB89" s="170"/>
      <c r="AC89" s="172"/>
      <c r="AD89" s="116"/>
      <c r="AE89" s="116"/>
      <c r="AF89" s="170"/>
      <c r="AG89" s="172"/>
      <c r="AH89" s="116"/>
      <c r="AI89" s="116"/>
      <c r="AJ89" s="117"/>
      <c r="AK89" s="117"/>
      <c r="AL89" s="118"/>
      <c r="AM89" s="118"/>
      <c r="AN89" s="119"/>
      <c r="AO89" s="203"/>
      <c r="AP89" s="123"/>
      <c r="AQ89" s="139">
        <v>2412598749</v>
      </c>
      <c r="AR89" s="140">
        <v>100</v>
      </c>
      <c r="AS89" s="122" t="e">
        <f>(#REF!/AQ89)-1</f>
        <v>#REF!</v>
      </c>
      <c r="AT89" s="122" t="e">
        <f>(#REF!/AR89)-1</f>
        <v>#REF!</v>
      </c>
    </row>
    <row r="90" spans="1:46">
      <c r="A90" s="198" t="s">
        <v>30</v>
      </c>
      <c r="B90" s="165">
        <v>2255358653.9499998</v>
      </c>
      <c r="C90" s="177">
        <v>69.3</v>
      </c>
      <c r="D90" s="165">
        <v>2257369440.8899999</v>
      </c>
      <c r="E90" s="177">
        <v>69.3</v>
      </c>
      <c r="F90" s="116">
        <f t="shared" ref="F90:G93" si="105">((D90-B90)/B90)</f>
        <v>8.9155972442715335E-4</v>
      </c>
      <c r="G90" s="116">
        <f t="shared" si="105"/>
        <v>0</v>
      </c>
      <c r="H90" s="165">
        <v>2264474448.3499999</v>
      </c>
      <c r="I90" s="177">
        <v>69.3</v>
      </c>
      <c r="J90" s="116">
        <f t="shared" ref="J90:J93" si="106">((H90-D90)/D90)</f>
        <v>3.1474721555541161E-3</v>
      </c>
      <c r="K90" s="116">
        <f t="shared" ref="K90:K93" si="107">((I90-E90)/E90)</f>
        <v>0</v>
      </c>
      <c r="L90" s="165">
        <v>2263838570.8899999</v>
      </c>
      <c r="M90" s="177">
        <v>69.3</v>
      </c>
      <c r="N90" s="116">
        <f t="shared" ref="N90:N93" si="108">((L90-H90)/H90)</f>
        <v>-2.8080575625985435E-4</v>
      </c>
      <c r="O90" s="116">
        <f t="shared" ref="O90:O93" si="109">((M90-I90)/I90)</f>
        <v>0</v>
      </c>
      <c r="P90" s="165">
        <v>2266341755.2199998</v>
      </c>
      <c r="Q90" s="177">
        <v>69.3</v>
      </c>
      <c r="R90" s="116">
        <f t="shared" ref="R90:R93" si="110">((P90-L90)/L90)</f>
        <v>1.1057256299930557E-3</v>
      </c>
      <c r="S90" s="116">
        <f t="shared" ref="S90:S93" si="111">((Q90-M90)/M90)</f>
        <v>0</v>
      </c>
      <c r="T90" s="165">
        <v>2268731708.5999999</v>
      </c>
      <c r="U90" s="177">
        <v>69.3</v>
      </c>
      <c r="V90" s="116">
        <f t="shared" ref="V90:V93" si="112">((T90-P90)/P90)</f>
        <v>1.0545423586250412E-3</v>
      </c>
      <c r="W90" s="116">
        <f t="shared" ref="W90:W93" si="113">((U90-Q90)/Q90)</f>
        <v>0</v>
      </c>
      <c r="X90" s="165">
        <v>2271515793.5300002</v>
      </c>
      <c r="Y90" s="177">
        <v>69.3</v>
      </c>
      <c r="Z90" s="116">
        <f t="shared" ref="Z90:Z93" si="114">((X90-T90)/T90)</f>
        <v>1.2271547664480442E-3</v>
      </c>
      <c r="AA90" s="116">
        <f t="shared" ref="AA90:AA93" si="115">((Y90-U90)/U90)</f>
        <v>0</v>
      </c>
      <c r="AB90" s="165">
        <v>2274804161.4099998</v>
      </c>
      <c r="AC90" s="177">
        <v>69.3</v>
      </c>
      <c r="AD90" s="116">
        <f t="shared" ref="AD90:AD93" si="116">((AB90-X90)/X90)</f>
        <v>1.4476535401452878E-3</v>
      </c>
      <c r="AE90" s="116">
        <f t="shared" ref="AE90:AE93" si="117">((AC90-Y90)/Y90)</f>
        <v>0</v>
      </c>
      <c r="AF90" s="165">
        <v>2278296263.0799999</v>
      </c>
      <c r="AG90" s="177">
        <v>62.4</v>
      </c>
      <c r="AH90" s="116">
        <f t="shared" ref="AH90:AH93" si="118">((AF90-AB90)/AB90)</f>
        <v>1.5351218927943031E-3</v>
      </c>
      <c r="AI90" s="116">
        <f t="shared" ref="AI90:AI93" si="119">((AG90-AC90)/AC90)</f>
        <v>-9.9567099567099554E-2</v>
      </c>
      <c r="AJ90" s="117">
        <f t="shared" si="84"/>
        <v>1.2660530389658933E-3</v>
      </c>
      <c r="AK90" s="117">
        <f t="shared" si="85"/>
        <v>-1.2445887445887444E-2</v>
      </c>
      <c r="AL90" s="118">
        <f t="shared" si="86"/>
        <v>9.2704463039728936E-3</v>
      </c>
      <c r="AM90" s="118">
        <f t="shared" si="87"/>
        <v>-9.9567099567099554E-2</v>
      </c>
      <c r="AN90" s="119">
        <f t="shared" si="88"/>
        <v>9.4491774237347398E-4</v>
      </c>
      <c r="AO90" s="203">
        <f t="shared" si="89"/>
        <v>3.5202285643486125E-2</v>
      </c>
      <c r="AP90" s="123"/>
      <c r="AQ90" s="139">
        <v>12153673145</v>
      </c>
      <c r="AR90" s="141">
        <v>45.22</v>
      </c>
      <c r="AS90" s="122" t="e">
        <f>(#REF!/AQ90)-1</f>
        <v>#REF!</v>
      </c>
      <c r="AT90" s="122" t="e">
        <f>(#REF!/AR90)-1</f>
        <v>#REF!</v>
      </c>
    </row>
    <row r="91" spans="1:46">
      <c r="A91" s="198" t="s">
        <v>194</v>
      </c>
      <c r="B91" s="165">
        <v>9869964728.7900009</v>
      </c>
      <c r="C91" s="177">
        <v>40.65</v>
      </c>
      <c r="D91" s="165">
        <v>9876570471</v>
      </c>
      <c r="E91" s="177">
        <v>40.65</v>
      </c>
      <c r="F91" s="116">
        <f t="shared" si="105"/>
        <v>6.6927718502687189E-4</v>
      </c>
      <c r="G91" s="116">
        <f t="shared" si="105"/>
        <v>0</v>
      </c>
      <c r="H91" s="165">
        <v>9881268722</v>
      </c>
      <c r="I91" s="177">
        <v>40.65</v>
      </c>
      <c r="J91" s="116">
        <f t="shared" si="106"/>
        <v>4.7569660073759423E-4</v>
      </c>
      <c r="K91" s="116">
        <f t="shared" si="107"/>
        <v>0</v>
      </c>
      <c r="L91" s="165">
        <v>9877813505.1100006</v>
      </c>
      <c r="M91" s="177">
        <v>40.65</v>
      </c>
      <c r="N91" s="116">
        <f t="shared" si="108"/>
        <v>-3.4967340603809052E-4</v>
      </c>
      <c r="O91" s="116">
        <f t="shared" si="109"/>
        <v>0</v>
      </c>
      <c r="P91" s="165">
        <v>9901882853.7199993</v>
      </c>
      <c r="Q91" s="177">
        <v>40.65</v>
      </c>
      <c r="R91" s="116">
        <f t="shared" si="110"/>
        <v>2.4367081437149146E-3</v>
      </c>
      <c r="S91" s="116">
        <f t="shared" si="111"/>
        <v>0</v>
      </c>
      <c r="T91" s="165">
        <v>9902338681.3799992</v>
      </c>
      <c r="U91" s="177">
        <v>40.65</v>
      </c>
      <c r="V91" s="116">
        <f t="shared" si="112"/>
        <v>4.6034442815953868E-5</v>
      </c>
      <c r="W91" s="116">
        <f t="shared" si="113"/>
        <v>0</v>
      </c>
      <c r="X91" s="165">
        <v>9909355143.3999996</v>
      </c>
      <c r="Y91" s="177">
        <v>40.65</v>
      </c>
      <c r="Z91" s="116">
        <f t="shared" si="114"/>
        <v>7.0856615247809698E-4</v>
      </c>
      <c r="AA91" s="116">
        <f t="shared" si="115"/>
        <v>0</v>
      </c>
      <c r="AB91" s="165">
        <v>9926007920.8600006</v>
      </c>
      <c r="AC91" s="177">
        <v>36.6</v>
      </c>
      <c r="AD91" s="116">
        <f t="shared" si="116"/>
        <v>1.6805107112436437E-3</v>
      </c>
      <c r="AE91" s="116">
        <f t="shared" si="117"/>
        <v>-9.9630996309963027E-2</v>
      </c>
      <c r="AF91" s="165">
        <v>9941697403.0799999</v>
      </c>
      <c r="AG91" s="177">
        <v>36.6</v>
      </c>
      <c r="AH91" s="116">
        <f t="shared" si="118"/>
        <v>1.5806437336229689E-3</v>
      </c>
      <c r="AI91" s="116">
        <f t="shared" si="119"/>
        <v>0</v>
      </c>
      <c r="AJ91" s="117">
        <f t="shared" si="84"/>
        <v>9.0597044545024426E-4</v>
      </c>
      <c r="AK91" s="117">
        <f t="shared" si="85"/>
        <v>-1.2453874538745378E-2</v>
      </c>
      <c r="AL91" s="118">
        <f t="shared" si="86"/>
        <v>6.5940836721844242E-3</v>
      </c>
      <c r="AM91" s="118">
        <f t="shared" si="87"/>
        <v>-9.9630996309963027E-2</v>
      </c>
      <c r="AN91" s="119">
        <f t="shared" si="88"/>
        <v>9.253967269896667E-4</v>
      </c>
      <c r="AO91" s="203">
        <f t="shared" si="89"/>
        <v>3.5224876553573377E-2</v>
      </c>
      <c r="AP91" s="123"/>
      <c r="AQ91" s="142">
        <v>31507613595.857655</v>
      </c>
      <c r="AR91" s="142">
        <v>11.808257597614354</v>
      </c>
      <c r="AS91" s="122" t="e">
        <f>(#REF!/AQ91)-1</f>
        <v>#REF!</v>
      </c>
      <c r="AT91" s="122" t="e">
        <f>(#REF!/AR91)-1</f>
        <v>#REF!</v>
      </c>
    </row>
    <row r="92" spans="1:46" s="377" customFormat="1">
      <c r="A92" s="198" t="s">
        <v>32</v>
      </c>
      <c r="B92" s="165">
        <v>30350365696.451077</v>
      </c>
      <c r="C92" s="177">
        <v>11.37</v>
      </c>
      <c r="D92" s="165">
        <v>30350365696.451077</v>
      </c>
      <c r="E92" s="177">
        <v>11.37</v>
      </c>
      <c r="F92" s="116">
        <f t="shared" si="105"/>
        <v>0</v>
      </c>
      <c r="G92" s="116">
        <f t="shared" si="105"/>
        <v>0</v>
      </c>
      <c r="H92" s="165">
        <v>30350365696.451077</v>
      </c>
      <c r="I92" s="177">
        <v>11.37</v>
      </c>
      <c r="J92" s="116">
        <f t="shared" si="106"/>
        <v>0</v>
      </c>
      <c r="K92" s="116">
        <f t="shared" si="107"/>
        <v>0</v>
      </c>
      <c r="L92" s="165">
        <v>30350365696.451077</v>
      </c>
      <c r="M92" s="177">
        <v>11.37</v>
      </c>
      <c r="N92" s="116">
        <f t="shared" si="108"/>
        <v>0</v>
      </c>
      <c r="O92" s="116">
        <f t="shared" si="109"/>
        <v>0</v>
      </c>
      <c r="P92" s="165">
        <v>30350365696.451077</v>
      </c>
      <c r="Q92" s="177">
        <v>11.37</v>
      </c>
      <c r="R92" s="116">
        <f t="shared" si="110"/>
        <v>0</v>
      </c>
      <c r="S92" s="116">
        <f t="shared" si="111"/>
        <v>0</v>
      </c>
      <c r="T92" s="165">
        <v>30350365696.451077</v>
      </c>
      <c r="U92" s="177">
        <v>11.37</v>
      </c>
      <c r="V92" s="116">
        <f t="shared" si="112"/>
        <v>0</v>
      </c>
      <c r="W92" s="116">
        <f t="shared" si="113"/>
        <v>0</v>
      </c>
      <c r="X92" s="165">
        <v>30350365696.451077</v>
      </c>
      <c r="Y92" s="177">
        <v>11.37</v>
      </c>
      <c r="Z92" s="116">
        <f t="shared" si="114"/>
        <v>0</v>
      </c>
      <c r="AA92" s="116">
        <f t="shared" si="115"/>
        <v>0</v>
      </c>
      <c r="AB92" s="165">
        <v>30350365696.451077</v>
      </c>
      <c r="AC92" s="177">
        <v>11.37</v>
      </c>
      <c r="AD92" s="116">
        <f t="shared" si="116"/>
        <v>0</v>
      </c>
      <c r="AE92" s="116">
        <f t="shared" si="117"/>
        <v>0</v>
      </c>
      <c r="AF92" s="165">
        <v>30350365696.451077</v>
      </c>
      <c r="AG92" s="177">
        <v>11.37</v>
      </c>
      <c r="AH92" s="116">
        <f t="shared" si="118"/>
        <v>0</v>
      </c>
      <c r="AI92" s="116">
        <f t="shared" si="119"/>
        <v>0</v>
      </c>
      <c r="AJ92" s="117">
        <f t="shared" si="84"/>
        <v>0</v>
      </c>
      <c r="AK92" s="117">
        <f t="shared" si="85"/>
        <v>0</v>
      </c>
      <c r="AL92" s="118">
        <f t="shared" si="86"/>
        <v>0</v>
      </c>
      <c r="AM92" s="118">
        <f t="shared" si="87"/>
        <v>0</v>
      </c>
      <c r="AN92" s="119">
        <f t="shared" si="88"/>
        <v>0</v>
      </c>
      <c r="AO92" s="203">
        <f t="shared" si="89"/>
        <v>0</v>
      </c>
      <c r="AP92" s="123"/>
      <c r="AQ92" s="142"/>
      <c r="AR92" s="142"/>
      <c r="AS92" s="122"/>
      <c r="AT92" s="122"/>
    </row>
    <row r="93" spans="1:46">
      <c r="A93" s="198" t="s">
        <v>214</v>
      </c>
      <c r="B93" s="165">
        <v>0</v>
      </c>
      <c r="C93" s="177">
        <v>0</v>
      </c>
      <c r="D93" s="165">
        <v>7400000</v>
      </c>
      <c r="E93" s="177">
        <v>100</v>
      </c>
      <c r="F93" s="116" t="e">
        <f t="shared" si="105"/>
        <v>#DIV/0!</v>
      </c>
      <c r="G93" s="116" t="e">
        <f t="shared" si="105"/>
        <v>#DIV/0!</v>
      </c>
      <c r="H93" s="165">
        <v>7400000</v>
      </c>
      <c r="I93" s="177">
        <v>100</v>
      </c>
      <c r="J93" s="116">
        <f t="shared" si="106"/>
        <v>0</v>
      </c>
      <c r="K93" s="116">
        <f t="shared" si="107"/>
        <v>0</v>
      </c>
      <c r="L93" s="165">
        <v>7400000</v>
      </c>
      <c r="M93" s="177">
        <v>100</v>
      </c>
      <c r="N93" s="116">
        <f t="shared" si="108"/>
        <v>0</v>
      </c>
      <c r="O93" s="116">
        <f t="shared" si="109"/>
        <v>0</v>
      </c>
      <c r="P93" s="165">
        <v>7400000000</v>
      </c>
      <c r="Q93" s="177">
        <v>100</v>
      </c>
      <c r="R93" s="116">
        <f t="shared" si="110"/>
        <v>999</v>
      </c>
      <c r="S93" s="116">
        <f t="shared" si="111"/>
        <v>0</v>
      </c>
      <c r="T93" s="165">
        <v>7400000000</v>
      </c>
      <c r="U93" s="177">
        <v>100</v>
      </c>
      <c r="V93" s="116">
        <f t="shared" si="112"/>
        <v>0</v>
      </c>
      <c r="W93" s="116">
        <f t="shared" si="113"/>
        <v>0</v>
      </c>
      <c r="X93" s="165">
        <v>7400000000</v>
      </c>
      <c r="Y93" s="177">
        <v>100</v>
      </c>
      <c r="Z93" s="116">
        <f t="shared" si="114"/>
        <v>0</v>
      </c>
      <c r="AA93" s="116">
        <f t="shared" si="115"/>
        <v>0</v>
      </c>
      <c r="AB93" s="165">
        <v>7400000000</v>
      </c>
      <c r="AC93" s="177">
        <v>100</v>
      </c>
      <c r="AD93" s="116">
        <f t="shared" si="116"/>
        <v>0</v>
      </c>
      <c r="AE93" s="116">
        <f t="shared" si="117"/>
        <v>0</v>
      </c>
      <c r="AF93" s="165">
        <v>7400000000</v>
      </c>
      <c r="AG93" s="177">
        <v>100</v>
      </c>
      <c r="AH93" s="116">
        <f t="shared" si="118"/>
        <v>0</v>
      </c>
      <c r="AI93" s="116">
        <f t="shared" si="119"/>
        <v>0</v>
      </c>
      <c r="AJ93" s="117" t="e">
        <f t="shared" si="84"/>
        <v>#DIV/0!</v>
      </c>
      <c r="AK93" s="117" t="e">
        <f t="shared" si="85"/>
        <v>#DIV/0!</v>
      </c>
      <c r="AL93" s="118">
        <f t="shared" si="86"/>
        <v>999</v>
      </c>
      <c r="AM93" s="118">
        <f t="shared" si="87"/>
        <v>0</v>
      </c>
      <c r="AN93" s="119" t="e">
        <f t="shared" si="88"/>
        <v>#DIV/0!</v>
      </c>
      <c r="AO93" s="203" t="e">
        <f t="shared" si="89"/>
        <v>#DIV/0!</v>
      </c>
      <c r="AP93" s="123"/>
      <c r="AQ93" s="133">
        <f>SUM(AQ89:AQ91)</f>
        <v>46073885489.857651</v>
      </c>
      <c r="AR93" s="99"/>
      <c r="AS93" s="122" t="e">
        <f>(#REF!/AQ93)-1</f>
        <v>#REF!</v>
      </c>
      <c r="AT93" s="122" t="e">
        <f>(#REF!/AR93)-1</f>
        <v>#REF!</v>
      </c>
    </row>
    <row r="94" spans="1:46">
      <c r="A94" s="200" t="s">
        <v>56</v>
      </c>
      <c r="B94" s="170">
        <f>SUM(B90:B93)</f>
        <v>42475689079.191078</v>
      </c>
      <c r="C94" s="172"/>
      <c r="D94" s="170">
        <f>SUM(D90:D93)</f>
        <v>42491705608.34108</v>
      </c>
      <c r="E94" s="172"/>
      <c r="F94" s="116">
        <f>((D94-B94)/B94)</f>
        <v>3.7707520459857717E-4</v>
      </c>
      <c r="G94" s="116"/>
      <c r="H94" s="170">
        <f>SUM(H90:H93)</f>
        <v>42503508866.801079</v>
      </c>
      <c r="I94" s="172"/>
      <c r="J94" s="116">
        <f>((H94-D94)/D94)</f>
        <v>2.7777794021245682E-4</v>
      </c>
      <c r="K94" s="116"/>
      <c r="L94" s="170">
        <f>SUM(L90:L93)</f>
        <v>42499417772.45108</v>
      </c>
      <c r="M94" s="172"/>
      <c r="N94" s="116">
        <f>((L94-H94)/H94)</f>
        <v>-9.6253096722420791E-5</v>
      </c>
      <c r="O94" s="116"/>
      <c r="P94" s="170">
        <f>SUM(P90:P93)</f>
        <v>49918590305.391075</v>
      </c>
      <c r="Q94" s="172"/>
      <c r="R94" s="116">
        <f>((P94-L94)/L94)</f>
        <v>0.17457115701357306</v>
      </c>
      <c r="S94" s="116"/>
      <c r="T94" s="170">
        <f>SUM(T90:T93)</f>
        <v>49921436086.431076</v>
      </c>
      <c r="U94" s="172"/>
      <c r="V94" s="116">
        <f>((T94-P94)/P94)</f>
        <v>5.7008441596428228E-5</v>
      </c>
      <c r="W94" s="116"/>
      <c r="X94" s="170">
        <f>SUM(X90:X93)</f>
        <v>49931236633.381073</v>
      </c>
      <c r="Y94" s="172"/>
      <c r="Z94" s="116">
        <f>((X94-T94)/T94)</f>
        <v>1.9631941142536145E-4</v>
      </c>
      <c r="AA94" s="116"/>
      <c r="AB94" s="170">
        <f>SUM(AB90:AB93)</f>
        <v>49951177778.721077</v>
      </c>
      <c r="AC94" s="172"/>
      <c r="AD94" s="116">
        <f>((AB94-X94)/X94)</f>
        <v>3.9937215027180991E-4</v>
      </c>
      <c r="AE94" s="116"/>
      <c r="AF94" s="170">
        <f>SUM(AF90:AF93)</f>
        <v>49970359362.611076</v>
      </c>
      <c r="AG94" s="172"/>
      <c r="AH94" s="116">
        <f>((AF94-AB94)/AB94)</f>
        <v>3.840066389419678E-4</v>
      </c>
      <c r="AI94" s="116"/>
      <c r="AJ94" s="117">
        <f t="shared" si="84"/>
        <v>2.2020807962987155E-2</v>
      </c>
      <c r="AK94" s="117"/>
      <c r="AL94" s="118">
        <f t="shared" si="86"/>
        <v>0.1760026726910662</v>
      </c>
      <c r="AM94" s="118"/>
      <c r="AN94" s="119">
        <f t="shared" si="88"/>
        <v>6.1639897047001964E-2</v>
      </c>
      <c r="AO94" s="203"/>
      <c r="AP94" s="123"/>
      <c r="AQ94" s="133"/>
      <c r="AR94" s="99"/>
      <c r="AS94" s="122" t="e">
        <f>(#REF!/AQ94)-1</f>
        <v>#REF!</v>
      </c>
      <c r="AT94" s="122" t="e">
        <f>(#REF!/AR94)-1</f>
        <v>#REF!</v>
      </c>
    </row>
    <row r="95" spans="1:46">
      <c r="A95" s="201" t="s">
        <v>82</v>
      </c>
      <c r="B95" s="170"/>
      <c r="C95" s="172"/>
      <c r="D95" s="170"/>
      <c r="E95" s="172"/>
      <c r="F95" s="116"/>
      <c r="G95" s="116"/>
      <c r="H95" s="170"/>
      <c r="I95" s="172"/>
      <c r="J95" s="116"/>
      <c r="K95" s="116"/>
      <c r="L95" s="170"/>
      <c r="M95" s="172"/>
      <c r="N95" s="116"/>
      <c r="O95" s="116"/>
      <c r="P95" s="170"/>
      <c r="Q95" s="172"/>
      <c r="R95" s="116"/>
      <c r="S95" s="116"/>
      <c r="T95" s="170"/>
      <c r="U95" s="172"/>
      <c r="V95" s="116"/>
      <c r="W95" s="116"/>
      <c r="X95" s="170"/>
      <c r="Y95" s="172"/>
      <c r="Z95" s="116"/>
      <c r="AA95" s="116"/>
      <c r="AB95" s="170"/>
      <c r="AC95" s="172"/>
      <c r="AD95" s="116"/>
      <c r="AE95" s="116"/>
      <c r="AF95" s="170"/>
      <c r="AG95" s="172"/>
      <c r="AH95" s="116"/>
      <c r="AI95" s="116"/>
      <c r="AJ95" s="117"/>
      <c r="AK95" s="117"/>
      <c r="AL95" s="118"/>
      <c r="AM95" s="118"/>
      <c r="AN95" s="119"/>
      <c r="AO95" s="203"/>
      <c r="AP95" s="123"/>
      <c r="AQ95" s="121">
        <v>885354617.76999998</v>
      </c>
      <c r="AR95" s="121">
        <v>1763.14</v>
      </c>
      <c r="AS95" s="122" t="e">
        <f>(#REF!/AQ95)-1</f>
        <v>#REF!</v>
      </c>
      <c r="AT95" s="122" t="e">
        <f>(#REF!/AR95)-1</f>
        <v>#REF!</v>
      </c>
    </row>
    <row r="96" spans="1:46">
      <c r="A96" s="198" t="s">
        <v>35</v>
      </c>
      <c r="B96" s="165">
        <v>1838782855.3099999</v>
      </c>
      <c r="C96" s="165">
        <v>3311.78</v>
      </c>
      <c r="D96" s="165">
        <v>1845723491.72</v>
      </c>
      <c r="E96" s="165">
        <v>3292.16</v>
      </c>
      <c r="F96" s="116">
        <f t="shared" ref="F96:F115" si="120">((D96-B96)/B96)</f>
        <v>3.7745818599281889E-3</v>
      </c>
      <c r="G96" s="116">
        <f t="shared" ref="G96:G115" si="121">((E96-C96)/C96)</f>
        <v>-5.9243065662575242E-3</v>
      </c>
      <c r="H96" s="165">
        <v>1886929993.48</v>
      </c>
      <c r="I96" s="165">
        <v>3315.18</v>
      </c>
      <c r="J96" s="116">
        <f t="shared" ref="J96:J115" si="122">((H96-D96)/D96)</f>
        <v>2.2325392695522511E-2</v>
      </c>
      <c r="K96" s="116">
        <f t="shared" ref="K96:K115" si="123">((I96-E96)/E96)</f>
        <v>6.9923697511664025E-3</v>
      </c>
      <c r="L96" s="165">
        <v>1905218638.78</v>
      </c>
      <c r="M96" s="165">
        <v>3291.73</v>
      </c>
      <c r="N96" s="116">
        <f t="shared" ref="N96:N115" si="124">((L96-H96)/H96)</f>
        <v>9.6922754756104297E-3</v>
      </c>
      <c r="O96" s="116">
        <f t="shared" ref="O96:O115" si="125">((M96-I96)/I96)</f>
        <v>-7.0735224030067205E-3</v>
      </c>
      <c r="P96" s="165">
        <v>1884251298.8900001</v>
      </c>
      <c r="Q96" s="165">
        <v>3173.37</v>
      </c>
      <c r="R96" s="116">
        <f t="shared" ref="R96:R115" si="126">((P96-L96)/L96)</f>
        <v>-1.1005214552921984E-2</v>
      </c>
      <c r="S96" s="116">
        <f t="shared" ref="S96:S115" si="127">((Q96-M96)/M96)</f>
        <v>-3.5956776527844063E-2</v>
      </c>
      <c r="T96" s="165">
        <v>1855537562.6600001</v>
      </c>
      <c r="U96" s="165">
        <v>3166.43</v>
      </c>
      <c r="V96" s="116">
        <f t="shared" ref="V96:V115" si="128">((T96-P96)/P96)</f>
        <v>-1.5238803999718662E-2</v>
      </c>
      <c r="W96" s="116">
        <f t="shared" ref="W96:W115" si="129">((U96-Q96)/Q96)</f>
        <v>-2.1869495205412716E-3</v>
      </c>
      <c r="X96" s="165">
        <v>1856514244.1300001</v>
      </c>
      <c r="Y96" s="165">
        <v>3173.63</v>
      </c>
      <c r="Z96" s="116">
        <f t="shared" ref="Z96:Z115" si="130">((X96-T96)/T96)</f>
        <v>5.2636038722919188E-4</v>
      </c>
      <c r="AA96" s="116">
        <f t="shared" ref="AA96:AA115" si="131">((Y96-U96)/U96)</f>
        <v>2.2738541512050711E-3</v>
      </c>
      <c r="AB96" s="165">
        <v>1836731542.3199999</v>
      </c>
      <c r="AC96" s="165">
        <v>3136.21</v>
      </c>
      <c r="AD96" s="116">
        <f t="shared" ref="AD96:AD115" si="132">((AB96-X96)/X96)</f>
        <v>-1.0655830879051916E-2</v>
      </c>
      <c r="AE96" s="116">
        <f t="shared" ref="AE96:AE115" si="133">((AC96-Y96)/Y96)</f>
        <v>-1.1790914504841482E-2</v>
      </c>
      <c r="AF96" s="165">
        <v>1828984058.6900001</v>
      </c>
      <c r="AG96" s="165">
        <v>3120.43</v>
      </c>
      <c r="AH96" s="116">
        <f t="shared" ref="AH96:AH115" si="134">((AF96-AB96)/AB96)</f>
        <v>-4.2180816583646877E-3</v>
      </c>
      <c r="AI96" s="116">
        <f t="shared" ref="AI96:AI115" si="135">((AG96-AC96)/AC96)</f>
        <v>-5.0315508208953483E-3</v>
      </c>
      <c r="AJ96" s="117">
        <f t="shared" si="84"/>
        <v>-5.9991508397086619E-4</v>
      </c>
      <c r="AK96" s="117">
        <f t="shared" si="85"/>
        <v>-7.337224555126867E-3</v>
      </c>
      <c r="AL96" s="118">
        <f t="shared" si="86"/>
        <v>-9.0693070251821762E-3</v>
      </c>
      <c r="AM96" s="118">
        <f t="shared" si="87"/>
        <v>-5.2163321345256621E-2</v>
      </c>
      <c r="AN96" s="119">
        <f t="shared" si="88"/>
        <v>1.2471015199896933E-2</v>
      </c>
      <c r="AO96" s="203">
        <f t="shared" si="89"/>
        <v>1.2931310598357844E-2</v>
      </c>
      <c r="AP96" s="123"/>
      <c r="AQ96" s="126">
        <v>113791197</v>
      </c>
      <c r="AR96" s="125">
        <v>81.52</v>
      </c>
      <c r="AS96" s="122" t="e">
        <f>(#REF!/AQ96)-1</f>
        <v>#REF!</v>
      </c>
      <c r="AT96" s="122" t="e">
        <f>(#REF!/AR96)-1</f>
        <v>#REF!</v>
      </c>
    </row>
    <row r="97" spans="1:46">
      <c r="A97" s="198" t="s">
        <v>33</v>
      </c>
      <c r="B97" s="165">
        <v>185187100</v>
      </c>
      <c r="C97" s="165">
        <v>137.83000000000001</v>
      </c>
      <c r="D97" s="165">
        <v>185912038</v>
      </c>
      <c r="E97" s="165">
        <v>138.38</v>
      </c>
      <c r="F97" s="116">
        <f t="shared" si="120"/>
        <v>3.9146247227803662E-3</v>
      </c>
      <c r="G97" s="116">
        <f t="shared" si="121"/>
        <v>3.9904229848362685E-3</v>
      </c>
      <c r="H97" s="165">
        <v>189131092</v>
      </c>
      <c r="I97" s="165">
        <v>140.81</v>
      </c>
      <c r="J97" s="116">
        <f t="shared" si="122"/>
        <v>1.7314930408110527E-2</v>
      </c>
      <c r="K97" s="116">
        <f t="shared" si="123"/>
        <v>1.7560341089752903E-2</v>
      </c>
      <c r="L97" s="165">
        <v>186548809</v>
      </c>
      <c r="M97" s="165">
        <v>138.88</v>
      </c>
      <c r="N97" s="116">
        <f t="shared" si="124"/>
        <v>-1.3653402900037187E-2</v>
      </c>
      <c r="O97" s="116">
        <f t="shared" si="125"/>
        <v>-1.3706412896811354E-2</v>
      </c>
      <c r="P97" s="165">
        <v>180958712</v>
      </c>
      <c r="Q97" s="165">
        <v>134.69999999999999</v>
      </c>
      <c r="R97" s="116">
        <f t="shared" si="126"/>
        <v>-2.9965868074772861E-2</v>
      </c>
      <c r="S97" s="116">
        <f t="shared" si="127"/>
        <v>-3.0097926267281156E-2</v>
      </c>
      <c r="T97" s="165">
        <v>180930996</v>
      </c>
      <c r="U97" s="165">
        <v>134.68</v>
      </c>
      <c r="V97" s="116">
        <f t="shared" si="128"/>
        <v>-1.5316200968539166E-4</v>
      </c>
      <c r="W97" s="116">
        <f t="shared" si="129"/>
        <v>-1.4847809948019162E-4</v>
      </c>
      <c r="X97" s="165">
        <v>180478164</v>
      </c>
      <c r="Y97" s="165">
        <v>134.34</v>
      </c>
      <c r="Z97" s="116">
        <f t="shared" si="130"/>
        <v>-2.5027884111133727E-3</v>
      </c>
      <c r="AA97" s="116">
        <f t="shared" si="131"/>
        <v>-2.5245025245025495E-3</v>
      </c>
      <c r="AB97" s="165">
        <v>178377252</v>
      </c>
      <c r="AC97" s="165">
        <v>132.88999999999999</v>
      </c>
      <c r="AD97" s="116">
        <f t="shared" si="132"/>
        <v>-1.1640809909834854E-2</v>
      </c>
      <c r="AE97" s="116">
        <f t="shared" si="133"/>
        <v>-1.0793509006997298E-2</v>
      </c>
      <c r="AF97" s="165">
        <v>173884542</v>
      </c>
      <c r="AG97" s="165">
        <v>129.58000000000001</v>
      </c>
      <c r="AH97" s="116">
        <f t="shared" si="134"/>
        <v>-2.518656358715516E-2</v>
      </c>
      <c r="AI97" s="116">
        <f t="shared" si="135"/>
        <v>-2.4907818496500672E-2</v>
      </c>
      <c r="AJ97" s="117">
        <f t="shared" si="84"/>
        <v>-7.7341299702134913E-3</v>
      </c>
      <c r="AK97" s="117">
        <f t="shared" si="85"/>
        <v>-7.5784854021230062E-3</v>
      </c>
      <c r="AL97" s="118">
        <f t="shared" si="86"/>
        <v>-6.4694551947195589E-2</v>
      </c>
      <c r="AM97" s="118">
        <f t="shared" si="87"/>
        <v>-6.3593004769475242E-2</v>
      </c>
      <c r="AN97" s="119">
        <f t="shared" si="88"/>
        <v>1.557068894673967E-2</v>
      </c>
      <c r="AO97" s="203">
        <f t="shared" si="89"/>
        <v>1.5592428861627542E-2</v>
      </c>
      <c r="AP97" s="123"/>
      <c r="AQ97" s="121">
        <v>1066913090.3099999</v>
      </c>
      <c r="AR97" s="125">
        <v>1.1691</v>
      </c>
      <c r="AS97" s="122" t="e">
        <f>(#REF!/AQ97)-1</f>
        <v>#REF!</v>
      </c>
      <c r="AT97" s="122" t="e">
        <f>(#REF!/AR97)-1</f>
        <v>#REF!</v>
      </c>
    </row>
    <row r="98" spans="1:46">
      <c r="A98" s="198" t="s">
        <v>99</v>
      </c>
      <c r="B98" s="165">
        <v>1102831929.3499999</v>
      </c>
      <c r="C98" s="165">
        <v>1.4427000000000001</v>
      </c>
      <c r="D98" s="165">
        <v>983412010.29999995</v>
      </c>
      <c r="E98" s="165">
        <v>1.4457</v>
      </c>
      <c r="F98" s="116">
        <f t="shared" si="120"/>
        <v>-0.10828478562493658</v>
      </c>
      <c r="G98" s="116">
        <f t="shared" si="121"/>
        <v>2.079434393844799E-3</v>
      </c>
      <c r="H98" s="165">
        <v>1007011687.61</v>
      </c>
      <c r="I98" s="165">
        <v>1.4809000000000001</v>
      </c>
      <c r="J98" s="116">
        <f t="shared" si="122"/>
        <v>2.3997751769170215E-2</v>
      </c>
      <c r="K98" s="116">
        <f t="shared" si="123"/>
        <v>2.4348066680500879E-2</v>
      </c>
      <c r="L98" s="165">
        <v>988632899.74000001</v>
      </c>
      <c r="M98" s="165">
        <v>1.4537</v>
      </c>
      <c r="N98" s="116">
        <f t="shared" si="124"/>
        <v>-1.8250818829739168E-2</v>
      </c>
      <c r="O98" s="116">
        <f t="shared" si="125"/>
        <v>-1.8367209129583437E-2</v>
      </c>
      <c r="P98" s="165">
        <v>953342672.35000002</v>
      </c>
      <c r="Q98" s="165">
        <v>1.4024000000000001</v>
      </c>
      <c r="R98" s="116">
        <f t="shared" si="126"/>
        <v>-3.5695987256018837E-2</v>
      </c>
      <c r="S98" s="116">
        <f t="shared" si="127"/>
        <v>-3.5289261883469702E-2</v>
      </c>
      <c r="T98" s="165">
        <v>953570260.99000001</v>
      </c>
      <c r="U98" s="165">
        <v>1.4031</v>
      </c>
      <c r="V98" s="116">
        <f t="shared" si="128"/>
        <v>2.3872700404669524E-4</v>
      </c>
      <c r="W98" s="116">
        <f t="shared" si="129"/>
        <v>4.9914432401591759E-4</v>
      </c>
      <c r="X98" s="165">
        <v>927529328.88999999</v>
      </c>
      <c r="Y98" s="165">
        <v>1.3658999999999999</v>
      </c>
      <c r="Z98" s="116">
        <f t="shared" si="130"/>
        <v>-2.7308876089491545E-2</v>
      </c>
      <c r="AA98" s="116">
        <f t="shared" si="131"/>
        <v>-2.6512721830233142E-2</v>
      </c>
      <c r="AB98" s="165">
        <v>916635149.85000002</v>
      </c>
      <c r="AC98" s="165">
        <v>1.35</v>
      </c>
      <c r="AD98" s="116">
        <f t="shared" si="132"/>
        <v>-1.1745374189986345E-2</v>
      </c>
      <c r="AE98" s="116">
        <f t="shared" si="133"/>
        <v>-1.1640676477047958E-2</v>
      </c>
      <c r="AF98" s="165">
        <v>901768795.19000006</v>
      </c>
      <c r="AG98" s="165">
        <v>1.3290999999999999</v>
      </c>
      <c r="AH98" s="116">
        <f t="shared" si="134"/>
        <v>-1.6218399067974565E-2</v>
      </c>
      <c r="AI98" s="116">
        <f t="shared" si="135"/>
        <v>-1.5481481481481584E-2</v>
      </c>
      <c r="AJ98" s="117">
        <f t="shared" si="84"/>
        <v>-2.4158470285616265E-2</v>
      </c>
      <c r="AK98" s="117">
        <f t="shared" si="85"/>
        <v>-1.0045588175431778E-2</v>
      </c>
      <c r="AL98" s="118">
        <f t="shared" si="86"/>
        <v>-8.3020355918872496E-2</v>
      </c>
      <c r="AM98" s="118">
        <f t="shared" si="87"/>
        <v>-8.0652970879158917E-2</v>
      </c>
      <c r="AN98" s="119">
        <f t="shared" si="88"/>
        <v>3.8520034261718024E-2</v>
      </c>
      <c r="AO98" s="203">
        <f t="shared" si="89"/>
        <v>1.8711658784418942E-2</v>
      </c>
      <c r="AP98" s="123"/>
      <c r="AQ98" s="121">
        <v>4173976375.3699999</v>
      </c>
      <c r="AR98" s="125">
        <v>299.53579999999999</v>
      </c>
      <c r="AS98" s="122" t="e">
        <f>(#REF!/AQ98)-1</f>
        <v>#REF!</v>
      </c>
      <c r="AT98" s="122" t="e">
        <f>(#REF!/AR98)-1</f>
        <v>#REF!</v>
      </c>
    </row>
    <row r="99" spans="1:46">
      <c r="A99" s="198" t="s">
        <v>10</v>
      </c>
      <c r="B99" s="165">
        <v>4093253815.2800002</v>
      </c>
      <c r="C99" s="165">
        <v>412.40859999999998</v>
      </c>
      <c r="D99" s="165">
        <v>4091340116.8800001</v>
      </c>
      <c r="E99" s="165">
        <v>413.541</v>
      </c>
      <c r="F99" s="116">
        <f t="shared" si="120"/>
        <v>-4.6752497801536605E-4</v>
      </c>
      <c r="G99" s="116">
        <f t="shared" si="121"/>
        <v>2.7458205284759296E-3</v>
      </c>
      <c r="H99" s="165">
        <v>4121902446.3000002</v>
      </c>
      <c r="I99" s="165">
        <v>416.46249999999998</v>
      </c>
      <c r="J99" s="116">
        <f t="shared" si="122"/>
        <v>7.4700045820943603E-3</v>
      </c>
      <c r="K99" s="116">
        <f t="shared" si="123"/>
        <v>7.0645957716404919E-3</v>
      </c>
      <c r="L99" s="165">
        <v>4121902446.3000002</v>
      </c>
      <c r="M99" s="165">
        <v>416.46249999999998</v>
      </c>
      <c r="N99" s="116">
        <f t="shared" si="124"/>
        <v>0</v>
      </c>
      <c r="O99" s="116">
        <f t="shared" si="125"/>
        <v>0</v>
      </c>
      <c r="P99" s="165">
        <v>4016522929.6300001</v>
      </c>
      <c r="Q99" s="165">
        <v>393.92140000000001</v>
      </c>
      <c r="R99" s="116">
        <f t="shared" si="126"/>
        <v>-2.5565747380701196E-2</v>
      </c>
      <c r="S99" s="116">
        <f t="shared" si="127"/>
        <v>-5.4125161329051173E-2</v>
      </c>
      <c r="T99" s="165">
        <v>4182171019.9000001</v>
      </c>
      <c r="U99" s="165">
        <v>422.41160000000002</v>
      </c>
      <c r="V99" s="116">
        <f t="shared" si="128"/>
        <v>4.1241664288285136E-2</v>
      </c>
      <c r="W99" s="116">
        <f t="shared" si="129"/>
        <v>7.2324580487376458E-2</v>
      </c>
      <c r="X99" s="165">
        <v>4183056210.5300002</v>
      </c>
      <c r="Y99" s="165">
        <v>423.04160000000002</v>
      </c>
      <c r="Z99" s="116">
        <f t="shared" si="130"/>
        <v>2.1165816170312429E-4</v>
      </c>
      <c r="AA99" s="116">
        <f t="shared" si="131"/>
        <v>1.4914363147224068E-3</v>
      </c>
      <c r="AB99" s="165">
        <v>4130305805.79</v>
      </c>
      <c r="AC99" s="165">
        <v>416.90129999999999</v>
      </c>
      <c r="AD99" s="116">
        <f t="shared" si="132"/>
        <v>-1.2610493879382196E-2</v>
      </c>
      <c r="AE99" s="116">
        <f t="shared" si="133"/>
        <v>-1.4514648204810176E-2</v>
      </c>
      <c r="AF99" s="165">
        <v>4080656296.6500001</v>
      </c>
      <c r="AG99" s="165">
        <v>412.01159999999999</v>
      </c>
      <c r="AH99" s="116">
        <f t="shared" si="134"/>
        <v>-1.2020782836563708E-2</v>
      </c>
      <c r="AI99" s="116">
        <f t="shared" si="135"/>
        <v>-1.1728675348337856E-2</v>
      </c>
      <c r="AJ99" s="117">
        <f t="shared" si="84"/>
        <v>-2.1765275532248081E-4</v>
      </c>
      <c r="AK99" s="117">
        <f t="shared" si="85"/>
        <v>4.0724352750201001E-4</v>
      </c>
      <c r="AL99" s="118">
        <f t="shared" si="86"/>
        <v>-2.6113253664540982E-3</v>
      </c>
      <c r="AM99" s="118">
        <f t="shared" si="87"/>
        <v>-3.6983031912192735E-3</v>
      </c>
      <c r="AN99" s="119">
        <f t="shared" si="88"/>
        <v>1.9689342489751016E-2</v>
      </c>
      <c r="AO99" s="203">
        <f t="shared" si="89"/>
        <v>3.4983589044933483E-2</v>
      </c>
      <c r="AP99" s="123"/>
      <c r="AQ99" s="121">
        <v>2336951594.8200002</v>
      </c>
      <c r="AR99" s="125">
        <v>9.7842000000000002</v>
      </c>
      <c r="AS99" s="122" t="e">
        <f>(#REF!/AQ99)-1</f>
        <v>#REF!</v>
      </c>
      <c r="AT99" s="122" t="e">
        <f>(#REF!/AR99)-1</f>
        <v>#REF!</v>
      </c>
    </row>
    <row r="100" spans="1:46">
      <c r="A100" s="198" t="s">
        <v>19</v>
      </c>
      <c r="B100" s="165">
        <v>2521672678.2600002</v>
      </c>
      <c r="C100" s="165">
        <v>12.6713</v>
      </c>
      <c r="D100" s="165">
        <v>2514340256.2800002</v>
      </c>
      <c r="E100" s="165">
        <v>12.635</v>
      </c>
      <c r="F100" s="116">
        <f t="shared" si="120"/>
        <v>-2.9077612027979473E-3</v>
      </c>
      <c r="G100" s="116">
        <f t="shared" si="121"/>
        <v>-2.8647415813689726E-3</v>
      </c>
      <c r="H100" s="165">
        <v>2549984507.27</v>
      </c>
      <c r="I100" s="165">
        <v>12.8231</v>
      </c>
      <c r="J100" s="116">
        <f t="shared" si="122"/>
        <v>1.4176383208665606E-2</v>
      </c>
      <c r="K100" s="116">
        <f t="shared" si="123"/>
        <v>1.4887218045112812E-2</v>
      </c>
      <c r="L100" s="165">
        <v>2522226534.0900002</v>
      </c>
      <c r="M100" s="165">
        <v>12.6823</v>
      </c>
      <c r="N100" s="116">
        <f t="shared" si="124"/>
        <v>-1.0885545814440014E-2</v>
      </c>
      <c r="O100" s="116">
        <f t="shared" si="125"/>
        <v>-1.0980184198828714E-2</v>
      </c>
      <c r="P100" s="165">
        <v>2469110820.6700001</v>
      </c>
      <c r="Q100" s="165">
        <v>12.414099999999999</v>
      </c>
      <c r="R100" s="116">
        <f t="shared" si="126"/>
        <v>-2.1059057424896933E-2</v>
      </c>
      <c r="S100" s="116">
        <f t="shared" si="127"/>
        <v>-2.1147583640191467E-2</v>
      </c>
      <c r="T100" s="165">
        <v>2452810267.98</v>
      </c>
      <c r="U100" s="165">
        <v>12.334199999999999</v>
      </c>
      <c r="V100" s="116">
        <f t="shared" si="128"/>
        <v>-6.6017906339160817E-3</v>
      </c>
      <c r="W100" s="116">
        <f t="shared" si="129"/>
        <v>-6.4362297709862418E-3</v>
      </c>
      <c r="X100" s="165">
        <v>2446402690.8499999</v>
      </c>
      <c r="Y100" s="165">
        <v>12.298299999999999</v>
      </c>
      <c r="Z100" s="116">
        <f t="shared" si="130"/>
        <v>-2.6123411230160264E-3</v>
      </c>
      <c r="AA100" s="116">
        <f t="shared" si="131"/>
        <v>-2.9106062817207297E-3</v>
      </c>
      <c r="AB100" s="165">
        <v>2424520023.5300002</v>
      </c>
      <c r="AC100" s="165">
        <v>12.207000000000001</v>
      </c>
      <c r="AD100" s="116">
        <f t="shared" si="132"/>
        <v>-8.9448345531358883E-3</v>
      </c>
      <c r="AE100" s="116">
        <f t="shared" si="133"/>
        <v>-7.4237902799572791E-3</v>
      </c>
      <c r="AF100" s="165">
        <v>2389250460.3699999</v>
      </c>
      <c r="AG100" s="165">
        <v>12.0481</v>
      </c>
      <c r="AH100" s="116">
        <f t="shared" si="134"/>
        <v>-1.4547029027481204E-2</v>
      </c>
      <c r="AI100" s="116">
        <f t="shared" si="135"/>
        <v>-1.3017121323830665E-2</v>
      </c>
      <c r="AJ100" s="117">
        <f t="shared" si="84"/>
        <v>-6.6727470713773118E-3</v>
      </c>
      <c r="AK100" s="117">
        <f t="shared" si="85"/>
        <v>-6.2366298789714066E-3</v>
      </c>
      <c r="AL100" s="118">
        <f t="shared" si="86"/>
        <v>-4.9750544142769422E-2</v>
      </c>
      <c r="AM100" s="118">
        <f t="shared" si="87"/>
        <v>-4.645033636723387E-2</v>
      </c>
      <c r="AN100" s="119">
        <f t="shared" si="88"/>
        <v>1.0400780053113004E-2</v>
      </c>
      <c r="AO100" s="203">
        <f t="shared" si="89"/>
        <v>1.0426005389025108E-2</v>
      </c>
      <c r="AP100" s="123"/>
      <c r="AQ100" s="143">
        <v>0</v>
      </c>
      <c r="AR100" s="144">
        <v>0</v>
      </c>
      <c r="AS100" s="122" t="e">
        <f>(#REF!/AQ100)-1</f>
        <v>#REF!</v>
      </c>
      <c r="AT100" s="122" t="e">
        <f>(#REF!/AR100)-1</f>
        <v>#REF!</v>
      </c>
    </row>
    <row r="101" spans="1:46">
      <c r="A101" s="199" t="s">
        <v>163</v>
      </c>
      <c r="B101" s="165">
        <v>4242553750.4099998</v>
      </c>
      <c r="C101" s="165">
        <v>191.08</v>
      </c>
      <c r="D101" s="165">
        <v>4254280580.1900001</v>
      </c>
      <c r="E101" s="165">
        <v>190.79</v>
      </c>
      <c r="F101" s="116">
        <f t="shared" si="120"/>
        <v>2.7640969260240792E-3</v>
      </c>
      <c r="G101" s="116">
        <f t="shared" si="121"/>
        <v>-1.5176889261043565E-3</v>
      </c>
      <c r="H101" s="165">
        <v>4320296193.5699997</v>
      </c>
      <c r="I101" s="165">
        <v>192.43</v>
      </c>
      <c r="J101" s="116">
        <f t="shared" si="122"/>
        <v>1.5517456391428541E-2</v>
      </c>
      <c r="K101" s="116">
        <f t="shared" si="123"/>
        <v>8.5958383563080609E-3</v>
      </c>
      <c r="L101" s="165">
        <v>4327766908.1599998</v>
      </c>
      <c r="M101" s="165">
        <v>190.5</v>
      </c>
      <c r="N101" s="116">
        <f t="shared" si="124"/>
        <v>1.7292135203875595E-3</v>
      </c>
      <c r="O101" s="116">
        <f t="shared" si="125"/>
        <v>-1.0029621160941676E-2</v>
      </c>
      <c r="P101" s="165">
        <v>4241178781.3400002</v>
      </c>
      <c r="Q101" s="165">
        <v>186.5</v>
      </c>
      <c r="R101" s="116">
        <f t="shared" si="126"/>
        <v>-2.0007576345375228E-2</v>
      </c>
      <c r="S101" s="116">
        <f t="shared" si="127"/>
        <v>-2.0997375328083989E-2</v>
      </c>
      <c r="T101" s="165">
        <v>4214941005.0500002</v>
      </c>
      <c r="U101" s="165">
        <v>185.51</v>
      </c>
      <c r="V101" s="116">
        <f t="shared" si="128"/>
        <v>-6.1864348669852911E-3</v>
      </c>
      <c r="W101" s="116">
        <f t="shared" si="129"/>
        <v>-5.3083109919571537E-3</v>
      </c>
      <c r="X101" s="165">
        <v>4214941005.0500002</v>
      </c>
      <c r="Y101" s="165">
        <v>185.27</v>
      </c>
      <c r="Z101" s="116">
        <f t="shared" si="130"/>
        <v>0</v>
      </c>
      <c r="AA101" s="116">
        <f t="shared" si="131"/>
        <v>-1.2937307961833899E-3</v>
      </c>
      <c r="AB101" s="165">
        <v>4174275154.27</v>
      </c>
      <c r="AC101" s="165">
        <v>183.71</v>
      </c>
      <c r="AD101" s="116">
        <f t="shared" si="132"/>
        <v>-9.6480237164120897E-3</v>
      </c>
      <c r="AE101" s="116">
        <f t="shared" si="133"/>
        <v>-8.4201435742430088E-3</v>
      </c>
      <c r="AF101" s="165">
        <v>4115012426.7399998</v>
      </c>
      <c r="AG101" s="165">
        <v>181.05</v>
      </c>
      <c r="AH101" s="116">
        <f t="shared" si="134"/>
        <v>-1.4197130121951463E-2</v>
      </c>
      <c r="AI101" s="116">
        <f t="shared" si="135"/>
        <v>-1.4479342441892093E-2</v>
      </c>
      <c r="AJ101" s="117">
        <f t="shared" si="84"/>
        <v>-3.753549776610487E-3</v>
      </c>
      <c r="AK101" s="117">
        <f t="shared" si="85"/>
        <v>-6.6812968578872011E-3</v>
      </c>
      <c r="AL101" s="118">
        <f t="shared" si="86"/>
        <v>-3.2736005729970083E-2</v>
      </c>
      <c r="AM101" s="118">
        <f t="shared" si="87"/>
        <v>-5.1050893652707069E-2</v>
      </c>
      <c r="AN101" s="119">
        <f t="shared" si="88"/>
        <v>1.1160688212158104E-2</v>
      </c>
      <c r="AO101" s="203">
        <f t="shared" si="89"/>
        <v>9.0313671383976182E-3</v>
      </c>
      <c r="AP101" s="123"/>
      <c r="AQ101" s="145">
        <v>4131236617.7600002</v>
      </c>
      <c r="AR101" s="141">
        <v>103.24</v>
      </c>
      <c r="AS101" s="122" t="e">
        <f>(#REF!/AQ101)-1</f>
        <v>#REF!</v>
      </c>
      <c r="AT101" s="122" t="e">
        <f>(#REF!/AR101)-1</f>
        <v>#REF!</v>
      </c>
    </row>
    <row r="102" spans="1:46">
      <c r="A102" s="198" t="s">
        <v>161</v>
      </c>
      <c r="B102" s="165">
        <v>5333741422.3999996</v>
      </c>
      <c r="C102" s="165">
        <v>115.05</v>
      </c>
      <c r="D102" s="165">
        <v>5299916137.5699997</v>
      </c>
      <c r="E102" s="165">
        <v>115.05</v>
      </c>
      <c r="F102" s="116">
        <f t="shared" si="120"/>
        <v>-6.3417556554100276E-3</v>
      </c>
      <c r="G102" s="116">
        <f t="shared" si="121"/>
        <v>0</v>
      </c>
      <c r="H102" s="165">
        <v>5309506272.79</v>
      </c>
      <c r="I102" s="165">
        <v>115.05</v>
      </c>
      <c r="J102" s="116">
        <f t="shared" si="122"/>
        <v>1.8094881071830174E-3</v>
      </c>
      <c r="K102" s="116">
        <f t="shared" si="123"/>
        <v>0</v>
      </c>
      <c r="L102" s="165">
        <v>5257604699.8400002</v>
      </c>
      <c r="M102" s="165">
        <v>115.05</v>
      </c>
      <c r="N102" s="116">
        <f t="shared" si="124"/>
        <v>-9.7752164294415567E-3</v>
      </c>
      <c r="O102" s="116">
        <f t="shared" si="125"/>
        <v>0</v>
      </c>
      <c r="P102" s="165">
        <v>5170224113.9399996</v>
      </c>
      <c r="Q102" s="165">
        <v>115.05</v>
      </c>
      <c r="R102" s="116">
        <f t="shared" si="126"/>
        <v>-1.6619847038454556E-2</v>
      </c>
      <c r="S102" s="116">
        <f t="shared" si="127"/>
        <v>0</v>
      </c>
      <c r="T102" s="165">
        <v>5174075970.2299995</v>
      </c>
      <c r="U102" s="165">
        <v>115.05</v>
      </c>
      <c r="V102" s="116">
        <f t="shared" si="128"/>
        <v>7.450076060754419E-4</v>
      </c>
      <c r="W102" s="116">
        <f t="shared" si="129"/>
        <v>0</v>
      </c>
      <c r="X102" s="165">
        <v>5179589194.3699999</v>
      </c>
      <c r="Y102" s="165">
        <v>115.05</v>
      </c>
      <c r="Z102" s="116">
        <f t="shared" si="130"/>
        <v>1.0655475821618576E-3</v>
      </c>
      <c r="AA102" s="116">
        <f t="shared" si="131"/>
        <v>0</v>
      </c>
      <c r="AB102" s="165">
        <v>5147244270.8800001</v>
      </c>
      <c r="AC102" s="165">
        <v>115.05</v>
      </c>
      <c r="AD102" s="116">
        <f t="shared" si="132"/>
        <v>-6.2446889659043556E-3</v>
      </c>
      <c r="AE102" s="116">
        <f t="shared" si="133"/>
        <v>0</v>
      </c>
      <c r="AF102" s="165">
        <v>5107398274.7399998</v>
      </c>
      <c r="AG102" s="165">
        <v>115.05</v>
      </c>
      <c r="AH102" s="116">
        <f t="shared" si="134"/>
        <v>-7.7412289067812319E-3</v>
      </c>
      <c r="AI102" s="116">
        <f t="shared" si="135"/>
        <v>0</v>
      </c>
      <c r="AJ102" s="117">
        <f t="shared" si="84"/>
        <v>-5.3878367125714264E-3</v>
      </c>
      <c r="AK102" s="117">
        <f t="shared" si="85"/>
        <v>0</v>
      </c>
      <c r="AL102" s="118">
        <f t="shared" si="86"/>
        <v>-3.6324699831622044E-2</v>
      </c>
      <c r="AM102" s="118">
        <f t="shared" si="87"/>
        <v>0</v>
      </c>
      <c r="AN102" s="119">
        <f t="shared" si="88"/>
        <v>6.3656354362129144E-3</v>
      </c>
      <c r="AO102" s="203">
        <f t="shared" si="89"/>
        <v>0</v>
      </c>
      <c r="AP102" s="123"/>
      <c r="AQ102" s="138">
        <v>2931134847.0043802</v>
      </c>
      <c r="AR102" s="142">
        <v>2254.1853324818899</v>
      </c>
      <c r="AS102" s="122" t="e">
        <f>(#REF!/AQ102)-1</f>
        <v>#REF!</v>
      </c>
      <c r="AT102" s="122" t="e">
        <f>(#REF!/AR102)-1</f>
        <v>#REF!</v>
      </c>
    </row>
    <row r="103" spans="1:46">
      <c r="A103" s="198" t="s">
        <v>12</v>
      </c>
      <c r="B103" s="165">
        <v>2222734163.6199999</v>
      </c>
      <c r="C103" s="165">
        <v>3916.91</v>
      </c>
      <c r="D103" s="165">
        <v>2233310090.0599999</v>
      </c>
      <c r="E103" s="165">
        <v>3928.87</v>
      </c>
      <c r="F103" s="116">
        <f t="shared" si="120"/>
        <v>4.7580707639710909E-3</v>
      </c>
      <c r="G103" s="116">
        <f t="shared" si="121"/>
        <v>3.0534273189835961E-3</v>
      </c>
      <c r="H103" s="165">
        <v>2288708616</v>
      </c>
      <c r="I103" s="165">
        <v>4021.33</v>
      </c>
      <c r="J103" s="116">
        <f t="shared" si="122"/>
        <v>2.480556828474801E-2</v>
      </c>
      <c r="K103" s="116">
        <f t="shared" si="123"/>
        <v>2.3533484182474869E-2</v>
      </c>
      <c r="L103" s="165">
        <v>2293850614.77</v>
      </c>
      <c r="M103" s="165">
        <v>3943.61</v>
      </c>
      <c r="N103" s="116">
        <f t="shared" si="124"/>
        <v>2.2466812656067622E-3</v>
      </c>
      <c r="O103" s="116">
        <f t="shared" si="125"/>
        <v>-1.9326939097263792E-2</v>
      </c>
      <c r="P103" s="165">
        <v>2254798605.8600001</v>
      </c>
      <c r="Q103" s="165">
        <v>3876.26</v>
      </c>
      <c r="R103" s="116">
        <f t="shared" si="126"/>
        <v>-1.7024652197726274E-2</v>
      </c>
      <c r="S103" s="116">
        <f t="shared" si="127"/>
        <v>-1.7078260781365272E-2</v>
      </c>
      <c r="T103" s="165">
        <v>2263134286.1399999</v>
      </c>
      <c r="U103" s="165">
        <v>3890.59</v>
      </c>
      <c r="V103" s="116">
        <f t="shared" si="128"/>
        <v>3.6968624418766798E-3</v>
      </c>
      <c r="W103" s="116">
        <f t="shared" si="129"/>
        <v>3.6968624395680182E-3</v>
      </c>
      <c r="X103" s="165">
        <v>2253480648.4200001</v>
      </c>
      <c r="Y103" s="165">
        <v>3873.84</v>
      </c>
      <c r="Z103" s="116">
        <f t="shared" si="130"/>
        <v>-4.2656053505623071E-3</v>
      </c>
      <c r="AA103" s="116">
        <f t="shared" si="131"/>
        <v>-4.3052596135804595E-3</v>
      </c>
      <c r="AB103" s="165">
        <v>2182526690.8699999</v>
      </c>
      <c r="AC103" s="165">
        <v>3808.9199833795251</v>
      </c>
      <c r="AD103" s="116">
        <f t="shared" si="132"/>
        <v>-3.1486384229546714E-2</v>
      </c>
      <c r="AE103" s="116">
        <f t="shared" si="133"/>
        <v>-1.6758569435101876E-2</v>
      </c>
      <c r="AF103" s="165">
        <v>2171967338.71</v>
      </c>
      <c r="AG103" s="165">
        <v>3789.6199887628745</v>
      </c>
      <c r="AH103" s="116">
        <f t="shared" si="134"/>
        <v>-4.8381319706979958E-3</v>
      </c>
      <c r="AI103" s="116">
        <f t="shared" si="135"/>
        <v>-5.0670517366779482E-3</v>
      </c>
      <c r="AJ103" s="117">
        <f t="shared" si="84"/>
        <v>-2.763448874041344E-3</v>
      </c>
      <c r="AK103" s="117">
        <f t="shared" si="85"/>
        <v>-4.0315383403703581E-3</v>
      </c>
      <c r="AL103" s="118">
        <f t="shared" si="86"/>
        <v>-2.7467189452563604E-2</v>
      </c>
      <c r="AM103" s="118">
        <f t="shared" si="87"/>
        <v>-3.544276375576829E-2</v>
      </c>
      <c r="AN103" s="119">
        <f t="shared" si="88"/>
        <v>1.6554717544248514E-2</v>
      </c>
      <c r="AO103" s="203">
        <f t="shared" si="89"/>
        <v>1.4328025316423363E-2</v>
      </c>
      <c r="AP103" s="123"/>
      <c r="AQ103" s="146">
        <v>1131224777.76</v>
      </c>
      <c r="AR103" s="147">
        <v>0.6573</v>
      </c>
      <c r="AS103" s="122" t="e">
        <f>(#REF!/AQ103)-1</f>
        <v>#REF!</v>
      </c>
      <c r="AT103" s="122" t="e">
        <f>(#REF!/AR103)-1</f>
        <v>#REF!</v>
      </c>
    </row>
    <row r="104" spans="1:46">
      <c r="A104" s="198" t="s">
        <v>204</v>
      </c>
      <c r="B104" s="165">
        <v>1865880497.9100001</v>
      </c>
      <c r="C104" s="165">
        <v>1.0887</v>
      </c>
      <c r="D104" s="165">
        <v>1845211235.05</v>
      </c>
      <c r="E104" s="165">
        <v>1.0886</v>
      </c>
      <c r="F104" s="116">
        <f t="shared" si="120"/>
        <v>-1.1077484803100775E-2</v>
      </c>
      <c r="G104" s="116">
        <f t="shared" si="121"/>
        <v>-9.1852668320004577E-5</v>
      </c>
      <c r="H104" s="165">
        <v>1872327628.51</v>
      </c>
      <c r="I104" s="165">
        <v>1.1023000000000001</v>
      </c>
      <c r="J104" s="116">
        <f t="shared" si="122"/>
        <v>1.4695549726189078E-2</v>
      </c>
      <c r="K104" s="116">
        <f t="shared" si="123"/>
        <v>1.258497152305718E-2</v>
      </c>
      <c r="L104" s="165">
        <v>1838944174.0899999</v>
      </c>
      <c r="M104" s="165">
        <v>1.0842000000000001</v>
      </c>
      <c r="N104" s="116">
        <f t="shared" si="124"/>
        <v>-1.7829921383239244E-2</v>
      </c>
      <c r="O104" s="116">
        <f t="shared" si="125"/>
        <v>-1.6420212283407426E-2</v>
      </c>
      <c r="P104" s="165">
        <v>1805257404.47</v>
      </c>
      <c r="Q104" s="165">
        <v>1.0648</v>
      </c>
      <c r="R104" s="116">
        <f t="shared" si="126"/>
        <v>-1.8318538482371145E-2</v>
      </c>
      <c r="S104" s="116">
        <f t="shared" si="127"/>
        <v>-1.7893377605607899E-2</v>
      </c>
      <c r="T104" s="165">
        <v>1812955426.78</v>
      </c>
      <c r="U104" s="165">
        <v>1.0693999999999999</v>
      </c>
      <c r="V104" s="116">
        <f t="shared" si="128"/>
        <v>4.2642241992409836E-3</v>
      </c>
      <c r="W104" s="116">
        <f t="shared" si="129"/>
        <v>4.3200601051840131E-3</v>
      </c>
      <c r="X104" s="165">
        <v>1797242946.1300001</v>
      </c>
      <c r="Y104" s="165">
        <v>1.0619000000000001</v>
      </c>
      <c r="Z104" s="116">
        <f t="shared" si="130"/>
        <v>-8.6667771407413358E-3</v>
      </c>
      <c r="AA104" s="116">
        <f t="shared" si="131"/>
        <v>-7.0132784739104555E-3</v>
      </c>
      <c r="AB104" s="165">
        <v>1778495877</v>
      </c>
      <c r="AC104" s="165">
        <v>1.0507</v>
      </c>
      <c r="AD104" s="116">
        <f t="shared" si="132"/>
        <v>-1.0431015556560199E-2</v>
      </c>
      <c r="AE104" s="116">
        <f t="shared" si="133"/>
        <v>-1.0547132498352103E-2</v>
      </c>
      <c r="AF104" s="165">
        <v>1757609941.53</v>
      </c>
      <c r="AG104" s="165">
        <v>1.0383</v>
      </c>
      <c r="AH104" s="116">
        <f t="shared" si="134"/>
        <v>-1.174359510196381E-2</v>
      </c>
      <c r="AI104" s="116">
        <f t="shared" si="135"/>
        <v>-1.1801656038831224E-2</v>
      </c>
      <c r="AJ104" s="117">
        <f t="shared" si="84"/>
        <v>-7.3884448178183054E-3</v>
      </c>
      <c r="AK104" s="117">
        <f t="shared" si="85"/>
        <v>-5.85780974252349E-3</v>
      </c>
      <c r="AL104" s="118">
        <f t="shared" si="86"/>
        <v>-4.7474940459933973E-2</v>
      </c>
      <c r="AM104" s="118">
        <f t="shared" si="87"/>
        <v>-4.6206136321881322E-2</v>
      </c>
      <c r="AN104" s="119">
        <f t="shared" si="88"/>
        <v>1.1310214162817593E-2</v>
      </c>
      <c r="AO104" s="203">
        <f t="shared" si="89"/>
        <v>1.0637164514385681E-2</v>
      </c>
      <c r="AP104" s="123"/>
      <c r="AQ104" s="121">
        <v>318569106.36000001</v>
      </c>
      <c r="AR104" s="128">
        <v>123.8</v>
      </c>
      <c r="AS104" s="122" t="e">
        <f>(#REF!/AQ104)-1</f>
        <v>#REF!</v>
      </c>
      <c r="AT104" s="122" t="e">
        <f>(#REF!/AR104)-1</f>
        <v>#REF!</v>
      </c>
    </row>
    <row r="105" spans="1:46">
      <c r="A105" s="198" t="s">
        <v>41</v>
      </c>
      <c r="B105" s="165">
        <v>1103542252.48</v>
      </c>
      <c r="C105" s="166">
        <v>552.20000000000005</v>
      </c>
      <c r="D105" s="165">
        <v>1102441805.4300001</v>
      </c>
      <c r="E105" s="166">
        <v>552.20000000000005</v>
      </c>
      <c r="F105" s="116">
        <f t="shared" si="120"/>
        <v>-9.9719521162593291E-4</v>
      </c>
      <c r="G105" s="116">
        <f t="shared" si="121"/>
        <v>0</v>
      </c>
      <c r="H105" s="165">
        <v>1081046924.5599999</v>
      </c>
      <c r="I105" s="166">
        <v>552.20000000000005</v>
      </c>
      <c r="J105" s="116">
        <f t="shared" si="122"/>
        <v>-1.9406812010049995E-2</v>
      </c>
      <c r="K105" s="116">
        <f t="shared" si="123"/>
        <v>0</v>
      </c>
      <c r="L105" s="165">
        <v>1102300686.02</v>
      </c>
      <c r="M105" s="166">
        <v>552.20000000000005</v>
      </c>
      <c r="N105" s="116">
        <f t="shared" si="124"/>
        <v>1.96603505149886E-2</v>
      </c>
      <c r="O105" s="116">
        <f t="shared" si="125"/>
        <v>0</v>
      </c>
      <c r="P105" s="165">
        <v>1079898624.9200001</v>
      </c>
      <c r="Q105" s="166">
        <v>552.20000000000005</v>
      </c>
      <c r="R105" s="116">
        <f t="shared" si="126"/>
        <v>-2.0323003862843868E-2</v>
      </c>
      <c r="S105" s="116">
        <f t="shared" si="127"/>
        <v>0</v>
      </c>
      <c r="T105" s="165">
        <v>1087022479.1300001</v>
      </c>
      <c r="U105" s="166">
        <v>552.20000000000005</v>
      </c>
      <c r="V105" s="116">
        <f t="shared" si="128"/>
        <v>6.5967805177340423E-3</v>
      </c>
      <c r="W105" s="116">
        <f t="shared" si="129"/>
        <v>0</v>
      </c>
      <c r="X105" s="165">
        <v>1091280743.01</v>
      </c>
      <c r="Y105" s="166">
        <v>552.20000000000005</v>
      </c>
      <c r="Z105" s="116">
        <f t="shared" si="130"/>
        <v>3.9173650607556738E-3</v>
      </c>
      <c r="AA105" s="116">
        <f t="shared" si="131"/>
        <v>0</v>
      </c>
      <c r="AB105" s="165">
        <v>1088742793.03</v>
      </c>
      <c r="AC105" s="166">
        <v>552.20000000000005</v>
      </c>
      <c r="AD105" s="116">
        <f t="shared" si="132"/>
        <v>-2.3256618393171467E-3</v>
      </c>
      <c r="AE105" s="116">
        <f t="shared" si="133"/>
        <v>0</v>
      </c>
      <c r="AF105" s="165">
        <v>1088865892.6500001</v>
      </c>
      <c r="AG105" s="166">
        <v>552.20000000000005</v>
      </c>
      <c r="AH105" s="116">
        <f t="shared" si="134"/>
        <v>1.1306584143490354E-4</v>
      </c>
      <c r="AI105" s="116">
        <f t="shared" si="135"/>
        <v>0</v>
      </c>
      <c r="AJ105" s="117">
        <f t="shared" si="84"/>
        <v>-1.595638873615465E-3</v>
      </c>
      <c r="AK105" s="117">
        <f t="shared" si="85"/>
        <v>0</v>
      </c>
      <c r="AL105" s="118">
        <f t="shared" si="86"/>
        <v>-1.2314403094233874E-2</v>
      </c>
      <c r="AM105" s="118">
        <f t="shared" si="87"/>
        <v>0</v>
      </c>
      <c r="AN105" s="119">
        <f t="shared" si="88"/>
        <v>1.3207621505558759E-2</v>
      </c>
      <c r="AO105" s="203">
        <f t="shared" si="89"/>
        <v>0</v>
      </c>
      <c r="AP105" s="123"/>
      <c r="AQ105" s="121">
        <v>1812522091.8199999</v>
      </c>
      <c r="AR105" s="125">
        <v>1.6227</v>
      </c>
      <c r="AS105" s="122" t="e">
        <f>(#REF!/AQ105)-1</f>
        <v>#REF!</v>
      </c>
      <c r="AT105" s="122" t="e">
        <f>(#REF!/AR105)-1</f>
        <v>#REF!</v>
      </c>
    </row>
    <row r="106" spans="1:46">
      <c r="A106" s="198" t="s">
        <v>71</v>
      </c>
      <c r="B106" s="165">
        <v>2098018329.26</v>
      </c>
      <c r="C106" s="166">
        <v>2.95</v>
      </c>
      <c r="D106" s="165">
        <v>2084931607.3499999</v>
      </c>
      <c r="E106" s="166">
        <v>2.93</v>
      </c>
      <c r="F106" s="116">
        <f t="shared" si="120"/>
        <v>-6.2376585216087953E-3</v>
      </c>
      <c r="G106" s="116">
        <f t="shared" si="121"/>
        <v>-6.7796610169491584E-3</v>
      </c>
      <c r="H106" s="165">
        <v>2086799144.29</v>
      </c>
      <c r="I106" s="166">
        <v>2.93</v>
      </c>
      <c r="J106" s="116">
        <f t="shared" si="122"/>
        <v>8.9573055222360188E-4</v>
      </c>
      <c r="K106" s="116">
        <f t="shared" si="123"/>
        <v>0</v>
      </c>
      <c r="L106" s="165">
        <v>2008465191.3599999</v>
      </c>
      <c r="M106" s="166">
        <v>2.82</v>
      </c>
      <c r="N106" s="116">
        <f t="shared" si="124"/>
        <v>-3.7537849842588442E-2</v>
      </c>
      <c r="O106" s="116">
        <f t="shared" si="125"/>
        <v>-3.7542662116041063E-2</v>
      </c>
      <c r="P106" s="165">
        <v>1961828267.1900001</v>
      </c>
      <c r="Q106" s="166">
        <v>2.76</v>
      </c>
      <c r="R106" s="116">
        <f t="shared" si="126"/>
        <v>-2.3220180449540374E-2</v>
      </c>
      <c r="S106" s="116">
        <f t="shared" si="127"/>
        <v>-2.1276595744680871E-2</v>
      </c>
      <c r="T106" s="165">
        <v>1994500518.8</v>
      </c>
      <c r="U106" s="166">
        <v>2.8</v>
      </c>
      <c r="V106" s="116">
        <f t="shared" si="128"/>
        <v>1.6653981470456426E-2</v>
      </c>
      <c r="W106" s="116">
        <f t="shared" si="129"/>
        <v>1.449275362318842E-2</v>
      </c>
      <c r="X106" s="165">
        <v>1963742643.0699999</v>
      </c>
      <c r="Y106" s="166">
        <v>2.76</v>
      </c>
      <c r="Z106" s="116">
        <f t="shared" si="130"/>
        <v>-1.542134255673477E-2</v>
      </c>
      <c r="AA106" s="116">
        <f t="shared" si="131"/>
        <v>-1.4285714285714299E-2</v>
      </c>
      <c r="AB106" s="165">
        <v>1950336773.6600001</v>
      </c>
      <c r="AC106" s="166">
        <v>2.74</v>
      </c>
      <c r="AD106" s="116">
        <f t="shared" si="132"/>
        <v>-6.8266936389596846E-3</v>
      </c>
      <c r="AE106" s="116">
        <f t="shared" si="133"/>
        <v>-7.2463768115940486E-3</v>
      </c>
      <c r="AF106" s="165">
        <v>1910917486.1500001</v>
      </c>
      <c r="AG106" s="166">
        <v>2.68</v>
      </c>
      <c r="AH106" s="116">
        <f t="shared" si="134"/>
        <v>-2.0211528615145677E-2</v>
      </c>
      <c r="AI106" s="116">
        <f t="shared" si="135"/>
        <v>-2.1897810218978121E-2</v>
      </c>
      <c r="AJ106" s="117">
        <f t="shared" si="84"/>
        <v>-1.1488192700237215E-2</v>
      </c>
      <c r="AK106" s="117">
        <f t="shared" si="85"/>
        <v>-1.1817008321346143E-2</v>
      </c>
      <c r="AL106" s="118">
        <f t="shared" si="86"/>
        <v>-8.3462747932137732E-2</v>
      </c>
      <c r="AM106" s="118">
        <f t="shared" si="87"/>
        <v>-8.5324232081911255E-2</v>
      </c>
      <c r="AN106" s="119">
        <f t="shared" si="88"/>
        <v>1.6485628528672136E-2</v>
      </c>
      <c r="AO106" s="203">
        <f t="shared" si="89"/>
        <v>1.5753099164155054E-2</v>
      </c>
      <c r="AP106" s="123"/>
      <c r="AQ106" s="121">
        <v>146744114.84999999</v>
      </c>
      <c r="AR106" s="125">
        <v>1.0862860000000001</v>
      </c>
      <c r="AS106" s="122" t="e">
        <f>(#REF!/AQ106)-1</f>
        <v>#REF!</v>
      </c>
      <c r="AT106" s="122" t="e">
        <f>(#REF!/AR106)-1</f>
        <v>#REF!</v>
      </c>
    </row>
    <row r="107" spans="1:46">
      <c r="A107" s="199" t="s">
        <v>67</v>
      </c>
      <c r="B107" s="165">
        <v>161183830.25</v>
      </c>
      <c r="C107" s="166">
        <v>1.6836949999999999</v>
      </c>
      <c r="D107" s="165">
        <v>164361936.31</v>
      </c>
      <c r="E107" s="166">
        <v>1.680795</v>
      </c>
      <c r="F107" s="116">
        <f t="shared" si="120"/>
        <v>1.9717275951754487E-2</v>
      </c>
      <c r="G107" s="116">
        <f t="shared" si="121"/>
        <v>-1.7224022165534154E-3</v>
      </c>
      <c r="H107" s="165">
        <v>180305307.34</v>
      </c>
      <c r="I107" s="166">
        <v>1.681454</v>
      </c>
      <c r="J107" s="116">
        <f t="shared" si="122"/>
        <v>9.7001601392243911E-2</v>
      </c>
      <c r="K107" s="116">
        <f t="shared" si="123"/>
        <v>3.9207636862316058E-4</v>
      </c>
      <c r="L107" s="165">
        <v>166111639.18000001</v>
      </c>
      <c r="M107" s="166">
        <v>1.6818029999999999</v>
      </c>
      <c r="N107" s="116">
        <f t="shared" si="124"/>
        <v>-7.8720190600020057E-2</v>
      </c>
      <c r="O107" s="116">
        <f t="shared" si="125"/>
        <v>2.0755845833423495E-4</v>
      </c>
      <c r="P107" s="165">
        <v>162967328.91999999</v>
      </c>
      <c r="Q107" s="166">
        <v>1.6478569999999999</v>
      </c>
      <c r="R107" s="116">
        <f t="shared" si="126"/>
        <v>-1.892889791180026E-2</v>
      </c>
      <c r="S107" s="116">
        <f t="shared" si="127"/>
        <v>-2.0184290312242299E-2</v>
      </c>
      <c r="T107" s="165">
        <v>162369757.75999999</v>
      </c>
      <c r="U107" s="166">
        <v>1.6422330000000001</v>
      </c>
      <c r="V107" s="116">
        <f t="shared" si="128"/>
        <v>-3.6668156983375591E-3</v>
      </c>
      <c r="W107" s="116">
        <f t="shared" si="129"/>
        <v>-3.4129175043707384E-3</v>
      </c>
      <c r="X107" s="165">
        <v>161206638.05000001</v>
      </c>
      <c r="Y107" s="166">
        <v>1.6306940000000001</v>
      </c>
      <c r="Z107" s="116">
        <f t="shared" si="130"/>
        <v>-7.1634011533058695E-3</v>
      </c>
      <c r="AA107" s="116">
        <f t="shared" si="131"/>
        <v>-7.0264085546934973E-3</v>
      </c>
      <c r="AB107" s="165">
        <v>159106295.19999999</v>
      </c>
      <c r="AC107" s="166">
        <v>1.609707</v>
      </c>
      <c r="AD107" s="116">
        <f t="shared" si="132"/>
        <v>-1.3028885630308719E-2</v>
      </c>
      <c r="AE107" s="116">
        <f t="shared" si="133"/>
        <v>-1.2869980511365153E-2</v>
      </c>
      <c r="AF107" s="165">
        <v>159993107.46000001</v>
      </c>
      <c r="AG107" s="166">
        <v>1.618897</v>
      </c>
      <c r="AH107" s="116">
        <f t="shared" si="134"/>
        <v>5.5737094430190742E-3</v>
      </c>
      <c r="AI107" s="116">
        <f t="shared" si="135"/>
        <v>5.7091135219018317E-3</v>
      </c>
      <c r="AJ107" s="117">
        <f t="shared" si="84"/>
        <v>9.8049474155626013E-5</v>
      </c>
      <c r="AK107" s="117">
        <f t="shared" si="85"/>
        <v>-4.8634063437957347E-3</v>
      </c>
      <c r="AL107" s="118">
        <f t="shared" si="86"/>
        <v>-2.6580538950088949E-2</v>
      </c>
      <c r="AM107" s="118">
        <f t="shared" si="87"/>
        <v>-3.6826620736020756E-2</v>
      </c>
      <c r="AN107" s="119">
        <f t="shared" si="88"/>
        <v>4.8724816600773109E-2</v>
      </c>
      <c r="AO107" s="203">
        <f t="shared" si="89"/>
        <v>8.2859267756146601E-3</v>
      </c>
      <c r="AP107" s="123"/>
      <c r="AQ107" s="121"/>
      <c r="AR107" s="125"/>
      <c r="AS107" s="122"/>
      <c r="AT107" s="122"/>
    </row>
    <row r="108" spans="1:46">
      <c r="A108" s="198" t="s">
        <v>131</v>
      </c>
      <c r="B108" s="165">
        <v>551245618.88999999</v>
      </c>
      <c r="C108" s="166">
        <v>1.1073999999999999</v>
      </c>
      <c r="D108" s="165">
        <v>551345175.62</v>
      </c>
      <c r="E108" s="166">
        <v>1.1075999999999999</v>
      </c>
      <c r="F108" s="116">
        <f t="shared" si="120"/>
        <v>1.8060321313843482E-4</v>
      </c>
      <c r="G108" s="116">
        <f t="shared" si="121"/>
        <v>1.8060321473720243E-4</v>
      </c>
      <c r="H108" s="165">
        <v>563142648.23000002</v>
      </c>
      <c r="I108" s="166">
        <v>1.1313</v>
      </c>
      <c r="J108" s="116">
        <f t="shared" si="122"/>
        <v>2.1397616469090334E-2</v>
      </c>
      <c r="K108" s="116">
        <f t="shared" si="123"/>
        <v>2.1397616468039053E-2</v>
      </c>
      <c r="L108" s="165">
        <v>553536434.42999995</v>
      </c>
      <c r="M108" s="166">
        <v>1.1120000000000001</v>
      </c>
      <c r="N108" s="116">
        <f t="shared" si="124"/>
        <v>-1.7058224643779207E-2</v>
      </c>
      <c r="O108" s="116">
        <f t="shared" si="125"/>
        <v>-1.7060019446654178E-2</v>
      </c>
      <c r="P108" s="165">
        <v>540184020.69000006</v>
      </c>
      <c r="Q108" s="166">
        <v>1.0851999999999999</v>
      </c>
      <c r="R108" s="116">
        <f t="shared" si="126"/>
        <v>-2.4122014215287275E-2</v>
      </c>
      <c r="S108" s="116">
        <f t="shared" si="127"/>
        <v>-2.410071942446057E-2</v>
      </c>
      <c r="T108" s="165">
        <v>550417985.62</v>
      </c>
      <c r="U108" s="166">
        <v>1.1057999999999999</v>
      </c>
      <c r="V108" s="116">
        <f t="shared" si="128"/>
        <v>1.894533073549208E-2</v>
      </c>
      <c r="W108" s="116">
        <f t="shared" si="129"/>
        <v>1.8982676004423105E-2</v>
      </c>
      <c r="X108" s="165">
        <v>546620147.23000002</v>
      </c>
      <c r="Y108" s="166">
        <v>1.0982000000000001</v>
      </c>
      <c r="Z108" s="116">
        <f t="shared" si="130"/>
        <v>-6.8999169526083653E-3</v>
      </c>
      <c r="AA108" s="116">
        <f t="shared" si="131"/>
        <v>-6.8728522336768223E-3</v>
      </c>
      <c r="AB108" s="165">
        <v>540199276.80999994</v>
      </c>
      <c r="AC108" s="166">
        <v>1.0852999999999999</v>
      </c>
      <c r="AD108" s="116">
        <f t="shared" si="132"/>
        <v>-1.1746494256638481E-2</v>
      </c>
      <c r="AE108" s="116">
        <f t="shared" si="133"/>
        <v>-1.1746494263340132E-2</v>
      </c>
      <c r="AF108" s="165">
        <v>532779787.02999997</v>
      </c>
      <c r="AG108" s="166">
        <v>1.0704</v>
      </c>
      <c r="AH108" s="116">
        <f t="shared" si="134"/>
        <v>-1.3734727346940841E-2</v>
      </c>
      <c r="AI108" s="116">
        <f t="shared" si="135"/>
        <v>-1.3728922878466705E-2</v>
      </c>
      <c r="AJ108" s="117">
        <f t="shared" si="84"/>
        <v>-4.1297283746916649E-3</v>
      </c>
      <c r="AK108" s="117">
        <f t="shared" si="85"/>
        <v>-4.1185140699248812E-3</v>
      </c>
      <c r="AL108" s="118">
        <f t="shared" si="86"/>
        <v>-3.3672895693923212E-2</v>
      </c>
      <c r="AM108" s="118">
        <f t="shared" si="87"/>
        <v>-3.3586132177681388E-2</v>
      </c>
      <c r="AN108" s="119">
        <f t="shared" si="88"/>
        <v>1.6593739041041482E-2</v>
      </c>
      <c r="AO108" s="203">
        <f t="shared" si="89"/>
        <v>1.6596573743544316E-2</v>
      </c>
      <c r="AP108" s="123"/>
      <c r="AQ108" s="121"/>
      <c r="AR108" s="125"/>
      <c r="AS108" s="122"/>
      <c r="AT108" s="122"/>
    </row>
    <row r="109" spans="1:46">
      <c r="A109" s="198" t="s">
        <v>140</v>
      </c>
      <c r="B109" s="165">
        <v>752164741.95000005</v>
      </c>
      <c r="C109" s="166">
        <v>1.21</v>
      </c>
      <c r="D109" s="165">
        <v>751084362.14999998</v>
      </c>
      <c r="E109" s="166">
        <v>1.2101</v>
      </c>
      <c r="F109" s="116">
        <f t="shared" si="120"/>
        <v>-1.4363605999387426E-3</v>
      </c>
      <c r="G109" s="116">
        <f t="shared" si="121"/>
        <v>8.2644628099164453E-5</v>
      </c>
      <c r="H109" s="165">
        <v>755409867.13999999</v>
      </c>
      <c r="I109" s="166">
        <v>1.2172000000000001</v>
      </c>
      <c r="J109" s="116">
        <f t="shared" si="122"/>
        <v>5.7590135116355381E-3</v>
      </c>
      <c r="K109" s="116">
        <f t="shared" si="123"/>
        <v>5.8672836955624384E-3</v>
      </c>
      <c r="L109" s="165">
        <v>738001239.70000005</v>
      </c>
      <c r="M109" s="166">
        <v>1.2116</v>
      </c>
      <c r="N109" s="116">
        <f t="shared" si="124"/>
        <v>-2.304527409194352E-2</v>
      </c>
      <c r="O109" s="116">
        <f t="shared" si="125"/>
        <v>-4.6007229707525875E-3</v>
      </c>
      <c r="P109" s="165">
        <v>718915892.95000005</v>
      </c>
      <c r="Q109" s="166">
        <v>1.1801999999999999</v>
      </c>
      <c r="R109" s="116">
        <f t="shared" si="126"/>
        <v>-2.5860860013945584E-2</v>
      </c>
      <c r="S109" s="116">
        <f t="shared" si="127"/>
        <v>-2.5916143941895092E-2</v>
      </c>
      <c r="T109" s="165">
        <v>717541985.20000005</v>
      </c>
      <c r="U109" s="166">
        <v>1.1778999999999999</v>
      </c>
      <c r="V109" s="116">
        <f t="shared" si="128"/>
        <v>-1.9110827337010256E-3</v>
      </c>
      <c r="W109" s="116">
        <f t="shared" si="129"/>
        <v>-1.9488222335197162E-3</v>
      </c>
      <c r="X109" s="165">
        <v>718074683.25</v>
      </c>
      <c r="Y109" s="166">
        <v>1.1778999999999999</v>
      </c>
      <c r="Z109" s="116">
        <f t="shared" si="130"/>
        <v>7.4239286479030732E-4</v>
      </c>
      <c r="AA109" s="116">
        <f t="shared" si="131"/>
        <v>0</v>
      </c>
      <c r="AB109" s="165">
        <v>715119846.03999996</v>
      </c>
      <c r="AC109" s="166">
        <v>1.1738999999999999</v>
      </c>
      <c r="AD109" s="116">
        <f t="shared" si="132"/>
        <v>-4.114944140108755E-3</v>
      </c>
      <c r="AE109" s="116">
        <f t="shared" si="133"/>
        <v>-3.3958740130741183E-3</v>
      </c>
      <c r="AF109" s="165">
        <v>702788904.59000003</v>
      </c>
      <c r="AG109" s="166">
        <v>1.1528</v>
      </c>
      <c r="AH109" s="116">
        <f t="shared" si="134"/>
        <v>-1.7243181710426481E-2</v>
      </c>
      <c r="AI109" s="116">
        <f t="shared" si="135"/>
        <v>-1.7974273788227191E-2</v>
      </c>
      <c r="AJ109" s="117">
        <f t="shared" si="84"/>
        <v>-8.3887871142047828E-3</v>
      </c>
      <c r="AK109" s="117">
        <f t="shared" si="85"/>
        <v>-5.9857385779758885E-3</v>
      </c>
      <c r="AL109" s="118">
        <f t="shared" si="86"/>
        <v>-6.4300976020526965E-2</v>
      </c>
      <c r="AM109" s="118">
        <f t="shared" si="87"/>
        <v>-4.7351458557143962E-2</v>
      </c>
      <c r="AN109" s="119">
        <f t="shared" si="88"/>
        <v>1.1895903125566909E-2</v>
      </c>
      <c r="AO109" s="203">
        <f t="shared" si="89"/>
        <v>1.0549318683505693E-2</v>
      </c>
      <c r="AP109" s="123"/>
      <c r="AQ109" s="121"/>
      <c r="AR109" s="125"/>
      <c r="AS109" s="122"/>
      <c r="AT109" s="122"/>
    </row>
    <row r="110" spans="1:46" s="263" customFormat="1">
      <c r="A110" s="198" t="s">
        <v>142</v>
      </c>
      <c r="B110" s="165">
        <v>261078705.19694519</v>
      </c>
      <c r="C110" s="166">
        <v>130.43</v>
      </c>
      <c r="D110" s="165">
        <v>259251354.14009586</v>
      </c>
      <c r="E110" s="166">
        <v>129.52000000000001</v>
      </c>
      <c r="F110" s="116">
        <f t="shared" si="120"/>
        <v>-6.9992344089146036E-3</v>
      </c>
      <c r="G110" s="116">
        <f t="shared" si="121"/>
        <v>-6.9769224871578358E-3</v>
      </c>
      <c r="H110" s="165">
        <v>261777805.03324655</v>
      </c>
      <c r="I110" s="166">
        <v>130.78</v>
      </c>
      <c r="J110" s="116">
        <f t="shared" si="122"/>
        <v>9.745179158390925E-3</v>
      </c>
      <c r="K110" s="116">
        <f t="shared" si="123"/>
        <v>9.7282273008028938E-3</v>
      </c>
      <c r="L110" s="165">
        <v>258297486.28639725</v>
      </c>
      <c r="M110" s="166">
        <v>129.04</v>
      </c>
      <c r="N110" s="116">
        <f t="shared" si="124"/>
        <v>-1.3294934405945102E-2</v>
      </c>
      <c r="O110" s="116">
        <f t="shared" si="125"/>
        <v>-1.3304786664627689E-2</v>
      </c>
      <c r="P110" s="165">
        <v>257088938.58000001</v>
      </c>
      <c r="Q110" s="166">
        <v>128.44</v>
      </c>
      <c r="R110" s="116">
        <f t="shared" si="126"/>
        <v>-4.6788984429264316E-3</v>
      </c>
      <c r="S110" s="116">
        <f t="shared" si="127"/>
        <v>-4.6497210167389521E-3</v>
      </c>
      <c r="T110" s="165">
        <v>257120537.33000001</v>
      </c>
      <c r="U110" s="166">
        <v>128.46</v>
      </c>
      <c r="V110" s="116">
        <f t="shared" si="128"/>
        <v>1.2290979991022528E-4</v>
      </c>
      <c r="W110" s="116">
        <f t="shared" si="129"/>
        <v>1.5571473061359571E-4</v>
      </c>
      <c r="X110" s="165">
        <v>257871127.86000001</v>
      </c>
      <c r="Y110" s="166">
        <v>128.30000000000001</v>
      </c>
      <c r="Z110" s="116">
        <f t="shared" si="130"/>
        <v>2.9192165580949284E-3</v>
      </c>
      <c r="AA110" s="116">
        <f t="shared" si="131"/>
        <v>-1.2455238984897758E-3</v>
      </c>
      <c r="AB110" s="165">
        <v>254982919.75899997</v>
      </c>
      <c r="AC110" s="166">
        <v>127.4</v>
      </c>
      <c r="AD110" s="116">
        <f t="shared" si="132"/>
        <v>-1.1200199591821185E-2</v>
      </c>
      <c r="AE110" s="116">
        <f t="shared" si="133"/>
        <v>-7.0148090413094744E-3</v>
      </c>
      <c r="AF110" s="165">
        <v>255000845.05215067</v>
      </c>
      <c r="AG110" s="166">
        <v>127.4</v>
      </c>
      <c r="AH110" s="116">
        <f t="shared" si="134"/>
        <v>7.0299976044024736E-5</v>
      </c>
      <c r="AI110" s="116">
        <f t="shared" si="135"/>
        <v>0</v>
      </c>
      <c r="AJ110" s="117">
        <f t="shared" si="84"/>
        <v>-2.9144576696459022E-3</v>
      </c>
      <c r="AK110" s="117">
        <f t="shared" si="85"/>
        <v>-2.9134776346134046E-3</v>
      </c>
      <c r="AL110" s="118">
        <f t="shared" si="86"/>
        <v>-1.6395320680362875E-2</v>
      </c>
      <c r="AM110" s="118">
        <f t="shared" si="87"/>
        <v>-1.6368128474366927E-2</v>
      </c>
      <c r="AN110" s="119">
        <f t="shared" si="88"/>
        <v>7.640484349714669E-3</v>
      </c>
      <c r="AO110" s="203">
        <f t="shared" si="89"/>
        <v>6.812062985810963E-3</v>
      </c>
      <c r="AP110" s="123"/>
      <c r="AQ110" s="121"/>
      <c r="AR110" s="125"/>
      <c r="AS110" s="122"/>
      <c r="AT110" s="122"/>
    </row>
    <row r="111" spans="1:46" s="279" customFormat="1">
      <c r="A111" s="198" t="s">
        <v>148</v>
      </c>
      <c r="B111" s="165">
        <v>172924135.27000001</v>
      </c>
      <c r="C111" s="166">
        <v>3.7311999999999999</v>
      </c>
      <c r="D111" s="165">
        <v>170870229.66</v>
      </c>
      <c r="E111" s="166">
        <v>3.6884999999999999</v>
      </c>
      <c r="F111" s="116">
        <f t="shared" si="120"/>
        <v>-1.1877495335125374E-2</v>
      </c>
      <c r="G111" s="116">
        <f t="shared" si="121"/>
        <v>-1.1444039451114912E-2</v>
      </c>
      <c r="H111" s="165">
        <v>172174659.53</v>
      </c>
      <c r="I111" s="166">
        <v>3.7166999999999999</v>
      </c>
      <c r="J111" s="116">
        <f t="shared" si="122"/>
        <v>7.6340382557896587E-3</v>
      </c>
      <c r="K111" s="116">
        <f t="shared" si="123"/>
        <v>7.6453843025620178E-3</v>
      </c>
      <c r="L111" s="165">
        <v>172523304.52000001</v>
      </c>
      <c r="M111" s="166">
        <v>3.722</v>
      </c>
      <c r="N111" s="116">
        <f t="shared" si="124"/>
        <v>2.0249494957721176E-3</v>
      </c>
      <c r="O111" s="116">
        <f t="shared" si="125"/>
        <v>1.425996179406485E-3</v>
      </c>
      <c r="P111" s="165">
        <v>167000009.47999999</v>
      </c>
      <c r="Q111" s="166">
        <v>3.6029</v>
      </c>
      <c r="R111" s="116">
        <f t="shared" si="126"/>
        <v>-3.2014776527537044E-2</v>
      </c>
      <c r="S111" s="116">
        <f t="shared" si="127"/>
        <v>-3.1998925308973664E-2</v>
      </c>
      <c r="T111" s="165">
        <v>164537437.74000001</v>
      </c>
      <c r="U111" s="166">
        <v>3.5503</v>
      </c>
      <c r="V111" s="116">
        <f t="shared" si="128"/>
        <v>-1.4745937725799343E-2</v>
      </c>
      <c r="W111" s="116">
        <f t="shared" si="129"/>
        <v>-1.4599350523189647E-2</v>
      </c>
      <c r="X111" s="165">
        <v>160983096.31</v>
      </c>
      <c r="Y111" s="166">
        <v>3.5226999999999999</v>
      </c>
      <c r="Z111" s="116">
        <f t="shared" si="130"/>
        <v>-2.1602022486921991E-2</v>
      </c>
      <c r="AA111" s="116">
        <f t="shared" si="131"/>
        <v>-7.7739909303439336E-3</v>
      </c>
      <c r="AB111" s="165">
        <v>159778048.65000001</v>
      </c>
      <c r="AC111" s="166">
        <v>3.4963000000000002</v>
      </c>
      <c r="AD111" s="116">
        <f t="shared" si="132"/>
        <v>-7.4855539967965002E-3</v>
      </c>
      <c r="AE111" s="116">
        <f t="shared" si="133"/>
        <v>-7.4942515683991701E-3</v>
      </c>
      <c r="AF111" s="165">
        <v>154843606.90000001</v>
      </c>
      <c r="AG111" s="166">
        <v>3.3883000000000001</v>
      </c>
      <c r="AH111" s="116">
        <f t="shared" si="134"/>
        <v>-3.0883101850925E-2</v>
      </c>
      <c r="AI111" s="116">
        <f t="shared" si="135"/>
        <v>-3.0889797786231184E-2</v>
      </c>
      <c r="AJ111" s="117">
        <f t="shared" si="84"/>
        <v>-1.3618737521442933E-2</v>
      </c>
      <c r="AK111" s="117">
        <f t="shared" si="85"/>
        <v>-1.1891121885785502E-2</v>
      </c>
      <c r="AL111" s="118">
        <f t="shared" si="86"/>
        <v>-9.379411961867197E-2</v>
      </c>
      <c r="AM111" s="118">
        <f t="shared" si="87"/>
        <v>-8.1388098142876453E-2</v>
      </c>
      <c r="AN111" s="119">
        <f t="shared" si="88"/>
        <v>1.433541684173396E-2</v>
      </c>
      <c r="AO111" s="203">
        <f t="shared" si="89"/>
        <v>1.3980148032290909E-2</v>
      </c>
      <c r="AP111" s="123"/>
      <c r="AQ111" s="121"/>
      <c r="AR111" s="125"/>
      <c r="AS111" s="122"/>
      <c r="AT111" s="122"/>
    </row>
    <row r="112" spans="1:46" s="279" customFormat="1">
      <c r="A112" s="198" t="s">
        <v>200</v>
      </c>
      <c r="B112" s="165">
        <v>417194037.92000002</v>
      </c>
      <c r="C112" s="166">
        <v>134.27000000000001</v>
      </c>
      <c r="D112" s="165">
        <v>415082132.88</v>
      </c>
      <c r="E112" s="166">
        <v>133.56</v>
      </c>
      <c r="F112" s="116">
        <f t="shared" si="120"/>
        <v>-5.0621649593300148E-3</v>
      </c>
      <c r="G112" s="116">
        <f t="shared" si="121"/>
        <v>-5.2878528338423172E-3</v>
      </c>
      <c r="H112" s="165">
        <v>424192975.17000002</v>
      </c>
      <c r="I112" s="166">
        <v>136.21</v>
      </c>
      <c r="J112" s="116">
        <f t="shared" si="122"/>
        <v>2.1949492807087315E-2</v>
      </c>
      <c r="K112" s="116">
        <f t="shared" si="123"/>
        <v>1.9841269841269882E-2</v>
      </c>
      <c r="L112" s="165">
        <v>426833938.51999998</v>
      </c>
      <c r="M112" s="166">
        <v>134.1</v>
      </c>
      <c r="N112" s="116">
        <f t="shared" si="124"/>
        <v>6.2258535727555816E-3</v>
      </c>
      <c r="O112" s="116">
        <f t="shared" si="125"/>
        <v>-1.5490786285882192E-2</v>
      </c>
      <c r="P112" s="165">
        <v>416601762.81999999</v>
      </c>
      <c r="Q112" s="166">
        <v>131.24</v>
      </c>
      <c r="R112" s="116">
        <f t="shared" si="126"/>
        <v>-2.3972263628986343E-2</v>
      </c>
      <c r="S112" s="116">
        <f t="shared" si="127"/>
        <v>-2.1327367636092359E-2</v>
      </c>
      <c r="T112" s="165">
        <v>414584992.08999997</v>
      </c>
      <c r="U112" s="166">
        <v>130.47999999999999</v>
      </c>
      <c r="V112" s="116">
        <f t="shared" si="128"/>
        <v>-4.84100383144898E-3</v>
      </c>
      <c r="W112" s="116">
        <f t="shared" si="129"/>
        <v>-5.7909174032308693E-3</v>
      </c>
      <c r="X112" s="165">
        <v>415280945.60000002</v>
      </c>
      <c r="Y112" s="166">
        <v>130.74</v>
      </c>
      <c r="Z112" s="116">
        <f t="shared" si="130"/>
        <v>1.6786751167513787E-3</v>
      </c>
      <c r="AA112" s="116">
        <f t="shared" si="131"/>
        <v>1.9926425505826131E-3</v>
      </c>
      <c r="AB112" s="165">
        <v>409759619.20999998</v>
      </c>
      <c r="AC112" s="166">
        <v>128.80000000000001</v>
      </c>
      <c r="AD112" s="116">
        <f t="shared" si="132"/>
        <v>-1.3295400254935379E-2</v>
      </c>
      <c r="AE112" s="116">
        <f t="shared" si="133"/>
        <v>-1.4838610983631617E-2</v>
      </c>
      <c r="AF112" s="165">
        <v>400679818.10000002</v>
      </c>
      <c r="AG112" s="166">
        <v>125.64</v>
      </c>
      <c r="AH112" s="116">
        <f t="shared" si="134"/>
        <v>-2.215884797898203E-2</v>
      </c>
      <c r="AI112" s="116">
        <f t="shared" si="135"/>
        <v>-2.4534161490683312E-2</v>
      </c>
      <c r="AJ112" s="117">
        <f t="shared" si="84"/>
        <v>-4.9344573946360588E-3</v>
      </c>
      <c r="AK112" s="117">
        <f t="shared" si="85"/>
        <v>-8.1794730301887712E-3</v>
      </c>
      <c r="AL112" s="118">
        <f t="shared" si="86"/>
        <v>-3.4697505961220627E-2</v>
      </c>
      <c r="AM112" s="118">
        <f t="shared" si="87"/>
        <v>-5.9299191374663086E-2</v>
      </c>
      <c r="AN112" s="119">
        <f t="shared" si="88"/>
        <v>1.5213156648456386E-2</v>
      </c>
      <c r="AO112" s="203">
        <f t="shared" si="89"/>
        <v>1.4346941031919398E-2</v>
      </c>
      <c r="AP112" s="123"/>
      <c r="AQ112" s="121"/>
      <c r="AR112" s="125"/>
      <c r="AS112" s="122"/>
      <c r="AT112" s="122"/>
    </row>
    <row r="113" spans="1:46" s="279" customFormat="1">
      <c r="A113" s="198" t="s">
        <v>166</v>
      </c>
      <c r="B113" s="165">
        <v>98890009.060000002</v>
      </c>
      <c r="C113" s="166">
        <v>146.26488800000001</v>
      </c>
      <c r="D113" s="165">
        <v>100296148.06</v>
      </c>
      <c r="E113" s="166">
        <v>145.56823</v>
      </c>
      <c r="F113" s="116">
        <f t="shared" si="120"/>
        <v>1.4219222076790859E-2</v>
      </c>
      <c r="G113" s="116">
        <f t="shared" si="121"/>
        <v>-4.7629886401718878E-3</v>
      </c>
      <c r="H113" s="165">
        <v>102484506.11</v>
      </c>
      <c r="I113" s="166">
        <v>148.48110299999999</v>
      </c>
      <c r="J113" s="116">
        <f t="shared" si="122"/>
        <v>2.1818964061220567E-2</v>
      </c>
      <c r="K113" s="116">
        <f t="shared" si="123"/>
        <v>2.0010362151136895E-2</v>
      </c>
      <c r="L113" s="165">
        <v>89835520.5</v>
      </c>
      <c r="M113" s="166">
        <v>145.46715</v>
      </c>
      <c r="N113" s="116">
        <f t="shared" si="124"/>
        <v>-0.1234233943267817</v>
      </c>
      <c r="O113" s="116">
        <f t="shared" si="125"/>
        <v>-2.0298562841360269E-2</v>
      </c>
      <c r="P113" s="165">
        <v>86873891.930000007</v>
      </c>
      <c r="Q113" s="166">
        <v>140.73189400000001</v>
      </c>
      <c r="R113" s="116">
        <f t="shared" si="126"/>
        <v>-3.2967233378471857E-2</v>
      </c>
      <c r="S113" s="116">
        <f t="shared" si="127"/>
        <v>-3.2552064160190068E-2</v>
      </c>
      <c r="T113" s="165">
        <v>86671048.120000005</v>
      </c>
      <c r="U113" s="166">
        <v>140.45457400000001</v>
      </c>
      <c r="V113" s="116">
        <f t="shared" si="128"/>
        <v>-2.3349225583613421E-3</v>
      </c>
      <c r="W113" s="116">
        <f t="shared" si="129"/>
        <v>-1.9705554449512565E-3</v>
      </c>
      <c r="X113" s="165">
        <v>87804023.109999999</v>
      </c>
      <c r="Y113" s="166">
        <v>142.323004</v>
      </c>
      <c r="Z113" s="116">
        <f t="shared" si="130"/>
        <v>1.3072127481732299E-2</v>
      </c>
      <c r="AA113" s="116">
        <f t="shared" si="131"/>
        <v>1.3302735160479638E-2</v>
      </c>
      <c r="AB113" s="165">
        <v>88390527.079999998</v>
      </c>
      <c r="AC113" s="166">
        <v>139.723626</v>
      </c>
      <c r="AD113" s="116">
        <f t="shared" si="132"/>
        <v>6.6796935860812725E-3</v>
      </c>
      <c r="AE113" s="116">
        <f t="shared" si="133"/>
        <v>-1.8263934339103758E-2</v>
      </c>
      <c r="AF113" s="165">
        <v>83176023.810000002</v>
      </c>
      <c r="AG113" s="166">
        <v>130.849377</v>
      </c>
      <c r="AH113" s="116">
        <f t="shared" si="134"/>
        <v>-5.8993915323985825E-2</v>
      </c>
      <c r="AI113" s="116">
        <f t="shared" si="135"/>
        <v>-6.3512873620957935E-2</v>
      </c>
      <c r="AJ113" s="117">
        <f t="shared" si="84"/>
        <v>-2.0241182297721969E-2</v>
      </c>
      <c r="AK113" s="117">
        <f t="shared" si="85"/>
        <v>-1.3505985216889829E-2</v>
      </c>
      <c r="AL113" s="118">
        <f t="shared" si="86"/>
        <v>-0.17069573040590008</v>
      </c>
      <c r="AM113" s="118">
        <f t="shared" si="87"/>
        <v>-0.10111308628263184</v>
      </c>
      <c r="AN113" s="119">
        <f t="shared" si="88"/>
        <v>4.9888468834250174E-2</v>
      </c>
      <c r="AO113" s="203">
        <f t="shared" si="89"/>
        <v>2.668273481361369E-2</v>
      </c>
      <c r="AP113" s="123"/>
      <c r="AQ113" s="121"/>
      <c r="AR113" s="125"/>
      <c r="AS113" s="122"/>
      <c r="AT113" s="122"/>
    </row>
    <row r="114" spans="1:46" s="377" customFormat="1">
      <c r="A114" s="198" t="s">
        <v>186</v>
      </c>
      <c r="B114" s="165">
        <v>1318911089.51</v>
      </c>
      <c r="C114" s="166">
        <v>2.3121999999999998</v>
      </c>
      <c r="D114" s="165">
        <v>1318816679.48</v>
      </c>
      <c r="E114" s="166">
        <v>2.3151000000000002</v>
      </c>
      <c r="F114" s="116">
        <f t="shared" si="120"/>
        <v>-7.1581800131081215E-5</v>
      </c>
      <c r="G114" s="116">
        <f t="shared" si="121"/>
        <v>1.2542167632559238E-3</v>
      </c>
      <c r="H114" s="165">
        <v>1334433354.1900001</v>
      </c>
      <c r="I114" s="166">
        <v>2.3469000000000002</v>
      </c>
      <c r="J114" s="116">
        <f t="shared" si="122"/>
        <v>1.1841429482191248E-2</v>
      </c>
      <c r="K114" s="116">
        <f t="shared" si="123"/>
        <v>1.3735907736166925E-2</v>
      </c>
      <c r="L114" s="401">
        <v>1313935406.2</v>
      </c>
      <c r="M114" s="166">
        <v>2.3105000000000002</v>
      </c>
      <c r="N114" s="116">
        <f t="shared" si="124"/>
        <v>-1.53607881020347E-2</v>
      </c>
      <c r="O114" s="116">
        <f t="shared" si="125"/>
        <v>-1.5509821466615529E-2</v>
      </c>
      <c r="P114" s="165">
        <v>1230412813.9100001</v>
      </c>
      <c r="Q114" s="166">
        <v>2.1638999999999999</v>
      </c>
      <c r="R114" s="116">
        <f t="shared" si="126"/>
        <v>-6.3566741482028843E-2</v>
      </c>
      <c r="S114" s="116">
        <f t="shared" si="127"/>
        <v>-6.3449469811729178E-2</v>
      </c>
      <c r="T114" s="165">
        <v>1262970707.77</v>
      </c>
      <c r="U114" s="166">
        <v>2.2206999999999999</v>
      </c>
      <c r="V114" s="116">
        <f t="shared" si="128"/>
        <v>2.6460951553761516E-2</v>
      </c>
      <c r="W114" s="116">
        <f t="shared" si="129"/>
        <v>2.6248902444660088E-2</v>
      </c>
      <c r="X114" s="165">
        <v>1271949887.6500001</v>
      </c>
      <c r="Y114" s="166">
        <v>2.2366999999999999</v>
      </c>
      <c r="Z114" s="116">
        <f t="shared" si="130"/>
        <v>7.1095709700618927E-3</v>
      </c>
      <c r="AA114" s="116">
        <f t="shared" si="131"/>
        <v>7.2049353807358109E-3</v>
      </c>
      <c r="AB114" s="165">
        <v>1240348188.76</v>
      </c>
      <c r="AC114" s="166">
        <v>2.1802000000000001</v>
      </c>
      <c r="AD114" s="116">
        <f t="shared" si="132"/>
        <v>-2.4845081710244139E-2</v>
      </c>
      <c r="AE114" s="116">
        <f t="shared" si="133"/>
        <v>-2.5260428309563095E-2</v>
      </c>
      <c r="AF114" s="165">
        <v>1235065989.74</v>
      </c>
      <c r="AG114" s="166">
        <v>2.1707000000000001</v>
      </c>
      <c r="AH114" s="116">
        <f t="shared" si="134"/>
        <v>-4.2586421037795015E-3</v>
      </c>
      <c r="AI114" s="116">
        <f t="shared" si="135"/>
        <v>-4.3573984038161925E-3</v>
      </c>
      <c r="AJ114" s="117">
        <f t="shared" si="84"/>
        <v>-7.8363603990254504E-3</v>
      </c>
      <c r="AK114" s="117">
        <f t="shared" si="85"/>
        <v>-7.5166444583631567E-3</v>
      </c>
      <c r="AL114" s="118">
        <f t="shared" si="86"/>
        <v>-6.3504421079222551E-2</v>
      </c>
      <c r="AM114" s="118">
        <f t="shared" si="87"/>
        <v>-6.2373115632154148E-2</v>
      </c>
      <c r="AN114" s="119">
        <f t="shared" si="88"/>
        <v>2.7546798439157145E-2</v>
      </c>
      <c r="AO114" s="203">
        <f t="shared" si="89"/>
        <v>2.7781367300651678E-2</v>
      </c>
      <c r="AP114" s="123"/>
      <c r="AQ114" s="121"/>
      <c r="AR114" s="125"/>
      <c r="AS114" s="122"/>
      <c r="AT114" s="122"/>
    </row>
    <row r="115" spans="1:46">
      <c r="A115" s="198" t="s">
        <v>207</v>
      </c>
      <c r="B115" s="165">
        <v>14955665.17</v>
      </c>
      <c r="C115" s="166">
        <v>0.99370000000000003</v>
      </c>
      <c r="D115" s="165">
        <v>14958742.34</v>
      </c>
      <c r="E115" s="166">
        <v>0.99390000000000001</v>
      </c>
      <c r="F115" s="116">
        <f t="shared" si="120"/>
        <v>2.057528010303754E-4</v>
      </c>
      <c r="G115" s="116">
        <f t="shared" si="121"/>
        <v>2.0126798832643451E-4</v>
      </c>
      <c r="H115" s="165">
        <v>14967565.630000001</v>
      </c>
      <c r="I115" s="166">
        <v>0.99450000000000005</v>
      </c>
      <c r="J115" s="116">
        <f t="shared" si="122"/>
        <v>5.8984169921874391E-4</v>
      </c>
      <c r="K115" s="116">
        <f t="shared" si="123"/>
        <v>6.0368246302449431E-4</v>
      </c>
      <c r="L115" s="165">
        <v>14959413.619999999</v>
      </c>
      <c r="M115" s="166">
        <v>0.99399999999999999</v>
      </c>
      <c r="N115" s="116">
        <f t="shared" si="124"/>
        <v>-5.4464501452809993E-4</v>
      </c>
      <c r="O115" s="116">
        <f t="shared" si="125"/>
        <v>-5.0276520864761781E-4</v>
      </c>
      <c r="P115" s="401">
        <v>14876910.1</v>
      </c>
      <c r="Q115" s="166">
        <v>0.98850000000000005</v>
      </c>
      <c r="R115" s="116">
        <f t="shared" si="126"/>
        <v>-5.5151573514684036E-3</v>
      </c>
      <c r="S115" s="116">
        <f t="shared" si="127"/>
        <v>-5.5331991951709757E-3</v>
      </c>
      <c r="T115" s="165">
        <v>15178109.720000001</v>
      </c>
      <c r="U115" s="166">
        <v>1.0015000000000001</v>
      </c>
      <c r="V115" s="116">
        <f t="shared" si="128"/>
        <v>2.0246114144361272E-2</v>
      </c>
      <c r="W115" s="116">
        <f t="shared" si="129"/>
        <v>1.3151239251391007E-2</v>
      </c>
      <c r="X115" s="165">
        <v>15156677.779999999</v>
      </c>
      <c r="Y115" s="166">
        <v>1.0001</v>
      </c>
      <c r="Z115" s="116">
        <f t="shared" si="130"/>
        <v>-1.4120295870414449E-3</v>
      </c>
      <c r="AA115" s="116">
        <f t="shared" si="131"/>
        <v>-1.3979031452821446E-3</v>
      </c>
      <c r="AB115" s="165">
        <v>15129737.310000001</v>
      </c>
      <c r="AC115" s="166">
        <v>0.99829999999999997</v>
      </c>
      <c r="AD115" s="116">
        <f t="shared" si="132"/>
        <v>-1.7774653780360835E-3</v>
      </c>
      <c r="AE115" s="116">
        <f t="shared" si="133"/>
        <v>-1.7998200179982239E-3</v>
      </c>
      <c r="AF115" s="165">
        <v>15157706.01</v>
      </c>
      <c r="AG115" s="166">
        <v>1.0002</v>
      </c>
      <c r="AH115" s="116">
        <f t="shared" si="134"/>
        <v>1.8485912495991152E-3</v>
      </c>
      <c r="AI115" s="116">
        <f t="shared" si="135"/>
        <v>1.9032355003506089E-3</v>
      </c>
      <c r="AJ115" s="117">
        <f t="shared" si="84"/>
        <v>1.7051253203919344E-3</v>
      </c>
      <c r="AK115" s="117">
        <f t="shared" si="85"/>
        <v>8.2821720449919797E-4</v>
      </c>
      <c r="AL115" s="118">
        <f t="shared" si="86"/>
        <v>1.3300828737985999E-2</v>
      </c>
      <c r="AM115" s="118">
        <f t="shared" si="87"/>
        <v>6.338665861756688E-3</v>
      </c>
      <c r="AN115" s="119">
        <f t="shared" si="88"/>
        <v>7.804027034276591E-3</v>
      </c>
      <c r="AO115" s="203">
        <f t="shared" si="89"/>
        <v>5.445277667366296E-3</v>
      </c>
      <c r="AP115" s="123"/>
      <c r="AQ115" s="149">
        <f>SUM(AQ95:AQ106)</f>
        <v>19048418430.824383</v>
      </c>
      <c r="AR115" s="150"/>
      <c r="AS115" s="122" t="e">
        <f>(#REF!/AQ115)-1</f>
        <v>#REF!</v>
      </c>
      <c r="AT115" s="122" t="e">
        <f>(#REF!/AR115)-1</f>
        <v>#REF!</v>
      </c>
    </row>
    <row r="116" spans="1:46">
      <c r="A116" s="200" t="s">
        <v>56</v>
      </c>
      <c r="B116" s="180">
        <f>SUM(B96:B115)</f>
        <v>30356746627.496941</v>
      </c>
      <c r="C116" s="71"/>
      <c r="D116" s="180">
        <f>SUM(D96:D115)</f>
        <v>30186886129.4701</v>
      </c>
      <c r="E116" s="71"/>
      <c r="F116" s="116">
        <f>((D116-B116)/B116)</f>
        <v>-5.5954776745733908E-3</v>
      </c>
      <c r="G116" s="116"/>
      <c r="H116" s="180">
        <f>SUM(H96:H115)</f>
        <v>30522533194.753242</v>
      </c>
      <c r="I116" s="71"/>
      <c r="J116" s="116">
        <f>((H116-D116)/D116)</f>
        <v>1.111896947050345E-2</v>
      </c>
      <c r="K116" s="116"/>
      <c r="L116" s="180">
        <f>SUM(L96:L115)</f>
        <v>30287495985.1064</v>
      </c>
      <c r="M116" s="71"/>
      <c r="N116" s="116">
        <f>((L116-H116)/H116)</f>
        <v>-7.7004489813199822E-3</v>
      </c>
      <c r="O116" s="116"/>
      <c r="P116" s="180">
        <f>SUM(P96:P115)</f>
        <v>29612293800.639996</v>
      </c>
      <c r="Q116" s="71"/>
      <c r="R116" s="116">
        <f>((P116-L116)/L116)</f>
        <v>-2.229310025491802E-2</v>
      </c>
      <c r="S116" s="116"/>
      <c r="T116" s="180">
        <f>SUM(T96:T115)</f>
        <v>29803042355.010002</v>
      </c>
      <c r="U116" s="71"/>
      <c r="V116" s="116">
        <f>((T116-P116)/P116)</f>
        <v>6.44153254908892E-3</v>
      </c>
      <c r="W116" s="116"/>
      <c r="X116" s="180">
        <f>SUM(X96:X115)</f>
        <v>29729205045.289997</v>
      </c>
      <c r="Y116" s="71"/>
      <c r="Z116" s="116">
        <f>((X116-T116)/T116)</f>
        <v>-2.4775091361634999E-3</v>
      </c>
      <c r="AA116" s="116"/>
      <c r="AB116" s="180">
        <f>SUM(AB96:AB115)</f>
        <v>29391005792.019001</v>
      </c>
      <c r="AC116" s="71"/>
      <c r="AD116" s="116">
        <f>((AB116-X116)/X116)</f>
        <v>-1.1375993833530947E-2</v>
      </c>
      <c r="AE116" s="116"/>
      <c r="AF116" s="180">
        <f>SUM(AF96:AF115)</f>
        <v>29065801302.112152</v>
      </c>
      <c r="AG116" s="71"/>
      <c r="AH116" s="116">
        <f>((AF116-AB116)/AB116)</f>
        <v>-1.1064762199977408E-2</v>
      </c>
      <c r="AI116" s="116"/>
      <c r="AJ116" s="117">
        <f t="shared" si="84"/>
        <v>-5.3683487576113601E-3</v>
      </c>
      <c r="AK116" s="117"/>
      <c r="AL116" s="118">
        <f t="shared" si="86"/>
        <v>-3.7138140798943932E-2</v>
      </c>
      <c r="AM116" s="118"/>
      <c r="AN116" s="119">
        <f t="shared" si="88"/>
        <v>1.0556922781209387E-2</v>
      </c>
      <c r="AO116" s="203"/>
      <c r="AP116" s="123"/>
      <c r="AQ116" s="133"/>
      <c r="AR116" s="99"/>
      <c r="AS116" s="122" t="e">
        <f>(#REF!/AQ116)-1</f>
        <v>#REF!</v>
      </c>
      <c r="AT116" s="122" t="e">
        <f>(#REF!/AR116)-1</f>
        <v>#REF!</v>
      </c>
    </row>
    <row r="117" spans="1:46">
      <c r="A117" s="201" t="s">
        <v>90</v>
      </c>
      <c r="B117" s="170"/>
      <c r="C117" s="172"/>
      <c r="D117" s="170"/>
      <c r="E117" s="172"/>
      <c r="F117" s="116"/>
      <c r="G117" s="116"/>
      <c r="H117" s="170"/>
      <c r="I117" s="172"/>
      <c r="J117" s="116"/>
      <c r="K117" s="116"/>
      <c r="L117" s="170"/>
      <c r="M117" s="172"/>
      <c r="N117" s="116"/>
      <c r="O117" s="116"/>
      <c r="P117" s="170"/>
      <c r="Q117" s="172"/>
      <c r="R117" s="116"/>
      <c r="S117" s="116"/>
      <c r="T117" s="170"/>
      <c r="U117" s="172"/>
      <c r="V117" s="116"/>
      <c r="W117" s="116"/>
      <c r="X117" s="170"/>
      <c r="Y117" s="172"/>
      <c r="Z117" s="116"/>
      <c r="AA117" s="116"/>
      <c r="AB117" s="170"/>
      <c r="AC117" s="172"/>
      <c r="AD117" s="116"/>
      <c r="AE117" s="116"/>
      <c r="AF117" s="170"/>
      <c r="AG117" s="172"/>
      <c r="AH117" s="116"/>
      <c r="AI117" s="116"/>
      <c r="AJ117" s="117"/>
      <c r="AK117" s="117"/>
      <c r="AL117" s="118"/>
      <c r="AM117" s="118"/>
      <c r="AN117" s="119"/>
      <c r="AO117" s="203"/>
      <c r="AP117" s="123"/>
      <c r="AQ117" s="121">
        <v>640873657.65999997</v>
      </c>
      <c r="AR117" s="125">
        <v>11.5358</v>
      </c>
      <c r="AS117" s="122" t="e">
        <f>(#REF!/AQ117)-1</f>
        <v>#REF!</v>
      </c>
      <c r="AT117" s="122" t="e">
        <f>(#REF!/AR117)-1</f>
        <v>#REF!</v>
      </c>
    </row>
    <row r="118" spans="1:46">
      <c r="A118" s="199" t="s">
        <v>36</v>
      </c>
      <c r="B118" s="173">
        <v>920707721.29999995</v>
      </c>
      <c r="C118" s="371">
        <v>14.006399999999999</v>
      </c>
      <c r="D118" s="173">
        <v>617978998.25999999</v>
      </c>
      <c r="E118" s="371">
        <v>13.996499999999999</v>
      </c>
      <c r="F118" s="116">
        <f t="shared" ref="F118:G124" si="136">((D118-B118)/B118)</f>
        <v>-0.32880002636728184</v>
      </c>
      <c r="G118" s="116">
        <f t="shared" si="136"/>
        <v>-7.068197395476368E-4</v>
      </c>
      <c r="H118" s="173">
        <v>621794687.03999996</v>
      </c>
      <c r="I118" s="371">
        <v>14.1035</v>
      </c>
      <c r="J118" s="116">
        <f t="shared" ref="J118:J124" si="137">((H118-D118)/D118)</f>
        <v>6.1744635185718901E-3</v>
      </c>
      <c r="K118" s="116">
        <f t="shared" ref="K118:K124" si="138">((I118-E118)/E118)</f>
        <v>7.6447683349409566E-3</v>
      </c>
      <c r="L118" s="173">
        <v>612994813.14999998</v>
      </c>
      <c r="M118" s="371">
        <v>13.902799999999999</v>
      </c>
      <c r="N118" s="116">
        <f t="shared" ref="N118:N124" si="139">((L118-H118)/H118)</f>
        <v>-1.4152378708623303E-2</v>
      </c>
      <c r="O118" s="116">
        <f t="shared" ref="O118:O124" si="140">((M118-I118)/I118)</f>
        <v>-1.4230510157053299E-2</v>
      </c>
      <c r="P118" s="173">
        <v>603425072.12</v>
      </c>
      <c r="Q118" s="371">
        <v>13.6944</v>
      </c>
      <c r="R118" s="116">
        <f t="shared" ref="R118:R124" si="141">((P118-L118)/L118)</f>
        <v>-1.5611455145638E-2</v>
      </c>
      <c r="S118" s="116">
        <f t="shared" ref="S118:S124" si="142">((Q118-M118)/M118)</f>
        <v>-1.4989786230111867E-2</v>
      </c>
      <c r="T118" s="173">
        <v>600534072.22000003</v>
      </c>
      <c r="U118" s="371">
        <v>13.639799999999999</v>
      </c>
      <c r="V118" s="116">
        <f t="shared" ref="V118:V124" si="143">((T118-P118)/P118)</f>
        <v>-4.7909840567994461E-3</v>
      </c>
      <c r="W118" s="116">
        <f t="shared" ref="W118:W124" si="144">((U118-Q118)/Q118)</f>
        <v>-3.9870311952331355E-3</v>
      </c>
      <c r="X118" s="173">
        <v>559499391.29999995</v>
      </c>
      <c r="Y118" s="371">
        <v>13.6143</v>
      </c>
      <c r="Z118" s="116">
        <f t="shared" ref="Z118:Z124" si="145">((X118-T118)/T118)</f>
        <v>-6.8330312663704124E-2</v>
      </c>
      <c r="AA118" s="116">
        <f t="shared" ref="AA118:AA124" si="146">((Y118-U118)/U118)</f>
        <v>-1.8695288787225026E-3</v>
      </c>
      <c r="AB118" s="173">
        <v>594404264.29999995</v>
      </c>
      <c r="AC118" s="371">
        <v>13.513400000000001</v>
      </c>
      <c r="AD118" s="116">
        <f t="shared" ref="AD118:AD124" si="147">((AB118-X118)/X118)</f>
        <v>6.2385899864695712E-2</v>
      </c>
      <c r="AE118" s="116">
        <f t="shared" ref="AE118:AE124" si="148">((AC118-Y118)/Y118)</f>
        <v>-7.4113248569518319E-3</v>
      </c>
      <c r="AF118" s="173">
        <v>578541029.10000002</v>
      </c>
      <c r="AG118" s="371">
        <v>13.3589</v>
      </c>
      <c r="AH118" s="116">
        <f t="shared" ref="AH118:AH124" si="149">((AF118-AB118)/AB118)</f>
        <v>-2.6687620114369912E-2</v>
      </c>
      <c r="AI118" s="116">
        <f t="shared" ref="AI118:AI124" si="150">((AG118-AC118)/AC118)</f>
        <v>-1.1433096038006758E-2</v>
      </c>
      <c r="AJ118" s="117">
        <f t="shared" si="84"/>
        <v>-4.8726551709143626E-2</v>
      </c>
      <c r="AK118" s="117">
        <f t="shared" si="85"/>
        <v>-5.8729160950857593E-3</v>
      </c>
      <c r="AL118" s="118">
        <f t="shared" si="86"/>
        <v>-6.3817652818368723E-2</v>
      </c>
      <c r="AM118" s="118">
        <f t="shared" si="87"/>
        <v>-4.5554245704283146E-2</v>
      </c>
      <c r="AN118" s="119">
        <f t="shared" si="88"/>
        <v>0.11885981460063545</v>
      </c>
      <c r="AO118" s="203">
        <f t="shared" si="89"/>
        <v>7.7020314300276565E-3</v>
      </c>
      <c r="AP118" s="123"/>
      <c r="AQ118" s="121">
        <v>2128320668.46</v>
      </c>
      <c r="AR118" s="128">
        <v>1.04</v>
      </c>
      <c r="AS118" s="122" t="e">
        <f>(#REF!/AQ118)-1</f>
        <v>#REF!</v>
      </c>
      <c r="AT118" s="122" t="e">
        <f>(#REF!/AR118)-1</f>
        <v>#REF!</v>
      </c>
    </row>
    <row r="119" spans="1:46">
      <c r="A119" s="199" t="s">
        <v>38</v>
      </c>
      <c r="B119" s="173">
        <v>2990524432.8699999</v>
      </c>
      <c r="C119" s="371">
        <v>1.47</v>
      </c>
      <c r="D119" s="173">
        <v>2941231491.2399998</v>
      </c>
      <c r="E119" s="371">
        <v>1.47</v>
      </c>
      <c r="F119" s="116">
        <f t="shared" si="136"/>
        <v>-1.6483042602228059E-2</v>
      </c>
      <c r="G119" s="116">
        <f t="shared" si="136"/>
        <v>0</v>
      </c>
      <c r="H119" s="173">
        <v>2980180011.5599999</v>
      </c>
      <c r="I119" s="371">
        <v>1.49</v>
      </c>
      <c r="J119" s="116">
        <f t="shared" si="137"/>
        <v>1.3242249185758509E-2</v>
      </c>
      <c r="K119" s="116">
        <f t="shared" si="138"/>
        <v>1.360544217687076E-2</v>
      </c>
      <c r="L119" s="173">
        <v>2955815334.6900001</v>
      </c>
      <c r="M119" s="371">
        <v>1.48</v>
      </c>
      <c r="N119" s="116">
        <f t="shared" si="139"/>
        <v>-8.175572205534656E-3</v>
      </c>
      <c r="O119" s="116">
        <f t="shared" si="140"/>
        <v>-6.7114093959731603E-3</v>
      </c>
      <c r="P119" s="173">
        <v>2934473062.6100001</v>
      </c>
      <c r="Q119" s="371">
        <v>1.47</v>
      </c>
      <c r="R119" s="116">
        <f t="shared" si="141"/>
        <v>-7.2204348592156747E-3</v>
      </c>
      <c r="S119" s="116">
        <f t="shared" si="142"/>
        <v>-6.7567567567567632E-3</v>
      </c>
      <c r="T119" s="173">
        <v>2775335092.8699999</v>
      </c>
      <c r="U119" s="371">
        <v>1.4</v>
      </c>
      <c r="V119" s="116">
        <f t="shared" si="143"/>
        <v>-5.4230509650157979E-2</v>
      </c>
      <c r="W119" s="116">
        <f t="shared" si="144"/>
        <v>-4.7619047619047665E-2</v>
      </c>
      <c r="X119" s="173">
        <v>2764565963.6300001</v>
      </c>
      <c r="Y119" s="371">
        <v>1.39</v>
      </c>
      <c r="Z119" s="116">
        <f t="shared" si="145"/>
        <v>-3.8802987313734843E-3</v>
      </c>
      <c r="AA119" s="116">
        <f t="shared" si="146"/>
        <v>-7.1428571428571496E-3</v>
      </c>
      <c r="AB119" s="173">
        <v>2747771843.96</v>
      </c>
      <c r="AC119" s="371">
        <v>1.38</v>
      </c>
      <c r="AD119" s="116">
        <f t="shared" si="147"/>
        <v>-6.0747762545512347E-3</v>
      </c>
      <c r="AE119" s="116">
        <f t="shared" si="148"/>
        <v>-7.1942446043165541E-3</v>
      </c>
      <c r="AF119" s="173">
        <v>2731965537.1300001</v>
      </c>
      <c r="AG119" s="371">
        <v>1.37</v>
      </c>
      <c r="AH119" s="116">
        <f t="shared" si="149"/>
        <v>-5.7524087615732989E-3</v>
      </c>
      <c r="AI119" s="116">
        <f t="shared" si="150"/>
        <v>-7.2463768115940486E-3</v>
      </c>
      <c r="AJ119" s="117">
        <f t="shared" si="84"/>
        <v>-1.1071849234859484E-2</v>
      </c>
      <c r="AK119" s="117">
        <f t="shared" si="85"/>
        <v>-8.6331562692093244E-3</v>
      </c>
      <c r="AL119" s="118">
        <f t="shared" si="86"/>
        <v>-7.1149093409772657E-2</v>
      </c>
      <c r="AM119" s="118">
        <f t="shared" si="87"/>
        <v>-6.802721088435365E-2</v>
      </c>
      <c r="AN119" s="119">
        <f t="shared" si="88"/>
        <v>1.9314442271436853E-2</v>
      </c>
      <c r="AO119" s="203">
        <f t="shared" si="89"/>
        <v>1.7330464399269951E-2</v>
      </c>
      <c r="AP119" s="123"/>
      <c r="AQ119" s="121">
        <v>1789192828.73</v>
      </c>
      <c r="AR119" s="125">
        <v>0.79</v>
      </c>
      <c r="AS119" s="122" t="e">
        <f>(#REF!/AQ119)-1</f>
        <v>#REF!</v>
      </c>
      <c r="AT119" s="122" t="e">
        <f>(#REF!/AR119)-1</f>
        <v>#REF!</v>
      </c>
    </row>
    <row r="120" spans="1:46">
      <c r="A120" s="199" t="s">
        <v>39</v>
      </c>
      <c r="B120" s="169">
        <v>1623282357.6199999</v>
      </c>
      <c r="C120" s="169">
        <v>1.22</v>
      </c>
      <c r="D120" s="169">
        <v>1625797902.0799999</v>
      </c>
      <c r="E120" s="169">
        <v>1.22</v>
      </c>
      <c r="F120" s="116">
        <f t="shared" si="136"/>
        <v>1.5496653728734179E-3</v>
      </c>
      <c r="G120" s="116">
        <f t="shared" si="136"/>
        <v>0</v>
      </c>
      <c r="H120" s="169">
        <v>1646121074.8299999</v>
      </c>
      <c r="I120" s="169">
        <v>1.24</v>
      </c>
      <c r="J120" s="116">
        <f t="shared" si="137"/>
        <v>1.2500429926744959E-2</v>
      </c>
      <c r="K120" s="116">
        <f t="shared" si="138"/>
        <v>1.6393442622950834E-2</v>
      </c>
      <c r="L120" s="169">
        <v>1618524582.3900001</v>
      </c>
      <c r="M120" s="169">
        <v>1.22</v>
      </c>
      <c r="N120" s="116">
        <f t="shared" si="139"/>
        <v>-1.676455812513657E-2</v>
      </c>
      <c r="O120" s="116">
        <f t="shared" si="140"/>
        <v>-1.612903225806453E-2</v>
      </c>
      <c r="P120" s="169">
        <v>1553849313.5</v>
      </c>
      <c r="Q120" s="169">
        <v>1.18</v>
      </c>
      <c r="R120" s="116">
        <f t="shared" si="141"/>
        <v>-3.9959398574284946E-2</v>
      </c>
      <c r="S120" s="116">
        <f t="shared" si="142"/>
        <v>-3.2786885245901669E-2</v>
      </c>
      <c r="T120" s="169">
        <v>1553226697.3900001</v>
      </c>
      <c r="U120" s="169">
        <v>1.18</v>
      </c>
      <c r="V120" s="116">
        <f t="shared" si="143"/>
        <v>-4.0069272135370102E-4</v>
      </c>
      <c r="W120" s="116">
        <f t="shared" si="144"/>
        <v>0</v>
      </c>
      <c r="X120" s="169">
        <v>1555683155.79</v>
      </c>
      <c r="Y120" s="169">
        <v>1.18</v>
      </c>
      <c r="Z120" s="116">
        <f t="shared" si="145"/>
        <v>1.5815195580449544E-3</v>
      </c>
      <c r="AA120" s="116">
        <f t="shared" si="146"/>
        <v>0</v>
      </c>
      <c r="AB120" s="169">
        <v>1526068855.77</v>
      </c>
      <c r="AC120" s="169">
        <v>1.1599999999999999</v>
      </c>
      <c r="AD120" s="116">
        <f t="shared" si="147"/>
        <v>-1.903620278318266E-2</v>
      </c>
      <c r="AE120" s="116">
        <f t="shared" si="148"/>
        <v>-1.6949152542372899E-2</v>
      </c>
      <c r="AF120" s="169">
        <v>1503410963.5799999</v>
      </c>
      <c r="AG120" s="169">
        <v>1.1399999999999999</v>
      </c>
      <c r="AH120" s="116">
        <f t="shared" si="149"/>
        <v>-1.4847227963752456E-2</v>
      </c>
      <c r="AI120" s="116">
        <f t="shared" si="150"/>
        <v>-1.7241379310344845E-2</v>
      </c>
      <c r="AJ120" s="117">
        <f t="shared" si="84"/>
        <v>-9.4220581637558757E-3</v>
      </c>
      <c r="AK120" s="117">
        <f t="shared" si="85"/>
        <v>-8.3391258417166384E-3</v>
      </c>
      <c r="AL120" s="118">
        <f t="shared" si="86"/>
        <v>-7.5278076286985976E-2</v>
      </c>
      <c r="AM120" s="118">
        <f t="shared" si="87"/>
        <v>-6.5573770491803338E-2</v>
      </c>
      <c r="AN120" s="119">
        <f t="shared" si="88"/>
        <v>1.6525926244717552E-2</v>
      </c>
      <c r="AO120" s="203">
        <f t="shared" si="89"/>
        <v>1.5269396380330329E-2</v>
      </c>
      <c r="AP120" s="123"/>
      <c r="AQ120" s="121">
        <v>204378030.47999999</v>
      </c>
      <c r="AR120" s="125">
        <v>22.9087</v>
      </c>
      <c r="AS120" s="122" t="e">
        <f>(#REF!/AQ120)-1</f>
        <v>#REF!</v>
      </c>
      <c r="AT120" s="122" t="e">
        <f>(#REF!/AR120)-1</f>
        <v>#REF!</v>
      </c>
    </row>
    <row r="121" spans="1:46">
      <c r="A121" s="199" t="s">
        <v>40</v>
      </c>
      <c r="B121" s="169">
        <v>360257854.56</v>
      </c>
      <c r="C121" s="169">
        <v>35.846299999999999</v>
      </c>
      <c r="D121" s="169">
        <v>371962691.99000001</v>
      </c>
      <c r="E121" s="169">
        <v>37.052799999999998</v>
      </c>
      <c r="F121" s="116">
        <f t="shared" si="136"/>
        <v>3.2490165812750091E-2</v>
      </c>
      <c r="G121" s="116">
        <f t="shared" si="136"/>
        <v>3.3657588091378983E-2</v>
      </c>
      <c r="H121" s="169">
        <v>368737684.66000003</v>
      </c>
      <c r="I121" s="169">
        <v>36.901899999999998</v>
      </c>
      <c r="J121" s="116">
        <f t="shared" si="137"/>
        <v>-8.6702440848198982E-3</v>
      </c>
      <c r="K121" s="116">
        <f t="shared" si="138"/>
        <v>-4.072566715605839E-3</v>
      </c>
      <c r="L121" s="169">
        <v>368737684.66000003</v>
      </c>
      <c r="M121" s="169">
        <v>36.901899999999998</v>
      </c>
      <c r="N121" s="116">
        <f t="shared" si="139"/>
        <v>0</v>
      </c>
      <c r="O121" s="116">
        <f t="shared" si="140"/>
        <v>0</v>
      </c>
      <c r="P121" s="169">
        <v>364136397.87</v>
      </c>
      <c r="Q121" s="169">
        <v>36.407400000000003</v>
      </c>
      <c r="R121" s="116">
        <f t="shared" si="141"/>
        <v>-1.2478482621711705E-2</v>
      </c>
      <c r="S121" s="116">
        <f t="shared" si="142"/>
        <v>-1.3400394017652074E-2</v>
      </c>
      <c r="T121" s="169">
        <v>363235148.69</v>
      </c>
      <c r="U121" s="169">
        <v>36.375999999999998</v>
      </c>
      <c r="V121" s="116">
        <f t="shared" si="143"/>
        <v>-2.4750318432099207E-3</v>
      </c>
      <c r="W121" s="116">
        <f t="shared" si="144"/>
        <v>-8.6246202695070169E-4</v>
      </c>
      <c r="X121" s="169">
        <v>361400566.86000001</v>
      </c>
      <c r="Y121" s="169">
        <v>36.226900000000001</v>
      </c>
      <c r="Z121" s="116">
        <f t="shared" si="145"/>
        <v>-5.0506726472269118E-3</v>
      </c>
      <c r="AA121" s="116">
        <f t="shared" si="146"/>
        <v>-4.0988563888277197E-3</v>
      </c>
      <c r="AB121" s="169">
        <v>364806134.88</v>
      </c>
      <c r="AC121" s="169">
        <v>36.029200000000003</v>
      </c>
      <c r="AD121" s="116">
        <f t="shared" si="147"/>
        <v>9.4232503551087005E-3</v>
      </c>
      <c r="AE121" s="116">
        <f t="shared" si="148"/>
        <v>-5.457270702157721E-3</v>
      </c>
      <c r="AF121" s="169">
        <v>366174863.60000002</v>
      </c>
      <c r="AG121" s="169">
        <v>36.191000000000003</v>
      </c>
      <c r="AH121" s="116">
        <f t="shared" si="149"/>
        <v>3.7519344910421004E-3</v>
      </c>
      <c r="AI121" s="116">
        <f t="shared" si="150"/>
        <v>4.4908019051213876E-3</v>
      </c>
      <c r="AJ121" s="117">
        <f t="shared" si="84"/>
        <v>2.1238649327415568E-3</v>
      </c>
      <c r="AK121" s="117">
        <f t="shared" si="85"/>
        <v>1.2821050181632894E-3</v>
      </c>
      <c r="AL121" s="118">
        <f t="shared" si="86"/>
        <v>-1.5560239009549882E-2</v>
      </c>
      <c r="AM121" s="118">
        <f t="shared" si="87"/>
        <v>-2.3258701096813068E-2</v>
      </c>
      <c r="AN121" s="119">
        <f t="shared" si="88"/>
        <v>1.4065763165750846E-2</v>
      </c>
      <c r="AO121" s="203">
        <f t="shared" si="89"/>
        <v>1.4057701595827731E-2</v>
      </c>
      <c r="AP121" s="123"/>
      <c r="AQ121" s="121">
        <v>160273731.87</v>
      </c>
      <c r="AR121" s="125">
        <v>133.94</v>
      </c>
      <c r="AS121" s="122" t="e">
        <f>(#REF!/AQ121)-1</f>
        <v>#REF!</v>
      </c>
      <c r="AT121" s="122" t="e">
        <f>(#REF!/AR121)-1</f>
        <v>#REF!</v>
      </c>
    </row>
    <row r="122" spans="1:46" s="279" customFormat="1">
      <c r="A122" s="198" t="s">
        <v>89</v>
      </c>
      <c r="B122" s="165">
        <v>245776990.36000001</v>
      </c>
      <c r="C122" s="177">
        <v>225.42</v>
      </c>
      <c r="D122" s="165">
        <v>260516248.71000001</v>
      </c>
      <c r="E122" s="177">
        <v>224.36</v>
      </c>
      <c r="F122" s="116">
        <f t="shared" si="136"/>
        <v>5.997004979355787E-2</v>
      </c>
      <c r="G122" s="116">
        <f t="shared" si="136"/>
        <v>-4.70233342205649E-3</v>
      </c>
      <c r="H122" s="165">
        <v>263113992.13999999</v>
      </c>
      <c r="I122" s="177">
        <v>225.92</v>
      </c>
      <c r="J122" s="116">
        <f t="shared" si="137"/>
        <v>9.9715217106926737E-3</v>
      </c>
      <c r="K122" s="116">
        <f t="shared" si="138"/>
        <v>6.9531110714921279E-3</v>
      </c>
      <c r="L122" s="165">
        <v>263861568.02000001</v>
      </c>
      <c r="M122" s="177">
        <v>223</v>
      </c>
      <c r="N122" s="116">
        <f t="shared" si="139"/>
        <v>2.8412623514231365E-3</v>
      </c>
      <c r="O122" s="116">
        <f t="shared" si="140"/>
        <v>-1.29249291784702E-2</v>
      </c>
      <c r="P122" s="165">
        <v>255125276.09</v>
      </c>
      <c r="Q122" s="177">
        <v>218.9</v>
      </c>
      <c r="R122" s="116">
        <f t="shared" si="141"/>
        <v>-3.3109376236776622E-2</v>
      </c>
      <c r="S122" s="116">
        <f t="shared" si="142"/>
        <v>-1.8385650224215223E-2</v>
      </c>
      <c r="T122" s="165">
        <v>253764947.19</v>
      </c>
      <c r="U122" s="177">
        <v>217.77</v>
      </c>
      <c r="V122" s="116">
        <f t="shared" si="143"/>
        <v>-5.3320036369901881E-3</v>
      </c>
      <c r="W122" s="116">
        <f t="shared" si="144"/>
        <v>-5.1621745089081563E-3</v>
      </c>
      <c r="X122" s="165">
        <v>253238824.28999999</v>
      </c>
      <c r="Y122" s="177">
        <v>217.48</v>
      </c>
      <c r="Z122" s="116">
        <f t="shared" si="145"/>
        <v>-2.0732686126507653E-3</v>
      </c>
      <c r="AA122" s="116">
        <f t="shared" si="146"/>
        <v>-1.331680213068928E-3</v>
      </c>
      <c r="AB122" s="165">
        <v>245647697.27000001</v>
      </c>
      <c r="AC122" s="177">
        <v>212.1</v>
      </c>
      <c r="AD122" s="116">
        <f t="shared" si="147"/>
        <v>-2.9976158044814231E-2</v>
      </c>
      <c r="AE122" s="116">
        <f t="shared" si="148"/>
        <v>-2.4737906933970918E-2</v>
      </c>
      <c r="AF122" s="165">
        <v>246866965.13999999</v>
      </c>
      <c r="AG122" s="177">
        <v>212.56</v>
      </c>
      <c r="AH122" s="116">
        <f t="shared" si="149"/>
        <v>4.9634817812268554E-3</v>
      </c>
      <c r="AI122" s="116">
        <f t="shared" si="150"/>
        <v>2.1687883074022062E-3</v>
      </c>
      <c r="AJ122" s="117">
        <f t="shared" si="84"/>
        <v>9.0693863820859083E-4</v>
      </c>
      <c r="AK122" s="117">
        <f t="shared" si="85"/>
        <v>-7.2653468877244476E-3</v>
      </c>
      <c r="AL122" s="118">
        <f t="shared" si="86"/>
        <v>-5.2393214003300249E-2</v>
      </c>
      <c r="AM122" s="118">
        <f t="shared" si="87"/>
        <v>-5.2594045284364462E-2</v>
      </c>
      <c r="AN122" s="119">
        <f t="shared" si="88"/>
        <v>2.8659319826701588E-2</v>
      </c>
      <c r="AO122" s="203">
        <f t="shared" si="89"/>
        <v>1.0679423462735942E-2</v>
      </c>
      <c r="AP122" s="123"/>
      <c r="AQ122" s="121"/>
      <c r="AR122" s="125"/>
      <c r="AS122" s="122"/>
      <c r="AT122" s="122"/>
    </row>
    <row r="123" spans="1:46" s="377" customFormat="1">
      <c r="A123" s="198" t="s">
        <v>185</v>
      </c>
      <c r="B123" s="165">
        <v>8398605415.1400003</v>
      </c>
      <c r="C123" s="177">
        <v>111.58</v>
      </c>
      <c r="D123" s="165">
        <v>8755153472.1299992</v>
      </c>
      <c r="E123" s="177">
        <v>111.95</v>
      </c>
      <c r="F123" s="116">
        <f t="shared" si="136"/>
        <v>4.2453245433730781E-2</v>
      </c>
      <c r="G123" s="116">
        <f t="shared" si="136"/>
        <v>3.3160064527693544E-3</v>
      </c>
      <c r="H123" s="165">
        <v>8751127200.8700008</v>
      </c>
      <c r="I123" s="177">
        <v>110.97</v>
      </c>
      <c r="J123" s="116">
        <f t="shared" si="137"/>
        <v>-4.5987443541852495E-4</v>
      </c>
      <c r="K123" s="116">
        <f t="shared" si="138"/>
        <v>-8.7539079946405002E-3</v>
      </c>
      <c r="L123" s="165">
        <v>8893367914.3500004</v>
      </c>
      <c r="M123" s="177">
        <v>110.78</v>
      </c>
      <c r="N123" s="116">
        <f t="shared" si="139"/>
        <v>1.6253987653825734E-2</v>
      </c>
      <c r="O123" s="116">
        <f t="shared" si="140"/>
        <v>-1.7121744615661687E-3</v>
      </c>
      <c r="P123" s="165">
        <v>8707733268.9200001</v>
      </c>
      <c r="Q123" s="177">
        <v>109.86</v>
      </c>
      <c r="R123" s="116">
        <f t="shared" si="141"/>
        <v>-2.0873379715964219E-2</v>
      </c>
      <c r="S123" s="116">
        <f t="shared" si="142"/>
        <v>-8.304748149485482E-3</v>
      </c>
      <c r="T123" s="165">
        <v>8773085119.3999996</v>
      </c>
      <c r="U123" s="177">
        <v>109.93</v>
      </c>
      <c r="V123" s="116">
        <f t="shared" si="143"/>
        <v>7.5050358642996173E-3</v>
      </c>
      <c r="W123" s="116">
        <f t="shared" si="144"/>
        <v>6.371745858365865E-4</v>
      </c>
      <c r="X123" s="165">
        <v>8829168752.1000004</v>
      </c>
      <c r="Y123" s="177">
        <v>110.02</v>
      </c>
      <c r="Z123" s="116">
        <f t="shared" si="145"/>
        <v>6.3926921871511923E-3</v>
      </c>
      <c r="AA123" s="116">
        <f t="shared" si="146"/>
        <v>8.1870281087955234E-4</v>
      </c>
      <c r="AB123" s="165">
        <v>8792872062.0699997</v>
      </c>
      <c r="AC123" s="177">
        <v>110.11</v>
      </c>
      <c r="AD123" s="116">
        <f t="shared" si="147"/>
        <v>-4.1109974278572478E-3</v>
      </c>
      <c r="AE123" s="116">
        <f t="shared" si="148"/>
        <v>8.1803308489368672E-4</v>
      </c>
      <c r="AF123" s="165">
        <v>8785777514.3199997</v>
      </c>
      <c r="AG123" s="177">
        <v>110.2</v>
      </c>
      <c r="AH123" s="116">
        <f t="shared" si="149"/>
        <v>-8.0685215250701791E-4</v>
      </c>
      <c r="AI123" s="116">
        <f t="shared" si="150"/>
        <v>8.1736445372812105E-4</v>
      </c>
      <c r="AJ123" s="117">
        <f t="shared" si="84"/>
        <v>5.7942321759075393E-3</v>
      </c>
      <c r="AK123" s="117">
        <f t="shared" si="85"/>
        <v>-1.5454436521981061E-3</v>
      </c>
      <c r="AL123" s="118">
        <f t="shared" si="86"/>
        <v>3.4978304249588623E-3</v>
      </c>
      <c r="AM123" s="118">
        <f t="shared" si="87"/>
        <v>-1.5631978561857971E-2</v>
      </c>
      <c r="AN123" s="119">
        <f t="shared" si="88"/>
        <v>1.8316807280574089E-2</v>
      </c>
      <c r="AO123" s="203">
        <f t="shared" si="89"/>
        <v>4.517166416702312E-3</v>
      </c>
      <c r="AP123" s="123"/>
      <c r="AQ123" s="121"/>
      <c r="AR123" s="125"/>
      <c r="AS123" s="122"/>
      <c r="AT123" s="122"/>
    </row>
    <row r="124" spans="1:46">
      <c r="A124" s="198" t="s">
        <v>215</v>
      </c>
      <c r="B124" s="165">
        <v>0</v>
      </c>
      <c r="C124" s="177">
        <v>0</v>
      </c>
      <c r="D124" s="165">
        <v>253106720</v>
      </c>
      <c r="E124" s="177">
        <v>1.0096000000000001</v>
      </c>
      <c r="F124" s="116" t="e">
        <f t="shared" si="136"/>
        <v>#DIV/0!</v>
      </c>
      <c r="G124" s="116" t="e">
        <f t="shared" si="136"/>
        <v>#DIV/0!</v>
      </c>
      <c r="H124" s="165">
        <v>576808032.24000001</v>
      </c>
      <c r="I124" s="177">
        <v>1.0169999999999999</v>
      </c>
      <c r="J124" s="116">
        <f t="shared" si="137"/>
        <v>1.2789123585497848</v>
      </c>
      <c r="K124" s="116">
        <f t="shared" si="138"/>
        <v>7.3296354992074594E-3</v>
      </c>
      <c r="L124" s="165">
        <v>598554009.38999999</v>
      </c>
      <c r="M124" s="177">
        <v>1.0181</v>
      </c>
      <c r="N124" s="116">
        <f t="shared" si="139"/>
        <v>3.7700544955226706E-2</v>
      </c>
      <c r="O124" s="116">
        <f t="shared" si="140"/>
        <v>1.081612586037464E-3</v>
      </c>
      <c r="P124" s="165">
        <v>609764186.83000004</v>
      </c>
      <c r="Q124" s="177">
        <v>1.0192000000000001</v>
      </c>
      <c r="R124" s="116">
        <f t="shared" si="141"/>
        <v>1.8728765097446434E-2</v>
      </c>
      <c r="S124" s="116">
        <f t="shared" si="142"/>
        <v>1.0804439642472261E-3</v>
      </c>
      <c r="T124" s="165">
        <v>654782950.60000002</v>
      </c>
      <c r="U124" s="177">
        <v>1.0202</v>
      </c>
      <c r="V124" s="116">
        <f t="shared" si="143"/>
        <v>7.3829793127143828E-2</v>
      </c>
      <c r="W124" s="116">
        <f t="shared" si="144"/>
        <v>9.8116169544730167E-4</v>
      </c>
      <c r="X124" s="165">
        <v>656508484.62</v>
      </c>
      <c r="Y124" s="177">
        <v>1.0213000000000001</v>
      </c>
      <c r="Z124" s="116">
        <f t="shared" si="145"/>
        <v>2.6352763437392729E-3</v>
      </c>
      <c r="AA124" s="116">
        <f t="shared" si="146"/>
        <v>1.0782199568713006E-3</v>
      </c>
      <c r="AB124" s="165">
        <v>667421343.22000003</v>
      </c>
      <c r="AC124" s="177">
        <v>1.0223</v>
      </c>
      <c r="AD124" s="116">
        <f t="shared" si="147"/>
        <v>1.662257054654305E-2</v>
      </c>
      <c r="AE124" s="116">
        <f t="shared" si="148"/>
        <v>9.7914422794466828E-4</v>
      </c>
      <c r="AF124" s="165">
        <v>668584260.46000004</v>
      </c>
      <c r="AG124" s="177">
        <v>1.0233000000000001</v>
      </c>
      <c r="AH124" s="116">
        <f t="shared" si="149"/>
        <v>1.7424034334734793E-3</v>
      </c>
      <c r="AI124" s="116">
        <f t="shared" si="150"/>
        <v>9.7818644233601875E-4</v>
      </c>
      <c r="AJ124" s="117" t="e">
        <f t="shared" si="84"/>
        <v>#DIV/0!</v>
      </c>
      <c r="AK124" s="117" t="e">
        <f t="shared" si="85"/>
        <v>#DIV/0!</v>
      </c>
      <c r="AL124" s="118">
        <f t="shared" si="86"/>
        <v>1.6415112979220783</v>
      </c>
      <c r="AM124" s="118">
        <f t="shared" si="87"/>
        <v>1.3569730586370884E-2</v>
      </c>
      <c r="AN124" s="119" t="e">
        <f t="shared" si="88"/>
        <v>#DIV/0!</v>
      </c>
      <c r="AO124" s="203" t="e">
        <f t="shared" si="89"/>
        <v>#DIV/0!</v>
      </c>
      <c r="AP124" s="123"/>
      <c r="AQ124" s="151">
        <f>SUM(AQ117:AQ121)</f>
        <v>4923038917.1999998</v>
      </c>
      <c r="AR124" s="99"/>
      <c r="AS124" s="122" t="e">
        <f>(#REF!/AQ124)-1</f>
        <v>#REF!</v>
      </c>
      <c r="AT124" s="122" t="e">
        <f>(#REF!/AR124)-1</f>
        <v>#REF!</v>
      </c>
    </row>
    <row r="125" spans="1:46">
      <c r="A125" s="200" t="s">
        <v>56</v>
      </c>
      <c r="B125" s="181">
        <f>SUM(B118:B124)</f>
        <v>14539154771.85</v>
      </c>
      <c r="C125" s="172"/>
      <c r="D125" s="181">
        <f>SUM(D118:D124)</f>
        <v>14825747524.41</v>
      </c>
      <c r="E125" s="172"/>
      <c r="F125" s="116">
        <f>((D125-B125)/B125)</f>
        <v>1.9711789100346214E-2</v>
      </c>
      <c r="G125" s="116"/>
      <c r="H125" s="181">
        <f>SUM(H118:H124)</f>
        <v>15207882683.340002</v>
      </c>
      <c r="I125" s="172"/>
      <c r="J125" s="116">
        <f>((H125-D125)/D125)</f>
        <v>2.5775102287478723E-2</v>
      </c>
      <c r="K125" s="116"/>
      <c r="L125" s="181">
        <f>SUM(L118:L124)</f>
        <v>15311855906.650002</v>
      </c>
      <c r="M125" s="172"/>
      <c r="N125" s="116">
        <f>((L125-H125)/H125)</f>
        <v>6.8367980918146156E-3</v>
      </c>
      <c r="O125" s="116"/>
      <c r="P125" s="181">
        <f>SUM(P118:P124)</f>
        <v>15028506577.940001</v>
      </c>
      <c r="Q125" s="172"/>
      <c r="R125" s="116">
        <f>((P125-L125)/L125)</f>
        <v>-1.8505224346249315E-2</v>
      </c>
      <c r="S125" s="116"/>
      <c r="T125" s="181">
        <f>SUM(T118:T124)</f>
        <v>14973964028.359999</v>
      </c>
      <c r="U125" s="172"/>
      <c r="V125" s="116">
        <f>((T125-P125)/P125)</f>
        <v>-3.6292727622093592E-3</v>
      </c>
      <c r="W125" s="116"/>
      <c r="X125" s="181">
        <f>SUM(X118:X124)</f>
        <v>14980065138.590002</v>
      </c>
      <c r="Y125" s="172"/>
      <c r="Z125" s="116">
        <f>((X125-T125)/T125)</f>
        <v>4.0744790213520846E-4</v>
      </c>
      <c r="AA125" s="116"/>
      <c r="AB125" s="181">
        <f>SUM(AB118:AB124)</f>
        <v>14938992201.469999</v>
      </c>
      <c r="AC125" s="172"/>
      <c r="AD125" s="116">
        <f>((AB125-X125)/X125)</f>
        <v>-2.7418396876122486E-3</v>
      </c>
      <c r="AE125" s="116"/>
      <c r="AF125" s="181">
        <f>SUM(AF118:AF124)</f>
        <v>14881321133.329998</v>
      </c>
      <c r="AG125" s="172"/>
      <c r="AH125" s="116">
        <f>((AF125-AB125)/AB125)</f>
        <v>-3.8604390016567821E-3</v>
      </c>
      <c r="AI125" s="116"/>
      <c r="AJ125" s="117">
        <f t="shared" si="84"/>
        <v>2.9992951980058824E-3</v>
      </c>
      <c r="AK125" s="117"/>
      <c r="AL125" s="118">
        <f t="shared" si="86"/>
        <v>3.7484524020457281E-3</v>
      </c>
      <c r="AM125" s="118"/>
      <c r="AN125" s="119">
        <f t="shared" si="88"/>
        <v>1.4171842298702612E-2</v>
      </c>
      <c r="AO125" s="203"/>
      <c r="AP125" s="123"/>
      <c r="AQ125" s="98">
        <f>SUM(AQ19,AQ47,AQ59,AQ87,AQ93,AQ115,AQ124)</f>
        <v>244289452404.71518</v>
      </c>
      <c r="AR125" s="99"/>
      <c r="AS125" s="122" t="e">
        <f>(#REF!/AQ125)-1</f>
        <v>#REF!</v>
      </c>
      <c r="AT125" s="122" t="e">
        <f>(#REF!/AR125)-1</f>
        <v>#REF!</v>
      </c>
    </row>
    <row r="126" spans="1:46" ht="15" customHeight="1">
      <c r="A126" s="200" t="s">
        <v>42</v>
      </c>
      <c r="B126" s="72">
        <f>SUM(B19,B47,B59,B88,B94,B116,B125)</f>
        <v>1496203829459.8872</v>
      </c>
      <c r="C126" s="97"/>
      <c r="D126" s="72">
        <f>SUM(D19,D47,D59,D88,D94,D116,D125)</f>
        <v>1497907917131.5071</v>
      </c>
      <c r="E126" s="97"/>
      <c r="F126" s="116">
        <f>((D126-B126)/B126)</f>
        <v>1.1389408568985081E-3</v>
      </c>
      <c r="G126" s="116"/>
      <c r="H126" s="72">
        <f>SUM(H19,H47,H59,H88,H94,H116,H125)</f>
        <v>1494913695939.4785</v>
      </c>
      <c r="I126" s="97"/>
      <c r="J126" s="116">
        <f>((H126-D126)/D126)</f>
        <v>-1.9989354203845166E-3</v>
      </c>
      <c r="K126" s="116"/>
      <c r="L126" s="72">
        <f>SUM(L19,L47,L59,L88,L94,L116,L125)</f>
        <v>1498071304374.8413</v>
      </c>
      <c r="M126" s="97"/>
      <c r="N126" s="116">
        <f>((L126-H126)/H126)</f>
        <v>2.1122346018633497E-3</v>
      </c>
      <c r="O126" s="116"/>
      <c r="P126" s="72">
        <f>SUM(P19,P47,P59,P88,P94,P116,P125)</f>
        <v>1499578455140.927</v>
      </c>
      <c r="Q126" s="97"/>
      <c r="R126" s="116">
        <f>((P126-L126)/L126)</f>
        <v>1.006060767390936E-3</v>
      </c>
      <c r="S126" s="116"/>
      <c r="T126" s="72">
        <f>SUM(T19,T47,T59,T88,T94,T116,T125)</f>
        <v>1486617241686.8438</v>
      </c>
      <c r="U126" s="97"/>
      <c r="V126" s="116">
        <f>((T126-P126)/P126)</f>
        <v>-8.6432379777456776E-3</v>
      </c>
      <c r="W126" s="116"/>
      <c r="X126" s="72">
        <f>SUM(X19,X47,X59,X88,X94,X116,X125)</f>
        <v>1478166196226.9844</v>
      </c>
      <c r="Y126" s="97"/>
      <c r="Z126" s="116">
        <f>((X126-T126)/T126)</f>
        <v>-5.6847487186884047E-3</v>
      </c>
      <c r="AA126" s="116"/>
      <c r="AB126" s="72">
        <f>SUM(AB19,AB47,AB59,AB88,AB94,AB116,AB125)</f>
        <v>1477009053261.5085</v>
      </c>
      <c r="AC126" s="97"/>
      <c r="AD126" s="116">
        <f>((AB126-X126)/X126)</f>
        <v>-7.8282331745201225E-4</v>
      </c>
      <c r="AE126" s="116"/>
      <c r="AF126" s="72">
        <f>SUM(AF19,AF47,AF59,AF88,AF94,AF116,AF125)</f>
        <v>1470970497857.4395</v>
      </c>
      <c r="AG126" s="97"/>
      <c r="AH126" s="116">
        <f>((AF126-AB126)/AB126)</f>
        <v>-4.0883672247877204E-3</v>
      </c>
      <c r="AI126" s="116"/>
      <c r="AJ126" s="117">
        <f t="shared" si="84"/>
        <v>-2.1176095541131923E-3</v>
      </c>
      <c r="AK126" s="117"/>
      <c r="AL126" s="118">
        <f t="shared" si="86"/>
        <v>-1.7983361304113255E-2</v>
      </c>
      <c r="AM126" s="118"/>
      <c r="AN126" s="119">
        <f t="shared" si="88"/>
        <v>3.7652916834013668E-3</v>
      </c>
      <c r="AO126" s="203"/>
      <c r="AP126" s="123"/>
      <c r="AQ126" s="152"/>
      <c r="AR126" s="153"/>
      <c r="AS126" s="122" t="e">
        <f>(#REF!/AQ126)-1</f>
        <v>#REF!</v>
      </c>
      <c r="AT126" s="122" t="e">
        <f>(#REF!/AR126)-1</f>
        <v>#REF!</v>
      </c>
    </row>
    <row r="127" spans="1:46" ht="17.25" customHeight="1" thickBot="1">
      <c r="A127" s="199"/>
      <c r="B127" s="272"/>
      <c r="C127" s="272"/>
      <c r="D127" s="272"/>
      <c r="E127" s="272"/>
      <c r="F127" s="116"/>
      <c r="G127" s="116"/>
      <c r="H127" s="272"/>
      <c r="I127" s="272"/>
      <c r="J127" s="116"/>
      <c r="K127" s="116"/>
      <c r="L127" s="272"/>
      <c r="M127" s="272"/>
      <c r="N127" s="116"/>
      <c r="O127" s="116"/>
      <c r="P127" s="272"/>
      <c r="Q127" s="272"/>
      <c r="R127" s="116"/>
      <c r="S127" s="116"/>
      <c r="T127" s="272"/>
      <c r="U127" s="272"/>
      <c r="V127" s="116"/>
      <c r="W127" s="116"/>
      <c r="X127" s="272"/>
      <c r="Y127" s="272"/>
      <c r="Z127" s="116"/>
      <c r="AA127" s="116"/>
      <c r="AB127" s="272"/>
      <c r="AC127" s="272"/>
      <c r="AD127" s="116"/>
      <c r="AE127" s="116"/>
      <c r="AF127" s="272"/>
      <c r="AG127" s="272"/>
      <c r="AH127" s="116"/>
      <c r="AI127" s="116"/>
      <c r="AJ127" s="117"/>
      <c r="AK127" s="117"/>
      <c r="AL127" s="118"/>
      <c r="AM127" s="118"/>
      <c r="AN127" s="119"/>
      <c r="AO127" s="203"/>
      <c r="AP127" s="123"/>
      <c r="AQ127" s="462" t="s">
        <v>109</v>
      </c>
      <c r="AR127" s="462"/>
      <c r="AS127" s="122" t="e">
        <f>(#REF!/AQ127)-1</f>
        <v>#REF!</v>
      </c>
      <c r="AT127" s="122" t="e">
        <f>(#REF!/AR127)-1</f>
        <v>#REF!</v>
      </c>
    </row>
    <row r="128" spans="1:46" ht="29.25" customHeight="1">
      <c r="A128" s="202" t="s">
        <v>63</v>
      </c>
      <c r="B128" s="457" t="s">
        <v>212</v>
      </c>
      <c r="C128" s="458"/>
      <c r="D128" s="457" t="s">
        <v>213</v>
      </c>
      <c r="E128" s="458"/>
      <c r="F128" s="457" t="s">
        <v>84</v>
      </c>
      <c r="G128" s="458"/>
      <c r="H128" s="457" t="s">
        <v>216</v>
      </c>
      <c r="I128" s="458"/>
      <c r="J128" s="457" t="s">
        <v>84</v>
      </c>
      <c r="K128" s="458"/>
      <c r="L128" s="457" t="s">
        <v>217</v>
      </c>
      <c r="M128" s="458"/>
      <c r="N128" s="457" t="s">
        <v>84</v>
      </c>
      <c r="O128" s="458"/>
      <c r="P128" s="457" t="s">
        <v>218</v>
      </c>
      <c r="Q128" s="458"/>
      <c r="R128" s="457" t="s">
        <v>84</v>
      </c>
      <c r="S128" s="458"/>
      <c r="T128" s="457" t="s">
        <v>219</v>
      </c>
      <c r="U128" s="458"/>
      <c r="V128" s="457" t="s">
        <v>84</v>
      </c>
      <c r="W128" s="458"/>
      <c r="X128" s="457" t="s">
        <v>220</v>
      </c>
      <c r="Y128" s="458"/>
      <c r="Z128" s="457" t="s">
        <v>84</v>
      </c>
      <c r="AA128" s="458"/>
      <c r="AB128" s="457" t="s">
        <v>222</v>
      </c>
      <c r="AC128" s="458"/>
      <c r="AD128" s="457" t="s">
        <v>84</v>
      </c>
      <c r="AE128" s="458"/>
      <c r="AF128" s="457" t="s">
        <v>224</v>
      </c>
      <c r="AG128" s="458"/>
      <c r="AH128" s="457" t="s">
        <v>84</v>
      </c>
      <c r="AI128" s="458"/>
      <c r="AJ128" s="461" t="s">
        <v>103</v>
      </c>
      <c r="AK128" s="461"/>
      <c r="AL128" s="461" t="s">
        <v>104</v>
      </c>
      <c r="AM128" s="461"/>
      <c r="AN128" s="461" t="s">
        <v>94</v>
      </c>
      <c r="AO128" s="463"/>
      <c r="AP128" s="123"/>
      <c r="AQ128" s="154" t="s">
        <v>97</v>
      </c>
      <c r="AR128" s="155" t="s">
        <v>98</v>
      </c>
      <c r="AS128" s="122" t="e">
        <f>(#REF!/AQ128)-1</f>
        <v>#REF!</v>
      </c>
      <c r="AT128" s="122" t="e">
        <f>(#REF!/AR128)-1</f>
        <v>#REF!</v>
      </c>
    </row>
    <row r="129" spans="1:46" ht="25.5" customHeight="1">
      <c r="A129" s="202"/>
      <c r="B129" s="206" t="s">
        <v>97</v>
      </c>
      <c r="C129" s="207" t="s">
        <v>98</v>
      </c>
      <c r="D129" s="206" t="s">
        <v>97</v>
      </c>
      <c r="E129" s="207" t="s">
        <v>98</v>
      </c>
      <c r="F129" s="397" t="s">
        <v>96</v>
      </c>
      <c r="G129" s="397" t="s">
        <v>5</v>
      </c>
      <c r="H129" s="206" t="s">
        <v>97</v>
      </c>
      <c r="I129" s="207" t="s">
        <v>98</v>
      </c>
      <c r="J129" s="399" t="s">
        <v>96</v>
      </c>
      <c r="K129" s="399" t="s">
        <v>5</v>
      </c>
      <c r="L129" s="206" t="s">
        <v>97</v>
      </c>
      <c r="M129" s="207" t="s">
        <v>98</v>
      </c>
      <c r="N129" s="400" t="s">
        <v>96</v>
      </c>
      <c r="O129" s="400" t="s">
        <v>5</v>
      </c>
      <c r="P129" s="206" t="s">
        <v>97</v>
      </c>
      <c r="Q129" s="207" t="s">
        <v>98</v>
      </c>
      <c r="R129" s="402" t="s">
        <v>96</v>
      </c>
      <c r="S129" s="402" t="s">
        <v>5</v>
      </c>
      <c r="T129" s="206" t="s">
        <v>97</v>
      </c>
      <c r="U129" s="207" t="s">
        <v>98</v>
      </c>
      <c r="V129" s="403" t="s">
        <v>96</v>
      </c>
      <c r="W129" s="403" t="s">
        <v>5</v>
      </c>
      <c r="X129" s="206" t="s">
        <v>97</v>
      </c>
      <c r="Y129" s="207" t="s">
        <v>98</v>
      </c>
      <c r="Z129" s="406" t="s">
        <v>96</v>
      </c>
      <c r="AA129" s="406" t="s">
        <v>5</v>
      </c>
      <c r="AB129" s="206" t="s">
        <v>97</v>
      </c>
      <c r="AC129" s="207" t="s">
        <v>98</v>
      </c>
      <c r="AD129" s="410" t="s">
        <v>96</v>
      </c>
      <c r="AE129" s="410" t="s">
        <v>5</v>
      </c>
      <c r="AF129" s="206" t="s">
        <v>97</v>
      </c>
      <c r="AG129" s="207" t="s">
        <v>98</v>
      </c>
      <c r="AH129" s="420" t="s">
        <v>96</v>
      </c>
      <c r="AI129" s="420" t="s">
        <v>5</v>
      </c>
      <c r="AJ129" s="252" t="s">
        <v>102</v>
      </c>
      <c r="AK129" s="252" t="s">
        <v>102</v>
      </c>
      <c r="AL129" s="252" t="s">
        <v>102</v>
      </c>
      <c r="AM129" s="252" t="s">
        <v>102</v>
      </c>
      <c r="AN129" s="252" t="s">
        <v>102</v>
      </c>
      <c r="AO129" s="253" t="s">
        <v>102</v>
      </c>
      <c r="AP129" s="123"/>
      <c r="AQ129" s="148">
        <v>1901056000</v>
      </c>
      <c r="AR129" s="140">
        <v>12.64</v>
      </c>
      <c r="AS129" s="122" t="e">
        <f>(#REF!/AQ129)-1</f>
        <v>#REF!</v>
      </c>
      <c r="AT129" s="122" t="e">
        <f>(#REF!/AR129)-1</f>
        <v>#REF!</v>
      </c>
    </row>
    <row r="130" spans="1:46">
      <c r="A130" s="199" t="s">
        <v>44</v>
      </c>
      <c r="B130" s="179">
        <v>2675457000</v>
      </c>
      <c r="C130" s="178">
        <v>17.73</v>
      </c>
      <c r="D130" s="179">
        <v>2669421000</v>
      </c>
      <c r="E130" s="178">
        <v>17.690000000000001</v>
      </c>
      <c r="F130" s="116">
        <f t="shared" ref="F130:F139" si="151">((D130-B130)/B130)</f>
        <v>-2.2560631697687537E-3</v>
      </c>
      <c r="G130" s="116">
        <f t="shared" ref="G130:G139" si="152">((E130-C130)/C130)</f>
        <v>-2.2560631697687056E-3</v>
      </c>
      <c r="H130" s="179">
        <v>2669421000</v>
      </c>
      <c r="I130" s="178">
        <v>17.690000000000001</v>
      </c>
      <c r="J130" s="116">
        <f t="shared" ref="J130:J139" si="153">((H130-D130)/D130)</f>
        <v>0</v>
      </c>
      <c r="K130" s="116">
        <f t="shared" ref="K130:K139" si="154">((I130-E130)/E130)</f>
        <v>0</v>
      </c>
      <c r="L130" s="179">
        <v>2669421000</v>
      </c>
      <c r="M130" s="178">
        <v>17.690000000000001</v>
      </c>
      <c r="N130" s="116">
        <f t="shared" ref="N130:N139" si="155">((L130-H130)/H130)</f>
        <v>0</v>
      </c>
      <c r="O130" s="116">
        <f t="shared" ref="O130:O139" si="156">((M130-I130)/I130)</f>
        <v>0</v>
      </c>
      <c r="P130" s="179">
        <v>2716200000</v>
      </c>
      <c r="Q130" s="178">
        <v>16.760000000000002</v>
      </c>
      <c r="R130" s="116">
        <f t="shared" ref="R130:R139" si="157">((P130-L130)/L130)</f>
        <v>1.7524024872809497E-2</v>
      </c>
      <c r="S130" s="116">
        <f t="shared" ref="S130:S139" si="158">((Q130-M130)/M130)</f>
        <v>-5.2572074618428472E-2</v>
      </c>
      <c r="T130" s="179">
        <v>2640750000</v>
      </c>
      <c r="U130" s="178">
        <v>17.5</v>
      </c>
      <c r="V130" s="116">
        <f t="shared" ref="V130:V139" si="159">((T130-P130)/P130)</f>
        <v>-2.7777777777777776E-2</v>
      </c>
      <c r="W130" s="116">
        <f t="shared" ref="W130:W139" si="160">((U130-Q130)/Q130)</f>
        <v>4.4152744630071503E-2</v>
      </c>
      <c r="X130" s="179">
        <v>2582300000</v>
      </c>
      <c r="Y130" s="178">
        <v>17</v>
      </c>
      <c r="Z130" s="116">
        <f t="shared" ref="Z130:Z139" si="161">((X130-T130)/T130)</f>
        <v>-2.2133863485752154E-2</v>
      </c>
      <c r="AA130" s="116">
        <f t="shared" ref="AA130:AA139" si="162">((Y130-U130)/U130)</f>
        <v>-2.8571428571428571E-2</v>
      </c>
      <c r="AB130" s="179">
        <v>2506350000</v>
      </c>
      <c r="AC130" s="178">
        <v>16.5</v>
      </c>
      <c r="AD130" s="116">
        <f t="shared" ref="AD130:AD139" si="163">((AB130-X130)/X130)</f>
        <v>-2.9411764705882353E-2</v>
      </c>
      <c r="AE130" s="116">
        <f t="shared" ref="AE130:AE139" si="164">((AC130-Y130)/Y130)</f>
        <v>-2.9411764705882353E-2</v>
      </c>
      <c r="AF130" s="179">
        <v>2278500000</v>
      </c>
      <c r="AG130" s="178">
        <v>15</v>
      </c>
      <c r="AH130" s="116">
        <f t="shared" ref="AH130:AH139" si="165">((AF130-AB130)/AB130)</f>
        <v>-9.0909090909090912E-2</v>
      </c>
      <c r="AI130" s="116">
        <f t="shared" ref="AI130:AI139" si="166">((AG130-AC130)/AC130)</f>
        <v>-9.0909090909090912E-2</v>
      </c>
      <c r="AJ130" s="117">
        <f t="shared" ref="AJ130" si="167">AVERAGE(F130,J130,N130,R130,V130,Z130,AD130,AH130)</f>
        <v>-1.9370566896932805E-2</v>
      </c>
      <c r="AK130" s="117">
        <f t="shared" ref="AK130" si="168">AVERAGE(G130,K130,O130,S130,W130,AA130,AE130,AI130)</f>
        <v>-1.9945959668065939E-2</v>
      </c>
      <c r="AL130" s="118">
        <f t="shared" ref="AL130" si="169">((AF130-D130)/D130)</f>
        <v>-0.14644411653313583</v>
      </c>
      <c r="AM130" s="118">
        <f t="shared" ref="AM130" si="170">((AG130-E130)/E130)</f>
        <v>-0.15206331260599215</v>
      </c>
      <c r="AN130" s="119">
        <f t="shared" ref="AN130" si="171">STDEV(F130,J130,N130,R130,V130,Z130,AD130,AH130)</f>
        <v>3.3169387645860415E-2</v>
      </c>
      <c r="AO130" s="203">
        <f t="shared" ref="AO130" si="172">STDEV(G130,K130,O130,S130,W130,AA130,AE130,AI130)</f>
        <v>4.0499538791170714E-2</v>
      </c>
      <c r="AP130" s="123"/>
      <c r="AQ130" s="148">
        <v>106884243.56</v>
      </c>
      <c r="AR130" s="140">
        <v>2.92</v>
      </c>
      <c r="AS130" s="122" t="e">
        <f>(#REF!/AQ130)-1</f>
        <v>#REF!</v>
      </c>
      <c r="AT130" s="122" t="e">
        <f>(#REF!/AR130)-1</f>
        <v>#REF!</v>
      </c>
    </row>
    <row r="131" spans="1:46">
      <c r="A131" s="199" t="s">
        <v>80</v>
      </c>
      <c r="B131" s="179">
        <v>355301484.81</v>
      </c>
      <c r="C131" s="178">
        <v>4.17</v>
      </c>
      <c r="D131" s="179">
        <v>349337191.30000001</v>
      </c>
      <c r="E131" s="178">
        <v>4.0999999999999996</v>
      </c>
      <c r="F131" s="116">
        <f t="shared" si="151"/>
        <v>-1.6786570743405248E-2</v>
      </c>
      <c r="G131" s="116">
        <f t="shared" si="152"/>
        <v>-1.6786570743405345E-2</v>
      </c>
      <c r="H131" s="179">
        <v>360413736.38999999</v>
      </c>
      <c r="I131" s="178">
        <v>4.2300000000000004</v>
      </c>
      <c r="J131" s="116">
        <f t="shared" si="153"/>
        <v>3.1707317073170656E-2</v>
      </c>
      <c r="K131" s="116">
        <f t="shared" si="154"/>
        <v>3.1707317073170926E-2</v>
      </c>
      <c r="L131" s="179">
        <v>360413736.38999999</v>
      </c>
      <c r="M131" s="178">
        <v>4.2300000000000004</v>
      </c>
      <c r="N131" s="116">
        <f t="shared" si="155"/>
        <v>0</v>
      </c>
      <c r="O131" s="116">
        <f t="shared" si="156"/>
        <v>0</v>
      </c>
      <c r="P131" s="179">
        <v>340816772</v>
      </c>
      <c r="Q131" s="178">
        <v>4</v>
      </c>
      <c r="R131" s="116">
        <f t="shared" si="157"/>
        <v>-5.4373522458628802E-2</v>
      </c>
      <c r="S131" s="116">
        <f t="shared" si="158"/>
        <v>-5.4373522458628934E-2</v>
      </c>
      <c r="T131" s="179">
        <v>336556562.35000002</v>
      </c>
      <c r="U131" s="178">
        <v>3.95</v>
      </c>
      <c r="V131" s="116">
        <f t="shared" si="159"/>
        <v>-1.249999999999993E-2</v>
      </c>
      <c r="W131" s="116">
        <f t="shared" si="160"/>
        <v>-1.2499999999999956E-2</v>
      </c>
      <c r="X131" s="179">
        <v>326332059.19</v>
      </c>
      <c r="Y131" s="178">
        <v>3.83</v>
      </c>
      <c r="Z131" s="116">
        <f t="shared" si="161"/>
        <v>-3.0379746835443113E-2</v>
      </c>
      <c r="AA131" s="116">
        <f t="shared" si="162"/>
        <v>-3.0379746835443065E-2</v>
      </c>
      <c r="AB131" s="179">
        <v>319515723.75</v>
      </c>
      <c r="AC131" s="178">
        <v>3.75</v>
      </c>
      <c r="AD131" s="116">
        <f t="shared" si="163"/>
        <v>-2.0887728459530019E-2</v>
      </c>
      <c r="AE131" s="116">
        <f t="shared" si="164"/>
        <v>-2.0887728459530044E-2</v>
      </c>
      <c r="AF131" s="179">
        <v>319515723.75</v>
      </c>
      <c r="AG131" s="178">
        <v>3.75</v>
      </c>
      <c r="AH131" s="116">
        <f t="shared" si="165"/>
        <v>0</v>
      </c>
      <c r="AI131" s="116">
        <f t="shared" si="166"/>
        <v>0</v>
      </c>
      <c r="AJ131" s="117">
        <f t="shared" ref="AJ131:AJ141" si="173">AVERAGE(F131,J131,N131,R131,V131,Z131,AD131,AH131)</f>
        <v>-1.2902531427979556E-2</v>
      </c>
      <c r="AK131" s="117">
        <f t="shared" ref="AK131:AK141" si="174">AVERAGE(G131,K131,O131,S131,W131,AA131,AE131,AI131)</f>
        <v>-1.2902531427979553E-2</v>
      </c>
      <c r="AL131" s="118">
        <f t="shared" ref="AL131:AL141" si="175">((AF131-D131)/D131)</f>
        <v>-8.536585365853662E-2</v>
      </c>
      <c r="AM131" s="118">
        <f t="shared" ref="AM131:AM141" si="176">((AG131-E131)/E131)</f>
        <v>-8.5365853658536509E-2</v>
      </c>
      <c r="AN131" s="119">
        <f t="shared" ref="AN131:AN141" si="177">STDEV(F131,J131,N131,R131,V131,Z131,AD131,AH131)</f>
        <v>2.5148974809680508E-2</v>
      </c>
      <c r="AO131" s="203">
        <f t="shared" ref="AO131:AO141" si="178">STDEV(G131,K131,O131,S131,W131,AA131,AE131,AI131)</f>
        <v>2.5148974809680605E-2</v>
      </c>
      <c r="AP131" s="123"/>
      <c r="AQ131" s="148">
        <v>84059843.040000007</v>
      </c>
      <c r="AR131" s="140">
        <v>7.19</v>
      </c>
      <c r="AS131" s="122" t="e">
        <f>(#REF!/AQ131)-1</f>
        <v>#REF!</v>
      </c>
      <c r="AT131" s="122" t="e">
        <f>(#REF!/AR131)-1</f>
        <v>#REF!</v>
      </c>
    </row>
    <row r="132" spans="1:46">
      <c r="A132" s="199" t="s">
        <v>69</v>
      </c>
      <c r="B132" s="179">
        <v>155884981.12</v>
      </c>
      <c r="C132" s="178">
        <v>6.07</v>
      </c>
      <c r="D132" s="179">
        <v>155628168.96000001</v>
      </c>
      <c r="E132" s="178">
        <v>6.06</v>
      </c>
      <c r="F132" s="116">
        <f t="shared" si="151"/>
        <v>-1.6474464579900924E-3</v>
      </c>
      <c r="G132" s="116">
        <f t="shared" si="152"/>
        <v>-1.6474464579902264E-3</v>
      </c>
      <c r="H132" s="179">
        <v>157682666.24000001</v>
      </c>
      <c r="I132" s="178">
        <v>6.14</v>
      </c>
      <c r="J132" s="116">
        <f t="shared" si="153"/>
        <v>1.3201320132013208E-2</v>
      </c>
      <c r="K132" s="116">
        <f t="shared" si="154"/>
        <v>1.3201320132013214E-2</v>
      </c>
      <c r="L132" s="179">
        <v>152032798.72</v>
      </c>
      <c r="M132" s="178">
        <v>5.92</v>
      </c>
      <c r="N132" s="116">
        <f t="shared" si="155"/>
        <v>-3.5830618892508208E-2</v>
      </c>
      <c r="O132" s="116">
        <f t="shared" si="156"/>
        <v>-3.5830618892508104E-2</v>
      </c>
      <c r="P132" s="179">
        <v>151005550.08000001</v>
      </c>
      <c r="Q132" s="178">
        <v>5.92</v>
      </c>
      <c r="R132" s="116">
        <f t="shared" si="157"/>
        <v>-6.7567567567566626E-3</v>
      </c>
      <c r="S132" s="116">
        <f t="shared" si="158"/>
        <v>0</v>
      </c>
      <c r="T132" s="179">
        <v>149207864.96000001</v>
      </c>
      <c r="U132" s="178">
        <v>5.81</v>
      </c>
      <c r="V132" s="116">
        <f t="shared" si="159"/>
        <v>-1.1904761904761935E-2</v>
      </c>
      <c r="W132" s="116">
        <f t="shared" si="160"/>
        <v>-1.8581081081081134E-2</v>
      </c>
      <c r="X132" s="179">
        <v>144842058.24000001</v>
      </c>
      <c r="Y132" s="178">
        <v>5.64</v>
      </c>
      <c r="Z132" s="116">
        <f t="shared" si="161"/>
        <v>-2.925989672977624E-2</v>
      </c>
      <c r="AA132" s="116">
        <f t="shared" si="162"/>
        <v>-2.9259896729776236E-2</v>
      </c>
      <c r="AB132" s="179">
        <v>136110444.80000001</v>
      </c>
      <c r="AC132" s="178">
        <v>5.3</v>
      </c>
      <c r="AD132" s="116">
        <f t="shared" si="163"/>
        <v>-6.0283687943262394E-2</v>
      </c>
      <c r="AE132" s="116">
        <f t="shared" si="164"/>
        <v>-6.0283687943262387E-2</v>
      </c>
      <c r="AF132" s="179">
        <v>136110444.80000001</v>
      </c>
      <c r="AG132" s="178">
        <v>5.3</v>
      </c>
      <c r="AH132" s="116">
        <f t="shared" si="165"/>
        <v>0</v>
      </c>
      <c r="AI132" s="116">
        <f t="shared" si="166"/>
        <v>0</v>
      </c>
      <c r="AJ132" s="117">
        <f t="shared" si="173"/>
        <v>-1.656023106913029E-2</v>
      </c>
      <c r="AK132" s="117">
        <f t="shared" si="174"/>
        <v>-1.655017637157561E-2</v>
      </c>
      <c r="AL132" s="118">
        <f t="shared" si="175"/>
        <v>-0.12541254125412538</v>
      </c>
      <c r="AM132" s="118">
        <f t="shared" si="176"/>
        <v>-0.12541254125412538</v>
      </c>
      <c r="AN132" s="119">
        <f t="shared" si="177"/>
        <v>2.3738256842167425E-2</v>
      </c>
      <c r="AO132" s="203">
        <f t="shared" si="178"/>
        <v>2.421651338198038E-2</v>
      </c>
      <c r="AP132" s="123"/>
      <c r="AQ132" s="148">
        <v>82672021.189999998</v>
      </c>
      <c r="AR132" s="140">
        <v>18.53</v>
      </c>
      <c r="AS132" s="122" t="e">
        <f>(#REF!/AQ132)-1</f>
        <v>#REF!</v>
      </c>
      <c r="AT132" s="122" t="e">
        <f>(#REF!/AR132)-1</f>
        <v>#REF!</v>
      </c>
    </row>
    <row r="133" spans="1:46">
      <c r="A133" s="199" t="s">
        <v>70</v>
      </c>
      <c r="B133" s="179">
        <v>217056904.25999999</v>
      </c>
      <c r="C133" s="178">
        <v>20.62</v>
      </c>
      <c r="D133" s="179">
        <v>216004251.96000001</v>
      </c>
      <c r="E133" s="178">
        <v>20.52</v>
      </c>
      <c r="F133" s="116">
        <f t="shared" si="151"/>
        <v>-4.8496605237632546E-3</v>
      </c>
      <c r="G133" s="116">
        <f t="shared" si="152"/>
        <v>-4.8496605237634055E-3</v>
      </c>
      <c r="H133" s="179">
        <v>219372739.31999999</v>
      </c>
      <c r="I133" s="178">
        <v>20.84</v>
      </c>
      <c r="J133" s="116">
        <f t="shared" si="153"/>
        <v>1.5594541910331312E-2</v>
      </c>
      <c r="K133" s="116">
        <f t="shared" si="154"/>
        <v>1.5594541910331399E-2</v>
      </c>
      <c r="L133" s="179">
        <v>214530538.74000001</v>
      </c>
      <c r="M133" s="178">
        <v>20.38</v>
      </c>
      <c r="N133" s="116">
        <f t="shared" si="155"/>
        <v>-2.207293666026864E-2</v>
      </c>
      <c r="O133" s="116">
        <f t="shared" si="156"/>
        <v>-2.2072936660268754E-2</v>
      </c>
      <c r="P133" s="179">
        <v>200003937</v>
      </c>
      <c r="Q133" s="178">
        <v>20.38</v>
      </c>
      <c r="R133" s="116">
        <f t="shared" si="157"/>
        <v>-6.7713444553483854E-2</v>
      </c>
      <c r="S133" s="116">
        <f t="shared" si="158"/>
        <v>0</v>
      </c>
      <c r="T133" s="179">
        <v>200846058.84</v>
      </c>
      <c r="U133" s="178">
        <v>19.079999999999998</v>
      </c>
      <c r="V133" s="116">
        <f t="shared" si="159"/>
        <v>4.2105263157894918E-3</v>
      </c>
      <c r="W133" s="116">
        <f t="shared" si="160"/>
        <v>-6.3788027477919562E-2</v>
      </c>
      <c r="X133" s="179">
        <v>199793406.53999999</v>
      </c>
      <c r="Y133" s="178">
        <v>18.98</v>
      </c>
      <c r="Z133" s="116">
        <f t="shared" si="161"/>
        <v>-5.2410901467505834E-3</v>
      </c>
      <c r="AA133" s="116">
        <f t="shared" si="162"/>
        <v>-5.2410901467504125E-3</v>
      </c>
      <c r="AB133" s="179">
        <v>202635567.75</v>
      </c>
      <c r="AC133" s="178">
        <v>19.25</v>
      </c>
      <c r="AD133" s="116">
        <f t="shared" si="163"/>
        <v>1.4225500526870433E-2</v>
      </c>
      <c r="AE133" s="116">
        <f t="shared" si="164"/>
        <v>1.4225500526870367E-2</v>
      </c>
      <c r="AF133" s="179">
        <v>202635567.75</v>
      </c>
      <c r="AG133" s="178">
        <v>19.25</v>
      </c>
      <c r="AH133" s="116">
        <f t="shared" si="165"/>
        <v>0</v>
      </c>
      <c r="AI133" s="116">
        <f t="shared" si="166"/>
        <v>0</v>
      </c>
      <c r="AJ133" s="117">
        <f t="shared" si="173"/>
        <v>-8.2308203914093856E-3</v>
      </c>
      <c r="AK133" s="117">
        <f t="shared" si="174"/>
        <v>-8.2664590464375451E-3</v>
      </c>
      <c r="AL133" s="118">
        <f t="shared" si="175"/>
        <v>-6.1890838206627719E-2</v>
      </c>
      <c r="AM133" s="118">
        <f t="shared" si="176"/>
        <v>-6.1890838206627663E-2</v>
      </c>
      <c r="AN133" s="119">
        <f t="shared" si="177"/>
        <v>2.6845125227050012E-2</v>
      </c>
      <c r="AO133" s="203">
        <f t="shared" si="178"/>
        <v>2.5371511179599536E-2</v>
      </c>
      <c r="AP133" s="123"/>
      <c r="AQ133" s="148">
        <v>541500000</v>
      </c>
      <c r="AR133" s="140">
        <v>3610</v>
      </c>
      <c r="AS133" s="122" t="e">
        <f>(#REF!/AQ133)-1</f>
        <v>#REF!</v>
      </c>
      <c r="AT133" s="122" t="e">
        <f>(#REF!/AR133)-1</f>
        <v>#REF!</v>
      </c>
    </row>
    <row r="134" spans="1:46">
      <c r="A134" s="199" t="s">
        <v>117</v>
      </c>
      <c r="B134" s="179">
        <v>821053329.57000005</v>
      </c>
      <c r="C134" s="178">
        <v>233.23</v>
      </c>
      <c r="D134" s="179">
        <v>792503218.08000004</v>
      </c>
      <c r="E134" s="178">
        <v>225.12</v>
      </c>
      <c r="F134" s="116">
        <f t="shared" si="151"/>
        <v>-3.4772542125798576E-2</v>
      </c>
      <c r="G134" s="116">
        <f t="shared" si="152"/>
        <v>-3.4772542125798507E-2</v>
      </c>
      <c r="H134" s="179">
        <v>765326046.60000002</v>
      </c>
      <c r="I134" s="178">
        <v>217.4</v>
      </c>
      <c r="J134" s="116">
        <f t="shared" si="153"/>
        <v>-3.4292821606254464E-2</v>
      </c>
      <c r="K134" s="116">
        <f t="shared" si="154"/>
        <v>-3.4292821606254437E-2</v>
      </c>
      <c r="L134" s="179">
        <v>754518544.47000003</v>
      </c>
      <c r="M134" s="178">
        <v>214.33</v>
      </c>
      <c r="N134" s="116">
        <f t="shared" si="155"/>
        <v>-1.4121435142594289E-2</v>
      </c>
      <c r="O134" s="116">
        <f t="shared" si="156"/>
        <v>-1.4121435142594264E-2</v>
      </c>
      <c r="P134" s="179">
        <v>713752787.25</v>
      </c>
      <c r="Q134" s="178">
        <v>202.75</v>
      </c>
      <c r="R134" s="116">
        <f t="shared" si="157"/>
        <v>-5.4028834040964903E-2</v>
      </c>
      <c r="S134" s="116">
        <f t="shared" si="158"/>
        <v>-5.4028834040964924E-2</v>
      </c>
      <c r="T134" s="179">
        <v>697418321.49000001</v>
      </c>
      <c r="U134" s="178">
        <v>198.11</v>
      </c>
      <c r="V134" s="116">
        <f t="shared" si="159"/>
        <v>-2.2885326757089999E-2</v>
      </c>
      <c r="W134" s="116">
        <f t="shared" si="160"/>
        <v>-2.2885326757089944E-2</v>
      </c>
      <c r="X134" s="179">
        <v>697418321.49000001</v>
      </c>
      <c r="Y134" s="178">
        <v>198.11</v>
      </c>
      <c r="Z134" s="116">
        <f t="shared" si="161"/>
        <v>0</v>
      </c>
      <c r="AA134" s="116">
        <f t="shared" si="162"/>
        <v>0</v>
      </c>
      <c r="AB134" s="179">
        <v>697418321.49000001</v>
      </c>
      <c r="AC134" s="178">
        <v>198.11</v>
      </c>
      <c r="AD134" s="116">
        <f t="shared" si="163"/>
        <v>0</v>
      </c>
      <c r="AE134" s="116">
        <f t="shared" si="164"/>
        <v>0</v>
      </c>
      <c r="AF134" s="179">
        <v>697418321.49000001</v>
      </c>
      <c r="AG134" s="178">
        <v>198.11</v>
      </c>
      <c r="AH134" s="116">
        <f t="shared" si="165"/>
        <v>0</v>
      </c>
      <c r="AI134" s="116">
        <f t="shared" si="166"/>
        <v>0</v>
      </c>
      <c r="AJ134" s="117">
        <f t="shared" si="173"/>
        <v>-2.0012619959087777E-2</v>
      </c>
      <c r="AK134" s="117">
        <f t="shared" si="174"/>
        <v>-2.0012619959087756E-2</v>
      </c>
      <c r="AL134" s="118">
        <f t="shared" si="175"/>
        <v>-0.11998045486851461</v>
      </c>
      <c r="AM134" s="118">
        <f t="shared" si="176"/>
        <v>-0.11998045486851452</v>
      </c>
      <c r="AN134" s="119">
        <f t="shared" si="177"/>
        <v>2.008323984138162E-2</v>
      </c>
      <c r="AO134" s="203">
        <f t="shared" si="178"/>
        <v>2.0083239841381613E-2</v>
      </c>
      <c r="AP134" s="123"/>
      <c r="AQ134" s="148">
        <v>551092000</v>
      </c>
      <c r="AR134" s="140">
        <v>8.86</v>
      </c>
      <c r="AS134" s="122" t="e">
        <f>(#REF!/AQ134)-1</f>
        <v>#REF!</v>
      </c>
      <c r="AT134" s="122" t="e">
        <f>(#REF!/AR134)-1</f>
        <v>#REF!</v>
      </c>
    </row>
    <row r="135" spans="1:46">
      <c r="A135" s="199" t="s">
        <v>46</v>
      </c>
      <c r="B135" s="179">
        <v>9418402240</v>
      </c>
      <c r="C135" s="178">
        <v>8720</v>
      </c>
      <c r="D135" s="179">
        <v>9396800400</v>
      </c>
      <c r="E135" s="178">
        <v>8700</v>
      </c>
      <c r="F135" s="116">
        <f t="shared" si="151"/>
        <v>-2.2935779816513763E-3</v>
      </c>
      <c r="G135" s="116">
        <f t="shared" si="152"/>
        <v>-2.2935779816513763E-3</v>
      </c>
      <c r="H135" s="179">
        <v>9569615120</v>
      </c>
      <c r="I135" s="178">
        <v>8860</v>
      </c>
      <c r="J135" s="116">
        <f t="shared" si="153"/>
        <v>1.8390804597701149E-2</v>
      </c>
      <c r="K135" s="116">
        <f t="shared" si="154"/>
        <v>1.8390804597701149E-2</v>
      </c>
      <c r="L135" s="179">
        <v>12167299170</v>
      </c>
      <c r="M135" s="178">
        <v>8490</v>
      </c>
      <c r="N135" s="116">
        <f t="shared" si="155"/>
        <v>0.27145125665200209</v>
      </c>
      <c r="O135" s="116">
        <f t="shared" si="156"/>
        <v>-4.17607223476298E-2</v>
      </c>
      <c r="P135" s="179">
        <v>13041510300</v>
      </c>
      <c r="Q135" s="178">
        <v>9100</v>
      </c>
      <c r="R135" s="116">
        <f t="shared" si="157"/>
        <v>7.1849234393404002E-2</v>
      </c>
      <c r="S135" s="116">
        <f t="shared" si="158"/>
        <v>7.1849234393404002E-2</v>
      </c>
      <c r="T135" s="179">
        <v>11966660550</v>
      </c>
      <c r="U135" s="178">
        <v>8350</v>
      </c>
      <c r="V135" s="116">
        <f t="shared" si="159"/>
        <v>-8.2417582417582416E-2</v>
      </c>
      <c r="W135" s="116">
        <f t="shared" si="160"/>
        <v>-8.2417582417582416E-2</v>
      </c>
      <c r="X135" s="179">
        <v>11837678580</v>
      </c>
      <c r="Y135" s="178">
        <v>8260</v>
      </c>
      <c r="Z135" s="116">
        <f t="shared" si="161"/>
        <v>-1.0778443113772455E-2</v>
      </c>
      <c r="AA135" s="116">
        <f t="shared" si="162"/>
        <v>-1.0778443113772455E-2</v>
      </c>
      <c r="AB135" s="179">
        <v>15789775890</v>
      </c>
      <c r="AC135" s="178">
        <v>7910</v>
      </c>
      <c r="AD135" s="116">
        <f t="shared" si="163"/>
        <v>0.33385746059004756</v>
      </c>
      <c r="AE135" s="116">
        <f t="shared" si="164"/>
        <v>-4.2372881355932202E-2</v>
      </c>
      <c r="AF135" s="179">
        <v>17167139400</v>
      </c>
      <c r="AG135" s="178">
        <v>8600</v>
      </c>
      <c r="AH135" s="116">
        <f t="shared" si="165"/>
        <v>8.7231352718078387E-2</v>
      </c>
      <c r="AI135" s="116">
        <f t="shared" si="166"/>
        <v>8.7231352718078387E-2</v>
      </c>
      <c r="AJ135" s="117">
        <f t="shared" si="173"/>
        <v>8.5911313179778376E-2</v>
      </c>
      <c r="AK135" s="117">
        <f t="shared" si="174"/>
        <v>-2.6897693842308987E-4</v>
      </c>
      <c r="AL135" s="118">
        <f t="shared" si="175"/>
        <v>0.82691327571457196</v>
      </c>
      <c r="AM135" s="118">
        <f t="shared" si="176"/>
        <v>-1.1494252873563218E-2</v>
      </c>
      <c r="AN135" s="119">
        <f t="shared" si="177"/>
        <v>0.14448158319244273</v>
      </c>
      <c r="AO135" s="203">
        <f t="shared" si="178"/>
        <v>5.8018194828151202E-2</v>
      </c>
      <c r="AP135" s="123"/>
      <c r="AQ135" s="121">
        <v>913647681</v>
      </c>
      <c r="AR135" s="125">
        <v>81</v>
      </c>
      <c r="AS135" s="122" t="e">
        <f>(#REF!/AQ135)-1</f>
        <v>#REF!</v>
      </c>
      <c r="AT135" s="122" t="e">
        <f>(#REF!/AR135)-1</f>
        <v>#REF!</v>
      </c>
    </row>
    <row r="136" spans="1:46">
      <c r="A136" s="199" t="s">
        <v>64</v>
      </c>
      <c r="B136" s="179">
        <v>613586000</v>
      </c>
      <c r="C136" s="178">
        <v>12.73</v>
      </c>
      <c r="D136" s="179">
        <v>613586000</v>
      </c>
      <c r="E136" s="178">
        <v>12.73</v>
      </c>
      <c r="F136" s="116">
        <f t="shared" si="151"/>
        <v>0</v>
      </c>
      <c r="G136" s="116">
        <f t="shared" si="152"/>
        <v>0</v>
      </c>
      <c r="H136" s="179">
        <v>655038000</v>
      </c>
      <c r="I136" s="178">
        <v>13.66</v>
      </c>
      <c r="J136" s="116">
        <f t="shared" si="153"/>
        <v>6.7556952081696778E-2</v>
      </c>
      <c r="K136" s="116">
        <f t="shared" si="154"/>
        <v>7.3055773762765092E-2</v>
      </c>
      <c r="L136" s="179">
        <v>655038000</v>
      </c>
      <c r="M136" s="178">
        <v>13.59</v>
      </c>
      <c r="N136" s="116">
        <f t="shared" si="155"/>
        <v>0</v>
      </c>
      <c r="O136" s="116">
        <f t="shared" si="156"/>
        <v>-5.1244509516837691E-3</v>
      </c>
      <c r="P136" s="179">
        <v>642506000</v>
      </c>
      <c r="Q136" s="178">
        <v>13.33</v>
      </c>
      <c r="R136" s="116">
        <f t="shared" si="157"/>
        <v>-1.9131714495952908E-2</v>
      </c>
      <c r="S136" s="116">
        <f t="shared" si="158"/>
        <v>-1.9131714495952891E-2</v>
      </c>
      <c r="T136" s="179">
        <v>642506000</v>
      </c>
      <c r="U136" s="178">
        <v>13.33</v>
      </c>
      <c r="V136" s="116">
        <f t="shared" si="159"/>
        <v>0</v>
      </c>
      <c r="W136" s="116">
        <f t="shared" si="160"/>
        <v>0</v>
      </c>
      <c r="X136" s="179">
        <v>642506000</v>
      </c>
      <c r="Y136" s="178">
        <v>13.33</v>
      </c>
      <c r="Z136" s="116">
        <f t="shared" si="161"/>
        <v>0</v>
      </c>
      <c r="AA136" s="116">
        <f t="shared" si="162"/>
        <v>0</v>
      </c>
      <c r="AB136" s="179">
        <v>642506000</v>
      </c>
      <c r="AC136" s="178">
        <v>13.33</v>
      </c>
      <c r="AD136" s="116">
        <f t="shared" si="163"/>
        <v>0</v>
      </c>
      <c r="AE136" s="116">
        <f t="shared" si="164"/>
        <v>0</v>
      </c>
      <c r="AF136" s="179">
        <v>642506000</v>
      </c>
      <c r="AG136" s="178">
        <v>13.33</v>
      </c>
      <c r="AH136" s="116">
        <f t="shared" si="165"/>
        <v>0</v>
      </c>
      <c r="AI136" s="116">
        <f t="shared" si="166"/>
        <v>0</v>
      </c>
      <c r="AJ136" s="117">
        <f t="shared" si="173"/>
        <v>6.0531546982179833E-3</v>
      </c>
      <c r="AK136" s="117">
        <f t="shared" si="174"/>
        <v>6.0999510393910548E-3</v>
      </c>
      <c r="AL136" s="118">
        <f t="shared" si="175"/>
        <v>4.7132757266300077E-2</v>
      </c>
      <c r="AM136" s="118">
        <f t="shared" si="176"/>
        <v>4.7132757266300049E-2</v>
      </c>
      <c r="AN136" s="119">
        <f t="shared" si="177"/>
        <v>2.5737240444036014E-2</v>
      </c>
      <c r="AO136" s="203">
        <f t="shared" si="178"/>
        <v>2.785614411765111E-2</v>
      </c>
      <c r="AP136" s="123"/>
      <c r="AQ136" s="156">
        <f>SUM(AQ129:AQ135)</f>
        <v>4180911788.79</v>
      </c>
      <c r="AR136" s="157"/>
      <c r="AS136" s="122" t="e">
        <f>(#REF!/AQ136)-1</f>
        <v>#REF!</v>
      </c>
      <c r="AT136" s="122" t="e">
        <f>(#REF!/AR136)-1</f>
        <v>#REF!</v>
      </c>
    </row>
    <row r="137" spans="1:46">
      <c r="A137" s="199" t="s">
        <v>54</v>
      </c>
      <c r="B137" s="179">
        <v>575459114.00999999</v>
      </c>
      <c r="C137" s="177">
        <v>90</v>
      </c>
      <c r="D137" s="179">
        <v>569298346.37</v>
      </c>
      <c r="E137" s="177">
        <v>90</v>
      </c>
      <c r="F137" s="116">
        <f t="shared" si="151"/>
        <v>-1.0705830336180803E-2</v>
      </c>
      <c r="G137" s="116">
        <f t="shared" si="152"/>
        <v>0</v>
      </c>
      <c r="H137" s="179">
        <v>584174664.99000001</v>
      </c>
      <c r="I137" s="177">
        <v>90</v>
      </c>
      <c r="J137" s="116">
        <f t="shared" si="153"/>
        <v>2.6130971071417E-2</v>
      </c>
      <c r="K137" s="116">
        <f t="shared" si="154"/>
        <v>0</v>
      </c>
      <c r="L137" s="179">
        <v>572742843.83000004</v>
      </c>
      <c r="M137" s="177">
        <v>90</v>
      </c>
      <c r="N137" s="116">
        <f t="shared" si="155"/>
        <v>-1.956918340543861E-2</v>
      </c>
      <c r="O137" s="116">
        <f t="shared" si="156"/>
        <v>0</v>
      </c>
      <c r="P137" s="179">
        <v>556961866.01999998</v>
      </c>
      <c r="Q137" s="177">
        <v>81</v>
      </c>
      <c r="R137" s="116">
        <f t="shared" si="157"/>
        <v>-2.7553339129426344E-2</v>
      </c>
      <c r="S137" s="116">
        <f t="shared" si="158"/>
        <v>-0.1</v>
      </c>
      <c r="T137" s="179">
        <v>551958172.42999995</v>
      </c>
      <c r="U137" s="177">
        <v>81</v>
      </c>
      <c r="V137" s="116">
        <f t="shared" si="159"/>
        <v>-8.9839069697104819E-3</v>
      </c>
      <c r="W137" s="116">
        <f t="shared" si="160"/>
        <v>0</v>
      </c>
      <c r="X137" s="179">
        <v>545153459.19000006</v>
      </c>
      <c r="Y137" s="177">
        <v>81</v>
      </c>
      <c r="Z137" s="116">
        <f t="shared" si="161"/>
        <v>-1.2328313230769081E-2</v>
      </c>
      <c r="AA137" s="116">
        <f t="shared" si="162"/>
        <v>0</v>
      </c>
      <c r="AB137" s="179">
        <v>536006553.05000001</v>
      </c>
      <c r="AC137" s="177">
        <v>81</v>
      </c>
      <c r="AD137" s="116">
        <f t="shared" si="163"/>
        <v>-1.6778589561901893E-2</v>
      </c>
      <c r="AE137" s="116">
        <f t="shared" si="164"/>
        <v>0</v>
      </c>
      <c r="AF137" s="179">
        <v>526973558.27999997</v>
      </c>
      <c r="AG137" s="177">
        <v>81</v>
      </c>
      <c r="AH137" s="116">
        <f t="shared" si="165"/>
        <v>-1.685239614814452E-2</v>
      </c>
      <c r="AI137" s="116">
        <f t="shared" si="166"/>
        <v>0</v>
      </c>
      <c r="AJ137" s="117">
        <f t="shared" si="173"/>
        <v>-1.0830073463769341E-2</v>
      </c>
      <c r="AK137" s="117">
        <f t="shared" si="174"/>
        <v>-1.2500000000000001E-2</v>
      </c>
      <c r="AL137" s="118">
        <f t="shared" si="175"/>
        <v>-7.4345531406993029E-2</v>
      </c>
      <c r="AM137" s="118">
        <f t="shared" si="176"/>
        <v>-0.1</v>
      </c>
      <c r="AN137" s="119">
        <f t="shared" si="177"/>
        <v>1.6033358858469307E-2</v>
      </c>
      <c r="AO137" s="203">
        <f t="shared" si="178"/>
        <v>3.5355339059327376E-2</v>
      </c>
      <c r="AP137" s="123"/>
      <c r="AQ137" s="204"/>
      <c r="AR137" s="205"/>
      <c r="AS137" s="122"/>
      <c r="AT137" s="122"/>
    </row>
    <row r="138" spans="1:46" s="279" customFormat="1">
      <c r="A138" s="199" t="s">
        <v>119</v>
      </c>
      <c r="B138" s="179">
        <v>816671280.74000001</v>
      </c>
      <c r="C138" s="167">
        <v>120.92</v>
      </c>
      <c r="D138" s="179">
        <v>811529232.29999995</v>
      </c>
      <c r="E138" s="167">
        <v>120.92</v>
      </c>
      <c r="F138" s="116">
        <f t="shared" si="151"/>
        <v>-6.2963502712385794E-3</v>
      </c>
      <c r="G138" s="116">
        <f t="shared" si="152"/>
        <v>0</v>
      </c>
      <c r="H138" s="179">
        <v>831730008.13</v>
      </c>
      <c r="I138" s="167">
        <v>120.92</v>
      </c>
      <c r="J138" s="116">
        <f t="shared" si="153"/>
        <v>2.4892234347181685E-2</v>
      </c>
      <c r="K138" s="116">
        <f t="shared" si="154"/>
        <v>0</v>
      </c>
      <c r="L138" s="179">
        <v>806956564.11000001</v>
      </c>
      <c r="M138" s="167">
        <v>120.92</v>
      </c>
      <c r="N138" s="116">
        <f t="shared" si="155"/>
        <v>-2.9785439719433416E-2</v>
      </c>
      <c r="O138" s="116">
        <f t="shared" si="156"/>
        <v>0</v>
      </c>
      <c r="P138" s="179">
        <v>777326609.44000006</v>
      </c>
      <c r="Q138" s="167">
        <v>120.92</v>
      </c>
      <c r="R138" s="116">
        <f t="shared" si="157"/>
        <v>-3.6718153104906101E-2</v>
      </c>
      <c r="S138" s="116">
        <f t="shared" si="158"/>
        <v>0</v>
      </c>
      <c r="T138" s="179">
        <v>776382992.14999998</v>
      </c>
      <c r="U138" s="167">
        <v>120.92</v>
      </c>
      <c r="V138" s="116">
        <f t="shared" si="159"/>
        <v>-1.2139263966273839E-3</v>
      </c>
      <c r="W138" s="116">
        <f t="shared" si="160"/>
        <v>0</v>
      </c>
      <c r="X138" s="179">
        <v>767272444.47000003</v>
      </c>
      <c r="Y138" s="167">
        <v>120.92</v>
      </c>
      <c r="Z138" s="116">
        <f t="shared" si="161"/>
        <v>-1.1734604920659773E-2</v>
      </c>
      <c r="AA138" s="116">
        <f t="shared" si="162"/>
        <v>0</v>
      </c>
      <c r="AB138" s="179">
        <v>745419241.66999996</v>
      </c>
      <c r="AC138" s="167">
        <v>120.92</v>
      </c>
      <c r="AD138" s="116">
        <f t="shared" si="163"/>
        <v>-2.8481672914886652E-2</v>
      </c>
      <c r="AE138" s="116">
        <f t="shared" si="164"/>
        <v>0</v>
      </c>
      <c r="AF138" s="179">
        <v>732530666.77999997</v>
      </c>
      <c r="AG138" s="167">
        <v>120.92</v>
      </c>
      <c r="AH138" s="116">
        <f t="shared" si="165"/>
        <v>-1.7290370531789691E-2</v>
      </c>
      <c r="AI138" s="116">
        <f t="shared" si="166"/>
        <v>0</v>
      </c>
      <c r="AJ138" s="117">
        <f t="shared" si="173"/>
        <v>-1.3328535439044989E-2</v>
      </c>
      <c r="AK138" s="117">
        <f t="shared" si="174"/>
        <v>0</v>
      </c>
      <c r="AL138" s="118">
        <f t="shared" si="175"/>
        <v>-9.7345311019919487E-2</v>
      </c>
      <c r="AM138" s="118">
        <f t="shared" si="176"/>
        <v>0</v>
      </c>
      <c r="AN138" s="119">
        <f t="shared" si="177"/>
        <v>1.9722361723785987E-2</v>
      </c>
      <c r="AO138" s="203">
        <f t="shared" si="178"/>
        <v>0</v>
      </c>
      <c r="AP138" s="123"/>
      <c r="AQ138" s="204"/>
      <c r="AR138" s="205"/>
      <c r="AS138" s="122"/>
      <c r="AT138" s="122"/>
    </row>
    <row r="139" spans="1:46" ht="15.75" thickBot="1">
      <c r="A139" s="199" t="s">
        <v>180</v>
      </c>
      <c r="B139" s="179">
        <v>654350000</v>
      </c>
      <c r="C139" s="167">
        <v>100</v>
      </c>
      <c r="D139" s="179">
        <v>654350000</v>
      </c>
      <c r="E139" s="167">
        <v>100</v>
      </c>
      <c r="F139" s="116">
        <f t="shared" si="151"/>
        <v>0</v>
      </c>
      <c r="G139" s="116">
        <f t="shared" si="152"/>
        <v>0</v>
      </c>
      <c r="H139" s="179">
        <v>654350000</v>
      </c>
      <c r="I139" s="167">
        <v>100</v>
      </c>
      <c r="J139" s="116">
        <f t="shared" si="153"/>
        <v>0</v>
      </c>
      <c r="K139" s="116">
        <f t="shared" si="154"/>
        <v>0</v>
      </c>
      <c r="L139" s="179">
        <v>654350000</v>
      </c>
      <c r="M139" s="167">
        <v>100</v>
      </c>
      <c r="N139" s="116">
        <f t="shared" si="155"/>
        <v>0</v>
      </c>
      <c r="O139" s="116">
        <f t="shared" si="156"/>
        <v>0</v>
      </c>
      <c r="P139" s="179">
        <v>654350000</v>
      </c>
      <c r="Q139" s="167">
        <v>100</v>
      </c>
      <c r="R139" s="116">
        <f t="shared" si="157"/>
        <v>0</v>
      </c>
      <c r="S139" s="116">
        <f t="shared" si="158"/>
        <v>0</v>
      </c>
      <c r="T139" s="179">
        <v>654350000</v>
      </c>
      <c r="U139" s="167">
        <v>100</v>
      </c>
      <c r="V139" s="116">
        <f t="shared" si="159"/>
        <v>0</v>
      </c>
      <c r="W139" s="116">
        <f t="shared" si="160"/>
        <v>0</v>
      </c>
      <c r="X139" s="179">
        <v>654350000</v>
      </c>
      <c r="Y139" s="167">
        <v>100</v>
      </c>
      <c r="Z139" s="116">
        <f t="shared" si="161"/>
        <v>0</v>
      </c>
      <c r="AA139" s="116">
        <f t="shared" si="162"/>
        <v>0</v>
      </c>
      <c r="AB139" s="179">
        <v>654350000</v>
      </c>
      <c r="AC139" s="167">
        <v>100</v>
      </c>
      <c r="AD139" s="116">
        <f t="shared" si="163"/>
        <v>0</v>
      </c>
      <c r="AE139" s="116">
        <f t="shared" si="164"/>
        <v>0</v>
      </c>
      <c r="AF139" s="179">
        <v>654350000</v>
      </c>
      <c r="AG139" s="167">
        <v>100</v>
      </c>
      <c r="AH139" s="116">
        <f t="shared" si="165"/>
        <v>0</v>
      </c>
      <c r="AI139" s="116">
        <f t="shared" si="166"/>
        <v>0</v>
      </c>
      <c r="AJ139" s="117">
        <f t="shared" si="173"/>
        <v>0</v>
      </c>
      <c r="AK139" s="117">
        <f t="shared" si="174"/>
        <v>0</v>
      </c>
      <c r="AL139" s="118">
        <f t="shared" si="175"/>
        <v>0</v>
      </c>
      <c r="AM139" s="118">
        <f t="shared" si="176"/>
        <v>0</v>
      </c>
      <c r="AN139" s="119">
        <f t="shared" si="177"/>
        <v>0</v>
      </c>
      <c r="AO139" s="203">
        <f t="shared" si="178"/>
        <v>0</v>
      </c>
      <c r="AP139" s="123"/>
      <c r="AQ139" s="159">
        <f>SUM(AQ125,AQ136)</f>
        <v>248470364193.50519</v>
      </c>
      <c r="AR139" s="160"/>
      <c r="AS139" s="122" t="e">
        <f>(#REF!/AQ139)-1</f>
        <v>#REF!</v>
      </c>
      <c r="AT139" s="122" t="e">
        <f>(#REF!/AR139)-1</f>
        <v>#REF!</v>
      </c>
    </row>
    <row r="140" spans="1:46">
      <c r="A140" s="200" t="s">
        <v>47</v>
      </c>
      <c r="B140" s="182">
        <f>SUM(B130:B139)</f>
        <v>16303222334.51</v>
      </c>
      <c r="C140" s="172"/>
      <c r="D140" s="182">
        <f>SUM(D130:D139)</f>
        <v>16228457808.969999</v>
      </c>
      <c r="E140" s="172"/>
      <c r="F140" s="116">
        <f>((D140-B140)/B140)</f>
        <v>-4.5858741300327114E-3</v>
      </c>
      <c r="G140" s="116"/>
      <c r="H140" s="182">
        <f>SUM(H130:H139)</f>
        <v>16467123981.669998</v>
      </c>
      <c r="I140" s="172"/>
      <c r="J140" s="116">
        <f>((H140-D140)/D140)</f>
        <v>1.4706645296146395E-2</v>
      </c>
      <c r="K140" s="116"/>
      <c r="L140" s="182">
        <f>SUM(L130:L139)</f>
        <v>19007303196.260002</v>
      </c>
      <c r="M140" s="172"/>
      <c r="N140" s="116">
        <f>((L140-H140)/H140)</f>
        <v>0.1542576115548499</v>
      </c>
      <c r="O140" s="116"/>
      <c r="P140" s="182">
        <f>SUM(P130:P139)</f>
        <v>19794433821.790001</v>
      </c>
      <c r="Q140" s="172"/>
      <c r="R140" s="116">
        <f>((P140-L140)/L140)</f>
        <v>4.141200976290417E-2</v>
      </c>
      <c r="S140" s="116"/>
      <c r="T140" s="182">
        <f>SUM(T130:T139)</f>
        <v>18616636522.220001</v>
      </c>
      <c r="U140" s="172"/>
      <c r="V140" s="116">
        <f>((T140-P140)/P140)</f>
        <v>-5.9501439150710302E-2</v>
      </c>
      <c r="W140" s="116"/>
      <c r="X140" s="182">
        <f>SUM(X130:X139)</f>
        <v>18397646329.119999</v>
      </c>
      <c r="Y140" s="172"/>
      <c r="Z140" s="116">
        <f>((X140-T140)/T140)</f>
        <v>-1.1763144907439385E-2</v>
      </c>
      <c r="AA140" s="116"/>
      <c r="AB140" s="182">
        <f>SUM(AB130:AB139)</f>
        <v>22230087742.509998</v>
      </c>
      <c r="AC140" s="172"/>
      <c r="AD140" s="116">
        <f>((AB140-X140)/X140)</f>
        <v>0.2083115059845437</v>
      </c>
      <c r="AE140" s="116"/>
      <c r="AF140" s="182">
        <f>SUM(AF130:AF139)</f>
        <v>23357679682.849998</v>
      </c>
      <c r="AG140" s="172"/>
      <c r="AH140" s="116">
        <f>((AF140-AB140)/AB140)</f>
        <v>5.0723683747938453E-2</v>
      </c>
      <c r="AI140" s="116"/>
      <c r="AJ140" s="117">
        <f t="shared" si="173"/>
        <v>4.9195124769775028E-2</v>
      </c>
      <c r="AK140" s="117"/>
      <c r="AL140" s="118">
        <f t="shared" si="175"/>
        <v>0.43930371929361306</v>
      </c>
      <c r="AM140" s="118"/>
      <c r="AN140" s="119">
        <f t="shared" si="177"/>
        <v>8.9468084478154783E-2</v>
      </c>
      <c r="AO140" s="203"/>
    </row>
    <row r="141" spans="1:46" ht="15.75" thickBot="1">
      <c r="A141" s="158" t="s">
        <v>57</v>
      </c>
      <c r="B141" s="183">
        <f>SUM(B126,B140)</f>
        <v>1512507051794.3972</v>
      </c>
      <c r="C141" s="184"/>
      <c r="D141" s="183">
        <f>SUM(D126,D140)</f>
        <v>1514136374940.4771</v>
      </c>
      <c r="E141" s="184"/>
      <c r="F141" s="116">
        <f>((D141-B141)/B141)</f>
        <v>1.0772334212570112E-3</v>
      </c>
      <c r="G141" s="116"/>
      <c r="H141" s="183">
        <f>SUM(H126,H140)</f>
        <v>1511380819921.1484</v>
      </c>
      <c r="I141" s="184"/>
      <c r="J141" s="116">
        <f>((H141-D141)/D141)</f>
        <v>-1.8198856225463431E-3</v>
      </c>
      <c r="K141" s="116"/>
      <c r="L141" s="183">
        <f>SUM(L126,L140)</f>
        <v>1517078607571.1013</v>
      </c>
      <c r="M141" s="184"/>
      <c r="N141" s="116">
        <f>((L141-H141)/H141)</f>
        <v>3.7699218984730432E-3</v>
      </c>
      <c r="O141" s="116"/>
      <c r="P141" s="183">
        <f>SUM(P126,P140)</f>
        <v>1519372888962.717</v>
      </c>
      <c r="Q141" s="184"/>
      <c r="R141" s="116">
        <f>((P141-L141)/L141)</f>
        <v>1.5123022499730265E-3</v>
      </c>
      <c r="S141" s="116"/>
      <c r="T141" s="183">
        <f>SUM(T126,T140)</f>
        <v>1505233878209.0637</v>
      </c>
      <c r="U141" s="184"/>
      <c r="V141" s="116">
        <f>((T141-P141)/P141)</f>
        <v>-9.3058200895674067E-3</v>
      </c>
      <c r="W141" s="116"/>
      <c r="X141" s="183">
        <f>SUM(X126,X140)</f>
        <v>1496563842556.1045</v>
      </c>
      <c r="Y141" s="184"/>
      <c r="Z141" s="116">
        <f>((X141-T141)/T141)</f>
        <v>-5.7599259347490168E-3</v>
      </c>
      <c r="AA141" s="116"/>
      <c r="AB141" s="183">
        <f>SUM(AB126,AB140)</f>
        <v>1499239141004.0186</v>
      </c>
      <c r="AC141" s="184"/>
      <c r="AD141" s="116">
        <f>((AB141-X141)/X141)</f>
        <v>1.787627344614113E-3</v>
      </c>
      <c r="AE141" s="116"/>
      <c r="AF141" s="183">
        <f>SUM(AF126,AF140)</f>
        <v>1494328177540.2896</v>
      </c>
      <c r="AG141" s="184"/>
      <c r="AH141" s="116">
        <f>((AF141-AB141)/AB141)</f>
        <v>-3.2756371744938591E-3</v>
      </c>
      <c r="AI141" s="116"/>
      <c r="AJ141" s="117">
        <f t="shared" si="173"/>
        <v>-1.5017729883799289E-3</v>
      </c>
      <c r="AK141" s="117"/>
      <c r="AL141" s="118">
        <f t="shared" si="175"/>
        <v>-1.3082175243934808E-2</v>
      </c>
      <c r="AM141" s="118"/>
      <c r="AN141" s="119">
        <f t="shared" si="177"/>
        <v>4.4179771163669187E-3</v>
      </c>
      <c r="AO141" s="203"/>
    </row>
  </sheetData>
  <protectedRanges>
    <protectedRange password="CADF" sqref="C78" name="BidOffer Prices_2_1_4"/>
    <protectedRange password="CADF" sqref="B44:B46" name="Yield_2_1_2_1"/>
    <protectedRange password="CADF" sqref="B18" name="Fund Name_1_1_1_1_1"/>
    <protectedRange password="CADF" sqref="C18" name="Fund Name_1_1_1_1_1_1"/>
    <protectedRange password="CADF" sqref="B43" name="Yield_2_1_2_1_3"/>
    <protectedRange password="CADF" sqref="B81" name="Yield_2_1_2_1_1_1"/>
    <protectedRange password="CADF" sqref="C81" name="Fund Name_2_1_2"/>
    <protectedRange password="CADF" sqref="E78" name="BidOffer Prices_2_1_5"/>
    <protectedRange password="CADF" sqref="D44:D46" name="Yield_2_1_2_7"/>
    <protectedRange password="CADF" sqref="E81" name="Fund Name_2_1_3"/>
    <protectedRange password="CADF" sqref="D18" name="Fund Name_1_1_1_5"/>
    <protectedRange password="CADF" sqref="E18" name="Fund Name_1_1_1_2_3"/>
    <protectedRange password="CADF" sqref="D43" name="Yield_2_1_2_2_3"/>
    <protectedRange password="CADF" sqref="D81" name="Yield_2_1_2_2_1_2"/>
    <protectedRange password="CADF" sqref="I78" name="BidOffer Prices_2_1"/>
    <protectedRange password="CADF" sqref="H44:H46" name="Yield_2_1_2_2"/>
    <protectedRange password="CADF" sqref="H18" name="Fund Name_1_1_1_1_2"/>
    <protectedRange password="CADF" sqref="I18" name="Fund Name_1_1_1_1_1_2"/>
    <protectedRange password="CADF" sqref="H43" name="Yield_2_1_2_1_1"/>
    <protectedRange password="CADF" sqref="H81" name="Yield_2_1_2_1_1_2"/>
    <protectedRange password="CADF" sqref="I81" name="Fund Name_2_1_1"/>
    <protectedRange password="CADF" sqref="M78" name="BidOffer Prices_2_1_6"/>
    <protectedRange password="CADF" sqref="L44:L46" name="Yield_2_1_2_3"/>
    <protectedRange password="CADF" sqref="L18" name="Fund Name_1_1_1_6"/>
    <protectedRange password="CADF" sqref="M18" name="Fund Name_1_1_1_2_1"/>
    <protectedRange password="CADF" sqref="L43" name="Yield_2_1_2_3_1"/>
    <protectedRange password="CADF" sqref="L81" name="Yield_2_1_2_3_1_1"/>
    <protectedRange password="CADF" sqref="M81" name="Fund Name_2_3"/>
    <protectedRange password="CADF" sqref="Q78" name="BidOffer Prices_2_1_8"/>
    <protectedRange password="CADF" sqref="P44:P46" name="Yield_2_1_2_5"/>
    <protectedRange password="CADF" sqref="P18" name="Fund Name_1_1_1_1_5"/>
    <protectedRange password="CADF" sqref="Q18" name="Fund Name_1_1_1_1_1_3"/>
    <protectedRange password="CADF" sqref="P43" name="Yield_2_1_2_1_4"/>
    <protectedRange password="CADF" sqref="P81" name="Yield_2_1_2_1_1_3"/>
    <protectedRange password="CADF" sqref="Q81" name="Fund Name_2_1_4"/>
    <protectedRange password="CADF" sqref="U78" name="BidOffer Prices_2_1_1"/>
    <protectedRange password="CADF" sqref="T44:T46" name="Yield_2_1_2_4"/>
    <protectedRange password="CADF" sqref="T18" name="Fund Name_1_1_1_1_2_1"/>
    <protectedRange password="CADF" sqref="U18" name="Fund Name_1_1_1_1_3_1"/>
    <protectedRange password="CADF" sqref="T43" name="Yield_2_1_2_1_2"/>
    <protectedRange password="CADF" sqref="T81" name="Yield_2_1_2_1_3_1"/>
    <protectedRange password="CADF" sqref="U81" name="Fund Name_2_1_1_1"/>
    <protectedRange password="CADF" sqref="Y78" name="BidOffer Prices_2_1_2"/>
    <protectedRange password="CADF" sqref="X44:X46" name="Yield_2_1_2_6"/>
    <protectedRange password="CADF" sqref="X18" name="Fund Name_1_1_1"/>
    <protectedRange password="CADF" sqref="Y18" name="Fund Name_1_1_1_1"/>
    <protectedRange password="CADF" sqref="X43" name="Yield_2_1_2_1_5"/>
    <protectedRange password="CADF" sqref="X81" name="Yield_2_1_2_2_1"/>
    <protectedRange password="CADF" sqref="Y81" name="Fund Name_2"/>
    <protectedRange password="CADF" sqref="AC78" name="BidOffer Prices_2_1_7"/>
    <protectedRange password="CADF" sqref="AB44:AB46" name="Yield_2_1_2_8"/>
    <protectedRange password="CADF" sqref="AB18" name="Fund Name_1_1_1_2_2"/>
    <protectedRange password="CADF" sqref="AC18" name="Fund Name_1_1_1_2_1_1"/>
    <protectedRange password="CADF" sqref="AB43" name="Yield_2_1_2_2_1_3"/>
    <protectedRange password="CADF" sqref="AB81" name="Yield_2_1_2_2_2_1"/>
    <protectedRange password="CADF" sqref="AC81" name="Fund Name_2_2"/>
    <protectedRange password="CADF" sqref="AG78" name="BidOffer Prices_2_1_3"/>
    <protectedRange password="CADF" sqref="AF44:AF46" name="Yield_2_1_2"/>
    <protectedRange password="CADF" sqref="AF43" name="Yield_2_1_2_1_6"/>
    <protectedRange password="CADF" sqref="AF18" name="Fund Name_1_1_1_2"/>
    <protectedRange password="CADF" sqref="AG18" name="Fund Name_1_1_1_1_3"/>
    <protectedRange password="CADF" sqref="AF81" name="Yield_2_1_2_1_1_4"/>
    <protectedRange password="CADF" sqref="AG81" name="Fund Name_2_1"/>
  </protectedRanges>
  <mergeCells count="43">
    <mergeCell ref="AH128:AI128"/>
    <mergeCell ref="AF2:AG2"/>
    <mergeCell ref="AF128:AG128"/>
    <mergeCell ref="A1:AO1"/>
    <mergeCell ref="AN2:AO2"/>
    <mergeCell ref="AL2:AM2"/>
    <mergeCell ref="AJ2:AK2"/>
    <mergeCell ref="B2:C2"/>
    <mergeCell ref="D2:E2"/>
    <mergeCell ref="J2:K2"/>
    <mergeCell ref="T2:U2"/>
    <mergeCell ref="Z2:AA2"/>
    <mergeCell ref="L2:M2"/>
    <mergeCell ref="N2:O2"/>
    <mergeCell ref="R2:S2"/>
    <mergeCell ref="P2:Q2"/>
    <mergeCell ref="AB2:AC2"/>
    <mergeCell ref="AH2:AI2"/>
    <mergeCell ref="AQ2:AR2"/>
    <mergeCell ref="AJ128:AK128"/>
    <mergeCell ref="AQ127:AR127"/>
    <mergeCell ref="AN128:AO128"/>
    <mergeCell ref="AL128:AM128"/>
    <mergeCell ref="AB128:AC128"/>
    <mergeCell ref="AD2:AE2"/>
    <mergeCell ref="AD128:AE128"/>
    <mergeCell ref="D128:E128"/>
    <mergeCell ref="H2:I2"/>
    <mergeCell ref="H128:I128"/>
    <mergeCell ref="F2:G2"/>
    <mergeCell ref="F128:G128"/>
    <mergeCell ref="Z128:AA128"/>
    <mergeCell ref="X128:Y128"/>
    <mergeCell ref="V128:W128"/>
    <mergeCell ref="X2:Y2"/>
    <mergeCell ref="V2:W2"/>
    <mergeCell ref="B128:C128"/>
    <mergeCell ref="N128:O128"/>
    <mergeCell ref="L128:M128"/>
    <mergeCell ref="J128:K128"/>
    <mergeCell ref="T128:U128"/>
    <mergeCell ref="R128:S128"/>
    <mergeCell ref="P128:Q128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2021-03-17T11:20:02Z</dcterms:modified>
</cp:coreProperties>
</file>