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Data!$F$153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0" i="11" l="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0" i="11"/>
  <c r="AL140" i="11"/>
  <c r="AN140" i="11"/>
  <c r="AO129" i="11"/>
  <c r="AN129" i="11"/>
  <c r="AM129" i="11"/>
  <c r="AL129" i="11"/>
  <c r="AK129" i="11"/>
  <c r="AJ12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L93" i="11"/>
  <c r="AN93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5" i="11"/>
  <c r="AN5" i="11"/>
  <c r="AM5" i="11"/>
  <c r="AL5" i="11"/>
  <c r="AK5" i="11"/>
  <c r="AJ5" i="11"/>
  <c r="AF140" i="11"/>
  <c r="AH140" i="11" s="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H12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H93" i="11"/>
  <c r="AI92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9" i="11"/>
  <c r="AF124" i="11"/>
  <c r="AF115" i="11"/>
  <c r="AF93" i="11"/>
  <c r="AG85" i="11"/>
  <c r="AF85" i="11"/>
  <c r="AF87" i="11" s="1"/>
  <c r="AF59" i="11"/>
  <c r="AF47" i="11"/>
  <c r="AF19" i="11"/>
  <c r="AF125" i="11" l="1"/>
  <c r="I9" i="1"/>
  <c r="H9" i="1"/>
  <c r="G9" i="1"/>
  <c r="F9" i="1"/>
  <c r="E9" i="1"/>
  <c r="D9" i="1"/>
  <c r="C9" i="1"/>
  <c r="I85" i="9" l="1"/>
  <c r="G85" i="9"/>
  <c r="D85" i="9" l="1"/>
  <c r="AE138" i="11" l="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9" i="11"/>
  <c r="AB124" i="11"/>
  <c r="AB115" i="11"/>
  <c r="AB93" i="11"/>
  <c r="AB85" i="11"/>
  <c r="AB59" i="11"/>
  <c r="AB47" i="11"/>
  <c r="AB19" i="11"/>
  <c r="AB87" i="11" l="1"/>
  <c r="AB125" i="11" l="1"/>
  <c r="AB140" i="11" l="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AA90" i="11"/>
  <c r="Z90" i="11"/>
  <c r="AA89" i="11"/>
  <c r="Z89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9" i="11"/>
  <c r="AD139" i="11" s="1"/>
  <c r="X124" i="11"/>
  <c r="AD124" i="11" s="1"/>
  <c r="X115" i="11"/>
  <c r="AD115" i="11" s="1"/>
  <c r="X93" i="11"/>
  <c r="AD93" i="11" s="1"/>
  <c r="Y85" i="11"/>
  <c r="AE85" i="11" s="1"/>
  <c r="X85" i="11"/>
  <c r="X59" i="11"/>
  <c r="AD59" i="11" s="1"/>
  <c r="X47" i="11"/>
  <c r="AD47" i="11" s="1"/>
  <c r="X19" i="11"/>
  <c r="AD19" i="11" s="1"/>
  <c r="X87" i="11" l="1"/>
  <c r="AD87" i="11" s="1"/>
  <c r="AD85" i="11"/>
  <c r="X125" i="11" l="1"/>
  <c r="AD125" i="11" s="1"/>
  <c r="X140" i="11" l="1"/>
  <c r="AD140" i="11" s="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2" i="11"/>
  <c r="V92" i="11"/>
  <c r="W91" i="11"/>
  <c r="V91" i="11"/>
  <c r="W90" i="11"/>
  <c r="V90" i="11"/>
  <c r="W89" i="11"/>
  <c r="V89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9" i="11"/>
  <c r="Z139" i="11" s="1"/>
  <c r="T124" i="11"/>
  <c r="Z124" i="11" s="1"/>
  <c r="T115" i="11"/>
  <c r="Z115" i="11" s="1"/>
  <c r="T93" i="11"/>
  <c r="Z93" i="11" s="1"/>
  <c r="U85" i="11"/>
  <c r="AA85" i="11" s="1"/>
  <c r="T85" i="11"/>
  <c r="Z85" i="11" s="1"/>
  <c r="T59" i="11"/>
  <c r="Z59" i="11" s="1"/>
  <c r="T47" i="11"/>
  <c r="Z47" i="11" s="1"/>
  <c r="T19" i="11"/>
  <c r="Z19" i="11" s="1"/>
  <c r="T87" i="11" l="1"/>
  <c r="Z87" i="11" s="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2" i="11"/>
  <c r="R92" i="11"/>
  <c r="S91" i="11"/>
  <c r="R91" i="11"/>
  <c r="S90" i="11"/>
  <c r="R90" i="11"/>
  <c r="S89" i="11"/>
  <c r="R89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9" i="11"/>
  <c r="V139" i="11" s="1"/>
  <c r="P124" i="11"/>
  <c r="V124" i="11" s="1"/>
  <c r="P115" i="11"/>
  <c r="V115" i="11" s="1"/>
  <c r="P93" i="11"/>
  <c r="V93" i="11" s="1"/>
  <c r="Q85" i="11"/>
  <c r="W85" i="11" s="1"/>
  <c r="P85" i="11"/>
  <c r="V85" i="11" s="1"/>
  <c r="P59" i="11"/>
  <c r="V59" i="11" s="1"/>
  <c r="P47" i="11"/>
  <c r="V47" i="11" s="1"/>
  <c r="P19" i="11"/>
  <c r="V19" i="11" s="1"/>
  <c r="T125" i="11" l="1"/>
  <c r="Z125" i="11" s="1"/>
  <c r="P87" i="11"/>
  <c r="V87" i="11" s="1"/>
  <c r="P125" i="11" l="1"/>
  <c r="P140" i="11" s="1"/>
  <c r="T140" i="11"/>
  <c r="Z140" i="11" s="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2" i="11"/>
  <c r="N92" i="11"/>
  <c r="O91" i="11"/>
  <c r="N91" i="11"/>
  <c r="O90" i="11"/>
  <c r="N90" i="11"/>
  <c r="O89" i="11"/>
  <c r="N89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9" i="11"/>
  <c r="R139" i="11" s="1"/>
  <c r="L124" i="11"/>
  <c r="R124" i="11" s="1"/>
  <c r="L115" i="11"/>
  <c r="R115" i="11" s="1"/>
  <c r="L93" i="11"/>
  <c r="R93" i="11" s="1"/>
  <c r="M85" i="11"/>
  <c r="S85" i="11" s="1"/>
  <c r="L85" i="11"/>
  <c r="L59" i="11"/>
  <c r="R59" i="11" s="1"/>
  <c r="L47" i="11"/>
  <c r="R47" i="11" s="1"/>
  <c r="L19" i="11"/>
  <c r="R19" i="11" s="1"/>
  <c r="K122" i="11"/>
  <c r="J122" i="11"/>
  <c r="G122" i="11"/>
  <c r="F122" i="11"/>
  <c r="K91" i="11"/>
  <c r="J91" i="11"/>
  <c r="G91" i="11"/>
  <c r="F91" i="11"/>
  <c r="V125" i="11" l="1"/>
  <c r="V140" i="11"/>
  <c r="N85" i="11"/>
  <c r="R85" i="11"/>
  <c r="O85" i="11"/>
  <c r="L87" i="11"/>
  <c r="K91" i="9"/>
  <c r="J91" i="9"/>
  <c r="K122" i="9"/>
  <c r="J122" i="9"/>
  <c r="L125" i="11" l="1"/>
  <c r="R87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2" i="11"/>
  <c r="J92" i="11"/>
  <c r="K90" i="11"/>
  <c r="J90" i="11"/>
  <c r="K89" i="11"/>
  <c r="J89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9" i="11"/>
  <c r="N139" i="11" s="1"/>
  <c r="H124" i="11"/>
  <c r="N124" i="11" s="1"/>
  <c r="H115" i="11"/>
  <c r="N115" i="11" s="1"/>
  <c r="H93" i="11"/>
  <c r="N93" i="11" s="1"/>
  <c r="H87" i="11"/>
  <c r="N87" i="11" s="1"/>
  <c r="H59" i="11"/>
  <c r="N59" i="11" s="1"/>
  <c r="H47" i="11"/>
  <c r="N47" i="11" s="1"/>
  <c r="H19" i="11"/>
  <c r="N19" i="11" s="1"/>
  <c r="L140" i="11" l="1"/>
  <c r="R140" i="11" s="1"/>
  <c r="R125" i="11"/>
  <c r="H125" i="11"/>
  <c r="N125" i="11" s="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2" i="11"/>
  <c r="F92" i="11"/>
  <c r="G90" i="11"/>
  <c r="F90" i="11"/>
  <c r="G89" i="11"/>
  <c r="F89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9" i="11"/>
  <c r="J139" i="11" s="1"/>
  <c r="D124" i="11"/>
  <c r="J124" i="11" s="1"/>
  <c r="D115" i="11"/>
  <c r="J115" i="11" s="1"/>
  <c r="D93" i="11"/>
  <c r="J93" i="11" s="1"/>
  <c r="D87" i="11"/>
  <c r="J87" i="11" s="1"/>
  <c r="D59" i="11"/>
  <c r="J59" i="11" s="1"/>
  <c r="D47" i="11"/>
  <c r="J47" i="11" s="1"/>
  <c r="D19" i="11"/>
  <c r="J19" i="11" s="1"/>
  <c r="H140" i="11" l="1"/>
  <c r="N140" i="11" s="1"/>
  <c r="D125" i="11"/>
  <c r="J125" i="11" s="1"/>
  <c r="D140" i="11" l="1"/>
  <c r="J140" i="11" s="1"/>
  <c r="B139" i="11"/>
  <c r="B124" i="11"/>
  <c r="B115" i="11"/>
  <c r="B93" i="11"/>
  <c r="C85" i="11"/>
  <c r="B85" i="11"/>
  <c r="B59" i="11"/>
  <c r="B47" i="11"/>
  <c r="B19" i="11"/>
  <c r="F124" i="11" l="1"/>
  <c r="F85" i="11"/>
  <c r="F115" i="11"/>
  <c r="F19" i="11"/>
  <c r="F47" i="11"/>
  <c r="G85" i="11"/>
  <c r="F93" i="11"/>
  <c r="F139" i="11"/>
  <c r="F59" i="11"/>
  <c r="B87" i="11"/>
  <c r="F87" i="11" l="1"/>
  <c r="B125" i="11"/>
  <c r="F125" i="11" l="1"/>
  <c r="B140" i="11"/>
  <c r="F140" i="11" l="1"/>
  <c r="K45" i="9" l="1"/>
  <c r="J45" i="9"/>
  <c r="K85" i="9"/>
  <c r="J85" i="9"/>
  <c r="K113" i="9"/>
  <c r="J113" i="9"/>
  <c r="K44" i="9" l="1"/>
  <c r="J44" i="9"/>
  <c r="K62" i="9"/>
  <c r="J62" i="9"/>
  <c r="K84" i="9" l="1"/>
  <c r="J84" i="9"/>
  <c r="AT138" i="11" l="1"/>
  <c r="AT135" i="11"/>
  <c r="AQ135" i="11"/>
  <c r="AS135" i="11" s="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T123" i="11"/>
  <c r="AQ123" i="11"/>
  <c r="AS123" i="11" s="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7" i="9"/>
  <c r="J147" i="9"/>
  <c r="G140" i="9"/>
  <c r="H139" i="9" s="1"/>
  <c r="D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G124" i="9"/>
  <c r="H122" i="9" s="1"/>
  <c r="D124" i="9"/>
  <c r="E122" i="9" s="1"/>
  <c r="K123" i="9"/>
  <c r="J123" i="9"/>
  <c r="K121" i="9"/>
  <c r="J121" i="9"/>
  <c r="K120" i="9"/>
  <c r="J120" i="9"/>
  <c r="K119" i="9"/>
  <c r="J119" i="9"/>
  <c r="K118" i="9"/>
  <c r="J118" i="9"/>
  <c r="K117" i="9"/>
  <c r="J117" i="9"/>
  <c r="G115" i="9"/>
  <c r="D115" i="9"/>
  <c r="E113" i="9" s="1"/>
  <c r="K114" i="9"/>
  <c r="J114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G93" i="9"/>
  <c r="H91" i="9" s="1"/>
  <c r="D93" i="9"/>
  <c r="E91" i="9" s="1"/>
  <c r="K92" i="9"/>
  <c r="J92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13" i="9" l="1"/>
  <c r="H99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3" i="9"/>
  <c r="E117" i="9"/>
  <c r="E118" i="9"/>
  <c r="E119" i="9"/>
  <c r="E120" i="9"/>
  <c r="E121" i="9"/>
  <c r="E102" i="9"/>
  <c r="E110" i="9"/>
  <c r="E103" i="9"/>
  <c r="E111" i="9"/>
  <c r="E100" i="9"/>
  <c r="E96" i="9"/>
  <c r="E104" i="9"/>
  <c r="E112" i="9"/>
  <c r="E97" i="9"/>
  <c r="E105" i="9"/>
  <c r="E114" i="9"/>
  <c r="E108" i="9"/>
  <c r="E98" i="9"/>
  <c r="E106" i="9"/>
  <c r="E95" i="9"/>
  <c r="E99" i="9"/>
  <c r="E107" i="9"/>
  <c r="E101" i="9"/>
  <c r="E109" i="9"/>
  <c r="E92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6" i="9"/>
  <c r="E131" i="9"/>
  <c r="E137" i="9"/>
  <c r="E138" i="9"/>
  <c r="E139" i="9"/>
  <c r="E132" i="9"/>
  <c r="E130" i="9"/>
  <c r="E133" i="9"/>
  <c r="E135" i="9"/>
  <c r="E134" i="9"/>
  <c r="H44" i="9"/>
  <c r="H58" i="9"/>
  <c r="H131" i="9"/>
  <c r="H134" i="9"/>
  <c r="H130" i="9"/>
  <c r="H132" i="9"/>
  <c r="H138" i="9"/>
  <c r="H136" i="9"/>
  <c r="J140" i="9"/>
  <c r="D125" i="9"/>
  <c r="AQ124" i="11"/>
  <c r="AQ138" i="11" s="1"/>
  <c r="AS138" i="11" s="1"/>
  <c r="H133" i="9"/>
  <c r="H135" i="9"/>
  <c r="H137" i="9"/>
  <c r="J93" i="9"/>
  <c r="H89" i="9"/>
  <c r="H92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8" i="9"/>
  <c r="H121" i="9"/>
  <c r="H119" i="9"/>
  <c r="H117" i="9"/>
  <c r="H123" i="9"/>
  <c r="H120" i="9"/>
  <c r="J124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H42" i="9"/>
  <c r="J115" i="9"/>
  <c r="H96" i="9"/>
  <c r="H98" i="9"/>
  <c r="H100" i="9"/>
  <c r="H102" i="9"/>
  <c r="H104" i="9"/>
  <c r="H106" i="9"/>
  <c r="H108" i="9"/>
  <c r="H110" i="9"/>
  <c r="H114" i="9"/>
  <c r="H95" i="9"/>
  <c r="H97" i="9"/>
  <c r="H101" i="9"/>
  <c r="H103" i="9"/>
  <c r="H105" i="9"/>
  <c r="H107" i="9"/>
  <c r="H109" i="9"/>
  <c r="H111" i="9"/>
  <c r="H112" i="9"/>
  <c r="D141" i="9" l="1"/>
  <c r="E47" i="9"/>
  <c r="E115" i="9"/>
  <c r="E87" i="9"/>
  <c r="E124" i="9"/>
  <c r="E59" i="9"/>
  <c r="E93" i="9"/>
  <c r="E19" i="9"/>
  <c r="AS124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5" i="9"/>
  <c r="H61" i="9"/>
  <c r="H47" i="9" l="1"/>
  <c r="H115" i="9"/>
  <c r="H93" i="9"/>
  <c r="J125" i="9"/>
  <c r="M125" i="9"/>
  <c r="H19" i="9"/>
  <c r="H124" i="9"/>
  <c r="G141" i="9"/>
  <c r="J141" i="9" s="1"/>
  <c r="H59" i="9"/>
  <c r="H87" i="9"/>
</calcChain>
</file>

<file path=xl/sharedStrings.xml><?xml version="1.0" encoding="utf-8"?>
<sst xmlns="http://schemas.openxmlformats.org/spreadsheetml/2006/main" count="639" uniqueCount="226">
  <si>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</si>
  <si>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</si>
  <si>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</si>
  <si>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</si>
  <si>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</si>
  <si>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</si>
  <si>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</si>
  <si>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</si>
  <si>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</si>
  <si>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</si>
  <si>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</si>
  <si>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</si>
  <si>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</si>
  <si>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</si>
  <si>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</si>
  <si>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</si>
  <si>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</si>
  <si>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</si>
  <si>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</si>
  <si>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</si>
  <si>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</si>
  <si>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</si>
  <si>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</si>
  <si>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</si>
  <si>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</si>
  <si>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</si>
  <si>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</si>
  <si>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</si>
  <si>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</si>
  <si>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</si>
  <si>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</si>
  <si>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</si>
  <si>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</si>
  <si>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</si>
  <si>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</si>
  <si>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</si>
  <si>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</si>
  <si>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</si>
  <si>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</si>
  <si>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</si>
  <si>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</si>
  <si>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</si>
  <si>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</si>
  <si>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</si>
  <si>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</si>
  <si>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</si>
  <si>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</si>
  <si>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</si>
  <si>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</si>
  <si>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</si>
  <si>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</si>
  <si>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</si>
  <si>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</si>
  <si>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</si>
  <si>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</si>
  <si>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</si>
  <si>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</si>
  <si>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</si>
  <si>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</si>
  <si>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</si>
  <si>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</si>
  <si>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</si>
  <si>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</si>
  <si>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</si>
  <si>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</si>
  <si>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</si>
  <si>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</si>
  <si>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</si>
  <si>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</si>
  <si>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</si>
  <si>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</si>
  <si>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</si>
  <si>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</si>
  <si>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</si>
  <si>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</si>
  <si>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</si>
  <si>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</si>
  <si>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</si>
  <si>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</si>
  <si>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</si>
  <si>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</si>
  <si>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</si>
  <si>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</si>
  <si>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</si>
  <si>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</si>
  <si>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</si>
  <si>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</si>
  <si>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</si>
  <si>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</si>
  <si>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</si>
  <si>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</si>
  <si>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</si>
  <si>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</si>
  <si>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</si>
  <si>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</si>
  <si>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</si>
  <si>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</si>
  <si>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</si>
  <si>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</si>
  <si>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</si>
  <si>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</si>
  <si>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</si>
  <si>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</si>
  <si>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</si>
  <si>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</si>
  <si>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</si>
  <si>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</si>
  <si>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</si>
  <si>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</si>
  <si>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</si>
  <si>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</si>
  <si>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</si>
  <si>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</si>
  <si>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</si>
  <si>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</si>
  <si>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</si>
  <si>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</si>
  <si>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</si>
  <si>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</si>
  <si>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</si>
  <si>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</si>
  <si>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</si>
  <si>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</si>
  <si>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</si>
  <si>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</si>
  <si>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</si>
  <si>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</si>
  <si>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</si>
  <si>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</si>
  <si>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</si>
  <si>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</si>
  <si>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</si>
  <si>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</si>
  <si>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</si>
  <si>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</si>
  <si>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</si>
  <si>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</si>
  <si>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</si>
  <si>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</si>
  <si>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</si>
  <si>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</si>
  <si>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</si>
  <si>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</si>
  <si>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</si>
  <si>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</si>
  <si>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</si>
  <si>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</si>
  <si>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</si>
  <si>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</si>
  <si>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</si>
  <si>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</si>
  <si>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</si>
  <si>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</si>
  <si>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</si>
  <si>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</si>
  <si>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</si>
  <si>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</si>
  <si>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</si>
  <si>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</si>
  <si>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</si>
  <si>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</si>
  <si>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</si>
  <si>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</si>
  <si>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</si>
  <si>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</si>
  <si>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</si>
  <si>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</si>
  <si>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</si>
  <si>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</si>
  <si>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</si>
  <si>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</si>
  <si>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</si>
  <si>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</si>
  <si>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</si>
  <si>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</si>
  <si>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</si>
  <si>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</si>
  <si>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</si>
  <si>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</si>
  <si>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</si>
  <si>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</si>
  <si>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</si>
  <si>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</si>
  <si>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</si>
  <si>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</si>
  <si>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</si>
  <si>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</si>
  <si>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</si>
  <si>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</si>
  <si>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</si>
  <si>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</si>
  <si>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</si>
  <si>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</si>
  <si>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</si>
  <si>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</si>
  <si>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</si>
  <si>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</si>
  <si>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</si>
  <si>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</si>
  <si>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</si>
  <si>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</si>
  <si>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</si>
  <si>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</si>
  <si>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</si>
  <si>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</si>
  <si>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</si>
  <si>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</si>
  <si>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</si>
  <si>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</si>
  <si>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</si>
  <si>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</si>
  <si>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</si>
  <si>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31, 2020</t>
  </si>
  <si>
    <t>NAV and Unit Price as at Week Ended January 8, 2021</t>
  </si>
  <si>
    <t>NAV and Unit Price as at Week Ended January 15, 2021</t>
  </si>
  <si>
    <t>NAV and Unit Price as at Week Ended January 22, 2021</t>
  </si>
  <si>
    <t>Nigerian Real Estate Investment Trust</t>
  </si>
  <si>
    <t>United Capital Sukuk Fund</t>
  </si>
  <si>
    <t>NAV and Unit Price as at Week Ended January 29, 2021</t>
  </si>
  <si>
    <t>NAV and Unit Price as at Week Ended February 5, 2021</t>
  </si>
  <si>
    <t>NAV and Unit Price as at Week Ended February 12, 2021</t>
  </si>
  <si>
    <t>NAV and Unit Price as at Week Ended February 19, 2021</t>
  </si>
  <si>
    <t>NET ASSET VALUES AND UNIT PRICES OF FUND MANAGEMENT AND COLLECTIVE INVESTMENT SCHEMES AS AT WEEK ENDED FEBRUARY 26, 2021</t>
  </si>
  <si>
    <t>NAV and Unit Price as at Week Ended February 26, 2021</t>
  </si>
  <si>
    <t>MARKET CAPITALIZATION OF EXCHANGE TRADED FUNDS AS AT FEBRUARY 26, 2021</t>
  </si>
  <si>
    <t>The chart above shows that Money Market Funds category has 43.96% share of the Total NAV, followed by Fixed Income Funds with 32.92%, Bond Funds at 15.71%, Real Estate Funds at 3.38%.  Next is Mixed/Balanced Funds at 2.01%, while Ethical Funds and Equity Based Funds have 1.01%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</si>
</sst>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8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</cellStyleXfs>
  <cellXfs count="46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88" fillId="0" borderId="0" xfId="0" applyFont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0" xfId="0" applyNumberFormat="1" applyFont="1" applyBorder="1"/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2328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15" xfId="2327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26TH FEBRUARY,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14980065138.590002</c:v>
                </c:pt>
                <c:pt idx="1">
                  <c:v>29729205045.289997</c:v>
                </c:pt>
                <c:pt idx="2" formatCode="#,##0.00">
                  <c:v>486590881226.19519</c:v>
                </c:pt>
                <c:pt idx="3" formatCode="#,##0.00">
                  <c:v>14875199777.440002</c:v>
                </c:pt>
                <c:pt idx="4" formatCode="#,##0.00">
                  <c:v>49931236633.381073</c:v>
                </c:pt>
                <c:pt idx="5" formatCode="#,##0.00">
                  <c:v>649791188976.88782</c:v>
                </c:pt>
                <c:pt idx="6" formatCode="#,##0.00">
                  <c:v>232268419429.20007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26,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44204</c:v>
                </c:pt>
                <c:pt idx="1">
                  <c:v>44211</c:v>
                </c:pt>
                <c:pt idx="2">
                  <c:v>44218</c:v>
                </c:pt>
                <c:pt idx="3">
                  <c:v>44225</c:v>
                </c:pt>
                <c:pt idx="4">
                  <c:v>44232</c:v>
                </c:pt>
                <c:pt idx="5">
                  <c:v>44239</c:v>
                </c:pt>
                <c:pt idx="6">
                  <c:v>44246</c:v>
                </c:pt>
                <c:pt idx="7">
                  <c:v>44253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1493636064307.1685</c:v>
                </c:pt>
                <c:pt idx="1">
                  <c:v>1496203829459.8872</c:v>
                </c:pt>
                <c:pt idx="2">
                  <c:v>1497907917131.5071</c:v>
                </c:pt>
                <c:pt idx="3">
                  <c:v>1494913695939.4788</c:v>
                </c:pt>
                <c:pt idx="4">
                  <c:v>1505463904374.8413</c:v>
                </c:pt>
                <c:pt idx="5">
                  <c:v>1499578455140.927</c:v>
                </c:pt>
                <c:pt idx="6">
                  <c:v>1486617241686.8435</c:v>
                </c:pt>
                <c:pt idx="7">
                  <c:v>1478166196226.9844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26,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44204</c:v>
                </c:pt>
                <c:pt idx="1">
                  <c:v>44211</c:v>
                </c:pt>
                <c:pt idx="2">
                  <c:v>44218</c:v>
                </c:pt>
                <c:pt idx="3">
                  <c:v>44225</c:v>
                </c:pt>
                <c:pt idx="4">
                  <c:v>44232</c:v>
                </c:pt>
                <c:pt idx="5">
                  <c:v>44239</c:v>
                </c:pt>
                <c:pt idx="6">
                  <c:v>44246</c:v>
                </c:pt>
                <c:pt idx="7">
                  <c:v>44253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44204</c:v>
                </c:pt>
                <c:pt idx="1">
                  <c:v>44211</c:v>
                </c:pt>
                <c:pt idx="2">
                  <c:v>44218</c:v>
                </c:pt>
                <c:pt idx="3">
                  <c:v>44225</c:v>
                </c:pt>
                <c:pt idx="4">
                  <c:v>44232</c:v>
                </c:pt>
                <c:pt idx="5">
                  <c:v>44239</c:v>
                </c:pt>
                <c:pt idx="6">
                  <c:v>44246</c:v>
                </c:pt>
                <c:pt idx="7">
                  <c:v>44253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13059553041.24</c:v>
                </c:pt>
                <c:pt idx="1">
                  <c:v>14539154771.85</c:v>
                </c:pt>
                <c:pt idx="2">
                  <c:v>14825747524.41</c:v>
                </c:pt>
                <c:pt idx="3">
                  <c:v>15207882683.340002</c:v>
                </c:pt>
                <c:pt idx="4">
                  <c:v>15311855906.650002</c:v>
                </c:pt>
                <c:pt idx="5">
                  <c:v>15028506577.940001</c:v>
                </c:pt>
                <c:pt idx="6">
                  <c:v>14973964028.359999</c:v>
                </c:pt>
                <c:pt idx="7">
                  <c:v>14980065138.590002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44204</c:v>
                </c:pt>
                <c:pt idx="1">
                  <c:v>44211</c:v>
                </c:pt>
                <c:pt idx="2">
                  <c:v>44218</c:v>
                </c:pt>
                <c:pt idx="3">
                  <c:v>44225</c:v>
                </c:pt>
                <c:pt idx="4">
                  <c:v>44232</c:v>
                </c:pt>
                <c:pt idx="5">
                  <c:v>44239</c:v>
                </c:pt>
                <c:pt idx="6">
                  <c:v>44246</c:v>
                </c:pt>
                <c:pt idx="7">
                  <c:v>44253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29799600911.113796</c:v>
                </c:pt>
                <c:pt idx="1">
                  <c:v>30356746627.496941</c:v>
                </c:pt>
                <c:pt idx="2">
                  <c:v>30186886129.4701</c:v>
                </c:pt>
                <c:pt idx="3">
                  <c:v>30522533194.753242</c:v>
                </c:pt>
                <c:pt idx="4">
                  <c:v>30287495985.1064</c:v>
                </c:pt>
                <c:pt idx="5">
                  <c:v>29612293800.639996</c:v>
                </c:pt>
                <c:pt idx="6">
                  <c:v>29803042355.010002</c:v>
                </c:pt>
                <c:pt idx="7">
                  <c:v>29729205045.289997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44204</c:v>
                </c:pt>
                <c:pt idx="1">
                  <c:v>44211</c:v>
                </c:pt>
                <c:pt idx="2">
                  <c:v>44218</c:v>
                </c:pt>
                <c:pt idx="3">
                  <c:v>44225</c:v>
                </c:pt>
                <c:pt idx="4">
                  <c:v>44232</c:v>
                </c:pt>
                <c:pt idx="5">
                  <c:v>44239</c:v>
                </c:pt>
                <c:pt idx="6">
                  <c:v>44246</c:v>
                </c:pt>
                <c:pt idx="7">
                  <c:v>44253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15105783947.01</c:v>
                </c:pt>
                <c:pt idx="1">
                  <c:v>15501449617.91</c:v>
                </c:pt>
                <c:pt idx="2">
                  <c:v>15466748557.959999</c:v>
                </c:pt>
                <c:pt idx="3">
                  <c:v>15735857201.58</c:v>
                </c:pt>
                <c:pt idx="4">
                  <c:v>15576716116.050001</c:v>
                </c:pt>
                <c:pt idx="5">
                  <c:v>14859567653.780003</c:v>
                </c:pt>
                <c:pt idx="6">
                  <c:v>14839652118.940002</c:v>
                </c:pt>
                <c:pt idx="7">
                  <c:v>14875199777.440002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44204</c:v>
                </c:pt>
                <c:pt idx="1">
                  <c:v>44211</c:v>
                </c:pt>
                <c:pt idx="2">
                  <c:v>44218</c:v>
                </c:pt>
                <c:pt idx="3">
                  <c:v>44225</c:v>
                </c:pt>
                <c:pt idx="4">
                  <c:v>44232</c:v>
                </c:pt>
                <c:pt idx="5">
                  <c:v>44239</c:v>
                </c:pt>
                <c:pt idx="6">
                  <c:v>44246</c:v>
                </c:pt>
                <c:pt idx="7">
                  <c:v>44253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42320731839.598915</c:v>
                </c:pt>
                <c:pt idx="1">
                  <c:v>42475689079.191078</c:v>
                </c:pt>
                <c:pt idx="2">
                  <c:v>42491705608.34108</c:v>
                </c:pt>
                <c:pt idx="3">
                  <c:v>42503508866.801079</c:v>
                </c:pt>
                <c:pt idx="4">
                  <c:v>49892017772.45108</c:v>
                </c:pt>
                <c:pt idx="5">
                  <c:v>49918590305.391075</c:v>
                </c:pt>
                <c:pt idx="6">
                  <c:v>49921436086.431076</c:v>
                </c:pt>
                <c:pt idx="7">
                  <c:v>49931236633.381073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44204</c:v>
                </c:pt>
                <c:pt idx="1">
                  <c:v>44211</c:v>
                </c:pt>
                <c:pt idx="2">
                  <c:v>44218</c:v>
                </c:pt>
                <c:pt idx="3">
                  <c:v>44225</c:v>
                </c:pt>
                <c:pt idx="4">
                  <c:v>44232</c:v>
                </c:pt>
                <c:pt idx="5">
                  <c:v>44239</c:v>
                </c:pt>
                <c:pt idx="6">
                  <c:v>44246</c:v>
                </c:pt>
                <c:pt idx="7">
                  <c:v>44253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731631861532.73389</c:v>
                </c:pt>
                <c:pt idx="1">
                  <c:v>720747824285.94629</c:v>
                </c:pt>
                <c:pt idx="2">
                  <c:v>710300285781.38733</c:v>
                </c:pt>
                <c:pt idx="3">
                  <c:v>699358275142.32617</c:v>
                </c:pt>
                <c:pt idx="4">
                  <c:v>691463024022.96985</c:v>
                </c:pt>
                <c:pt idx="5">
                  <c:v>673064205898.18994</c:v>
                </c:pt>
                <c:pt idx="6">
                  <c:v>665301989611.16992</c:v>
                </c:pt>
                <c:pt idx="7">
                  <c:v>649791188976.88782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44204</c:v>
                </c:pt>
                <c:pt idx="1">
                  <c:v>44211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439122942767.8219</c:v>
                </c:pt>
                <c:pt idx="1">
                  <c:v>446769776840.92291</c:v>
                </c:pt>
                <c:pt idx="2">
                  <c:v>457132505206.80859</c:v>
                </c:pt>
                <c:pt idx="3">
                  <c:v>462211719292.89813</c:v>
                </c:pt>
                <c:pt idx="4">
                  <c:v>472489656332.72375</c:v>
                </c:pt>
                <c:pt idx="5">
                  <c:v>486718344326.01611</c:v>
                </c:pt>
                <c:pt idx="6">
                  <c:v>482304677429.96259</c:v>
                </c:pt>
                <c:pt idx="7">
                  <c:v>486590881226.19519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222595590267.64999</c:v>
                </c:pt>
                <c:pt idx="1">
                  <c:v>225813188236.56998</c:v>
                </c:pt>
                <c:pt idx="2">
                  <c:v>227504038323.12997</c:v>
                </c:pt>
                <c:pt idx="3">
                  <c:v>229373919557.78</c:v>
                </c:pt>
                <c:pt idx="4">
                  <c:v>230443138238.89001</c:v>
                </c:pt>
                <c:pt idx="5">
                  <c:v>230376946578.97</c:v>
                </c:pt>
                <c:pt idx="6">
                  <c:v>229472480056.97</c:v>
                </c:pt>
                <c:pt idx="7">
                  <c:v>232268419429.20007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76201</xdr:rowOff>
    </xdr:from>
    <xdr:to>
      <xdr:col>10</xdr:col>
      <xdr:colOff>381000</xdr:colOff>
      <xdr:row>23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8" t="s">
        <v>222</v>
      </c>
      <c r="B1" s="429"/>
      <c r="C1" s="429"/>
      <c r="D1" s="429"/>
      <c r="E1" s="429"/>
      <c r="F1" s="429"/>
      <c r="G1" s="429"/>
      <c r="H1" s="429"/>
      <c r="I1" s="429"/>
      <c r="J1" s="429"/>
      <c r="K1" s="430"/>
      <c r="M1" s="4"/>
    </row>
    <row r="2" spans="1:19" ht="24.75" customHeight="1" thickBot="1">
      <c r="A2" s="187"/>
      <c r="B2" s="190"/>
      <c r="C2" s="188"/>
      <c r="D2" s="421" t="s">
        <v>221</v>
      </c>
      <c r="E2" s="422"/>
      <c r="F2" s="423"/>
      <c r="G2" s="421" t="s">
        <v>223</v>
      </c>
      <c r="H2" s="422"/>
      <c r="I2" s="423"/>
      <c r="J2" s="431" t="s">
        <v>84</v>
      </c>
      <c r="K2" s="432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2">
        <v>1</v>
      </c>
      <c r="B5" s="403" t="s">
        <v>7</v>
      </c>
      <c r="C5" s="403" t="s">
        <v>8</v>
      </c>
      <c r="D5" s="73">
        <v>6238987610.9200001</v>
      </c>
      <c r="E5" s="55">
        <f>(D5/$D$19)</f>
        <v>0.4204268106094694</v>
      </c>
      <c r="F5" s="73">
        <v>10152.709999999999</v>
      </c>
      <c r="G5" s="73">
        <v>6195748900.25</v>
      </c>
      <c r="H5" s="55">
        <f t="shared" ref="H5:H18" si="0">(G5/$G$19)</f>
        <v>0.41651534049623889</v>
      </c>
      <c r="I5" s="73">
        <v>10087.200000000001</v>
      </c>
      <c r="J5" s="186">
        <f t="shared" ref="J5:J13" si="1">((G5-D5)/D5)</f>
        <v>-6.9304049577402676E-3</v>
      </c>
      <c r="K5" s="186">
        <f t="shared" ref="K5:K13" si="2">((I5-F5)/F5)</f>
        <v>-6.4524644159045623E-3</v>
      </c>
      <c r="L5" s="9"/>
      <c r="M5" s="194"/>
      <c r="N5" s="276"/>
    </row>
    <row r="6" spans="1:19" ht="12.75" customHeight="1">
      <c r="A6" s="402">
        <v>2</v>
      </c>
      <c r="B6" s="54" t="s">
        <v>170</v>
      </c>
      <c r="C6" s="403" t="s">
        <v>61</v>
      </c>
      <c r="D6" s="74">
        <v>836892295.74000001</v>
      </c>
      <c r="E6" s="55">
        <f t="shared" ref="E6:E18" si="3">(D6/$D$19)</f>
        <v>5.6395681585545102E-2</v>
      </c>
      <c r="F6" s="73">
        <v>1.63</v>
      </c>
      <c r="G6" s="74">
        <v>825437204.51999998</v>
      </c>
      <c r="H6" s="55">
        <f t="shared" si="0"/>
        <v>5.5490831509494951E-2</v>
      </c>
      <c r="I6" s="73">
        <v>1.6</v>
      </c>
      <c r="J6" s="186">
        <f t="shared" si="1"/>
        <v>-1.3687652853669977E-2</v>
      </c>
      <c r="K6" s="186">
        <f t="shared" si="2"/>
        <v>-1.8404907975460003E-2</v>
      </c>
      <c r="L6" s="9"/>
      <c r="M6" s="194"/>
      <c r="N6" s="276"/>
    </row>
    <row r="7" spans="1:19" ht="12.95" customHeight="1">
      <c r="A7" s="402">
        <v>3</v>
      </c>
      <c r="B7" s="54" t="s">
        <v>76</v>
      </c>
      <c r="C7" s="403" t="s">
        <v>13</v>
      </c>
      <c r="D7" s="74">
        <v>254411499.78999999</v>
      </c>
      <c r="E7" s="55">
        <f t="shared" si="3"/>
        <v>1.7144033953821056E-2</v>
      </c>
      <c r="F7" s="73">
        <v>130.61000000000001</v>
      </c>
      <c r="G7" s="74">
        <v>253812761.84999999</v>
      </c>
      <c r="H7" s="55">
        <f t="shared" si="0"/>
        <v>1.7062813652757594E-2</v>
      </c>
      <c r="I7" s="73">
        <v>129.85</v>
      </c>
      <c r="J7" s="186">
        <f t="shared" si="1"/>
        <v>-2.3534232552153362E-3</v>
      </c>
      <c r="K7" s="186">
        <f t="shared" si="2"/>
        <v>-5.8188500114847198E-3</v>
      </c>
      <c r="L7" s="9"/>
      <c r="M7" s="234"/>
      <c r="N7" s="10"/>
    </row>
    <row r="8" spans="1:19" ht="12.95" customHeight="1">
      <c r="A8" s="402">
        <v>4</v>
      </c>
      <c r="B8" s="403" t="s">
        <v>14</v>
      </c>
      <c r="C8" s="403" t="s">
        <v>15</v>
      </c>
      <c r="D8" s="74">
        <v>571100908</v>
      </c>
      <c r="E8" s="55">
        <f t="shared" si="3"/>
        <v>3.8484790844328348E-2</v>
      </c>
      <c r="F8" s="96">
        <v>16.350000000000001</v>
      </c>
      <c r="G8" s="74">
        <v>565222044</v>
      </c>
      <c r="H8" s="55">
        <f t="shared" si="0"/>
        <v>3.799761028132382E-2</v>
      </c>
      <c r="I8" s="96">
        <v>16.18</v>
      </c>
      <c r="J8" s="186">
        <f t="shared" si="1"/>
        <v>-1.0293914643889868E-2</v>
      </c>
      <c r="K8" s="186">
        <f t="shared" si="2"/>
        <v>-1.0397553516819676E-2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402">
        <v>5</v>
      </c>
      <c r="B9" s="403" t="s">
        <v>77</v>
      </c>
      <c r="C9" s="403" t="s">
        <v>20</v>
      </c>
      <c r="D9" s="73">
        <v>343288690.48000002</v>
      </c>
      <c r="E9" s="55">
        <f t="shared" si="3"/>
        <v>2.31332033748862E-2</v>
      </c>
      <c r="F9" s="73">
        <v>160.41569999999999</v>
      </c>
      <c r="G9" s="73">
        <v>341247794.07999998</v>
      </c>
      <c r="H9" s="55">
        <f t="shared" si="0"/>
        <v>2.2940720070028408E-2</v>
      </c>
      <c r="I9" s="73">
        <v>159.76079999999999</v>
      </c>
      <c r="J9" s="230">
        <f>((G9-D9)/D9)</f>
        <v>-5.9451314785417854E-3</v>
      </c>
      <c r="K9" s="230">
        <f>((I9-F9)/F9)</f>
        <v>-4.0825181076415704E-3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402">
        <v>6</v>
      </c>
      <c r="B10" s="403" t="s">
        <v>55</v>
      </c>
      <c r="C10" s="403" t="s">
        <v>100</v>
      </c>
      <c r="D10" s="73">
        <v>1727822638.97</v>
      </c>
      <c r="E10" s="55">
        <f t="shared" si="3"/>
        <v>0.11643282639791548</v>
      </c>
      <c r="F10" s="73">
        <v>0.88149999999999995</v>
      </c>
      <c r="G10" s="73">
        <v>1800952189.28</v>
      </c>
      <c r="H10" s="55">
        <f t="shared" si="0"/>
        <v>0.12107079005495823</v>
      </c>
      <c r="I10" s="73">
        <v>0.91930000000000001</v>
      </c>
      <c r="J10" s="186">
        <f t="shared" si="1"/>
        <v>4.2324685798534489E-2</v>
      </c>
      <c r="K10" s="186">
        <f t="shared" si="2"/>
        <v>4.2881452070334725E-2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402">
        <v>7</v>
      </c>
      <c r="B11" s="403" t="s">
        <v>9</v>
      </c>
      <c r="C11" s="403" t="s">
        <v>16</v>
      </c>
      <c r="D11" s="73">
        <v>2573935982.7600002</v>
      </c>
      <c r="E11" s="55">
        <f t="shared" si="3"/>
        <v>0.17344988697375588</v>
      </c>
      <c r="F11" s="73">
        <v>19.2026</v>
      </c>
      <c r="G11" s="73">
        <v>2573931707.2399998</v>
      </c>
      <c r="H11" s="55">
        <f t="shared" si="0"/>
        <v>0.17303510176338413</v>
      </c>
      <c r="I11" s="73">
        <v>19.249199999999998</v>
      </c>
      <c r="J11" s="186">
        <f t="shared" si="1"/>
        <v>-1.6610824935409527E-6</v>
      </c>
      <c r="K11" s="186">
        <f t="shared" si="2"/>
        <v>2.4267547102995416E-3</v>
      </c>
      <c r="L11" s="49"/>
      <c r="M11" s="227"/>
      <c r="N11" s="10"/>
    </row>
    <row r="12" spans="1:19" ht="12.95" customHeight="1">
      <c r="A12" s="402">
        <v>8</v>
      </c>
      <c r="B12" s="75" t="s">
        <v>17</v>
      </c>
      <c r="C12" s="75" t="s">
        <v>72</v>
      </c>
      <c r="D12" s="73">
        <v>320374552.51999998</v>
      </c>
      <c r="E12" s="55">
        <f t="shared" si="3"/>
        <v>2.1589087800185196E-2</v>
      </c>
      <c r="F12" s="73">
        <v>153.9</v>
      </c>
      <c r="G12" s="73">
        <v>321253529.48000002</v>
      </c>
      <c r="H12" s="55">
        <f t="shared" si="0"/>
        <v>2.1596585880293114E-2</v>
      </c>
      <c r="I12" s="73">
        <v>152.97</v>
      </c>
      <c r="J12" s="186">
        <f>((G12-D12)/D12)</f>
        <v>2.7435916900583617E-3</v>
      </c>
      <c r="K12" s="186">
        <f>((I12-F12)/F12)</f>
        <v>-6.0428849902534557E-3</v>
      </c>
      <c r="L12" s="9"/>
      <c r="M12" s="349"/>
      <c r="N12" s="10"/>
    </row>
    <row r="13" spans="1:19" ht="12.95" customHeight="1">
      <c r="A13" s="402">
        <v>9</v>
      </c>
      <c r="B13" s="403" t="s">
        <v>74</v>
      </c>
      <c r="C13" s="403" t="s">
        <v>73</v>
      </c>
      <c r="D13" s="73">
        <v>289879823.64999998</v>
      </c>
      <c r="E13" s="55">
        <f t="shared" si="3"/>
        <v>1.953413876057265E-2</v>
      </c>
      <c r="F13" s="73">
        <v>10.6471</v>
      </c>
      <c r="G13" s="73">
        <v>303545944.08999997</v>
      </c>
      <c r="H13" s="55">
        <f t="shared" si="0"/>
        <v>2.040617595942229E-2</v>
      </c>
      <c r="I13" s="73">
        <v>11.146000000000001</v>
      </c>
      <c r="J13" s="186">
        <f t="shared" si="1"/>
        <v>4.7144089809094236E-2</v>
      </c>
      <c r="K13" s="186">
        <f t="shared" si="2"/>
        <v>4.6857829831597413E-2</v>
      </c>
      <c r="L13" s="48"/>
      <c r="M13"/>
      <c r="N13" s="50"/>
      <c r="O13" s="50"/>
    </row>
    <row r="14" spans="1:19" ht="12.95" customHeight="1">
      <c r="A14" s="402">
        <v>10</v>
      </c>
      <c r="B14" s="403" t="s">
        <v>7</v>
      </c>
      <c r="C14" s="54" t="s">
        <v>91</v>
      </c>
      <c r="D14" s="73">
        <v>320674914.19</v>
      </c>
      <c r="E14" s="55">
        <f t="shared" si="3"/>
        <v>2.1609328279381917E-2</v>
      </c>
      <c r="F14" s="73">
        <v>2552.88</v>
      </c>
      <c r="G14" s="73">
        <v>317849149.61000001</v>
      </c>
      <c r="H14" s="55">
        <f t="shared" si="0"/>
        <v>2.1367723080402308E-2</v>
      </c>
      <c r="I14" s="73">
        <v>2530.36</v>
      </c>
      <c r="J14" s="186">
        <f t="shared" ref="J14:J19" si="4">((G14-D14)/D14)</f>
        <v>-8.8119290127125962E-3</v>
      </c>
      <c r="K14" s="186">
        <f>((I14-F14)/F14)</f>
        <v>-8.8214095452978526E-3</v>
      </c>
      <c r="L14" s="48"/>
      <c r="M14" s="343"/>
      <c r="N14" s="282"/>
      <c r="O14" s="282"/>
    </row>
    <row r="15" spans="1:19" ht="12.95" customHeight="1">
      <c r="A15" s="402">
        <v>11</v>
      </c>
      <c r="B15" s="403" t="s">
        <v>105</v>
      </c>
      <c r="C15" s="73" t="s">
        <v>106</v>
      </c>
      <c r="D15" s="73">
        <v>375924387.99000001</v>
      </c>
      <c r="E15" s="55">
        <f t="shared" si="3"/>
        <v>2.5332425920564797E-2</v>
      </c>
      <c r="F15" s="73">
        <v>126.62</v>
      </c>
      <c r="G15" s="73">
        <v>369603511.81</v>
      </c>
      <c r="H15" s="55">
        <f t="shared" si="0"/>
        <v>2.4846961206567954E-2</v>
      </c>
      <c r="I15" s="73">
        <v>125.06</v>
      </c>
      <c r="J15" s="186">
        <f t="shared" si="4"/>
        <v>-1.6814222173231679E-2</v>
      </c>
      <c r="K15" s="186">
        <f>((I15-F15)/F15)</f>
        <v>-1.2320328542094474E-2</v>
      </c>
      <c r="L15" s="48"/>
      <c r="M15" s="333"/>
      <c r="N15" s="282"/>
      <c r="O15" s="282"/>
    </row>
    <row r="16" spans="1:19" ht="12.95" customHeight="1">
      <c r="A16" s="402">
        <v>12</v>
      </c>
      <c r="B16" s="416" t="s">
        <v>65</v>
      </c>
      <c r="C16" s="416" t="s">
        <v>159</v>
      </c>
      <c r="D16" s="73">
        <v>299898009.61000001</v>
      </c>
      <c r="E16" s="55">
        <f t="shared" si="3"/>
        <v>2.0209234502690063E-2</v>
      </c>
      <c r="F16" s="73">
        <v>1.2</v>
      </c>
      <c r="G16" s="73">
        <v>300921068.12</v>
      </c>
      <c r="H16" s="55">
        <f t="shared" si="0"/>
        <v>2.0229716079267879E-2</v>
      </c>
      <c r="I16" s="73">
        <v>1.2</v>
      </c>
      <c r="J16" s="186">
        <f t="shared" si="4"/>
        <v>3.4113547846830287E-3</v>
      </c>
      <c r="K16" s="186">
        <f>((I16-F16)/F16)</f>
        <v>0</v>
      </c>
      <c r="L16" s="48"/>
      <c r="M16" s="50"/>
      <c r="N16" s="282"/>
      <c r="O16" s="282"/>
    </row>
    <row r="17" spans="1:18" ht="12.95" customHeight="1">
      <c r="A17" s="402">
        <v>13</v>
      </c>
      <c r="B17" s="403" t="s">
        <v>115</v>
      </c>
      <c r="C17" s="54" t="s">
        <v>162</v>
      </c>
      <c r="D17" s="73">
        <v>294039834.37</v>
      </c>
      <c r="E17" s="55">
        <f t="shared" si="3"/>
        <v>1.9814469504626318E-2</v>
      </c>
      <c r="F17" s="73">
        <v>1.603553</v>
      </c>
      <c r="G17" s="73">
        <v>296285699.06999999</v>
      </c>
      <c r="H17" s="55">
        <f t="shared" si="0"/>
        <v>1.9918098815677909E-2</v>
      </c>
      <c r="I17" s="73">
        <v>1.6158360000000001</v>
      </c>
      <c r="J17" s="186">
        <f t="shared" si="4"/>
        <v>7.6379607028819862E-3</v>
      </c>
      <c r="K17" s="186">
        <f>((I17-F17)/F17)</f>
        <v>7.6598653115924724E-3</v>
      </c>
      <c r="L17" s="48"/>
      <c r="M17" s="50"/>
      <c r="N17" s="282"/>
      <c r="O17" s="282"/>
    </row>
    <row r="18" spans="1:18" ht="12.95" customHeight="1">
      <c r="A18" s="402">
        <v>14</v>
      </c>
      <c r="B18" s="403" t="s">
        <v>174</v>
      </c>
      <c r="C18" s="54" t="s">
        <v>175</v>
      </c>
      <c r="D18" s="73">
        <v>392420969.94999999</v>
      </c>
      <c r="E18" s="55">
        <f t="shared" si="3"/>
        <v>2.6444081492257424E-2</v>
      </c>
      <c r="F18" s="73">
        <v>134.54</v>
      </c>
      <c r="G18" s="73">
        <v>409388274.04000002</v>
      </c>
      <c r="H18" s="55">
        <f t="shared" si="0"/>
        <v>2.7521531150182313E-2</v>
      </c>
      <c r="I18" s="73">
        <v>142.95060000000001</v>
      </c>
      <c r="J18" s="186">
        <f t="shared" si="4"/>
        <v>4.3237506120434671E-2</v>
      </c>
      <c r="K18" s="186">
        <f>((I18-F18)/F18)</f>
        <v>6.2513750557455158E-2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14839652118.940002</v>
      </c>
      <c r="E19" s="66">
        <f>(D19/$D$125)</f>
        <v>9.9821606414988544E-3</v>
      </c>
      <c r="F19" s="79"/>
      <c r="G19" s="78">
        <f>SUM(G5:G18)</f>
        <v>14875199777.440002</v>
      </c>
      <c r="H19" s="66">
        <f>(G19/$G$125)</f>
        <v>1.006327963351409E-2</v>
      </c>
      <c r="I19" s="79"/>
      <c r="J19" s="186">
        <f t="shared" si="4"/>
        <v>2.3954509320761068E-3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2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2">
        <v>15</v>
      </c>
      <c r="B21" s="403" t="s">
        <v>7</v>
      </c>
      <c r="C21" s="403" t="s">
        <v>48</v>
      </c>
      <c r="D21" s="84">
        <v>272380628104.17001</v>
      </c>
      <c r="E21" s="55">
        <f>(D21/$D$47)</f>
        <v>0.40940900877714276</v>
      </c>
      <c r="F21" s="84">
        <v>100</v>
      </c>
      <c r="G21" s="84">
        <v>266417172207.03</v>
      </c>
      <c r="H21" s="55">
        <f t="shared" ref="H21:H46" si="5">(G21/$G$47)</f>
        <v>0.41000428557135465</v>
      </c>
      <c r="I21" s="84">
        <v>100</v>
      </c>
      <c r="J21" s="186">
        <f>((G21-D21)/D21)</f>
        <v>-2.1893832680565425E-2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2">
        <v>16</v>
      </c>
      <c r="B22" s="403" t="s">
        <v>21</v>
      </c>
      <c r="C22" s="403" t="s">
        <v>22</v>
      </c>
      <c r="D22" s="84">
        <v>199031498310.82001</v>
      </c>
      <c r="E22" s="55">
        <f t="shared" ref="E22:E44" si="7">(D22/$D$47)</f>
        <v>0.2991596318945961</v>
      </c>
      <c r="F22" s="84">
        <v>100</v>
      </c>
      <c r="G22" s="84">
        <v>193918797611.85001</v>
      </c>
      <c r="H22" s="55">
        <f t="shared" si="5"/>
        <v>0.29843248246745224</v>
      </c>
      <c r="I22" s="84">
        <v>100</v>
      </c>
      <c r="J22" s="186">
        <f t="shared" ref="J22:J47" si="8">((G22-D22)/D22)</f>
        <v>-2.5687897354747784E-2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2">
        <v>17</v>
      </c>
      <c r="B23" s="403" t="s">
        <v>55</v>
      </c>
      <c r="C23" s="403" t="s">
        <v>101</v>
      </c>
      <c r="D23" s="84">
        <v>12072035927.389999</v>
      </c>
      <c r="E23" s="55">
        <f t="shared" si="7"/>
        <v>1.8145197392909342E-2</v>
      </c>
      <c r="F23" s="84">
        <v>1</v>
      </c>
      <c r="G23" s="84">
        <v>11855576679.27</v>
      </c>
      <c r="H23" s="55">
        <f t="shared" si="5"/>
        <v>1.8245209969585608E-2</v>
      </c>
      <c r="I23" s="84">
        <v>1</v>
      </c>
      <c r="J23" s="186">
        <f t="shared" si="8"/>
        <v>-1.7930633194097684E-2</v>
      </c>
      <c r="K23" s="186">
        <f t="shared" si="6"/>
        <v>0</v>
      </c>
      <c r="L23" s="9"/>
      <c r="M23" s="4"/>
      <c r="N23" s="10"/>
    </row>
    <row r="24" spans="1:18" ht="12.95" customHeight="1">
      <c r="A24" s="402">
        <v>18</v>
      </c>
      <c r="B24" s="403" t="s">
        <v>50</v>
      </c>
      <c r="C24" s="403" t="s">
        <v>51</v>
      </c>
      <c r="D24" s="84">
        <v>749967458.91999996</v>
      </c>
      <c r="E24" s="55">
        <f t="shared" si="7"/>
        <v>1.1272587045144898E-3</v>
      </c>
      <c r="F24" s="84">
        <v>100</v>
      </c>
      <c r="G24" s="84">
        <v>739636696.82000005</v>
      </c>
      <c r="H24" s="55">
        <f t="shared" si="5"/>
        <v>1.138268276589863E-3</v>
      </c>
      <c r="I24" s="84">
        <v>100</v>
      </c>
      <c r="J24" s="186">
        <f t="shared" si="8"/>
        <v>-1.3774947135542184E-2</v>
      </c>
      <c r="K24" s="186">
        <f t="shared" si="6"/>
        <v>0</v>
      </c>
      <c r="L24" s="9"/>
      <c r="M24" s="233"/>
      <c r="N24" s="95"/>
    </row>
    <row r="25" spans="1:18" ht="12.95" customHeight="1">
      <c r="A25" s="402">
        <v>19</v>
      </c>
      <c r="B25" s="403" t="s">
        <v>9</v>
      </c>
      <c r="C25" s="403" t="s">
        <v>23</v>
      </c>
      <c r="D25" s="84">
        <v>74466288861.110001</v>
      </c>
      <c r="E25" s="55">
        <f t="shared" si="7"/>
        <v>0.11192855278342274</v>
      </c>
      <c r="F25" s="76">
        <v>1</v>
      </c>
      <c r="G25" s="84">
        <v>73045881079.630005</v>
      </c>
      <c r="H25" s="55">
        <f t="shared" si="5"/>
        <v>0.1124143914518794</v>
      </c>
      <c r="I25" s="76">
        <v>1</v>
      </c>
      <c r="J25" s="186">
        <f t="shared" si="8"/>
        <v>-1.9074507447648614E-2</v>
      </c>
      <c r="K25" s="186">
        <f t="shared" si="6"/>
        <v>0</v>
      </c>
      <c r="L25" s="9"/>
      <c r="M25" s="215"/>
      <c r="N25" s="10"/>
    </row>
    <row r="26" spans="1:18" ht="12.95" customHeight="1">
      <c r="A26" s="402">
        <v>20</v>
      </c>
      <c r="B26" s="403" t="s">
        <v>74</v>
      </c>
      <c r="C26" s="403" t="s">
        <v>75</v>
      </c>
      <c r="D26" s="84">
        <v>1202189931.52</v>
      </c>
      <c r="E26" s="55">
        <f t="shared" si="7"/>
        <v>1.8069838213209156E-3</v>
      </c>
      <c r="F26" s="76">
        <v>10</v>
      </c>
      <c r="G26" s="84">
        <v>1200333149.3800001</v>
      </c>
      <c r="H26" s="55">
        <f t="shared" si="5"/>
        <v>1.8472598116788166E-3</v>
      </c>
      <c r="I26" s="76">
        <v>10</v>
      </c>
      <c r="J26" s="186">
        <f t="shared" si="8"/>
        <v>-1.544499825956974E-3</v>
      </c>
      <c r="K26" s="186">
        <f t="shared" si="6"/>
        <v>0</v>
      </c>
      <c r="L26" s="9"/>
      <c r="M26" s="50"/>
      <c r="N26" s="50"/>
      <c r="O26" s="435"/>
      <c r="P26" s="435"/>
    </row>
    <row r="27" spans="1:18" ht="12.95" customHeight="1">
      <c r="A27" s="402">
        <v>21</v>
      </c>
      <c r="B27" s="403" t="s">
        <v>105</v>
      </c>
      <c r="C27" s="403" t="s">
        <v>107</v>
      </c>
      <c r="D27" s="84">
        <v>27767436962.950001</v>
      </c>
      <c r="E27" s="55">
        <f t="shared" si="7"/>
        <v>4.1736590896381418E-2</v>
      </c>
      <c r="F27" s="76">
        <v>1</v>
      </c>
      <c r="G27" s="84">
        <v>27252474513.279999</v>
      </c>
      <c r="H27" s="55">
        <f t="shared" si="5"/>
        <v>4.194035711101237E-2</v>
      </c>
      <c r="I27" s="76">
        <v>1</v>
      </c>
      <c r="J27" s="186">
        <f t="shared" si="8"/>
        <v>-1.8545552128455885E-2</v>
      </c>
      <c r="K27" s="186">
        <f t="shared" si="6"/>
        <v>0</v>
      </c>
      <c r="L27" s="9"/>
      <c r="M27" s="233"/>
      <c r="N27" s="10"/>
      <c r="O27" s="434"/>
      <c r="P27" s="434"/>
    </row>
    <row r="28" spans="1:18" ht="12.95" customHeight="1">
      <c r="A28" s="402">
        <v>22</v>
      </c>
      <c r="B28" s="403" t="s">
        <v>112</v>
      </c>
      <c r="C28" s="403" t="s">
        <v>111</v>
      </c>
      <c r="D28" s="84">
        <v>5134731218.25</v>
      </c>
      <c r="E28" s="55">
        <f t="shared" si="7"/>
        <v>7.7178954796917861E-3</v>
      </c>
      <c r="F28" s="76">
        <v>100</v>
      </c>
      <c r="G28" s="84">
        <v>4994076445.2799997</v>
      </c>
      <c r="H28" s="55">
        <f t="shared" si="5"/>
        <v>7.6856635331471572E-3</v>
      </c>
      <c r="I28" s="76">
        <v>100</v>
      </c>
      <c r="J28" s="186">
        <f t="shared" si="8"/>
        <v>-2.7392820965989668E-2</v>
      </c>
      <c r="K28" s="186">
        <f t="shared" si="6"/>
        <v>0</v>
      </c>
      <c r="L28" s="9"/>
      <c r="M28" s="4"/>
      <c r="N28" s="10"/>
      <c r="O28" s="435"/>
      <c r="P28" s="435"/>
    </row>
    <row r="29" spans="1:18" ht="12.95" customHeight="1">
      <c r="A29" s="402">
        <v>23</v>
      </c>
      <c r="B29" s="403" t="s">
        <v>113</v>
      </c>
      <c r="C29" s="403" t="s">
        <v>114</v>
      </c>
      <c r="D29" s="84">
        <v>7008303810.9399996</v>
      </c>
      <c r="E29" s="55">
        <f t="shared" si="7"/>
        <v>1.0534019017493007E-2</v>
      </c>
      <c r="F29" s="76">
        <v>100</v>
      </c>
      <c r="G29" s="84">
        <v>6754149749.1899996</v>
      </c>
      <c r="H29" s="55">
        <f t="shared" si="5"/>
        <v>1.0394338771851577E-2</v>
      </c>
      <c r="I29" s="76">
        <v>100</v>
      </c>
      <c r="J29" s="186">
        <f t="shared" si="8"/>
        <v>-3.6264703786565898E-2</v>
      </c>
      <c r="K29" s="186">
        <f t="shared" si="6"/>
        <v>0</v>
      </c>
      <c r="L29" s="9"/>
      <c r="M29" s="338"/>
      <c r="N29" s="10"/>
    </row>
    <row r="30" spans="1:18" ht="12.95" customHeight="1">
      <c r="A30" s="402">
        <v>24</v>
      </c>
      <c r="B30" s="403" t="s">
        <v>115</v>
      </c>
      <c r="C30" s="54" t="s">
        <v>120</v>
      </c>
      <c r="D30" s="84">
        <v>1102530376.9000001</v>
      </c>
      <c r="E30" s="55">
        <f t="shared" si="7"/>
        <v>1.6571878547129622E-3</v>
      </c>
      <c r="F30" s="76">
        <v>10</v>
      </c>
      <c r="G30" s="84">
        <v>1198763006.47</v>
      </c>
      <c r="H30" s="55">
        <f t="shared" si="5"/>
        <v>1.8448434309450731E-3</v>
      </c>
      <c r="I30" s="76">
        <v>10</v>
      </c>
      <c r="J30" s="186">
        <f t="shared" si="8"/>
        <v>8.7283426911627188E-2</v>
      </c>
      <c r="K30" s="186">
        <f t="shared" si="6"/>
        <v>0</v>
      </c>
      <c r="L30" s="9"/>
      <c r="M30" s="368"/>
      <c r="N30" s="369"/>
    </row>
    <row r="31" spans="1:18" ht="12.95" customHeight="1">
      <c r="A31" s="402">
        <v>25</v>
      </c>
      <c r="B31" s="403" t="s">
        <v>14</v>
      </c>
      <c r="C31" s="403" t="s">
        <v>122</v>
      </c>
      <c r="D31" s="75">
        <v>2392538689</v>
      </c>
      <c r="E31" s="55">
        <f t="shared" si="7"/>
        <v>3.5961694484008665E-3</v>
      </c>
      <c r="F31" s="76">
        <v>100</v>
      </c>
      <c r="G31" s="75">
        <v>2399220746</v>
      </c>
      <c r="H31" s="55">
        <f t="shared" si="5"/>
        <v>3.6922949813733732E-3</v>
      </c>
      <c r="I31" s="76">
        <v>100</v>
      </c>
      <c r="J31" s="186">
        <f t="shared" si="8"/>
        <v>2.7928731228972826E-3</v>
      </c>
      <c r="K31" s="186">
        <f t="shared" ref="K31:K46" si="9">((I31-F31)/F31)</f>
        <v>0</v>
      </c>
      <c r="L31" s="9"/>
      <c r="M31" s="278"/>
      <c r="N31" s="10"/>
      <c r="O31" s="435"/>
      <c r="P31" s="435"/>
    </row>
    <row r="32" spans="1:18" ht="12.95" customHeight="1">
      <c r="A32" s="402">
        <v>26</v>
      </c>
      <c r="B32" s="403" t="s">
        <v>65</v>
      </c>
      <c r="C32" s="403" t="s">
        <v>123</v>
      </c>
      <c r="D32" s="75">
        <v>8846377288.3600006</v>
      </c>
      <c r="E32" s="55">
        <f t="shared" si="7"/>
        <v>1.3296784657941863E-2</v>
      </c>
      <c r="F32" s="76">
        <v>100</v>
      </c>
      <c r="G32" s="75">
        <v>8400056407.2200003</v>
      </c>
      <c r="H32" s="55">
        <f t="shared" si="5"/>
        <v>1.2927316574492332E-2</v>
      </c>
      <c r="I32" s="76">
        <v>100</v>
      </c>
      <c r="J32" s="186">
        <f t="shared" si="8"/>
        <v>-5.0452390463525239E-2</v>
      </c>
      <c r="K32" s="186">
        <f t="shared" si="9"/>
        <v>0</v>
      </c>
      <c r="L32" s="9"/>
      <c r="M32" s="334"/>
      <c r="N32" s="213"/>
    </row>
    <row r="33" spans="1:16" ht="12.95" customHeight="1">
      <c r="A33" s="402">
        <v>27</v>
      </c>
      <c r="B33" s="403" t="s">
        <v>126</v>
      </c>
      <c r="C33" s="403" t="s">
        <v>128</v>
      </c>
      <c r="D33" s="75">
        <v>11316891848.91</v>
      </c>
      <c r="E33" s="55">
        <f t="shared" si="7"/>
        <v>1.701015783151958E-2</v>
      </c>
      <c r="F33" s="76">
        <v>100</v>
      </c>
      <c r="G33" s="75">
        <v>10739510230.33</v>
      </c>
      <c r="H33" s="55">
        <f t="shared" si="5"/>
        <v>1.6527632895791681E-2</v>
      </c>
      <c r="I33" s="76">
        <v>100</v>
      </c>
      <c r="J33" s="186">
        <f t="shared" si="8"/>
        <v>-5.1019451832581678E-2</v>
      </c>
      <c r="K33" s="186">
        <f t="shared" si="9"/>
        <v>0</v>
      </c>
      <c r="L33" s="9"/>
      <c r="M33" s="350"/>
      <c r="N33" s="350"/>
    </row>
    <row r="34" spans="1:16" ht="12.95" customHeight="1">
      <c r="A34" s="402">
        <v>28</v>
      </c>
      <c r="B34" s="403" t="s">
        <v>126</v>
      </c>
      <c r="C34" s="403" t="s">
        <v>127</v>
      </c>
      <c r="D34" s="75">
        <v>296764508.35000002</v>
      </c>
      <c r="E34" s="55">
        <f t="shared" si="7"/>
        <v>4.460598539971923E-4</v>
      </c>
      <c r="F34" s="76">
        <v>1000000</v>
      </c>
      <c r="G34" s="75">
        <v>296851679.66000003</v>
      </c>
      <c r="H34" s="55">
        <f t="shared" si="5"/>
        <v>4.5684165112703406E-4</v>
      </c>
      <c r="I34" s="76">
        <v>1000000</v>
      </c>
      <c r="J34" s="186">
        <f t="shared" si="8"/>
        <v>2.9373900027557785E-4</v>
      </c>
      <c r="K34" s="186">
        <f t="shared" si="9"/>
        <v>0</v>
      </c>
      <c r="L34" s="9"/>
      <c r="M34" s="370"/>
      <c r="N34" s="213"/>
    </row>
    <row r="35" spans="1:16" ht="12.95" customHeight="1">
      <c r="A35" s="402">
        <v>29</v>
      </c>
      <c r="B35" s="403" t="s">
        <v>138</v>
      </c>
      <c r="C35" s="403" t="s">
        <v>139</v>
      </c>
      <c r="D35" s="75">
        <v>6921599870.5200005</v>
      </c>
      <c r="E35" s="55">
        <f t="shared" si="7"/>
        <v>1.0403696334299661E-2</v>
      </c>
      <c r="F35" s="76">
        <v>1</v>
      </c>
      <c r="G35" s="75">
        <v>7131193149.8800001</v>
      </c>
      <c r="H35" s="55">
        <f t="shared" si="5"/>
        <v>1.0974591947158038E-2</v>
      </c>
      <c r="I35" s="76">
        <v>1</v>
      </c>
      <c r="J35" s="186">
        <f t="shared" si="8"/>
        <v>3.0281045319115435E-2</v>
      </c>
      <c r="K35" s="186">
        <f t="shared" si="9"/>
        <v>0</v>
      </c>
      <c r="L35" s="9"/>
      <c r="M35" s="371"/>
      <c r="N35" s="213"/>
      <c r="O35" s="59"/>
    </row>
    <row r="36" spans="1:16" ht="12.95" customHeight="1">
      <c r="A36" s="402">
        <v>30</v>
      </c>
      <c r="B36" s="403" t="s">
        <v>18</v>
      </c>
      <c r="C36" s="75" t="s">
        <v>144</v>
      </c>
      <c r="D36" s="75">
        <v>12607317768.07</v>
      </c>
      <c r="E36" s="55">
        <f t="shared" si="7"/>
        <v>1.8949767120699939E-2</v>
      </c>
      <c r="F36" s="76">
        <v>1</v>
      </c>
      <c r="G36" s="75">
        <v>11827715587.5</v>
      </c>
      <c r="H36" s="55">
        <f t="shared" si="5"/>
        <v>1.8202332977341581E-2</v>
      </c>
      <c r="I36" s="76">
        <v>1</v>
      </c>
      <c r="J36" s="186">
        <f t="shared" si="8"/>
        <v>-6.1837275375454082E-2</v>
      </c>
      <c r="K36" s="186">
        <f t="shared" si="9"/>
        <v>0</v>
      </c>
      <c r="L36" s="9"/>
      <c r="M36" s="313"/>
      <c r="N36" s="436"/>
      <c r="O36" s="347"/>
    </row>
    <row r="37" spans="1:16" ht="12.95" customHeight="1" thickBot="1">
      <c r="A37" s="402">
        <v>31</v>
      </c>
      <c r="B37" s="403" t="s">
        <v>78</v>
      </c>
      <c r="C37" s="403" t="s">
        <v>147</v>
      </c>
      <c r="D37" s="75">
        <v>548063440.74000001</v>
      </c>
      <c r="E37" s="55">
        <f t="shared" si="7"/>
        <v>8.2378145458472326E-4</v>
      </c>
      <c r="F37" s="76">
        <v>100</v>
      </c>
      <c r="G37" s="75">
        <v>547046124.66999996</v>
      </c>
      <c r="H37" s="55">
        <f t="shared" si="5"/>
        <v>8.4187987456607019E-4</v>
      </c>
      <c r="I37" s="76">
        <v>100</v>
      </c>
      <c r="J37" s="230">
        <f t="shared" ref="J37:J45" si="10">((G37-D37)/D37)</f>
        <v>-1.8562012978396505E-3</v>
      </c>
      <c r="K37" s="230">
        <f t="shared" ref="K37:K45" si="11">((I37-F37)/F37)</f>
        <v>0</v>
      </c>
      <c r="L37" s="9"/>
      <c r="M37" s="304"/>
      <c r="N37" s="437"/>
      <c r="O37" s="348"/>
    </row>
    <row r="38" spans="1:16" ht="12.95" customHeight="1">
      <c r="A38" s="402">
        <v>32</v>
      </c>
      <c r="B38" s="54" t="s">
        <v>170</v>
      </c>
      <c r="C38" s="403" t="s">
        <v>157</v>
      </c>
      <c r="D38" s="74">
        <v>10315590267.639999</v>
      </c>
      <c r="E38" s="55">
        <f t="shared" si="7"/>
        <v>1.5505124633204326E-2</v>
      </c>
      <c r="F38" s="76">
        <v>1</v>
      </c>
      <c r="G38" s="74">
        <v>9932265307.6499996</v>
      </c>
      <c r="H38" s="55">
        <f t="shared" si="5"/>
        <v>1.5285318539465879E-2</v>
      </c>
      <c r="I38" s="76">
        <v>1</v>
      </c>
      <c r="J38" s="230">
        <f t="shared" si="10"/>
        <v>-3.7159769828440159E-2</v>
      </c>
      <c r="K38" s="230">
        <f t="shared" si="11"/>
        <v>0</v>
      </c>
      <c r="L38" s="9"/>
      <c r="M38" s="4"/>
      <c r="N38" s="213"/>
    </row>
    <row r="39" spans="1:16" ht="12.95" customHeight="1">
      <c r="A39" s="402">
        <v>33</v>
      </c>
      <c r="B39" s="54" t="s">
        <v>182</v>
      </c>
      <c r="C39" s="403" t="s">
        <v>158</v>
      </c>
      <c r="D39" s="74">
        <v>759121237.49000001</v>
      </c>
      <c r="E39" s="55">
        <f t="shared" si="7"/>
        <v>1.1410175369138186E-3</v>
      </c>
      <c r="F39" s="76">
        <v>10</v>
      </c>
      <c r="G39" s="74">
        <v>758950930.51999998</v>
      </c>
      <c r="H39" s="55">
        <f t="shared" si="5"/>
        <v>1.1679920309707291E-3</v>
      </c>
      <c r="I39" s="76">
        <v>10</v>
      </c>
      <c r="J39" s="186">
        <f t="shared" si="10"/>
        <v>-2.2434752393852252E-4</v>
      </c>
      <c r="K39" s="186">
        <f t="shared" si="11"/>
        <v>0</v>
      </c>
      <c r="L39" s="9"/>
      <c r="M39" s="4"/>
      <c r="N39" s="361"/>
      <c r="O39" s="359"/>
    </row>
    <row r="40" spans="1:16" ht="12.95" customHeight="1" thickBot="1">
      <c r="A40" s="402">
        <v>34</v>
      </c>
      <c r="B40" s="54" t="s">
        <v>52</v>
      </c>
      <c r="C40" s="403" t="s">
        <v>169</v>
      </c>
      <c r="D40" s="74">
        <v>1035914818.74</v>
      </c>
      <c r="E40" s="55">
        <f t="shared" si="7"/>
        <v>1.557059553279604E-3</v>
      </c>
      <c r="F40" s="74">
        <v>1</v>
      </c>
      <c r="G40" s="74">
        <v>1033553074.87</v>
      </c>
      <c r="H40" s="55">
        <f t="shared" si="5"/>
        <v>1.5905926279138299E-3</v>
      </c>
      <c r="I40" s="76">
        <v>1</v>
      </c>
      <c r="J40" s="186">
        <f t="shared" si="10"/>
        <v>-2.2798630034780581E-3</v>
      </c>
      <c r="K40" s="186">
        <f t="shared" si="11"/>
        <v>0</v>
      </c>
      <c r="L40" s="9"/>
      <c r="M40" s="4"/>
      <c r="N40" s="364"/>
      <c r="O40" s="360"/>
    </row>
    <row r="41" spans="1:16" ht="12.95" customHeight="1">
      <c r="A41" s="402">
        <v>35</v>
      </c>
      <c r="B41" s="403" t="s">
        <v>11</v>
      </c>
      <c r="C41" s="54" t="s">
        <v>171</v>
      </c>
      <c r="D41" s="74">
        <v>6405645912.0500002</v>
      </c>
      <c r="E41" s="55">
        <f t="shared" si="7"/>
        <v>9.6281778982710165E-3</v>
      </c>
      <c r="F41" s="76">
        <v>100</v>
      </c>
      <c r="G41" s="74">
        <v>6399751690.6000004</v>
      </c>
      <c r="H41" s="55">
        <f>(G41/$G$47)</f>
        <v>9.8489357799334994E-3</v>
      </c>
      <c r="I41" s="76">
        <v>100</v>
      </c>
      <c r="J41" s="186">
        <f t="shared" si="10"/>
        <v>-9.2016036023968742E-4</v>
      </c>
      <c r="K41" s="186">
        <f t="shared" si="11"/>
        <v>0</v>
      </c>
      <c r="L41" s="9"/>
      <c r="M41" s="337"/>
      <c r="N41" s="213"/>
    </row>
    <row r="42" spans="1:16" ht="12.95" customHeight="1">
      <c r="A42" s="402">
        <v>36</v>
      </c>
      <c r="B42" s="403" t="s">
        <v>172</v>
      </c>
      <c r="C42" s="54" t="s">
        <v>173</v>
      </c>
      <c r="D42" s="74">
        <v>661045494.85000002</v>
      </c>
      <c r="E42" s="55">
        <f t="shared" si="7"/>
        <v>9.9360216138289696E-4</v>
      </c>
      <c r="F42" s="76">
        <v>1</v>
      </c>
      <c r="G42" s="74">
        <v>661363374.64999998</v>
      </c>
      <c r="H42" s="55">
        <f>(G42/$G$47)</f>
        <v>1.0178090837016933E-3</v>
      </c>
      <c r="I42" s="76">
        <v>1</v>
      </c>
      <c r="J42" s="186">
        <f t="shared" si="10"/>
        <v>4.8087431572630784E-4</v>
      </c>
      <c r="K42" s="186">
        <f t="shared" si="11"/>
        <v>0</v>
      </c>
      <c r="L42" s="9"/>
      <c r="M42" s="4"/>
      <c r="N42" s="213"/>
    </row>
    <row r="43" spans="1:16" ht="12.95" customHeight="1">
      <c r="A43" s="402">
        <v>37</v>
      </c>
      <c r="B43" s="403" t="s">
        <v>174</v>
      </c>
      <c r="C43" s="54" t="s">
        <v>176</v>
      </c>
      <c r="D43" s="74">
        <v>260113991.09</v>
      </c>
      <c r="E43" s="55">
        <f t="shared" si="7"/>
        <v>3.909713110012213E-4</v>
      </c>
      <c r="F43" s="76">
        <v>100</v>
      </c>
      <c r="G43" s="74">
        <v>260818900.74000001</v>
      </c>
      <c r="H43" s="55">
        <f>(G43/$G$47)</f>
        <v>4.013887925298984E-4</v>
      </c>
      <c r="I43" s="76">
        <v>100</v>
      </c>
      <c r="J43" s="186">
        <f t="shared" si="10"/>
        <v>2.7100028224014512E-3</v>
      </c>
      <c r="K43" s="186">
        <f t="shared" si="11"/>
        <v>0</v>
      </c>
      <c r="L43" s="9"/>
      <c r="M43" s="4"/>
      <c r="N43" s="213"/>
    </row>
    <row r="44" spans="1:16" ht="12.95" customHeight="1">
      <c r="A44" s="402">
        <v>38</v>
      </c>
      <c r="B44" s="403" t="s">
        <v>192</v>
      </c>
      <c r="C44" s="54" t="s">
        <v>193</v>
      </c>
      <c r="D44" s="74">
        <v>55739932.670000002</v>
      </c>
      <c r="E44" s="55">
        <f t="shared" si="7"/>
        <v>8.37814008381017E-5</v>
      </c>
      <c r="F44" s="76">
        <v>1</v>
      </c>
      <c r="G44" s="74">
        <v>61164542.077817842</v>
      </c>
      <c r="H44" s="55">
        <f t="shared" ref="H44:H45" si="12">(G44/$G$47)</f>
        <v>9.4129534403387217E-5</v>
      </c>
      <c r="I44" s="76">
        <v>1</v>
      </c>
      <c r="J44" s="186">
        <f t="shared" si="10"/>
        <v>9.7319984936713788E-2</v>
      </c>
      <c r="K44" s="186">
        <f t="shared" si="11"/>
        <v>0</v>
      </c>
      <c r="L44" s="9"/>
      <c r="M44" s="4"/>
      <c r="N44" s="213"/>
    </row>
    <row r="45" spans="1:16" ht="12.95" customHeight="1">
      <c r="A45" s="402">
        <v>39</v>
      </c>
      <c r="B45" s="405" t="s">
        <v>137</v>
      </c>
      <c r="C45" s="405" t="s">
        <v>203</v>
      </c>
      <c r="D45" s="74">
        <v>1825331625.24</v>
      </c>
      <c r="E45" s="55">
        <f t="shared" ref="E45" si="13">(D45/$D$47)</f>
        <v>2.7436136577718632E-3</v>
      </c>
      <c r="F45" s="76">
        <v>1</v>
      </c>
      <c r="G45" s="74">
        <v>1826546111.55</v>
      </c>
      <c r="H45" s="55">
        <f t="shared" si="12"/>
        <v>2.8109739598438412E-3</v>
      </c>
      <c r="I45" s="76">
        <v>1</v>
      </c>
      <c r="J45" s="186">
        <f t="shared" si="10"/>
        <v>6.6535104810900236E-4</v>
      </c>
      <c r="K45" s="186">
        <f t="shared" si="11"/>
        <v>0</v>
      </c>
      <c r="L45" s="9"/>
      <c r="M45" s="4"/>
      <c r="N45" s="213"/>
    </row>
    <row r="46" spans="1:16" ht="12.95" customHeight="1">
      <c r="A46" s="402">
        <v>40</v>
      </c>
      <c r="B46" s="403" t="s">
        <v>206</v>
      </c>
      <c r="C46" s="403" t="s">
        <v>209</v>
      </c>
      <c r="D46" s="74">
        <v>138321954.47999999</v>
      </c>
      <c r="E46" s="55" t="s">
        <v>102</v>
      </c>
      <c r="F46" s="76">
        <v>1</v>
      </c>
      <c r="G46" s="74">
        <v>138319980.77000001</v>
      </c>
      <c r="H46" s="55">
        <f t="shared" si="5"/>
        <v>2.1286835389040627E-4</v>
      </c>
      <c r="I46" s="76">
        <v>1</v>
      </c>
      <c r="J46" s="186">
        <f t="shared" si="8"/>
        <v>-1.4268956850692285E-5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665301989611.16992</v>
      </c>
      <c r="E47" s="66">
        <f>(D47/$D$125)</f>
        <v>0.44752742733984513</v>
      </c>
      <c r="F47" s="86"/>
      <c r="G47" s="85">
        <f>SUM(G21:G46)</f>
        <v>649791188976.88782</v>
      </c>
      <c r="H47" s="66">
        <f>(G47/$G$125)</f>
        <v>0.43959278099815718</v>
      </c>
      <c r="I47" s="86"/>
      <c r="J47" s="186">
        <f t="shared" si="8"/>
        <v>-2.3313924919039036E-2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2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2">
        <v>41</v>
      </c>
      <c r="B49" s="403" t="s">
        <v>7</v>
      </c>
      <c r="C49" s="403" t="s">
        <v>24</v>
      </c>
      <c r="D49" s="73">
        <v>166123623590.75</v>
      </c>
      <c r="E49" s="55">
        <f>(D49/$D$59)</f>
        <v>0.72393702089900847</v>
      </c>
      <c r="F49" s="96">
        <v>226.35</v>
      </c>
      <c r="G49" s="73">
        <v>168396269257.10001</v>
      </c>
      <c r="H49" s="55">
        <f t="shared" ref="H49:H58" si="14">(G49/$G$59)</f>
        <v>0.7250071691663208</v>
      </c>
      <c r="I49" s="96">
        <v>226.55</v>
      </c>
      <c r="J49" s="186">
        <f>((G49-D49)/D49)</f>
        <v>1.3680448434888042E-2</v>
      </c>
      <c r="K49" s="186">
        <f t="shared" ref="K49:K58" si="15">((I49-F49)/F49)</f>
        <v>8.8358736470076017E-4</v>
      </c>
      <c r="L49" s="9"/>
      <c r="M49" s="4"/>
    </row>
    <row r="50" spans="1:15" ht="12.95" customHeight="1">
      <c r="A50" s="402">
        <v>42</v>
      </c>
      <c r="B50" s="403" t="s">
        <v>78</v>
      </c>
      <c r="C50" s="403" t="s">
        <v>25</v>
      </c>
      <c r="D50" s="73">
        <v>1723377589.8299999</v>
      </c>
      <c r="E50" s="55">
        <f t="shared" ref="E50:E58" si="16">(D50/$D$59)</f>
        <v>7.5101711081091097E-3</v>
      </c>
      <c r="F50" s="96">
        <v>353.93759999999997</v>
      </c>
      <c r="G50" s="73">
        <v>1706940898.45</v>
      </c>
      <c r="H50" s="55">
        <f t="shared" si="14"/>
        <v>7.3490012230022893E-3</v>
      </c>
      <c r="I50" s="96">
        <v>350.35750000000002</v>
      </c>
      <c r="J50" s="230">
        <f t="shared" ref="J50:J59" si="17">((G50-D50)/D50)</f>
        <v>-9.5374870121302021E-3</v>
      </c>
      <c r="K50" s="230">
        <f t="shared" si="15"/>
        <v>-1.0115059829755186E-2</v>
      </c>
      <c r="L50" s="9"/>
      <c r="M50" s="215"/>
      <c r="N50" s="216"/>
    </row>
    <row r="51" spans="1:15" ht="12.95" customHeight="1">
      <c r="A51" s="402">
        <v>43</v>
      </c>
      <c r="B51" s="417" t="s">
        <v>21</v>
      </c>
      <c r="C51" s="417" t="s">
        <v>28</v>
      </c>
      <c r="D51" s="73">
        <v>16813666500.790001</v>
      </c>
      <c r="E51" s="55">
        <f t="shared" si="16"/>
        <v>7.3270949512620226E-2</v>
      </c>
      <c r="F51" s="344">
        <v>1344.44</v>
      </c>
      <c r="G51" s="73">
        <v>17392887151.32</v>
      </c>
      <c r="H51" s="55">
        <f t="shared" si="14"/>
        <v>7.4882703357017036E-2</v>
      </c>
      <c r="I51" s="96">
        <v>1345.85</v>
      </c>
      <c r="J51" s="186">
        <f t="shared" si="17"/>
        <v>3.444939570454688E-2</v>
      </c>
      <c r="K51" s="186">
        <f t="shared" si="15"/>
        <v>1.0487637975661647E-3</v>
      </c>
      <c r="L51" s="9"/>
      <c r="M51" s="310" t="s">
        <v>183</v>
      </c>
      <c r="N51" s="217"/>
      <c r="O51" s="95"/>
    </row>
    <row r="52" spans="1:15" ht="12.95" customHeight="1">
      <c r="A52" s="402" t="s">
        <v>210</v>
      </c>
      <c r="B52" s="403" t="s">
        <v>21</v>
      </c>
      <c r="C52" s="403" t="s">
        <v>86</v>
      </c>
      <c r="D52" s="73">
        <v>4953378277.5799999</v>
      </c>
      <c r="E52" s="55">
        <f t="shared" si="16"/>
        <v>2.1585936040566821E-2</v>
      </c>
      <c r="F52" s="344">
        <v>51625.67</v>
      </c>
      <c r="G52" s="73">
        <v>4980855424.1999998</v>
      </c>
      <c r="H52" s="55">
        <f t="shared" si="14"/>
        <v>2.1444393673666261E-2</v>
      </c>
      <c r="I52" s="344">
        <v>51765.35</v>
      </c>
      <c r="J52" s="186">
        <f t="shared" si="17"/>
        <v>5.5471528884371811E-3</v>
      </c>
      <c r="K52" s="186">
        <f t="shared" si="15"/>
        <v>2.7056307453249572E-3</v>
      </c>
      <c r="L52" s="9"/>
      <c r="M52" s="317"/>
      <c r="N52" s="218"/>
    </row>
    <row r="53" spans="1:15" ht="12.95" customHeight="1">
      <c r="A53" s="402" t="s">
        <v>211</v>
      </c>
      <c r="B53" s="403" t="s">
        <v>21</v>
      </c>
      <c r="C53" s="403" t="s">
        <v>85</v>
      </c>
      <c r="D53" s="73">
        <v>602152121.02999997</v>
      </c>
      <c r="E53" s="55">
        <f t="shared" si="16"/>
        <v>2.6240711778619669E-3</v>
      </c>
      <c r="F53" s="344">
        <v>51568.34</v>
      </c>
      <c r="G53" s="73">
        <v>603853104.13999999</v>
      </c>
      <c r="H53" s="55">
        <f t="shared" si="14"/>
        <v>2.5998071783670364E-3</v>
      </c>
      <c r="I53" s="344">
        <v>51712.01</v>
      </c>
      <c r="J53" s="186">
        <f t="shared" si="17"/>
        <v>2.8248395224290328E-3</v>
      </c>
      <c r="K53" s="186">
        <f>((I53-F53)/F53)</f>
        <v>2.7860117273506486E-3</v>
      </c>
      <c r="L53" s="9"/>
      <c r="M53" s="310"/>
      <c r="N53" s="218"/>
    </row>
    <row r="54" spans="1:15" ht="12.95" customHeight="1">
      <c r="A54" s="402">
        <v>45</v>
      </c>
      <c r="B54" s="409" t="s">
        <v>55</v>
      </c>
      <c r="C54" s="417" t="s">
        <v>132</v>
      </c>
      <c r="D54" s="73">
        <v>28893954915.700001</v>
      </c>
      <c r="E54" s="55">
        <f t="shared" si="16"/>
        <v>0.12591468444724457</v>
      </c>
      <c r="F54" s="344">
        <v>48384.31</v>
      </c>
      <c r="G54" s="73">
        <v>28669972488.27</v>
      </c>
      <c r="H54" s="55">
        <f t="shared" si="14"/>
        <v>0.12343465615655583</v>
      </c>
      <c r="I54" s="344">
        <v>48466.73</v>
      </c>
      <c r="J54" s="186">
        <f t="shared" si="17"/>
        <v>-7.7518784840456649E-3</v>
      </c>
      <c r="K54" s="186">
        <f>((I54-F54)/F54)</f>
        <v>1.7034447737294494E-3</v>
      </c>
      <c r="L54" s="9"/>
      <c r="M54" s="281"/>
      <c r="N54" s="218"/>
    </row>
    <row r="55" spans="1:15" ht="12.95" customHeight="1">
      <c r="A55" s="402">
        <v>46</v>
      </c>
      <c r="B55" s="54" t="s">
        <v>170</v>
      </c>
      <c r="C55" s="403" t="s">
        <v>156</v>
      </c>
      <c r="D55" s="73">
        <v>4008905869.48</v>
      </c>
      <c r="E55" s="55">
        <f t="shared" si="16"/>
        <v>1.7470094315818301E-2</v>
      </c>
      <c r="F55" s="344">
        <v>379.5</v>
      </c>
      <c r="G55" s="73">
        <v>4113345631.8899999</v>
      </c>
      <c r="H55" s="55">
        <f t="shared" si="14"/>
        <v>1.7709448585384754E-2</v>
      </c>
      <c r="I55" s="344">
        <v>379.5</v>
      </c>
      <c r="J55" s="186">
        <f>((G55-D55)/D55)</f>
        <v>2.6051936815255493E-2</v>
      </c>
      <c r="K55" s="186">
        <f>((I55-F55)/F55)</f>
        <v>0</v>
      </c>
      <c r="L55" s="9"/>
      <c r="M55" s="318"/>
      <c r="N55" s="218"/>
    </row>
    <row r="56" spans="1:15" ht="12.95" customHeight="1">
      <c r="A56" s="402">
        <v>47</v>
      </c>
      <c r="B56" s="403" t="s">
        <v>115</v>
      </c>
      <c r="C56" s="403" t="s">
        <v>164</v>
      </c>
      <c r="D56" s="73">
        <v>569131225</v>
      </c>
      <c r="E56" s="55">
        <f t="shared" si="16"/>
        <v>2.4801720226264369E-3</v>
      </c>
      <c r="F56" s="344">
        <v>42502.63</v>
      </c>
      <c r="G56" s="73">
        <v>569783396.20000005</v>
      </c>
      <c r="H56" s="55">
        <f t="shared" si="14"/>
        <v>2.4531246977107066E-3</v>
      </c>
      <c r="I56" s="344">
        <v>42561</v>
      </c>
      <c r="J56" s="186">
        <f>((G56-D56)/D56)</f>
        <v>1.1459065525706268E-3</v>
      </c>
      <c r="K56" s="186">
        <f>((I56-F56)/F56)</f>
        <v>1.3733267800134397E-3</v>
      </c>
      <c r="L56" s="9"/>
      <c r="M56" s="318"/>
      <c r="N56" s="218"/>
    </row>
    <row r="57" spans="1:15" ht="12.95" customHeight="1">
      <c r="A57" s="402">
        <v>48</v>
      </c>
      <c r="B57" s="403" t="s">
        <v>78</v>
      </c>
      <c r="C57" s="403" t="s">
        <v>188</v>
      </c>
      <c r="D57" s="73">
        <v>633661248</v>
      </c>
      <c r="E57" s="55">
        <f t="shared" si="16"/>
        <v>2.7613823140913633E-3</v>
      </c>
      <c r="F57" s="344">
        <v>43400.37</v>
      </c>
      <c r="G57" s="73">
        <v>620885747.63</v>
      </c>
      <c r="H57" s="55">
        <f t="shared" si="14"/>
        <v>2.6731389017750564E-3</v>
      </c>
      <c r="I57" s="344">
        <v>42495.488700000002</v>
      </c>
      <c r="J57" s="186">
        <f>((G57-D57)/D57)</f>
        <v>-2.0161403920979565E-2</v>
      </c>
      <c r="K57" s="186">
        <f>((I57-F57)/F57)</f>
        <v>-2.0849621788938684E-2</v>
      </c>
      <c r="L57" s="9"/>
      <c r="M57" s="318"/>
      <c r="N57" s="218"/>
    </row>
    <row r="58" spans="1:15" ht="12.95" customHeight="1">
      <c r="A58" s="402">
        <v>49</v>
      </c>
      <c r="B58" s="403" t="s">
        <v>9</v>
      </c>
      <c r="C58" s="403" t="s">
        <v>189</v>
      </c>
      <c r="D58" s="73">
        <v>5150628718.8100004</v>
      </c>
      <c r="E58" s="55">
        <f t="shared" si="16"/>
        <v>2.244551816205272E-2</v>
      </c>
      <c r="F58" s="344">
        <v>456.61919999999998</v>
      </c>
      <c r="G58" s="73">
        <v>5213626330</v>
      </c>
      <c r="H58" s="55">
        <f t="shared" si="14"/>
        <v>2.2446557060199976E-2</v>
      </c>
      <c r="I58" s="344">
        <v>455.21690000000001</v>
      </c>
      <c r="J58" s="186">
        <f t="shared" si="17"/>
        <v>1.2231052679051292E-2</v>
      </c>
      <c r="K58" s="186">
        <f t="shared" si="15"/>
        <v>-3.0710491367861195E-3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229472480056.97</v>
      </c>
      <c r="E59" s="66">
        <f>(D59/$D$125)</f>
        <v>0.15435881787338265</v>
      </c>
      <c r="F59" s="86"/>
      <c r="G59" s="208">
        <f>SUM(G49:G58)</f>
        <v>232268419429.20007</v>
      </c>
      <c r="H59" s="66">
        <f>(G59/$G$125)</f>
        <v>0.15713281769131554</v>
      </c>
      <c r="I59" s="86"/>
      <c r="J59" s="186">
        <f t="shared" si="17"/>
        <v>1.2184203402237767E-2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2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2">
        <v>50</v>
      </c>
      <c r="B61" s="403" t="s">
        <v>11</v>
      </c>
      <c r="C61" s="54" t="s">
        <v>26</v>
      </c>
      <c r="D61" s="73">
        <v>25783634499.040001</v>
      </c>
      <c r="E61" s="55">
        <f>(D61/$D$87)</f>
        <v>5.3459225476377735E-2</v>
      </c>
      <c r="F61" s="344">
        <v>3327.55</v>
      </c>
      <c r="G61" s="73">
        <v>26248100329.48</v>
      </c>
      <c r="H61" s="55">
        <f>(G61/$G$87)</f>
        <v>5.3942852902083845E-2</v>
      </c>
      <c r="I61" s="344">
        <v>3329.4799979310824</v>
      </c>
      <c r="J61" s="186">
        <f t="shared" ref="J61:J69" si="18">((G61-D61)/D61)</f>
        <v>1.8013978225501607E-2</v>
      </c>
      <c r="K61" s="186">
        <f t="shared" ref="K61:K86" si="19">((I61-F61)/F61)</f>
        <v>5.8000568919541349E-4</v>
      </c>
      <c r="L61" s="9"/>
      <c r="M61" s="235"/>
      <c r="N61"/>
      <c r="O61"/>
    </row>
    <row r="62" spans="1:15" ht="12.95" customHeight="1">
      <c r="A62" s="402">
        <v>51</v>
      </c>
      <c r="B62" s="403" t="s">
        <v>55</v>
      </c>
      <c r="C62" s="403" t="s">
        <v>201</v>
      </c>
      <c r="D62" s="73">
        <v>145195982491.54999</v>
      </c>
      <c r="E62" s="55">
        <f t="shared" ref="E62:E86" si="20">(D62/$D$87)</f>
        <v>0.30104618363904317</v>
      </c>
      <c r="F62" s="344">
        <v>1.9067000000000001</v>
      </c>
      <c r="G62" s="73">
        <v>144432750911.14999</v>
      </c>
      <c r="H62" s="55">
        <f t="shared" ref="H62:H86" si="21">(G62/$G$87)</f>
        <v>0.29682584792214678</v>
      </c>
      <c r="I62" s="344">
        <v>1.9081999999999999</v>
      </c>
      <c r="J62" s="230">
        <f t="shared" si="18"/>
        <v>-5.2565612856706407E-3</v>
      </c>
      <c r="K62" s="230">
        <f t="shared" si="19"/>
        <v>7.8669953322485693E-4</v>
      </c>
      <c r="L62" s="9"/>
      <c r="M62" s="235"/>
      <c r="N62" s="378"/>
      <c r="O62" s="378"/>
    </row>
    <row r="63" spans="1:15" ht="12.95" customHeight="1">
      <c r="A63" s="402">
        <v>52</v>
      </c>
      <c r="B63" s="403" t="s">
        <v>65</v>
      </c>
      <c r="C63" s="403" t="s">
        <v>68</v>
      </c>
      <c r="D63" s="73">
        <v>11380629423.469999</v>
      </c>
      <c r="E63" s="55">
        <f t="shared" si="20"/>
        <v>2.3596348855900586E-2</v>
      </c>
      <c r="F63" s="76">
        <v>1</v>
      </c>
      <c r="G63" s="73">
        <v>11691377774.51</v>
      </c>
      <c r="H63" s="55">
        <f t="shared" si="21"/>
        <v>2.4027120576218076E-2</v>
      </c>
      <c r="I63" s="76">
        <v>1</v>
      </c>
      <c r="J63" s="186">
        <f t="shared" si="18"/>
        <v>2.7305023252857354E-2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402">
        <v>53</v>
      </c>
      <c r="B64" s="403" t="s">
        <v>18</v>
      </c>
      <c r="C64" s="403" t="s">
        <v>27</v>
      </c>
      <c r="D64" s="73">
        <v>32364139012.580002</v>
      </c>
      <c r="E64" s="55">
        <f t="shared" si="20"/>
        <v>6.7103100025978343E-2</v>
      </c>
      <c r="F64" s="76">
        <v>24.1614</v>
      </c>
      <c r="G64" s="73">
        <v>33776555866.82</v>
      </c>
      <c r="H64" s="55">
        <f t="shared" si="21"/>
        <v>6.9414691417364907E-2</v>
      </c>
      <c r="I64" s="76">
        <v>24.173999999999999</v>
      </c>
      <c r="J64" s="186">
        <f t="shared" si="18"/>
        <v>4.3641416003403911E-2</v>
      </c>
      <c r="K64" s="186">
        <f t="shared" si="19"/>
        <v>5.2149295984500299E-4</v>
      </c>
      <c r="L64" s="9"/>
      <c r="M64" s="314"/>
      <c r="N64" s="314"/>
      <c r="O64" s="299"/>
    </row>
    <row r="65" spans="1:16" ht="12.95" customHeight="1" thickBot="1">
      <c r="A65" s="402">
        <v>54</v>
      </c>
      <c r="B65" s="403" t="s">
        <v>133</v>
      </c>
      <c r="C65" s="418" t="s">
        <v>136</v>
      </c>
      <c r="D65" s="73">
        <v>537718935.50999999</v>
      </c>
      <c r="E65" s="55">
        <f t="shared" si="20"/>
        <v>1.1148947142194869E-3</v>
      </c>
      <c r="F65" s="76">
        <v>2.0377999999999998</v>
      </c>
      <c r="G65" s="73">
        <v>543549394.76999998</v>
      </c>
      <c r="H65" s="55">
        <f t="shared" si="21"/>
        <v>1.1170562699413333E-3</v>
      </c>
      <c r="I65" s="76">
        <v>2.0603237746435177</v>
      </c>
      <c r="J65" s="230">
        <f t="shared" si="18"/>
        <v>1.0842949494553481E-2</v>
      </c>
      <c r="K65" s="230">
        <f t="shared" si="19"/>
        <v>1.10529858884669E-2</v>
      </c>
      <c r="L65" s="9"/>
      <c r="N65" s="312"/>
      <c r="O65" s="311"/>
      <c r="P65" s="296"/>
    </row>
    <row r="66" spans="1:16" ht="12.95" customHeight="1" thickBot="1">
      <c r="A66" s="402">
        <v>55</v>
      </c>
      <c r="B66" s="403" t="s">
        <v>7</v>
      </c>
      <c r="C66" s="403" t="s">
        <v>87</v>
      </c>
      <c r="D66" s="73">
        <v>40347236235.5</v>
      </c>
      <c r="E66" s="55">
        <f t="shared" si="20"/>
        <v>8.3655079711224628E-2</v>
      </c>
      <c r="F66" s="96">
        <v>296.48</v>
      </c>
      <c r="G66" s="73">
        <v>42068564226.720001</v>
      </c>
      <c r="H66" s="55">
        <f t="shared" si="21"/>
        <v>8.6455718448131241E-2</v>
      </c>
      <c r="I66" s="96">
        <v>296.77</v>
      </c>
      <c r="J66" s="186">
        <f t="shared" si="18"/>
        <v>4.2662847615457487E-2</v>
      </c>
      <c r="K66" s="186">
        <f t="shared" si="19"/>
        <v>9.781435509982582E-4</v>
      </c>
      <c r="L66" s="9"/>
      <c r="M66" s="4"/>
      <c r="N66"/>
      <c r="O66" s="305"/>
      <c r="P66" s="298"/>
    </row>
    <row r="67" spans="1:16" ht="12.95" customHeight="1">
      <c r="A67" s="402">
        <v>56</v>
      </c>
      <c r="B67" s="403" t="s">
        <v>29</v>
      </c>
      <c r="C67" s="403" t="s">
        <v>49</v>
      </c>
      <c r="D67" s="73">
        <v>6375320589.0500002</v>
      </c>
      <c r="E67" s="55">
        <f t="shared" si="20"/>
        <v>1.3218450675249332E-2</v>
      </c>
      <c r="F67" s="96">
        <v>1.01</v>
      </c>
      <c r="G67" s="73">
        <v>6330700994.3900003</v>
      </c>
      <c r="H67" s="55">
        <f t="shared" si="21"/>
        <v>1.3010315726502754E-2</v>
      </c>
      <c r="I67" s="96">
        <v>1.01</v>
      </c>
      <c r="J67" s="186">
        <f t="shared" si="18"/>
        <v>-6.9988001445192745E-3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402">
        <v>57</v>
      </c>
      <c r="B68" s="54" t="s">
        <v>170</v>
      </c>
      <c r="C68" s="403" t="s">
        <v>143</v>
      </c>
      <c r="D68" s="74">
        <v>26825878232.389999</v>
      </c>
      <c r="E68" s="55">
        <f t="shared" si="20"/>
        <v>5.5620190903675183E-2</v>
      </c>
      <c r="F68" s="96">
        <v>3.89</v>
      </c>
      <c r="G68" s="74">
        <v>25891292780.990002</v>
      </c>
      <c r="H68" s="55">
        <f t="shared" si="21"/>
        <v>5.320957251756276E-2</v>
      </c>
      <c r="I68" s="96">
        <v>3.89</v>
      </c>
      <c r="J68" s="186">
        <f t="shared" si="18"/>
        <v>-3.4838950781173834E-2</v>
      </c>
      <c r="K68" s="186">
        <f t="shared" si="19"/>
        <v>0</v>
      </c>
      <c r="L68" s="9"/>
      <c r="M68" s="4"/>
      <c r="N68" s="311"/>
      <c r="O68" s="315"/>
    </row>
    <row r="69" spans="1:16" ht="12" customHeight="1" thickBot="1">
      <c r="A69" s="402">
        <v>58</v>
      </c>
      <c r="B69" s="403" t="s">
        <v>7</v>
      </c>
      <c r="C69" s="54" t="s">
        <v>92</v>
      </c>
      <c r="D69" s="73">
        <v>36270080269.360001</v>
      </c>
      <c r="E69" s="55">
        <f t="shared" si="20"/>
        <v>7.5201593446347872E-2</v>
      </c>
      <c r="F69" s="73">
        <v>3963.81</v>
      </c>
      <c r="G69" s="73">
        <v>36830746765.129997</v>
      </c>
      <c r="H69" s="55">
        <f t="shared" si="21"/>
        <v>7.569140357155392E-2</v>
      </c>
      <c r="I69" s="73">
        <v>3966.89</v>
      </c>
      <c r="J69" s="186">
        <f t="shared" si="18"/>
        <v>1.5458099116577716E-2</v>
      </c>
      <c r="K69" s="186">
        <f t="shared" si="19"/>
        <v>7.7703018055858561E-4</v>
      </c>
      <c r="L69" s="9"/>
      <c r="M69" s="4"/>
      <c r="N69" s="305"/>
      <c r="O69" s="316"/>
    </row>
    <row r="70" spans="1:16" ht="12.95" customHeight="1">
      <c r="A70" s="402">
        <v>59</v>
      </c>
      <c r="B70" s="403" t="s">
        <v>7</v>
      </c>
      <c r="C70" s="54" t="s">
        <v>93</v>
      </c>
      <c r="D70" s="73">
        <v>390932195.55000001</v>
      </c>
      <c r="E70" s="55">
        <f t="shared" si="20"/>
        <v>8.1055028873687181E-4</v>
      </c>
      <c r="F70" s="73">
        <v>3540.9</v>
      </c>
      <c r="G70" s="73">
        <v>315796949.30000001</v>
      </c>
      <c r="H70" s="55">
        <f t="shared" si="21"/>
        <v>6.4899890541351838E-4</v>
      </c>
      <c r="I70" s="73">
        <v>3542.92</v>
      </c>
      <c r="J70" s="186">
        <f t="shared" ref="J70:J86" si="22">((G70-D70)/D70)</f>
        <v>-0.19219508422500914</v>
      </c>
      <c r="K70" s="186">
        <f t="shared" si="19"/>
        <v>5.7047643254539294E-4</v>
      </c>
      <c r="L70" s="9"/>
      <c r="M70" s="4"/>
      <c r="N70" s="433"/>
      <c r="O70" s="433"/>
    </row>
    <row r="71" spans="1:16" ht="12.95" customHeight="1">
      <c r="A71" s="402">
        <v>60</v>
      </c>
      <c r="B71" s="403" t="s">
        <v>115</v>
      </c>
      <c r="C71" s="54" t="s">
        <v>116</v>
      </c>
      <c r="D71" s="73">
        <v>65420754.899999999</v>
      </c>
      <c r="E71" s="55">
        <f t="shared" si="20"/>
        <v>1.3564196650259525E-4</v>
      </c>
      <c r="F71" s="73">
        <v>12.314473</v>
      </c>
      <c r="G71" s="73">
        <v>65328921.390000001</v>
      </c>
      <c r="H71" s="55">
        <f t="shared" si="21"/>
        <v>1.3425841689711278E-4</v>
      </c>
      <c r="I71" s="73">
        <v>12.33362</v>
      </c>
      <c r="J71" s="186">
        <f t="shared" si="22"/>
        <v>-1.4037366297648443E-3</v>
      </c>
      <c r="K71" s="186">
        <f t="shared" si="19"/>
        <v>1.5548371416300355E-3</v>
      </c>
      <c r="L71" s="9"/>
      <c r="M71" s="254"/>
      <c r="N71" s="255"/>
      <c r="O71" s="438"/>
      <c r="P71" s="59"/>
    </row>
    <row r="72" spans="1:16" ht="12.95" customHeight="1">
      <c r="A72" s="402">
        <v>61</v>
      </c>
      <c r="B72" s="403" t="s">
        <v>37</v>
      </c>
      <c r="C72" s="403" t="s">
        <v>110</v>
      </c>
      <c r="D72" s="73">
        <v>14090206168.209999</v>
      </c>
      <c r="E72" s="55">
        <f t="shared" si="20"/>
        <v>2.9214326187529241E-2</v>
      </c>
      <c r="F72" s="73">
        <v>1136.57</v>
      </c>
      <c r="G72" s="73">
        <v>14640011509.860001</v>
      </c>
      <c r="H72" s="55">
        <f t="shared" si="21"/>
        <v>3.008690066893072E-2</v>
      </c>
      <c r="I72" s="73">
        <v>1137.95</v>
      </c>
      <c r="J72" s="186">
        <f t="shared" si="22"/>
        <v>3.9020390126757676E-2</v>
      </c>
      <c r="K72" s="186">
        <f t="shared" si="19"/>
        <v>1.2141795050019878E-3</v>
      </c>
      <c r="L72" s="9"/>
      <c r="M72" s="4"/>
      <c r="N72" s="223"/>
      <c r="O72" s="438"/>
    </row>
    <row r="73" spans="1:16" ht="12.95" customHeight="1">
      <c r="A73" s="402">
        <v>62</v>
      </c>
      <c r="B73" s="403" t="s">
        <v>7</v>
      </c>
      <c r="C73" s="409" t="s">
        <v>118</v>
      </c>
      <c r="D73" s="73">
        <v>118209528536.60001</v>
      </c>
      <c r="E73" s="55">
        <f t="shared" si="20"/>
        <v>0.24509305853407506</v>
      </c>
      <c r="F73" s="73">
        <v>506.92</v>
      </c>
      <c r="G73" s="73">
        <v>119233679734.39</v>
      </c>
      <c r="H73" s="55">
        <f t="shared" si="21"/>
        <v>0.24503887009539618</v>
      </c>
      <c r="I73" s="73">
        <v>507.73</v>
      </c>
      <c r="J73" s="186">
        <f t="shared" si="22"/>
        <v>8.6638633151548006E-3</v>
      </c>
      <c r="K73" s="186">
        <f t="shared" si="19"/>
        <v>1.5978852678923741E-3</v>
      </c>
      <c r="L73" s="9"/>
      <c r="M73" s="256"/>
      <c r="N73" s="257"/>
      <c r="O73" s="438"/>
    </row>
    <row r="74" spans="1:16" ht="12.95" customHeight="1" thickBot="1">
      <c r="A74" s="402">
        <v>63</v>
      </c>
      <c r="B74" s="54" t="s">
        <v>124</v>
      </c>
      <c r="C74" s="403" t="s">
        <v>125</v>
      </c>
      <c r="D74" s="73">
        <v>30179076.699999999</v>
      </c>
      <c r="E74" s="55">
        <f t="shared" si="20"/>
        <v>6.2572639479289369E-5</v>
      </c>
      <c r="F74" s="73">
        <v>0.63100000000000001</v>
      </c>
      <c r="G74" s="73">
        <v>30194156.739999998</v>
      </c>
      <c r="H74" s="55">
        <f t="shared" si="21"/>
        <v>6.205245084723244E-5</v>
      </c>
      <c r="I74" s="73">
        <v>0.63129999999999997</v>
      </c>
      <c r="J74" s="230">
        <f t="shared" si="22"/>
        <v>4.9968526704460467E-4</v>
      </c>
      <c r="K74" s="230">
        <f t="shared" si="19"/>
        <v>4.754358161647654E-4</v>
      </c>
      <c r="L74" s="9"/>
      <c r="M74" s="358"/>
      <c r="N74" s="257"/>
      <c r="O74" s="438"/>
    </row>
    <row r="75" spans="1:16" ht="12.95" customHeight="1">
      <c r="A75" s="402">
        <v>64</v>
      </c>
      <c r="B75" s="403" t="s">
        <v>126</v>
      </c>
      <c r="C75" s="403" t="s">
        <v>129</v>
      </c>
      <c r="D75" s="73">
        <v>1327481004.3699999</v>
      </c>
      <c r="E75" s="55">
        <f t="shared" si="20"/>
        <v>2.7523701645269009E-3</v>
      </c>
      <c r="F75" s="73">
        <v>1158.1099999999999</v>
      </c>
      <c r="G75" s="73">
        <v>1332839931.75</v>
      </c>
      <c r="H75" s="55">
        <f t="shared" si="21"/>
        <v>2.7391387368198954E-3</v>
      </c>
      <c r="I75" s="73">
        <v>1161.93</v>
      </c>
      <c r="J75" s="186">
        <f t="shared" si="22"/>
        <v>4.0369145489530913E-3</v>
      </c>
      <c r="K75" s="186">
        <f t="shared" si="19"/>
        <v>3.298477692101928E-3</v>
      </c>
      <c r="L75" s="9"/>
      <c r="M75" s="350"/>
      <c r="N75" s="257"/>
      <c r="O75" s="438"/>
    </row>
    <row r="76" spans="1:16" ht="12.95" customHeight="1">
      <c r="A76" s="402">
        <v>65</v>
      </c>
      <c r="B76" s="403" t="s">
        <v>65</v>
      </c>
      <c r="C76" s="403" t="s">
        <v>130</v>
      </c>
      <c r="D76" s="73">
        <v>289508912.88</v>
      </c>
      <c r="E76" s="55">
        <f t="shared" si="20"/>
        <v>6.0026146630527081E-4</v>
      </c>
      <c r="F76" s="73">
        <v>156.77000000000001</v>
      </c>
      <c r="G76" s="73">
        <v>286032609.24000001</v>
      </c>
      <c r="H76" s="55">
        <f t="shared" si="21"/>
        <v>5.8782977707927029E-4</v>
      </c>
      <c r="I76" s="73">
        <v>154.87</v>
      </c>
      <c r="J76" s="186">
        <f t="shared" si="22"/>
        <v>-1.2007587626294933E-2</v>
      </c>
      <c r="K76" s="186">
        <f t="shared" si="19"/>
        <v>-1.2119665752376128E-2</v>
      </c>
      <c r="L76" s="9"/>
      <c r="M76" s="350"/>
      <c r="N76" s="257"/>
      <c r="O76" s="438"/>
    </row>
    <row r="77" spans="1:16" ht="12.95" customHeight="1">
      <c r="A77" s="402">
        <v>66</v>
      </c>
      <c r="B77" s="403" t="s">
        <v>134</v>
      </c>
      <c r="C77" s="403" t="s">
        <v>135</v>
      </c>
      <c r="D77" s="73">
        <v>644042403.32000005</v>
      </c>
      <c r="E77" s="55">
        <f t="shared" si="20"/>
        <v>1.3353434736562845E-3</v>
      </c>
      <c r="F77" s="73">
        <v>168.97435300000001</v>
      </c>
      <c r="G77" s="73">
        <v>636265708.97000003</v>
      </c>
      <c r="H77" s="55">
        <f t="shared" si="21"/>
        <v>1.3075989162941741E-3</v>
      </c>
      <c r="I77" s="73">
        <v>169.28667100000001</v>
      </c>
      <c r="J77" s="186">
        <f t="shared" si="22"/>
        <v>-1.2074817294500533E-2</v>
      </c>
      <c r="K77" s="186">
        <f t="shared" si="19"/>
        <v>1.8483159985823693E-3</v>
      </c>
      <c r="L77" s="9"/>
      <c r="M77" s="350"/>
      <c r="N77" s="224"/>
      <c r="O77" s="438"/>
    </row>
    <row r="78" spans="1:16" ht="12.95" customHeight="1">
      <c r="A78" s="402">
        <v>67</v>
      </c>
      <c r="B78" s="403" t="s">
        <v>138</v>
      </c>
      <c r="C78" s="403" t="s">
        <v>141</v>
      </c>
      <c r="D78" s="73">
        <v>1949032166.8800001</v>
      </c>
      <c r="E78" s="55">
        <f t="shared" si="20"/>
        <v>4.0410807899805765E-3</v>
      </c>
      <c r="F78" s="73">
        <v>1.4766999999999999</v>
      </c>
      <c r="G78" s="73">
        <v>1975921662.96</v>
      </c>
      <c r="H78" s="55">
        <f t="shared" si="21"/>
        <v>4.0607453595939442E-3</v>
      </c>
      <c r="I78" s="73">
        <v>1.5236000000000001</v>
      </c>
      <c r="J78" s="186">
        <f t="shared" ref="J78:J85" si="23">((G78-D78)/D78)</f>
        <v>1.3796332629565821E-2</v>
      </c>
      <c r="K78" s="186">
        <f t="shared" ref="K78:K85" si="24">((I78-F78)/F78)</f>
        <v>3.1760005417485047E-2</v>
      </c>
      <c r="L78" s="9"/>
      <c r="M78" s="351"/>
      <c r="N78" s="224"/>
      <c r="O78" s="438"/>
    </row>
    <row r="79" spans="1:16" ht="12.95" customHeight="1">
      <c r="A79" s="402">
        <v>68</v>
      </c>
      <c r="B79" s="403" t="s">
        <v>65</v>
      </c>
      <c r="C79" s="403" t="s">
        <v>160</v>
      </c>
      <c r="D79" s="73">
        <v>1901666699.1400001</v>
      </c>
      <c r="E79" s="55">
        <f t="shared" si="20"/>
        <v>3.9428742621227201E-3</v>
      </c>
      <c r="F79" s="73">
        <v>518.4</v>
      </c>
      <c r="G79" s="73">
        <v>1886118313.6800001</v>
      </c>
      <c r="H79" s="55">
        <f t="shared" si="21"/>
        <v>3.8761891898324019E-3</v>
      </c>
      <c r="I79" s="73">
        <v>515.74</v>
      </c>
      <c r="J79" s="186">
        <f t="shared" si="23"/>
        <v>-8.176188533475166E-3</v>
      </c>
      <c r="K79" s="186">
        <f t="shared" si="24"/>
        <v>-5.131172839506112E-3</v>
      </c>
      <c r="L79" s="9"/>
      <c r="M79" s="264"/>
      <c r="N79" s="224"/>
      <c r="O79" s="438"/>
    </row>
    <row r="80" spans="1:16" ht="12.95" customHeight="1">
      <c r="A80" s="402">
        <v>69</v>
      </c>
      <c r="B80" s="403" t="s">
        <v>7</v>
      </c>
      <c r="C80" s="54" t="s">
        <v>168</v>
      </c>
      <c r="D80" s="73">
        <v>12233628477.629999</v>
      </c>
      <c r="E80" s="55">
        <f t="shared" si="20"/>
        <v>2.536493849244598E-2</v>
      </c>
      <c r="F80" s="96">
        <v>111.63</v>
      </c>
      <c r="G80" s="73">
        <v>12270459581.959999</v>
      </c>
      <c r="H80" s="55">
        <f t="shared" si="21"/>
        <v>2.5217200024461598E-2</v>
      </c>
      <c r="I80" s="96">
        <v>111.71</v>
      </c>
      <c r="J80" s="186">
        <f t="shared" si="23"/>
        <v>3.0106443396861397E-3</v>
      </c>
      <c r="K80" s="186">
        <f t="shared" si="24"/>
        <v>7.1665322941859982E-4</v>
      </c>
      <c r="L80" s="9"/>
      <c r="M80" s="264"/>
      <c r="N80" s="224"/>
      <c r="O80" s="438"/>
    </row>
    <row r="81" spans="1:15" ht="12.95" customHeight="1">
      <c r="A81" s="402">
        <v>70</v>
      </c>
      <c r="B81" s="403" t="s">
        <v>174</v>
      </c>
      <c r="C81" s="54" t="s">
        <v>177</v>
      </c>
      <c r="D81" s="73">
        <v>396485505.87</v>
      </c>
      <c r="E81" s="55">
        <f t="shared" si="20"/>
        <v>8.2206440124681405E-4</v>
      </c>
      <c r="F81" s="96">
        <v>1.1194999999999999</v>
      </c>
      <c r="G81" s="73">
        <v>399637307.18000001</v>
      </c>
      <c r="H81" s="55">
        <f t="shared" si="21"/>
        <v>8.2130044478623471E-4</v>
      </c>
      <c r="I81" s="96">
        <v>1.1304000000000001</v>
      </c>
      <c r="J81" s="186">
        <f t="shared" si="23"/>
        <v>7.9493481182472715E-3</v>
      </c>
      <c r="K81" s="186">
        <f t="shared" si="24"/>
        <v>9.736489504243084E-3</v>
      </c>
      <c r="L81" s="9"/>
      <c r="M81" s="264"/>
      <c r="N81" s="224"/>
      <c r="O81" s="438"/>
    </row>
    <row r="82" spans="1:15" ht="12.95" customHeight="1">
      <c r="A82" s="402">
        <v>71</v>
      </c>
      <c r="B82" s="410" t="s">
        <v>113</v>
      </c>
      <c r="C82" s="411" t="s">
        <v>181</v>
      </c>
      <c r="D82" s="73">
        <v>1477828369.05</v>
      </c>
      <c r="E82" s="55">
        <f t="shared" si="20"/>
        <v>3.0640971116532483E-3</v>
      </c>
      <c r="F82" s="96">
        <v>41752.589999999997</v>
      </c>
      <c r="G82" s="73">
        <v>1501867929.3800001</v>
      </c>
      <c r="H82" s="55">
        <f t="shared" si="21"/>
        <v>3.0865106341395787E-3</v>
      </c>
      <c r="I82" s="344">
        <v>41786.75</v>
      </c>
      <c r="J82" s="186">
        <f t="shared" si="23"/>
        <v>1.6266814762429846E-2</v>
      </c>
      <c r="K82" s="186">
        <f t="shared" si="24"/>
        <v>8.1815283794378971E-4</v>
      </c>
      <c r="L82" s="9"/>
      <c r="M82" s="264"/>
      <c r="N82" s="224"/>
      <c r="O82" s="438"/>
    </row>
    <row r="83" spans="1:15" ht="12.95" customHeight="1">
      <c r="A83" s="402">
        <v>72</v>
      </c>
      <c r="B83" s="403" t="s">
        <v>9</v>
      </c>
      <c r="C83" s="403" t="s">
        <v>187</v>
      </c>
      <c r="D83" s="73">
        <v>2494391561.1599998</v>
      </c>
      <c r="E83" s="55">
        <f t="shared" si="20"/>
        <v>5.1718170647893427E-3</v>
      </c>
      <c r="F83" s="344">
        <v>1.0448999999999999</v>
      </c>
      <c r="G83" s="73">
        <v>2471385196.5999999</v>
      </c>
      <c r="H83" s="55">
        <f t="shared" si="21"/>
        <v>5.0789796766683741E-3</v>
      </c>
      <c r="I83" s="344">
        <v>1.0477000000000001</v>
      </c>
      <c r="J83" s="186">
        <f t="shared" si="23"/>
        <v>-9.2232370082670542E-3</v>
      </c>
      <c r="K83" s="186">
        <f t="shared" si="24"/>
        <v>2.6796822662457039E-3</v>
      </c>
      <c r="L83" s="9"/>
      <c r="M83" s="264"/>
      <c r="N83" s="224"/>
      <c r="O83" s="438"/>
    </row>
    <row r="84" spans="1:15" ht="12.95" customHeight="1">
      <c r="A84" s="402">
        <v>73</v>
      </c>
      <c r="B84" s="403" t="s">
        <v>190</v>
      </c>
      <c r="C84" s="403" t="s">
        <v>191</v>
      </c>
      <c r="D84" s="73">
        <v>531145180.5</v>
      </c>
      <c r="E84" s="55">
        <f t="shared" si="20"/>
        <v>1.1012648339433319E-3</v>
      </c>
      <c r="F84" s="344">
        <v>47741.55</v>
      </c>
      <c r="G84" s="73">
        <v>531218208.75</v>
      </c>
      <c r="H84" s="55">
        <f t="shared" si="21"/>
        <v>1.0917142701304743E-3</v>
      </c>
      <c r="I84" s="344">
        <v>47792.7</v>
      </c>
      <c r="J84" s="186">
        <f t="shared" si="23"/>
        <v>1.3749206936463957E-4</v>
      </c>
      <c r="K84" s="186">
        <f t="shared" si="24"/>
        <v>1.0713937859159197E-3</v>
      </c>
      <c r="L84" s="9"/>
      <c r="M84" s="264"/>
      <c r="N84" s="224"/>
      <c r="O84" s="438"/>
    </row>
    <row r="85" spans="1:15" ht="12.95" customHeight="1">
      <c r="A85" s="402">
        <v>74</v>
      </c>
      <c r="B85" s="54" t="s">
        <v>11</v>
      </c>
      <c r="C85" s="403" t="s">
        <v>197</v>
      </c>
      <c r="D85" s="73">
        <f>2606381.01*408.25</f>
        <v>1064055047.3324999</v>
      </c>
      <c r="E85" s="55">
        <f t="shared" ref="E85" si="25">(D85/$D$87)</f>
        <v>2.2061885300438864E-3</v>
      </c>
      <c r="F85" s="344">
        <v>428.46</v>
      </c>
      <c r="G85" s="73">
        <f>2612560.24*410.48</f>
        <v>1072403727.3152001</v>
      </c>
      <c r="H85" s="55">
        <f t="shared" ref="H85" si="26">(G85/$G$87)</f>
        <v>2.2039125036884643E-3</v>
      </c>
      <c r="I85" s="344">
        <f>1.0495*410.48</f>
        <v>430.79876000000007</v>
      </c>
      <c r="J85" s="186">
        <f t="shared" si="23"/>
        <v>7.8460978157377254E-3</v>
      </c>
      <c r="K85" s="186">
        <f t="shared" si="24"/>
        <v>5.4585258833965674E-3</v>
      </c>
      <c r="L85" s="9"/>
      <c r="M85" s="264"/>
      <c r="N85" s="224"/>
      <c r="O85" s="438"/>
    </row>
    <row r="86" spans="1:15" ht="12.95" customHeight="1">
      <c r="A86" s="402">
        <v>75</v>
      </c>
      <c r="B86" s="403" t="s">
        <v>206</v>
      </c>
      <c r="C86" s="403" t="s">
        <v>208</v>
      </c>
      <c r="D86" s="73">
        <v>128525681.42</v>
      </c>
      <c r="E86" s="55">
        <f t="shared" si="20"/>
        <v>2.664823449460818E-4</v>
      </c>
      <c r="F86" s="344">
        <v>411.43</v>
      </c>
      <c r="G86" s="73">
        <v>128080732.77</v>
      </c>
      <c r="H86" s="55">
        <f t="shared" si="21"/>
        <v>2.6322057751522221E-4</v>
      </c>
      <c r="I86" s="344">
        <v>410.23</v>
      </c>
      <c r="J86" s="186">
        <f t="shared" si="22"/>
        <v>-3.4619435204236706E-3</v>
      </c>
      <c r="K86" s="186">
        <f t="shared" si="19"/>
        <v>-2.9166565393869883E-3</v>
      </c>
      <c r="L86" s="9"/>
      <c r="M86" s="338"/>
      <c r="N86" s="338"/>
      <c r="O86" s="438"/>
    </row>
    <row r="87" spans="1:15" ht="12.95" customHeight="1">
      <c r="A87" s="237"/>
      <c r="B87" s="238"/>
      <c r="C87" s="239" t="s">
        <v>56</v>
      </c>
      <c r="D87" s="78">
        <f>SUM(D61:D86)</f>
        <v>482304677429.96259</v>
      </c>
      <c r="E87" s="66">
        <f>(D87/$D$125)</f>
        <v>0.32443097248266689</v>
      </c>
      <c r="F87" s="88"/>
      <c r="G87" s="78">
        <f>SUM(G61:G86)</f>
        <v>486590881226.19519</v>
      </c>
      <c r="H87" s="66">
        <f>(G87/$G$125)</f>
        <v>0.32918550192002577</v>
      </c>
      <c r="I87" s="88"/>
      <c r="J87" s="186">
        <f>((G87-D87)/D87)</f>
        <v>8.8869214768397559E-3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2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402">
        <v>76</v>
      </c>
      <c r="B89" s="403" t="s">
        <v>29</v>
      </c>
      <c r="C89" s="403" t="s">
        <v>179</v>
      </c>
      <c r="D89" s="73">
        <v>2268731708.5999999</v>
      </c>
      <c r="E89" s="55">
        <f>(D89/$D$93)</f>
        <v>4.5446042551180808E-2</v>
      </c>
      <c r="F89" s="96">
        <v>69.3</v>
      </c>
      <c r="G89" s="73">
        <v>2271515793.5300002</v>
      </c>
      <c r="H89" s="55">
        <f>(G89/$G$93)</f>
        <v>4.5492880743342116E-2</v>
      </c>
      <c r="I89" s="96">
        <v>69.3</v>
      </c>
      <c r="J89" s="186">
        <f>((G89-D89)/D89)</f>
        <v>1.2271547664480442E-3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402">
        <v>77</v>
      </c>
      <c r="B90" s="403" t="s">
        <v>29</v>
      </c>
      <c r="C90" s="403" t="s">
        <v>31</v>
      </c>
      <c r="D90" s="73">
        <v>9902338681.3799992</v>
      </c>
      <c r="E90" s="55">
        <f t="shared" ref="E90:E92" si="27">(D90/$D$93)</f>
        <v>0.19835844994995067</v>
      </c>
      <c r="F90" s="96">
        <v>40.65</v>
      </c>
      <c r="G90" s="73">
        <v>9909355143.3999996</v>
      </c>
      <c r="H90" s="55">
        <f>(G90/$G$93)</f>
        <v>0.19846003847569821</v>
      </c>
      <c r="I90" s="96">
        <v>40.65</v>
      </c>
      <c r="J90" s="186">
        <f>((G90-D90)/D90)</f>
        <v>7.0856615247809698E-4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402">
        <v>78</v>
      </c>
      <c r="B91" s="54" t="s">
        <v>11</v>
      </c>
      <c r="C91" s="403" t="s">
        <v>32</v>
      </c>
      <c r="D91" s="73">
        <v>30350365696.451077</v>
      </c>
      <c r="E91" s="55">
        <f t="shared" ref="E91" si="28">(D91/$D$93)</f>
        <v>0.60796259234017658</v>
      </c>
      <c r="F91" s="96">
        <v>11.37</v>
      </c>
      <c r="G91" s="73">
        <v>30350365696.451077</v>
      </c>
      <c r="H91" s="55">
        <f>(G91/$G$93)</f>
        <v>0.60784326090895602</v>
      </c>
      <c r="I91" s="96">
        <v>11.37</v>
      </c>
      <c r="J91" s="186">
        <f>((G91-D91)/D91)</f>
        <v>0</v>
      </c>
      <c r="K91" s="186">
        <f>((I91-F91)/F91)</f>
        <v>0</v>
      </c>
      <c r="L91" s="9"/>
      <c r="M91" s="4"/>
      <c r="N91" s="225"/>
      <c r="O91" s="378"/>
    </row>
    <row r="92" spans="1:15" ht="12.95" customHeight="1">
      <c r="A92" s="402">
        <v>79</v>
      </c>
      <c r="B92" s="403" t="s">
        <v>14</v>
      </c>
      <c r="C92" s="403" t="s">
        <v>216</v>
      </c>
      <c r="D92" s="73">
        <v>7400000000</v>
      </c>
      <c r="E92" s="55">
        <f t="shared" si="27"/>
        <v>0.14823291515869194</v>
      </c>
      <c r="F92" s="96">
        <v>100</v>
      </c>
      <c r="G92" s="73">
        <v>7400000000</v>
      </c>
      <c r="H92" s="55">
        <f>(G92/$G$93)</f>
        <v>0.14820381987200368</v>
      </c>
      <c r="I92" s="96">
        <v>100</v>
      </c>
      <c r="J92" s="186">
        <f>((G92-D92)/D92)</f>
        <v>0</v>
      </c>
      <c r="K92" s="186">
        <f>((I92-F92)/F92)</f>
        <v>0</v>
      </c>
      <c r="L92" s="9"/>
      <c r="M92" s="4"/>
      <c r="N92" s="225"/>
      <c r="O92"/>
    </row>
    <row r="93" spans="1:15" ht="12.95" customHeight="1">
      <c r="A93" s="237"/>
      <c r="B93" s="241"/>
      <c r="C93" s="239" t="s">
        <v>56</v>
      </c>
      <c r="D93" s="78">
        <f>SUM(D89:D92)</f>
        <v>49921436086.431076</v>
      </c>
      <c r="E93" s="66">
        <f>(D93/$D$125)</f>
        <v>3.3580557716245726E-2</v>
      </c>
      <c r="F93" s="88"/>
      <c r="G93" s="78">
        <f>SUM(G89:G92)</f>
        <v>49931236633.381073</v>
      </c>
      <c r="H93" s="66">
        <f>(G93/$G$125)</f>
        <v>3.3779176361109081E-2</v>
      </c>
      <c r="I93" s="88"/>
      <c r="J93" s="186">
        <f>((G93-D93)/D93)</f>
        <v>1.9631941142536145E-4</v>
      </c>
      <c r="K93" s="186"/>
      <c r="L93" s="9"/>
      <c r="M93" s="4"/>
      <c r="N93"/>
      <c r="O93"/>
    </row>
    <row r="94" spans="1:15" ht="12.95" customHeight="1">
      <c r="A94" s="240"/>
      <c r="B94" s="80"/>
      <c r="C94" s="80" t="s">
        <v>82</v>
      </c>
      <c r="D94" s="392"/>
      <c r="E94" s="82"/>
      <c r="F94" s="83"/>
      <c r="G94" s="81"/>
      <c r="H94" s="82"/>
      <c r="I94" s="83"/>
      <c r="J94" s="186"/>
      <c r="K94" s="186"/>
      <c r="L94" s="9"/>
      <c r="M94" s="4"/>
      <c r="N94"/>
      <c r="O94"/>
    </row>
    <row r="95" spans="1:15" ht="12.95" customHeight="1">
      <c r="A95" s="402">
        <v>80</v>
      </c>
      <c r="B95" s="403" t="s">
        <v>7</v>
      </c>
      <c r="C95" s="403" t="s">
        <v>35</v>
      </c>
      <c r="D95" s="73">
        <v>1855537562.6600001</v>
      </c>
      <c r="E95" s="55">
        <f>(D95/$D$115)</f>
        <v>6.2260004886651357E-2</v>
      </c>
      <c r="F95" s="73">
        <v>3166.43</v>
      </c>
      <c r="G95" s="73">
        <v>1856514244.1300001</v>
      </c>
      <c r="H95" s="55">
        <f t="shared" ref="H95:H114" si="29">(G95/$G$115)</f>
        <v>6.244749031471758E-2</v>
      </c>
      <c r="I95" s="73">
        <v>3173.63</v>
      </c>
      <c r="J95" s="186">
        <f>((G95-D95)/D95)</f>
        <v>5.2636038722919188E-4</v>
      </c>
      <c r="K95" s="186">
        <f t="shared" ref="K95:K105" si="30">((I95-F95)/F95)</f>
        <v>2.2738541512050711E-3</v>
      </c>
      <c r="L95" s="9"/>
      <c r="M95" s="4"/>
      <c r="N95" s="226"/>
      <c r="O95"/>
    </row>
    <row r="96" spans="1:15" ht="12.95" customHeight="1">
      <c r="A96" s="402">
        <v>81</v>
      </c>
      <c r="B96" s="403" t="s">
        <v>14</v>
      </c>
      <c r="C96" s="403" t="s">
        <v>33</v>
      </c>
      <c r="D96" s="73">
        <v>180930996</v>
      </c>
      <c r="E96" s="55">
        <f t="shared" ref="E96:E114" si="31">(D96/$D$115)</f>
        <v>6.0708901408377466E-3</v>
      </c>
      <c r="F96" s="73">
        <v>134.68</v>
      </c>
      <c r="G96" s="73">
        <v>180478164</v>
      </c>
      <c r="H96" s="65">
        <f t="shared" si="29"/>
        <v>6.0707362919747224E-3</v>
      </c>
      <c r="I96" s="73">
        <v>134.34</v>
      </c>
      <c r="J96" s="186">
        <f>((G96-D96)/D96)</f>
        <v>-2.5027884111133727E-3</v>
      </c>
      <c r="K96" s="186">
        <f t="shared" si="30"/>
        <v>-2.5245025245025495E-3</v>
      </c>
      <c r="L96" s="9"/>
      <c r="M96" s="4"/>
      <c r="N96" s="413"/>
      <c r="O96" s="279"/>
    </row>
    <row r="97" spans="1:18" ht="12.95" customHeight="1">
      <c r="A97" s="402">
        <v>82</v>
      </c>
      <c r="B97" s="403" t="s">
        <v>55</v>
      </c>
      <c r="C97" s="403" t="s">
        <v>99</v>
      </c>
      <c r="D97" s="73">
        <v>953570260.99000001</v>
      </c>
      <c r="E97" s="55">
        <f t="shared" si="31"/>
        <v>3.1995735523615135E-2</v>
      </c>
      <c r="F97" s="73">
        <v>1.4031</v>
      </c>
      <c r="G97" s="73">
        <v>927529328.88999999</v>
      </c>
      <c r="H97" s="65">
        <f t="shared" si="29"/>
        <v>3.1199264409424516E-2</v>
      </c>
      <c r="I97" s="73">
        <v>1.3658999999999999</v>
      </c>
      <c r="J97" s="186">
        <f t="shared" ref="J97:J102" si="32">((G97-D97)/D97)</f>
        <v>-2.7308876089491545E-2</v>
      </c>
      <c r="K97" s="186">
        <f t="shared" si="30"/>
        <v>-2.6512721830233142E-2</v>
      </c>
      <c r="L97" s="9"/>
      <c r="M97" s="4"/>
      <c r="N97" s="453"/>
      <c r="O97" s="61"/>
    </row>
    <row r="98" spans="1:18" ht="12.95" customHeight="1">
      <c r="A98" s="402">
        <v>83</v>
      </c>
      <c r="B98" s="403" t="s">
        <v>9</v>
      </c>
      <c r="C98" s="403" t="s">
        <v>199</v>
      </c>
      <c r="D98" s="73">
        <v>4182171019.9000001</v>
      </c>
      <c r="E98" s="55">
        <f t="shared" si="31"/>
        <v>0.14032698306711502</v>
      </c>
      <c r="F98" s="73">
        <v>422.41160000000002</v>
      </c>
      <c r="G98" s="73">
        <v>4183056210.5300002</v>
      </c>
      <c r="H98" s="65">
        <f t="shared" si="29"/>
        <v>0.14070528304263294</v>
      </c>
      <c r="I98" s="73">
        <v>423.04160000000002</v>
      </c>
      <c r="J98" s="186">
        <f>((G98-D98)/D98)</f>
        <v>2.1165816170312429E-4</v>
      </c>
      <c r="K98" s="186">
        <f t="shared" si="30"/>
        <v>1.4914363147224068E-3</v>
      </c>
      <c r="L98" s="9"/>
      <c r="M98" s="4"/>
      <c r="N98" s="453"/>
      <c r="O98" s="277"/>
    </row>
    <row r="99" spans="1:18" ht="12.75" customHeight="1">
      <c r="A99" s="402">
        <v>84</v>
      </c>
      <c r="B99" s="403" t="s">
        <v>18</v>
      </c>
      <c r="C99" s="403" t="s">
        <v>19</v>
      </c>
      <c r="D99" s="73">
        <v>2452810267.98</v>
      </c>
      <c r="E99" s="55">
        <f t="shared" si="31"/>
        <v>8.230066711855924E-2</v>
      </c>
      <c r="F99" s="73">
        <v>12.334199999999999</v>
      </c>
      <c r="G99" s="73">
        <v>2446402690.8499999</v>
      </c>
      <c r="H99" s="65">
        <f t="shared" si="29"/>
        <v>8.22895427954803E-2</v>
      </c>
      <c r="I99" s="73">
        <v>12.298299999999999</v>
      </c>
      <c r="J99" s="186">
        <f>((G99-D99)/D99)</f>
        <v>-2.6123411230160264E-3</v>
      </c>
      <c r="K99" s="186">
        <f t="shared" si="30"/>
        <v>-2.9106062817207297E-3</v>
      </c>
      <c r="L99" s="9"/>
      <c r="M99" s="313"/>
      <c r="N99" s="365"/>
      <c r="O99" s="363"/>
      <c r="P99" s="356"/>
      <c r="Q99" s="296"/>
      <c r="R99" s="379"/>
    </row>
    <row r="100" spans="1:18" ht="12.95" customHeight="1" thickBot="1">
      <c r="A100" s="402">
        <v>85</v>
      </c>
      <c r="B100" s="54" t="s">
        <v>34</v>
      </c>
      <c r="C100" s="54" t="s">
        <v>163</v>
      </c>
      <c r="D100" s="73">
        <v>4214941005.0500002</v>
      </c>
      <c r="E100" s="55">
        <f t="shared" si="31"/>
        <v>0.14142653474239864</v>
      </c>
      <c r="F100" s="73">
        <v>185.51</v>
      </c>
      <c r="G100" s="73">
        <v>4214941005.0500002</v>
      </c>
      <c r="H100" s="65">
        <f t="shared" si="29"/>
        <v>0.1417777905137014</v>
      </c>
      <c r="I100" s="73">
        <v>185.27</v>
      </c>
      <c r="J100" s="186">
        <f t="shared" si="32"/>
        <v>0</v>
      </c>
      <c r="K100" s="186">
        <f t="shared" si="30"/>
        <v>-1.2937307961833899E-3</v>
      </c>
      <c r="L100" s="9"/>
      <c r="M100" s="305"/>
      <c r="N100" s="364"/>
      <c r="O100" s="362"/>
      <c r="P100" s="357"/>
      <c r="Q100" s="298"/>
      <c r="R100" s="380"/>
    </row>
    <row r="101" spans="1:18" ht="12.75" customHeight="1">
      <c r="A101" s="402">
        <v>86</v>
      </c>
      <c r="B101" s="405" t="s">
        <v>137</v>
      </c>
      <c r="C101" s="405" t="s">
        <v>202</v>
      </c>
      <c r="D101" s="73">
        <v>5174075970.2299995</v>
      </c>
      <c r="E101" s="55">
        <f t="shared" si="31"/>
        <v>0.17360898624365503</v>
      </c>
      <c r="F101" s="73">
        <v>115.05</v>
      </c>
      <c r="G101" s="73">
        <v>5179589194.3699999</v>
      </c>
      <c r="H101" s="65">
        <f t="shared" si="29"/>
        <v>0.17422562044559625</v>
      </c>
      <c r="I101" s="73">
        <v>115.05</v>
      </c>
      <c r="J101" s="186">
        <f>((G101-D101)/D101)</f>
        <v>1.0655475821618576E-3</v>
      </c>
      <c r="K101" s="186">
        <f t="shared" si="30"/>
        <v>0</v>
      </c>
      <c r="L101" s="9"/>
      <c r="M101" s="4"/>
      <c r="N101" s="308"/>
      <c r="O101" s="308"/>
      <c r="P101" s="308"/>
      <c r="Q101" s="306"/>
    </row>
    <row r="102" spans="1:18" ht="12.95" customHeight="1" thickBot="1">
      <c r="A102" s="402">
        <v>87</v>
      </c>
      <c r="B102" s="403" t="s">
        <v>11</v>
      </c>
      <c r="C102" s="73" t="s">
        <v>12</v>
      </c>
      <c r="D102" s="73">
        <v>2263134286.1399999</v>
      </c>
      <c r="E102" s="55">
        <f t="shared" si="31"/>
        <v>7.5936351033623881E-2</v>
      </c>
      <c r="F102" s="73">
        <v>3890.59</v>
      </c>
      <c r="G102" s="73">
        <v>2253480648.4200001</v>
      </c>
      <c r="H102" s="65">
        <f t="shared" si="29"/>
        <v>7.5800232296390296E-2</v>
      </c>
      <c r="I102" s="73">
        <v>3873.84</v>
      </c>
      <c r="J102" s="186">
        <f t="shared" si="32"/>
        <v>-4.2656053505623071E-3</v>
      </c>
      <c r="K102" s="186">
        <f t="shared" si="30"/>
        <v>-4.3052596135804595E-3</v>
      </c>
      <c r="L102" s="9"/>
      <c r="M102" s="4"/>
      <c r="N102" s="298"/>
      <c r="O102" s="298"/>
      <c r="P102" s="298"/>
      <c r="Q102" s="307"/>
    </row>
    <row r="103" spans="1:18" ht="13.5" customHeight="1">
      <c r="A103" s="402">
        <v>88</v>
      </c>
      <c r="B103" s="54" t="s">
        <v>60</v>
      </c>
      <c r="C103" s="73" t="s">
        <v>204</v>
      </c>
      <c r="D103" s="73">
        <v>1812955426.78</v>
      </c>
      <c r="E103" s="55">
        <f t="shared" si="31"/>
        <v>6.0831220020570669E-2</v>
      </c>
      <c r="F103" s="73">
        <v>1.0693999999999999</v>
      </c>
      <c r="G103" s="73">
        <v>1797242946.1300001</v>
      </c>
      <c r="H103" s="65">
        <f t="shared" si="29"/>
        <v>6.045378419611451E-2</v>
      </c>
      <c r="I103" s="73">
        <v>1.0619000000000001</v>
      </c>
      <c r="J103" s="186">
        <f>((G103-D103)/D103)</f>
        <v>-8.6667771407413358E-3</v>
      </c>
      <c r="K103" s="186">
        <f t="shared" si="30"/>
        <v>-7.0132784739104555E-3</v>
      </c>
      <c r="L103" s="9"/>
      <c r="M103" s="4"/>
      <c r="N103" s="308"/>
      <c r="O103" s="308"/>
      <c r="P103" s="308"/>
      <c r="Q103" s="308"/>
    </row>
    <row r="104" spans="1:18" ht="12.95" customHeight="1">
      <c r="A104" s="402">
        <v>89</v>
      </c>
      <c r="B104" s="54" t="s">
        <v>76</v>
      </c>
      <c r="C104" s="403" t="s">
        <v>41</v>
      </c>
      <c r="D104" s="73">
        <v>1087022479.1300001</v>
      </c>
      <c r="E104" s="55">
        <f t="shared" si="31"/>
        <v>3.6473540727202554E-2</v>
      </c>
      <c r="F104" s="74">
        <v>552.20000000000005</v>
      </c>
      <c r="G104" s="73">
        <v>1091280743.01</v>
      </c>
      <c r="H104" s="65">
        <f t="shared" si="29"/>
        <v>3.6707363730295636E-2</v>
      </c>
      <c r="I104" s="74">
        <v>552.20000000000005</v>
      </c>
      <c r="J104" s="186">
        <f>((G104-D104)/D104)</f>
        <v>3.9173650607556738E-3</v>
      </c>
      <c r="K104" s="186">
        <f t="shared" si="30"/>
        <v>0</v>
      </c>
      <c r="L104" s="9"/>
      <c r="M104" s="293"/>
      <c r="N104" s="255"/>
    </row>
    <row r="105" spans="1:18" ht="12.95" customHeight="1">
      <c r="A105" s="402">
        <v>90</v>
      </c>
      <c r="B105" s="54" t="s">
        <v>65</v>
      </c>
      <c r="C105" s="403" t="s">
        <v>71</v>
      </c>
      <c r="D105" s="73">
        <v>1994500518.8</v>
      </c>
      <c r="E105" s="55">
        <f t="shared" si="31"/>
        <v>6.6922715306771921E-2</v>
      </c>
      <c r="F105" s="74">
        <v>2.8</v>
      </c>
      <c r="G105" s="73">
        <v>1963742643.0699999</v>
      </c>
      <c r="H105" s="65">
        <f t="shared" si="29"/>
        <v>6.605432738878822E-2</v>
      </c>
      <c r="I105" s="74">
        <v>2.76</v>
      </c>
      <c r="J105" s="186">
        <f>((G105-D105)/D105)</f>
        <v>-1.542134255673477E-2</v>
      </c>
      <c r="K105" s="186">
        <f t="shared" si="30"/>
        <v>-1.4285714285714299E-2</v>
      </c>
      <c r="L105" s="9"/>
      <c r="M105" s="209"/>
    </row>
    <row r="106" spans="1:18" ht="12.95" customHeight="1" thickBot="1">
      <c r="A106" s="402">
        <v>91</v>
      </c>
      <c r="B106" s="54" t="s">
        <v>115</v>
      </c>
      <c r="C106" s="415" t="s">
        <v>67</v>
      </c>
      <c r="D106" s="73">
        <v>162369757.75999999</v>
      </c>
      <c r="E106" s="55">
        <f t="shared" si="31"/>
        <v>5.4480933800607452E-3</v>
      </c>
      <c r="F106" s="74">
        <v>1.6422330000000001</v>
      </c>
      <c r="G106" s="73">
        <v>161206638.05000001</v>
      </c>
      <c r="H106" s="65">
        <f t="shared" si="29"/>
        <v>5.4225007969239325E-3</v>
      </c>
      <c r="I106" s="74">
        <v>1.6306940000000001</v>
      </c>
      <c r="J106" s="186">
        <f>((G106-D106)/D106)</f>
        <v>-7.1634011533058695E-3</v>
      </c>
      <c r="K106" s="186">
        <f t="shared" ref="K106:K114" si="33">((I106-F106)/F106)</f>
        <v>-7.0264085546934973E-3</v>
      </c>
      <c r="L106" s="9"/>
      <c r="M106" s="293"/>
      <c r="N106" s="294"/>
      <c r="O106" s="255"/>
    </row>
    <row r="107" spans="1:18" ht="12.95" customHeight="1">
      <c r="A107" s="402">
        <v>92</v>
      </c>
      <c r="B107" s="403" t="s">
        <v>55</v>
      </c>
      <c r="C107" s="403" t="s">
        <v>131</v>
      </c>
      <c r="D107" s="73">
        <v>550417985.62</v>
      </c>
      <c r="E107" s="55">
        <f t="shared" si="31"/>
        <v>1.8468516705895052E-2</v>
      </c>
      <c r="F107" s="74">
        <v>1.1057999999999999</v>
      </c>
      <c r="G107" s="73">
        <v>546620147.23000002</v>
      </c>
      <c r="H107" s="65">
        <f t="shared" si="29"/>
        <v>1.8386638539351092E-2</v>
      </c>
      <c r="I107" s="74">
        <v>1.0982000000000001</v>
      </c>
      <c r="J107" s="186">
        <f t="shared" ref="J107:J114" si="34">((G107-D107)/D107)</f>
        <v>-6.8999169526083653E-3</v>
      </c>
      <c r="K107" s="186">
        <f t="shared" si="33"/>
        <v>-6.8728522336768223E-3</v>
      </c>
      <c r="L107" s="9"/>
      <c r="M107" s="4"/>
      <c r="Q107" s="308"/>
    </row>
    <row r="108" spans="1:18" ht="12.95" customHeight="1">
      <c r="A108" s="402">
        <v>93</v>
      </c>
      <c r="B108" s="403" t="s">
        <v>138</v>
      </c>
      <c r="C108" s="403" t="s">
        <v>140</v>
      </c>
      <c r="D108" s="73">
        <v>717541985.20000005</v>
      </c>
      <c r="E108" s="55">
        <f t="shared" si="31"/>
        <v>2.4076132116068297E-2</v>
      </c>
      <c r="F108" s="74">
        <v>1.1778999999999999</v>
      </c>
      <c r="G108" s="73">
        <v>718074683.25</v>
      </c>
      <c r="H108" s="65">
        <f t="shared" si="29"/>
        <v>2.4153847442475247E-2</v>
      </c>
      <c r="I108" s="74">
        <v>1.1778999999999999</v>
      </c>
      <c r="J108" s="186">
        <f t="shared" si="34"/>
        <v>7.4239286479030732E-4</v>
      </c>
      <c r="K108" s="186">
        <f t="shared" si="33"/>
        <v>0</v>
      </c>
      <c r="L108" s="9"/>
      <c r="M108" s="4"/>
    </row>
    <row r="109" spans="1:18" ht="12.95" customHeight="1">
      <c r="A109" s="402">
        <v>94</v>
      </c>
      <c r="B109" s="403" t="s">
        <v>112</v>
      </c>
      <c r="C109" s="403" t="s">
        <v>142</v>
      </c>
      <c r="D109" s="73">
        <v>257120537.33000001</v>
      </c>
      <c r="E109" s="55">
        <f t="shared" si="31"/>
        <v>8.627325165908006E-3</v>
      </c>
      <c r="F109" s="74">
        <v>128.46</v>
      </c>
      <c r="G109" s="73">
        <v>257871127.86000001</v>
      </c>
      <c r="H109" s="65">
        <f t="shared" si="29"/>
        <v>8.6740001109062471E-3</v>
      </c>
      <c r="I109" s="74">
        <v>128.30000000000001</v>
      </c>
      <c r="J109" s="186">
        <f t="shared" si="34"/>
        <v>2.9192165580949284E-3</v>
      </c>
      <c r="K109" s="186">
        <f t="shared" si="33"/>
        <v>-1.2455238984897758E-3</v>
      </c>
      <c r="L109" s="9"/>
      <c r="N109" s="375"/>
    </row>
    <row r="110" spans="1:18" ht="12.95" customHeight="1">
      <c r="A110" s="402">
        <v>95</v>
      </c>
      <c r="B110" s="403" t="s">
        <v>50</v>
      </c>
      <c r="C110" s="403" t="s">
        <v>148</v>
      </c>
      <c r="D110" s="73">
        <v>164537437.74000001</v>
      </c>
      <c r="E110" s="55">
        <f t="shared" si="31"/>
        <v>5.5208268934443415E-3</v>
      </c>
      <c r="F110" s="74">
        <v>3.5503</v>
      </c>
      <c r="G110" s="73">
        <v>160983096.31</v>
      </c>
      <c r="H110" s="65">
        <f t="shared" si="29"/>
        <v>5.4149815329658331E-3</v>
      </c>
      <c r="I110" s="74">
        <v>3.5226999999999999</v>
      </c>
      <c r="J110" s="186">
        <f t="shared" si="34"/>
        <v>-2.1602022486921991E-2</v>
      </c>
      <c r="K110" s="186">
        <f t="shared" si="33"/>
        <v>-7.7739909303439336E-3</v>
      </c>
      <c r="L110" s="9"/>
      <c r="M110" s="4"/>
    </row>
    <row r="111" spans="1:18" ht="12.95" customHeight="1">
      <c r="A111" s="402">
        <v>96</v>
      </c>
      <c r="B111" s="403" t="s">
        <v>113</v>
      </c>
      <c r="C111" s="403" t="s">
        <v>200</v>
      </c>
      <c r="D111" s="73">
        <v>414584992.08999997</v>
      </c>
      <c r="E111" s="55">
        <f t="shared" si="31"/>
        <v>1.3910827866213017E-2</v>
      </c>
      <c r="F111" s="74">
        <v>130.47999999999999</v>
      </c>
      <c r="G111" s="73">
        <v>415280945.60000002</v>
      </c>
      <c r="H111" s="65">
        <f t="shared" si="29"/>
        <v>1.396878742527268E-2</v>
      </c>
      <c r="I111" s="74">
        <v>130.74</v>
      </c>
      <c r="J111" s="186">
        <f>((G111-D111)/D111)</f>
        <v>1.6786751167513787E-3</v>
      </c>
      <c r="K111" s="186">
        <f t="shared" si="33"/>
        <v>1.9926425505826131E-3</v>
      </c>
      <c r="L111" s="9"/>
      <c r="M111" s="4"/>
    </row>
    <row r="112" spans="1:18" ht="12.95" customHeight="1">
      <c r="A112" s="402">
        <v>97</v>
      </c>
      <c r="B112" s="403" t="s">
        <v>134</v>
      </c>
      <c r="C112" s="403" t="s">
        <v>166</v>
      </c>
      <c r="D112" s="73">
        <v>86671048.120000005</v>
      </c>
      <c r="E112" s="55">
        <f t="shared" si="31"/>
        <v>2.9081275356920159E-3</v>
      </c>
      <c r="F112" s="74">
        <v>140.45457400000001</v>
      </c>
      <c r="G112" s="73">
        <v>87804023.109999999</v>
      </c>
      <c r="H112" s="65">
        <f t="shared" si="29"/>
        <v>2.9534601741364359E-3</v>
      </c>
      <c r="I112" s="74">
        <v>142.323004</v>
      </c>
      <c r="J112" s="186">
        <f>((G112-D112)/D112)</f>
        <v>1.3072127481732299E-2</v>
      </c>
      <c r="K112" s="186">
        <f>((I112-F112)/F112)</f>
        <v>1.3302735160479638E-2</v>
      </c>
      <c r="L112" s="9"/>
      <c r="M112" s="4"/>
    </row>
    <row r="113" spans="1:16" ht="12.95" customHeight="1">
      <c r="A113" s="402">
        <v>98</v>
      </c>
      <c r="B113" s="403" t="s">
        <v>133</v>
      </c>
      <c r="C113" s="403" t="s">
        <v>186</v>
      </c>
      <c r="D113" s="73">
        <v>1262970707.77</v>
      </c>
      <c r="E113" s="55">
        <f t="shared" ref="E113" si="35">(D113/$D$115)</f>
        <v>4.2377240978476477E-2</v>
      </c>
      <c r="F113" s="74">
        <v>2.2206999999999999</v>
      </c>
      <c r="G113" s="73">
        <v>1271949887.6500001</v>
      </c>
      <c r="H113" s="65">
        <f t="shared" ref="H113" si="36">(G113/$G$115)</f>
        <v>4.2784524029898852E-2</v>
      </c>
      <c r="I113" s="74">
        <v>2.2366999999999999</v>
      </c>
      <c r="J113" s="186">
        <f t="shared" ref="J113" si="37">((G113-D113)/D113)</f>
        <v>7.1095709700618927E-3</v>
      </c>
      <c r="K113" s="186">
        <f t="shared" ref="K113" si="38">((I113-F113)/F113)</f>
        <v>7.2049353807358109E-3</v>
      </c>
      <c r="L113" s="9"/>
      <c r="M113" s="4"/>
    </row>
    <row r="114" spans="1:16" ht="12.95" customHeight="1">
      <c r="A114" s="402">
        <v>99</v>
      </c>
      <c r="B114" s="403" t="s">
        <v>206</v>
      </c>
      <c r="C114" s="403" t="s">
        <v>207</v>
      </c>
      <c r="D114" s="73">
        <v>15178109.720000001</v>
      </c>
      <c r="E114" s="55">
        <f t="shared" si="31"/>
        <v>5.0928054724079215E-4</v>
      </c>
      <c r="F114" s="74">
        <v>1.0015000000000001</v>
      </c>
      <c r="G114" s="73">
        <v>15156677.779999999</v>
      </c>
      <c r="H114" s="65">
        <f t="shared" si="29"/>
        <v>5.0982452295344084E-4</v>
      </c>
      <c r="I114" s="74">
        <v>1.0001</v>
      </c>
      <c r="J114" s="186">
        <f t="shared" si="34"/>
        <v>-1.4120295870414449E-3</v>
      </c>
      <c r="K114" s="186">
        <f t="shared" si="33"/>
        <v>-1.3979031452821446E-3</v>
      </c>
      <c r="L114" s="9"/>
      <c r="M114" s="273"/>
      <c r="N114" s="299"/>
    </row>
    <row r="115" spans="1:16" ht="12.95" customHeight="1">
      <c r="A115" s="242"/>
      <c r="B115" s="68"/>
      <c r="C115" s="43" t="s">
        <v>56</v>
      </c>
      <c r="D115" s="69">
        <f>SUM(D95:D114)</f>
        <v>29803042355.010002</v>
      </c>
      <c r="E115" s="66">
        <f>(D115/$D$125)</f>
        <v>2.0047555967528607E-2</v>
      </c>
      <c r="F115" s="68"/>
      <c r="G115" s="69">
        <f>SUM(G95:G114)</f>
        <v>29729205045.289997</v>
      </c>
      <c r="H115" s="66">
        <f>(G115/$G$125)</f>
        <v>2.0112220886375105E-2</v>
      </c>
      <c r="I115" s="68"/>
      <c r="J115" s="186">
        <f>((G115-D115)/D115)</f>
        <v>-2.4775091361634999E-3</v>
      </c>
      <c r="K115" s="210"/>
      <c r="L115" s="9"/>
      <c r="M115" s="274"/>
      <c r="N115" s="10"/>
    </row>
    <row r="116" spans="1:16" s="13" customFormat="1" ht="12.95" customHeight="1">
      <c r="A116" s="236"/>
      <c r="B116" s="236"/>
      <c r="C116" s="80" t="s">
        <v>90</v>
      </c>
      <c r="D116" s="392"/>
      <c r="E116" s="82"/>
      <c r="F116" s="83"/>
      <c r="G116" s="81"/>
      <c r="H116" s="82"/>
      <c r="I116" s="83"/>
      <c r="J116" s="186"/>
      <c r="K116" s="186"/>
      <c r="L116" s="9"/>
      <c r="M116" s="274"/>
      <c r="N116" s="10"/>
    </row>
    <row r="117" spans="1:16" ht="16.5" customHeight="1" thickBot="1">
      <c r="A117" s="402">
        <v>100</v>
      </c>
      <c r="B117" s="403" t="s">
        <v>18</v>
      </c>
      <c r="C117" s="54" t="s">
        <v>36</v>
      </c>
      <c r="D117" s="84">
        <v>600534072.22000003</v>
      </c>
      <c r="E117" s="55">
        <f>(D117/$D$124)</f>
        <v>4.0105216700308359E-2</v>
      </c>
      <c r="F117" s="367">
        <v>13.639799999999999</v>
      </c>
      <c r="G117" s="84">
        <v>559499391.29999995</v>
      </c>
      <c r="H117" s="55">
        <f t="shared" ref="H117:H123" si="39">(G117/$G$124)</f>
        <v>3.7349596688914188E-2</v>
      </c>
      <c r="I117" s="367">
        <v>13.6143</v>
      </c>
      <c r="J117" s="186">
        <f t="shared" ref="J117:J124" si="40">((G117-D117)/D117)</f>
        <v>-6.8330312663704124E-2</v>
      </c>
      <c r="K117" s="230">
        <f t="shared" ref="K117:K123" si="41">((I117-F117)/F117)</f>
        <v>-1.8695288787225026E-3</v>
      </c>
      <c r="L117" s="9"/>
      <c r="M117" s="366"/>
      <c r="N117" s="364"/>
      <c r="O117" s="302"/>
      <c r="P117" s="441"/>
    </row>
    <row r="118" spans="1:16" ht="12" customHeight="1" thickBot="1">
      <c r="A118" s="402">
        <v>101</v>
      </c>
      <c r="B118" s="403" t="s">
        <v>37</v>
      </c>
      <c r="C118" s="54" t="s">
        <v>165</v>
      </c>
      <c r="D118" s="84">
        <v>2775335092.8699999</v>
      </c>
      <c r="E118" s="55">
        <f t="shared" ref="E118:E123" si="42">(D118/$D$124)</f>
        <v>0.18534404701478133</v>
      </c>
      <c r="F118" s="367">
        <v>1.4</v>
      </c>
      <c r="G118" s="84">
        <v>2764565963.6300001</v>
      </c>
      <c r="H118" s="55">
        <f t="shared" si="39"/>
        <v>0.18454966237150922</v>
      </c>
      <c r="I118" s="367">
        <v>1.39</v>
      </c>
      <c r="J118" s="230">
        <f t="shared" si="40"/>
        <v>-3.8802987313734843E-3</v>
      </c>
      <c r="K118" s="230">
        <f t="shared" si="41"/>
        <v>-7.1428571428571496E-3</v>
      </c>
      <c r="L118" s="9"/>
      <c r="M118" s="314"/>
      <c r="N118" s="312"/>
      <c r="O118" s="303"/>
      <c r="P118" s="442"/>
    </row>
    <row r="119" spans="1:16" ht="12" customHeight="1" thickBot="1">
      <c r="A119" s="402">
        <v>102</v>
      </c>
      <c r="B119" s="403" t="s">
        <v>7</v>
      </c>
      <c r="C119" s="54" t="s">
        <v>39</v>
      </c>
      <c r="D119" s="76">
        <v>1553226697.3900001</v>
      </c>
      <c r="E119" s="55">
        <f t="shared" si="42"/>
        <v>0.10372849129651041</v>
      </c>
      <c r="F119" s="76">
        <v>1.18</v>
      </c>
      <c r="G119" s="76">
        <v>1555683155.79</v>
      </c>
      <c r="H119" s="55">
        <f t="shared" si="39"/>
        <v>0.10385022637734861</v>
      </c>
      <c r="I119" s="76">
        <v>1.18</v>
      </c>
      <c r="J119" s="186">
        <f t="shared" si="40"/>
        <v>1.5815195580449544E-3</v>
      </c>
      <c r="K119" s="186">
        <f t="shared" si="41"/>
        <v>0</v>
      </c>
      <c r="L119" s="9"/>
      <c r="M119" s="439"/>
      <c r="N119" s="297"/>
      <c r="O119" s="298"/>
    </row>
    <row r="120" spans="1:16" ht="12" customHeight="1" thickBot="1">
      <c r="A120" s="402">
        <v>103</v>
      </c>
      <c r="B120" s="409" t="s">
        <v>9</v>
      </c>
      <c r="C120" s="403" t="s">
        <v>40</v>
      </c>
      <c r="D120" s="76">
        <v>363235148.69</v>
      </c>
      <c r="E120" s="55">
        <f t="shared" si="42"/>
        <v>2.4257781573539867E-2</v>
      </c>
      <c r="F120" s="76">
        <v>36.375999999999998</v>
      </c>
      <c r="G120" s="76">
        <v>361400566.86000001</v>
      </c>
      <c r="H120" s="55">
        <f t="shared" si="39"/>
        <v>2.4125433602354605E-2</v>
      </c>
      <c r="I120" s="76">
        <v>36.226900000000001</v>
      </c>
      <c r="J120" s="186">
        <f t="shared" si="40"/>
        <v>-5.0506726472269118E-3</v>
      </c>
      <c r="K120" s="186">
        <f t="shared" si="41"/>
        <v>-4.0988563888277197E-3</v>
      </c>
      <c r="L120" s="9"/>
      <c r="M120" s="440"/>
      <c r="P120" s="300"/>
    </row>
    <row r="121" spans="1:16" ht="12" customHeight="1">
      <c r="A121" s="402">
        <v>104</v>
      </c>
      <c r="B121" s="403" t="s">
        <v>7</v>
      </c>
      <c r="C121" s="403" t="s">
        <v>89</v>
      </c>
      <c r="D121" s="73">
        <v>253764947.19</v>
      </c>
      <c r="E121" s="55">
        <f t="shared" si="42"/>
        <v>1.6947078723401558E-2</v>
      </c>
      <c r="F121" s="96">
        <v>217.77</v>
      </c>
      <c r="G121" s="73">
        <v>253238824.28999999</v>
      </c>
      <c r="H121" s="55">
        <f t="shared" si="39"/>
        <v>1.690505494783423E-2</v>
      </c>
      <c r="I121" s="96">
        <v>217.48</v>
      </c>
      <c r="J121" s="186">
        <f>((G121-D121)/D121)</f>
        <v>-2.0732686126507653E-3</v>
      </c>
      <c r="K121" s="186">
        <f t="shared" si="41"/>
        <v>-1.331680213068928E-3</v>
      </c>
      <c r="L121" s="9"/>
      <c r="M121" s="354"/>
      <c r="N121" s="10"/>
      <c r="P121" s="352"/>
    </row>
    <row r="122" spans="1:16" ht="12" customHeight="1">
      <c r="A122" s="402">
        <v>105</v>
      </c>
      <c r="B122" s="54" t="s">
        <v>34</v>
      </c>
      <c r="C122" s="54" t="s">
        <v>185</v>
      </c>
      <c r="D122" s="73">
        <v>8773085119.3999996</v>
      </c>
      <c r="E122" s="55">
        <f t="shared" ref="E122" si="43">(D122/$D$124)</f>
        <v>0.5858892877520061</v>
      </c>
      <c r="F122" s="96">
        <v>109.93</v>
      </c>
      <c r="G122" s="73">
        <v>8829168752.1000004</v>
      </c>
      <c r="H122" s="55">
        <f t="shared" ref="H122" si="44">(G122/$G$124)</f>
        <v>0.58939455005140551</v>
      </c>
      <c r="I122" s="96">
        <v>110.02</v>
      </c>
      <c r="J122" s="186">
        <f t="shared" ref="J122" si="45">((G122-D122)/D122)</f>
        <v>6.3926921871511923E-3</v>
      </c>
      <c r="K122" s="186">
        <f t="shared" ref="K122" si="46">((I122-F122)/F122)</f>
        <v>8.1870281087955234E-4</v>
      </c>
      <c r="L122" s="9"/>
      <c r="M122" s="354"/>
      <c r="N122" s="10"/>
      <c r="P122" s="399"/>
    </row>
    <row r="123" spans="1:16" ht="12" customHeight="1" thickBot="1">
      <c r="A123" s="402">
        <v>106</v>
      </c>
      <c r="B123" s="403" t="s">
        <v>55</v>
      </c>
      <c r="C123" s="403" t="s">
        <v>217</v>
      </c>
      <c r="D123" s="73">
        <v>654782950.60000002</v>
      </c>
      <c r="E123" s="55">
        <f t="shared" si="42"/>
        <v>4.3728096939452454E-2</v>
      </c>
      <c r="F123" s="96">
        <v>1.0202</v>
      </c>
      <c r="G123" s="73">
        <v>656508484.62</v>
      </c>
      <c r="H123" s="55">
        <f t="shared" si="39"/>
        <v>4.3825475960633492E-2</v>
      </c>
      <c r="I123" s="96">
        <v>1.0213000000000001</v>
      </c>
      <c r="J123" s="186">
        <f t="shared" si="40"/>
        <v>2.6352763437392729E-3</v>
      </c>
      <c r="K123" s="186">
        <f t="shared" si="41"/>
        <v>1.0782199568713006E-3</v>
      </c>
      <c r="L123" s="9"/>
      <c r="M123" s="4"/>
      <c r="N123" s="10"/>
      <c r="P123" s="301"/>
    </row>
    <row r="124" spans="1:16" ht="12" customHeight="1">
      <c r="A124" s="243"/>
      <c r="B124" s="244"/>
      <c r="C124" s="239" t="s">
        <v>56</v>
      </c>
      <c r="D124" s="91">
        <f>SUM(D117:D123)</f>
        <v>14973964028.359999</v>
      </c>
      <c r="E124" s="66">
        <f>(D124/$D$125)</f>
        <v>1.0072507978832031E-2</v>
      </c>
      <c r="F124" s="88"/>
      <c r="G124" s="91">
        <f>SUM(G117:G123)</f>
        <v>14980065138.590002</v>
      </c>
      <c r="H124" s="66">
        <f>(G124/$G$125)</f>
        <v>1.0134222509503046E-2</v>
      </c>
      <c r="I124" s="88"/>
      <c r="J124" s="186">
        <f t="shared" si="40"/>
        <v>4.0744790213520846E-4</v>
      </c>
      <c r="K124" s="186"/>
      <c r="L124" s="9"/>
      <c r="M124" s="345" t="s">
        <v>184</v>
      </c>
      <c r="N124" s="10"/>
    </row>
    <row r="125" spans="1:16" ht="15" customHeight="1">
      <c r="A125" s="245"/>
      <c r="B125" s="246"/>
      <c r="C125" s="247" t="s">
        <v>42</v>
      </c>
      <c r="D125" s="42">
        <f>SUM(D19,D47,D59,D87,D93,D115,D124)</f>
        <v>1486617241686.8438</v>
      </c>
      <c r="E125" s="56"/>
      <c r="F125" s="41"/>
      <c r="G125" s="42">
        <f>SUM(G19,G47,G59,G87,G93,G115,G124)</f>
        <v>1478166196226.9844</v>
      </c>
      <c r="H125" s="56"/>
      <c r="I125" s="41"/>
      <c r="J125" s="186">
        <f>((G125-D125)/D125)</f>
        <v>-5.6847487186884047E-3</v>
      </c>
      <c r="K125" s="186"/>
      <c r="L125" s="9"/>
      <c r="M125" s="346">
        <f>((G125-D125)/D125)</f>
        <v>-5.6847487186884047E-3</v>
      </c>
      <c r="N125" s="194"/>
    </row>
    <row r="126" spans="1:16" ht="11.25" customHeight="1">
      <c r="A126" s="340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9"/>
      <c r="M126" s="4"/>
    </row>
    <row r="127" spans="1:16" ht="12" customHeight="1">
      <c r="A127" s="447" t="s">
        <v>224</v>
      </c>
      <c r="B127" s="448"/>
      <c r="C127" s="448"/>
      <c r="D127" s="448"/>
      <c r="E127" s="448"/>
      <c r="F127" s="448"/>
      <c r="G127" s="448"/>
      <c r="H127" s="448"/>
      <c r="I127" s="448"/>
      <c r="J127" s="448"/>
      <c r="K127" s="449"/>
      <c r="L127" s="9"/>
      <c r="M127" s="4"/>
    </row>
    <row r="128" spans="1:16" ht="27" customHeight="1">
      <c r="A128" s="267"/>
      <c r="B128" s="268"/>
      <c r="C128" s="267" t="s">
        <v>63</v>
      </c>
      <c r="D128" s="421" t="s">
        <v>221</v>
      </c>
      <c r="E128" s="422"/>
      <c r="F128" s="423"/>
      <c r="G128" s="421" t="s">
        <v>223</v>
      </c>
      <c r="H128" s="422"/>
      <c r="I128" s="423"/>
      <c r="J128" s="445" t="s">
        <v>84</v>
      </c>
      <c r="K128" s="446"/>
      <c r="M128" s="4"/>
    </row>
    <row r="129" spans="1:21" ht="27" customHeight="1">
      <c r="A129" s="248"/>
      <c r="B129" s="374"/>
      <c r="C129" s="249"/>
      <c r="D129" s="92" t="s">
        <v>97</v>
      </c>
      <c r="E129" s="93" t="s">
        <v>83</v>
      </c>
      <c r="F129" s="93" t="s">
        <v>98</v>
      </c>
      <c r="G129" s="92" t="s">
        <v>97</v>
      </c>
      <c r="H129" s="93" t="s">
        <v>83</v>
      </c>
      <c r="I129" s="93" t="s">
        <v>98</v>
      </c>
      <c r="J129" s="393" t="s">
        <v>155</v>
      </c>
      <c r="K129" s="211" t="s">
        <v>154</v>
      </c>
      <c r="M129" s="4"/>
    </row>
    <row r="130" spans="1:21" ht="12" customHeight="1">
      <c r="A130" s="402">
        <v>1</v>
      </c>
      <c r="B130" s="54" t="s">
        <v>43</v>
      </c>
      <c r="C130" s="54" t="s">
        <v>44</v>
      </c>
      <c r="D130" s="90">
        <v>2640750000</v>
      </c>
      <c r="E130" s="77">
        <f>(D130/$D$140)</f>
        <v>0.14184893156441641</v>
      </c>
      <c r="F130" s="89">
        <v>17.5</v>
      </c>
      <c r="G130" s="90">
        <v>2582300000</v>
      </c>
      <c r="H130" s="77">
        <f t="shared" ref="H130:H139" si="47">(G130/$G$140)</f>
        <v>0.14036034576405063</v>
      </c>
      <c r="I130" s="89">
        <v>17</v>
      </c>
      <c r="J130" s="186">
        <f t="shared" ref="J130:J139" si="48">((G130-D130)/D130)</f>
        <v>-2.2133863485752154E-2</v>
      </c>
      <c r="K130" s="186">
        <f t="shared" ref="K130:K136" si="49">((I130-F130)/F130)</f>
        <v>-2.8571428571428571E-2</v>
      </c>
      <c r="M130" s="4"/>
    </row>
    <row r="131" spans="1:21" ht="12" customHeight="1">
      <c r="A131" s="402">
        <v>2</v>
      </c>
      <c r="B131" s="54" t="s">
        <v>43</v>
      </c>
      <c r="C131" s="415" t="s">
        <v>80</v>
      </c>
      <c r="D131" s="90">
        <v>336556562.35000002</v>
      </c>
      <c r="E131" s="77">
        <f t="shared" ref="E131:E139" si="50">(D131/$D$140)</f>
        <v>1.8078268969171786E-2</v>
      </c>
      <c r="F131" s="89">
        <v>3.95</v>
      </c>
      <c r="G131" s="90">
        <v>326332059.19</v>
      </c>
      <c r="H131" s="77">
        <f t="shared" si="47"/>
        <v>1.7737706951865793E-2</v>
      </c>
      <c r="I131" s="89">
        <v>3.83</v>
      </c>
      <c r="J131" s="186">
        <f t="shared" si="48"/>
        <v>-3.0379746835443113E-2</v>
      </c>
      <c r="K131" s="186">
        <f t="shared" si="49"/>
        <v>-3.0379746835443065E-2</v>
      </c>
      <c r="M131" s="4"/>
    </row>
    <row r="132" spans="1:21" ht="12" customHeight="1">
      <c r="A132" s="402">
        <v>3</v>
      </c>
      <c r="B132" s="54" t="s">
        <v>43</v>
      </c>
      <c r="C132" s="54" t="s">
        <v>69</v>
      </c>
      <c r="D132" s="90">
        <v>149207864.96000001</v>
      </c>
      <c r="E132" s="77">
        <f t="shared" si="50"/>
        <v>8.0147595287640722E-3</v>
      </c>
      <c r="F132" s="89">
        <v>5.81</v>
      </c>
      <c r="G132" s="90">
        <v>144842058.24000001</v>
      </c>
      <c r="H132" s="77">
        <f t="shared" si="47"/>
        <v>7.8728580628676607E-3</v>
      </c>
      <c r="I132" s="89">
        <v>5.64</v>
      </c>
      <c r="J132" s="186">
        <f t="shared" si="48"/>
        <v>-2.925989672977624E-2</v>
      </c>
      <c r="K132" s="186">
        <f t="shared" si="49"/>
        <v>-2.9259896729776236E-2</v>
      </c>
      <c r="M132" s="4"/>
      <c r="O132" s="194"/>
    </row>
    <row r="133" spans="1:21" ht="12" customHeight="1">
      <c r="A133" s="402">
        <v>4</v>
      </c>
      <c r="B133" s="54" t="s">
        <v>43</v>
      </c>
      <c r="C133" s="54" t="s">
        <v>70</v>
      </c>
      <c r="D133" s="90">
        <v>200846058.84</v>
      </c>
      <c r="E133" s="77">
        <f t="shared" si="50"/>
        <v>1.0788525553489695E-2</v>
      </c>
      <c r="F133" s="89">
        <v>19.079999999999998</v>
      </c>
      <c r="G133" s="90">
        <v>199793406.53999999</v>
      </c>
      <c r="H133" s="77">
        <f t="shared" si="47"/>
        <v>1.0859726454452207E-2</v>
      </c>
      <c r="I133" s="89">
        <v>18.98</v>
      </c>
      <c r="J133" s="186">
        <f t="shared" si="48"/>
        <v>-5.2410901467505834E-3</v>
      </c>
      <c r="K133" s="186">
        <f t="shared" si="49"/>
        <v>-5.2410901467504125E-3</v>
      </c>
      <c r="M133" s="4"/>
      <c r="O133" s="194"/>
    </row>
    <row r="134" spans="1:21" ht="12" customHeight="1">
      <c r="A134" s="402">
        <v>5</v>
      </c>
      <c r="B134" s="54" t="s">
        <v>43</v>
      </c>
      <c r="C134" s="54" t="s">
        <v>117</v>
      </c>
      <c r="D134" s="90">
        <v>697418321.49000001</v>
      </c>
      <c r="E134" s="77">
        <f t="shared" si="50"/>
        <v>3.7462101204886931E-2</v>
      </c>
      <c r="F134" s="89">
        <v>198.11</v>
      </c>
      <c r="G134" s="90">
        <v>697418321.49000001</v>
      </c>
      <c r="H134" s="77">
        <f t="shared" si="47"/>
        <v>3.7908018722270932E-2</v>
      </c>
      <c r="I134" s="89">
        <v>198.11</v>
      </c>
      <c r="J134" s="186">
        <f t="shared" si="48"/>
        <v>0</v>
      </c>
      <c r="K134" s="186">
        <f t="shared" si="49"/>
        <v>0</v>
      </c>
      <c r="M134" s="4"/>
    </row>
    <row r="135" spans="1:21" ht="12" customHeight="1">
      <c r="A135" s="402">
        <v>6</v>
      </c>
      <c r="B135" s="54" t="s">
        <v>45</v>
      </c>
      <c r="C135" s="54" t="s">
        <v>46</v>
      </c>
      <c r="D135" s="90">
        <v>11966660550</v>
      </c>
      <c r="E135" s="77">
        <f t="shared" si="50"/>
        <v>0.64279390832587391</v>
      </c>
      <c r="F135" s="89">
        <v>8350</v>
      </c>
      <c r="G135" s="90">
        <v>11837678580</v>
      </c>
      <c r="H135" s="77">
        <f t="shared" si="47"/>
        <v>0.64343440287050147</v>
      </c>
      <c r="I135" s="89">
        <v>8260</v>
      </c>
      <c r="J135" s="186">
        <f t="shared" si="48"/>
        <v>-1.0778443113772455E-2</v>
      </c>
      <c r="K135" s="186">
        <f t="shared" si="49"/>
        <v>-1.0778443113772455E-2</v>
      </c>
      <c r="M135" s="194"/>
      <c r="O135" s="195"/>
    </row>
    <row r="136" spans="1:21" ht="12" customHeight="1">
      <c r="A136" s="402">
        <v>7</v>
      </c>
      <c r="B136" s="54" t="s">
        <v>37</v>
      </c>
      <c r="C136" s="54" t="s">
        <v>121</v>
      </c>
      <c r="D136" s="90">
        <v>642506000</v>
      </c>
      <c r="E136" s="77">
        <f t="shared" si="50"/>
        <v>3.451246411955957E-2</v>
      </c>
      <c r="F136" s="89">
        <v>13.33</v>
      </c>
      <c r="G136" s="90">
        <v>642506000</v>
      </c>
      <c r="H136" s="77">
        <f t="shared" si="47"/>
        <v>3.492327162431829E-2</v>
      </c>
      <c r="I136" s="89">
        <v>13.33</v>
      </c>
      <c r="J136" s="186">
        <f t="shared" si="48"/>
        <v>0</v>
      </c>
      <c r="K136" s="186">
        <f t="shared" si="49"/>
        <v>0</v>
      </c>
      <c r="M136" s="194"/>
      <c r="O136" s="195"/>
    </row>
    <row r="137" spans="1:21" ht="12" customHeight="1">
      <c r="A137" s="402">
        <v>8</v>
      </c>
      <c r="B137" s="54" t="s">
        <v>53</v>
      </c>
      <c r="C137" s="54" t="s">
        <v>54</v>
      </c>
      <c r="D137" s="90">
        <v>551958172.42999995</v>
      </c>
      <c r="E137" s="77">
        <f t="shared" si="50"/>
        <v>2.9648651719187128E-2</v>
      </c>
      <c r="F137" s="96">
        <v>81</v>
      </c>
      <c r="G137" s="90">
        <v>545153459.19000006</v>
      </c>
      <c r="H137" s="77">
        <f t="shared" si="47"/>
        <v>2.9631695785298638E-2</v>
      </c>
      <c r="I137" s="96">
        <v>81</v>
      </c>
      <c r="J137" s="186">
        <f t="shared" si="48"/>
        <v>-1.2328313230769081E-2</v>
      </c>
      <c r="K137" s="186">
        <f>((I137-F137)/F137)</f>
        <v>0</v>
      </c>
      <c r="M137" s="194"/>
      <c r="O137" s="195"/>
    </row>
    <row r="138" spans="1:21" ht="12" customHeight="1">
      <c r="A138" s="402">
        <v>9</v>
      </c>
      <c r="B138" s="54" t="s">
        <v>53</v>
      </c>
      <c r="C138" s="54" t="s">
        <v>119</v>
      </c>
      <c r="D138" s="90">
        <v>776382992.14999998</v>
      </c>
      <c r="E138" s="77">
        <f t="shared" si="50"/>
        <v>4.1703719746762166E-2</v>
      </c>
      <c r="F138" s="54">
        <v>120.92</v>
      </c>
      <c r="G138" s="90">
        <v>767272444.47000003</v>
      </c>
      <c r="H138" s="77">
        <f>(G138/$G$140)</f>
        <v>4.1704924137798687E-2</v>
      </c>
      <c r="I138" s="54">
        <v>120.92</v>
      </c>
      <c r="J138" s="186">
        <f>((G138-D138)/D138)</f>
        <v>-1.1734604920659773E-2</v>
      </c>
      <c r="K138" s="186">
        <f>((I138-F138)/F138)</f>
        <v>0</v>
      </c>
      <c r="M138" s="194"/>
      <c r="O138" s="195"/>
    </row>
    <row r="139" spans="1:21" ht="12" customHeight="1">
      <c r="A139" s="402">
        <v>10</v>
      </c>
      <c r="B139" s="403" t="s">
        <v>112</v>
      </c>
      <c r="C139" s="54" t="s">
        <v>180</v>
      </c>
      <c r="D139" s="90">
        <v>654350000</v>
      </c>
      <c r="E139" s="77">
        <f t="shared" si="50"/>
        <v>3.514866926788824E-2</v>
      </c>
      <c r="F139" s="54">
        <v>100</v>
      </c>
      <c r="G139" s="90">
        <v>654350000</v>
      </c>
      <c r="H139" s="77">
        <f t="shared" si="47"/>
        <v>3.5567049626575739E-2</v>
      </c>
      <c r="I139" s="54">
        <v>100</v>
      </c>
      <c r="J139" s="186">
        <f t="shared" si="48"/>
        <v>0</v>
      </c>
      <c r="K139" s="186">
        <f>((I139-F139)/F139)</f>
        <v>0</v>
      </c>
      <c r="M139" s="4"/>
      <c r="N139" s="10"/>
      <c r="O139" s="195"/>
    </row>
    <row r="140" spans="1:21" ht="12" customHeight="1">
      <c r="A140" s="43"/>
      <c r="B140" s="43"/>
      <c r="C140" s="43" t="s">
        <v>47</v>
      </c>
      <c r="D140" s="44">
        <f>SUM(D130:D139)</f>
        <v>18616636522.220001</v>
      </c>
      <c r="E140" s="44"/>
      <c r="F140" s="45"/>
      <c r="G140" s="44">
        <f>SUM(G130:G139)</f>
        <v>18397646329.119999</v>
      </c>
      <c r="H140" s="44"/>
      <c r="I140" s="45"/>
      <c r="J140" s="186">
        <f>((G140-D140)/D140)</f>
        <v>-1.1763144907439385E-2</v>
      </c>
      <c r="K140" s="212"/>
      <c r="M140" s="194"/>
      <c r="N140" s="10"/>
      <c r="O140" s="195"/>
    </row>
    <row r="141" spans="1:21" ht="12" customHeight="1" thickBot="1">
      <c r="A141" s="46"/>
      <c r="B141" s="46"/>
      <c r="C141" s="46" t="s">
        <v>57</v>
      </c>
      <c r="D141" s="47">
        <f>SUM(D125,D140)</f>
        <v>1505233878209.0637</v>
      </c>
      <c r="E141" s="52"/>
      <c r="F141" s="57"/>
      <c r="G141" s="47">
        <f>SUM(G125,G140)</f>
        <v>1496563842556.1045</v>
      </c>
      <c r="H141" s="52"/>
      <c r="I141" s="57"/>
      <c r="J141" s="193">
        <f>((G141-D141)/D141)</f>
        <v>-5.7599259347490168E-3</v>
      </c>
      <c r="K141" s="67"/>
      <c r="M141" s="194"/>
    </row>
    <row r="142" spans="1:21" ht="7.5" customHeight="1" thickBot="1">
      <c r="A142" s="320"/>
      <c r="B142" s="321"/>
      <c r="C142" s="321"/>
      <c r="D142" s="322"/>
      <c r="E142" s="322"/>
      <c r="F142" s="323"/>
      <c r="G142" s="322"/>
      <c r="H142" s="322"/>
      <c r="I142" s="323"/>
      <c r="J142" s="324"/>
      <c r="K142" s="325"/>
      <c r="M142" s="4"/>
    </row>
    <row r="143" spans="1:21" ht="12" customHeight="1" thickBot="1">
      <c r="A143" s="450" t="s">
        <v>149</v>
      </c>
      <c r="B143" s="451"/>
      <c r="C143" s="451"/>
      <c r="D143" s="451"/>
      <c r="E143" s="451"/>
      <c r="F143" s="451"/>
      <c r="G143" s="451"/>
      <c r="H143" s="451"/>
      <c r="I143" s="451"/>
      <c r="J143" s="451"/>
      <c r="K143" s="452"/>
      <c r="M143" s="4"/>
      <c r="P143" s="70"/>
      <c r="Q143" s="53"/>
      <c r="R143" s="9"/>
    </row>
    <row r="144" spans="1:21" ht="25.5" customHeight="1" thickBot="1">
      <c r="A144" s="187"/>
      <c r="B144" s="190"/>
      <c r="C144" s="188"/>
      <c r="D144" s="421" t="s">
        <v>221</v>
      </c>
      <c r="E144" s="422"/>
      <c r="F144" s="423"/>
      <c r="G144" s="421" t="s">
        <v>223</v>
      </c>
      <c r="H144" s="422"/>
      <c r="I144" s="423"/>
      <c r="J144" s="431" t="s">
        <v>84</v>
      </c>
      <c r="K144" s="432"/>
      <c r="L144" s="9"/>
      <c r="M144" s="4"/>
      <c r="N144" s="10"/>
      <c r="P144" s="185"/>
      <c r="Q144" s="58"/>
      <c r="T144" s="194"/>
      <c r="U144" s="195"/>
    </row>
    <row r="145" spans="1:15" ht="12.75" customHeight="1">
      <c r="A145" s="191" t="s">
        <v>2</v>
      </c>
      <c r="B145" s="189" t="s">
        <v>3</v>
      </c>
      <c r="C145" s="36" t="s">
        <v>4</v>
      </c>
      <c r="D145" s="443" t="s">
        <v>153</v>
      </c>
      <c r="E145" s="444"/>
      <c r="F145" s="38" t="s">
        <v>167</v>
      </c>
      <c r="G145" s="443" t="s">
        <v>153</v>
      </c>
      <c r="H145" s="444"/>
      <c r="I145" s="38" t="s">
        <v>167</v>
      </c>
      <c r="J145" s="70" t="s">
        <v>79</v>
      </c>
      <c r="K145" s="53" t="s">
        <v>5</v>
      </c>
    </row>
    <row r="146" spans="1:15" ht="12.75" customHeight="1">
      <c r="A146" s="192"/>
      <c r="B146" s="39"/>
      <c r="C146" s="39" t="s">
        <v>150</v>
      </c>
      <c r="D146" s="426" t="s">
        <v>6</v>
      </c>
      <c r="E146" s="427"/>
      <c r="F146" s="266" t="s">
        <v>6</v>
      </c>
      <c r="G146" s="426" t="s">
        <v>6</v>
      </c>
      <c r="H146" s="427"/>
      <c r="I146" s="266" t="s">
        <v>6</v>
      </c>
      <c r="J146" s="185" t="s">
        <v>102</v>
      </c>
      <c r="K146" s="58" t="s">
        <v>102</v>
      </c>
    </row>
    <row r="147" spans="1:15" ht="12.75" customHeight="1" thickBot="1">
      <c r="A147" s="295">
        <v>1</v>
      </c>
      <c r="B147" s="376" t="s">
        <v>151</v>
      </c>
      <c r="C147" s="376" t="s">
        <v>152</v>
      </c>
      <c r="D147" s="424">
        <v>58856971281</v>
      </c>
      <c r="E147" s="425"/>
      <c r="F147" s="326">
        <v>108.05</v>
      </c>
      <c r="G147" s="424">
        <v>58856971281</v>
      </c>
      <c r="H147" s="425"/>
      <c r="I147" s="326">
        <v>108.05</v>
      </c>
      <c r="J147" s="193">
        <f>((G147-D147)/D147)</f>
        <v>0</v>
      </c>
      <c r="K147" s="270">
        <f>((I147-F147)/F147)</f>
        <v>0</v>
      </c>
      <c r="M147" s="4"/>
      <c r="O147" s="194"/>
    </row>
    <row r="148" spans="1:15" ht="12" customHeight="1">
      <c r="A148" s="19"/>
      <c r="B148" s="19"/>
      <c r="C148" s="22"/>
      <c r="D148" s="420"/>
      <c r="E148" s="420"/>
      <c r="F148" s="420"/>
      <c r="G148" s="23"/>
      <c r="H148" s="23"/>
      <c r="I148" s="24"/>
      <c r="K148" s="9"/>
      <c r="M148" s="4"/>
      <c r="O148" s="194"/>
    </row>
    <row r="149" spans="1:15" ht="12" customHeight="1">
      <c r="A149" s="19"/>
      <c r="B149" s="394"/>
      <c r="C149" s="353"/>
      <c r="D149" s="231"/>
      <c r="E149" s="22"/>
      <c r="F149" s="22"/>
      <c r="G149" s="284"/>
      <c r="H149" s="22"/>
      <c r="I149" s="12"/>
      <c r="M149" s="33"/>
    </row>
    <row r="150" spans="1:15" ht="10.5" customHeight="1">
      <c r="A150" s="19"/>
      <c r="B150" s="396"/>
      <c r="C150" s="355"/>
      <c r="D150" s="269"/>
      <c r="E150" s="161"/>
      <c r="F150" s="283"/>
      <c r="G150" s="234"/>
      <c r="H150"/>
      <c r="I150" s="283"/>
      <c r="M150" s="34"/>
      <c r="O150" s="278"/>
    </row>
    <row r="151" spans="1:15" ht="9.75" customHeight="1">
      <c r="A151" s="20"/>
      <c r="B151" s="395"/>
      <c r="C151" s="377"/>
      <c r="D151" s="161"/>
      <c r="E151" s="161"/>
      <c r="F151" s="28"/>
      <c r="G151" s="275"/>
      <c r="H151"/>
      <c r="I151" s="12"/>
      <c r="L151" s="32"/>
      <c r="M151" s="278"/>
    </row>
    <row r="152" spans="1:15" ht="10.5" customHeight="1">
      <c r="A152" s="21"/>
      <c r="B152" s="395"/>
      <c r="C152" s="283"/>
      <c r="D152"/>
      <c r="E152"/>
      <c r="F152" s="28"/>
      <c r="G152" s="29"/>
      <c r="H152" s="29"/>
      <c r="I152" s="30"/>
      <c r="J152" s="31"/>
      <c r="K152" s="31"/>
      <c r="L152" s="35"/>
      <c r="M152" s="14"/>
    </row>
    <row r="153" spans="1:15" ht="9.75" customHeight="1">
      <c r="A153" s="21"/>
      <c r="B153" s="395"/>
      <c r="C153" s="28"/>
      <c r="D153" s="275"/>
      <c r="E153"/>
      <c r="F153" s="29"/>
      <c r="G153" s="29"/>
      <c r="H153" s="29"/>
      <c r="I153" s="30"/>
      <c r="J153" s="34"/>
      <c r="K153" s="34"/>
      <c r="M153" s="14"/>
    </row>
    <row r="154" spans="1:15" ht="12" customHeight="1">
      <c r="A154" s="21"/>
      <c r="B154" s="12"/>
      <c r="C154" s="12"/>
      <c r="D154" s="335"/>
      <c r="E154" s="25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414"/>
      <c r="D155" s="25"/>
      <c r="E155" s="25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2"/>
      <c r="C156" s="12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26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26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6"/>
      <c r="B163" s="11"/>
      <c r="C163" s="11"/>
      <c r="D163" s="12"/>
      <c r="E163" s="12"/>
      <c r="F163" s="12"/>
      <c r="G163" s="12"/>
      <c r="H163" s="12"/>
      <c r="I163" s="12"/>
      <c r="M163" s="14"/>
    </row>
    <row r="164" spans="1:13" ht="12" customHeight="1">
      <c r="B164" s="16"/>
      <c r="C164" s="16"/>
      <c r="D164" s="13"/>
      <c r="E164" s="13"/>
      <c r="F164" s="13"/>
      <c r="G164" s="13"/>
      <c r="H164" s="13"/>
      <c r="I164" s="13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2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5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8"/>
      <c r="C199" s="18"/>
    </row>
    <row r="200" spans="2:13" ht="12" customHeight="1">
      <c r="B200" s="18"/>
      <c r="C200" s="18"/>
    </row>
    <row r="201" spans="2:13" ht="12" customHeight="1">
      <c r="B201" s="18"/>
      <c r="C201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1_2"/>
    <protectedRange password="CADF" sqref="F18" name="Fund Name_1_1_1_1_3"/>
    <protectedRange password="CADF" sqref="D43" name="Yield_2_1_2_1_2"/>
    <protectedRange password="CADF" sqref="D81" name="Yield_2_1_2_1_3"/>
    <protectedRange password="CADF" sqref="F81" name="Fund Name_2_1_1"/>
    <protectedRange password="CADF" sqref="G18" name="Fund Name_1_1_1"/>
    <protectedRange password="CADF" sqref="I18" name="Fund Name_1_1_1_1"/>
    <protectedRange password="CADF" sqref="G43" name="Yield_2_1_2_1"/>
    <protectedRange password="CADF" sqref="G81" name="Yield_2_1_2_2"/>
    <protectedRange password="CADF" sqref="I81" name="Fund Name_2"/>
  </protectedRanges>
  <mergeCells count="29">
    <mergeCell ref="O71:O86"/>
    <mergeCell ref="M119:M120"/>
    <mergeCell ref="P117:P118"/>
    <mergeCell ref="D145:E145"/>
    <mergeCell ref="J128:K128"/>
    <mergeCell ref="A127:K127"/>
    <mergeCell ref="J144:K144"/>
    <mergeCell ref="G145:H145"/>
    <mergeCell ref="A143:K143"/>
    <mergeCell ref="N97:N98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D148:F148"/>
    <mergeCell ref="D128:F128"/>
    <mergeCell ref="G128:I128"/>
    <mergeCell ref="D144:F144"/>
    <mergeCell ref="G144:I144"/>
    <mergeCell ref="D147:E147"/>
    <mergeCell ref="G147:H147"/>
    <mergeCell ref="G146:H146"/>
    <mergeCell ref="D146:E14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110" zoomScaleNormal="110" workbookViewId="0">
      <selection activeCell="M1" sqref="M1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1"/>
      <c r="F5" s="391"/>
      <c r="G5" s="391"/>
    </row>
    <row r="6" spans="1:7">
      <c r="E6" s="386" t="s">
        <v>88</v>
      </c>
      <c r="F6" s="387" t="s">
        <v>196</v>
      </c>
      <c r="G6" s="391"/>
    </row>
    <row r="7" spans="1:7">
      <c r="E7" s="388" t="s">
        <v>90</v>
      </c>
      <c r="F7" s="389">
        <f>'NAV Trend'!J2</f>
        <v>14980065138.590002</v>
      </c>
      <c r="G7" s="391"/>
    </row>
    <row r="8" spans="1:7">
      <c r="E8" s="388" t="s">
        <v>82</v>
      </c>
      <c r="F8" s="390">
        <f>'NAV Trend'!J3</f>
        <v>29729205045.289997</v>
      </c>
      <c r="G8" s="391"/>
    </row>
    <row r="9" spans="1:7">
      <c r="A9" s="391"/>
      <c r="B9" s="391"/>
      <c r="E9" s="388" t="s">
        <v>62</v>
      </c>
      <c r="F9" s="389">
        <f>'NAV Trend'!J4</f>
        <v>486590881226.19519</v>
      </c>
      <c r="G9" s="391"/>
    </row>
    <row r="10" spans="1:7">
      <c r="A10" s="454"/>
      <c r="B10" s="454"/>
      <c r="E10" s="388" t="s">
        <v>0</v>
      </c>
      <c r="F10" s="389">
        <f>'NAV Trend'!J5</f>
        <v>14875199777.440002</v>
      </c>
      <c r="G10" s="391"/>
    </row>
    <row r="11" spans="1:7">
      <c r="A11" s="382"/>
      <c r="B11" s="382"/>
      <c r="E11" s="388" t="s">
        <v>58</v>
      </c>
      <c r="F11" s="389">
        <f>'NAV Trend'!J6</f>
        <v>49931236633.381073</v>
      </c>
      <c r="G11" s="391"/>
    </row>
    <row r="12" spans="1:7">
      <c r="A12" s="383"/>
      <c r="B12" s="384"/>
      <c r="E12" s="388" t="s">
        <v>59</v>
      </c>
      <c r="F12" s="389">
        <f>'NAV Trend'!J7</f>
        <v>649791188976.88782</v>
      </c>
      <c r="G12" s="391"/>
    </row>
    <row r="13" spans="1:7">
      <c r="A13" s="383"/>
      <c r="B13" s="384"/>
      <c r="E13" s="388" t="s">
        <v>81</v>
      </c>
      <c r="F13" s="389">
        <f>'NAV Trend'!J8</f>
        <v>232268419429.20007</v>
      </c>
      <c r="G13" s="391"/>
    </row>
    <row r="14" spans="1:7">
      <c r="A14" s="383"/>
      <c r="B14" s="384"/>
    </row>
    <row r="15" spans="1:7">
      <c r="A15" s="383"/>
      <c r="B15" s="384"/>
    </row>
    <row r="16" spans="1:7">
      <c r="A16" s="383"/>
      <c r="B16" s="384"/>
    </row>
    <row r="17" spans="1:13">
      <c r="A17" s="383"/>
      <c r="B17" s="384"/>
    </row>
    <row r="18" spans="1:13">
      <c r="A18" s="383"/>
      <c r="B18" s="384"/>
    </row>
    <row r="19" spans="1:13">
      <c r="A19" s="383"/>
      <c r="B19" s="384"/>
    </row>
    <row r="24" spans="1:13" s="378" customFormat="1"/>
    <row r="25" spans="1:13" ht="18">
      <c r="B25" s="401" t="s">
        <v>198</v>
      </c>
      <c r="M25" s="381"/>
    </row>
    <row r="26" spans="1:13" ht="39.75" customHeight="1">
      <c r="B26" s="455" t="s">
        <v>225</v>
      </c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38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44204</v>
      </c>
      <c r="D1" s="286">
        <v>44211</v>
      </c>
      <c r="E1" s="286">
        <v>44218</v>
      </c>
      <c r="F1" s="286">
        <v>44225</v>
      </c>
      <c r="G1" s="286">
        <v>44232</v>
      </c>
      <c r="H1" s="286">
        <v>44239</v>
      </c>
      <c r="I1" s="286">
        <v>44246</v>
      </c>
      <c r="J1" s="286">
        <v>44253</v>
      </c>
    </row>
    <row r="2" spans="2:11">
      <c r="B2" s="287" t="s">
        <v>90</v>
      </c>
      <c r="C2" s="288">
        <v>13059553041.24</v>
      </c>
      <c r="D2" s="288">
        <v>14539154771.85</v>
      </c>
      <c r="E2" s="288">
        <v>14825747524.41</v>
      </c>
      <c r="F2" s="288">
        <v>15207882683.340002</v>
      </c>
      <c r="G2" s="288">
        <v>15311855906.650002</v>
      </c>
      <c r="H2" s="288">
        <v>15028506577.940001</v>
      </c>
      <c r="I2" s="288">
        <v>14973964028.359999</v>
      </c>
      <c r="J2" s="288">
        <v>14980065138.590002</v>
      </c>
      <c r="K2" s="342"/>
    </row>
    <row r="3" spans="2:11">
      <c r="B3" s="287" t="s">
        <v>205</v>
      </c>
      <c r="C3" s="289">
        <v>29799600911.113796</v>
      </c>
      <c r="D3" s="289">
        <v>30356746627.496941</v>
      </c>
      <c r="E3" s="289">
        <v>30186886129.4701</v>
      </c>
      <c r="F3" s="289">
        <v>30522533194.753242</v>
      </c>
      <c r="G3" s="289">
        <v>30287495985.1064</v>
      </c>
      <c r="H3" s="289">
        <v>29612293800.639996</v>
      </c>
      <c r="I3" s="289">
        <v>29803042355.010002</v>
      </c>
      <c r="J3" s="289">
        <v>29729205045.289997</v>
      </c>
      <c r="K3" s="342"/>
    </row>
    <row r="4" spans="2:11">
      <c r="B4" s="287" t="s">
        <v>62</v>
      </c>
      <c r="C4" s="288">
        <v>439122942767.8219</v>
      </c>
      <c r="D4" s="288">
        <v>446769776840.92291</v>
      </c>
      <c r="E4" s="288">
        <v>457132505206.80859</v>
      </c>
      <c r="F4" s="288">
        <v>462211719292.89813</v>
      </c>
      <c r="G4" s="288">
        <v>472489656332.72375</v>
      </c>
      <c r="H4" s="288">
        <v>486718344326.01611</v>
      </c>
      <c r="I4" s="288">
        <v>482304677429.96259</v>
      </c>
      <c r="J4" s="288">
        <v>486590881226.19519</v>
      </c>
      <c r="K4" s="342"/>
    </row>
    <row r="5" spans="2:11">
      <c r="B5" s="287" t="s">
        <v>0</v>
      </c>
      <c r="C5" s="288">
        <v>15105783947.01</v>
      </c>
      <c r="D5" s="288">
        <v>15501449617.91</v>
      </c>
      <c r="E5" s="288">
        <v>15466748557.959999</v>
      </c>
      <c r="F5" s="288">
        <v>15735857201.58</v>
      </c>
      <c r="G5" s="288">
        <v>15576716116.050001</v>
      </c>
      <c r="H5" s="288">
        <v>14859567653.780003</v>
      </c>
      <c r="I5" s="288">
        <v>14839652118.940002</v>
      </c>
      <c r="J5" s="288">
        <v>14875199777.440002</v>
      </c>
      <c r="K5" s="342"/>
    </row>
    <row r="6" spans="2:11">
      <c r="B6" s="287" t="s">
        <v>58</v>
      </c>
      <c r="C6" s="288">
        <v>42320731839.598915</v>
      </c>
      <c r="D6" s="288">
        <v>42475689079.191078</v>
      </c>
      <c r="E6" s="288">
        <v>42491705608.34108</v>
      </c>
      <c r="F6" s="288">
        <v>42503508866.801079</v>
      </c>
      <c r="G6" s="288">
        <v>49892017772.45108</v>
      </c>
      <c r="H6" s="288">
        <v>49918590305.391075</v>
      </c>
      <c r="I6" s="288">
        <v>49921436086.431076</v>
      </c>
      <c r="J6" s="288">
        <v>49931236633.381073</v>
      </c>
      <c r="K6" s="342"/>
    </row>
    <row r="7" spans="2:11">
      <c r="B7" s="287" t="s">
        <v>59</v>
      </c>
      <c r="C7" s="290">
        <v>731631861532.73389</v>
      </c>
      <c r="D7" s="290">
        <v>720747824285.94629</v>
      </c>
      <c r="E7" s="290">
        <v>710300285781.38733</v>
      </c>
      <c r="F7" s="290">
        <v>699358275142.32617</v>
      </c>
      <c r="G7" s="290">
        <v>691463024022.96985</v>
      </c>
      <c r="H7" s="290">
        <v>673064205898.18994</v>
      </c>
      <c r="I7" s="290">
        <v>665301989611.16992</v>
      </c>
      <c r="J7" s="290">
        <v>649791188976.88782</v>
      </c>
      <c r="K7" s="342"/>
    </row>
    <row r="8" spans="2:11">
      <c r="B8" s="287" t="s">
        <v>81</v>
      </c>
      <c r="C8" s="290">
        <v>222595590267.64999</v>
      </c>
      <c r="D8" s="290">
        <v>225813188236.56998</v>
      </c>
      <c r="E8" s="290">
        <v>227504038323.12997</v>
      </c>
      <c r="F8" s="290">
        <v>229373919557.78</v>
      </c>
      <c r="G8" s="290">
        <v>230443138238.89001</v>
      </c>
      <c r="H8" s="290">
        <v>230376946578.97</v>
      </c>
      <c r="I8" s="290">
        <v>229472480056.97</v>
      </c>
      <c r="J8" s="290">
        <v>232268419429.20007</v>
      </c>
      <c r="K8" s="342"/>
    </row>
    <row r="9" spans="2:11" s="2" customFormat="1">
      <c r="B9" s="291" t="s">
        <v>1</v>
      </c>
      <c r="C9" s="292">
        <f t="shared" ref="C9:I9" si="0">SUM(C2:C8)</f>
        <v>1493636064307.1685</v>
      </c>
      <c r="D9" s="292">
        <f t="shared" si="0"/>
        <v>1496203829459.8872</v>
      </c>
      <c r="E9" s="292">
        <f t="shared" si="0"/>
        <v>1497907917131.5071</v>
      </c>
      <c r="F9" s="292">
        <f t="shared" si="0"/>
        <v>1494913695939.4788</v>
      </c>
      <c r="G9" s="292">
        <f t="shared" si="0"/>
        <v>1505463904374.8413</v>
      </c>
      <c r="H9" s="292">
        <f t="shared" si="0"/>
        <v>1499578455140.927</v>
      </c>
      <c r="I9" s="292">
        <f t="shared" si="0"/>
        <v>1486617241686.8435</v>
      </c>
      <c r="J9" s="292">
        <f t="shared" ref="J9" si="1">SUM(J2:J8)</f>
        <v>1478166196226.9844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1494919946883.5278</v>
      </c>
      <c r="E11" s="261">
        <f t="shared" si="2"/>
        <v>1497055873295.6973</v>
      </c>
      <c r="F11" s="261">
        <f t="shared" si="2"/>
        <v>1496410806535.4929</v>
      </c>
      <c r="G11" s="261">
        <f t="shared" si="2"/>
        <v>1500188800157.1602</v>
      </c>
      <c r="H11" s="261">
        <f>(G9+H9)/2</f>
        <v>1502521179757.8843</v>
      </c>
      <c r="I11" s="261">
        <f t="shared" si="2"/>
        <v>1493097848413.8853</v>
      </c>
      <c r="J11" s="261">
        <f t="shared" si="2"/>
        <v>1482391718956.9141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3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"/>
  <sheetViews>
    <sheetView zoomScale="120" zoomScaleNormal="120" workbookViewId="0">
      <pane xSplit="1" topLeftCell="AE1" activePane="topRight" state="frozen"/>
      <selection pane="topRight" activeCell="AP3" sqref="AP3"/>
    </sheetView>
  </sheetViews>
  <sheetFormatPr defaultRowHeight="15"/>
  <cols>
    <col min="1" max="1" width="31.5703125" customWidth="1"/>
    <col min="2" max="2" width="14.5703125" style="378" customWidth="1"/>
    <col min="3" max="3" width="7.7109375" style="378" customWidth="1"/>
    <col min="4" max="4" width="16.140625" style="378" customWidth="1"/>
    <col min="5" max="5" width="8.140625" style="378" customWidth="1"/>
    <col min="6" max="7" width="7.140625" style="378" customWidth="1"/>
    <col min="8" max="8" width="15.85546875" style="378" customWidth="1"/>
    <col min="9" max="9" width="8.42578125" style="378" customWidth="1"/>
    <col min="10" max="11" width="7.140625" style="378" customWidth="1"/>
    <col min="12" max="12" width="15.7109375" style="378" customWidth="1"/>
    <col min="13" max="13" width="8.5703125" style="378" customWidth="1"/>
    <col min="14" max="15" width="7.140625" style="378" customWidth="1"/>
    <col min="16" max="16" width="16.42578125" style="378" customWidth="1"/>
    <col min="17" max="17" width="7.85546875" style="378" customWidth="1"/>
    <col min="18" max="19" width="7.140625" style="378" customWidth="1"/>
    <col min="20" max="20" width="17.5703125" style="378" customWidth="1"/>
    <col min="21" max="21" width="8.42578125" style="378" customWidth="1"/>
    <col min="22" max="23" width="7.140625" style="378" customWidth="1"/>
    <col min="24" max="24" width="17.28515625" style="378" customWidth="1"/>
    <col min="25" max="25" width="9" style="378" customWidth="1"/>
    <col min="26" max="27" width="7.140625" style="378" customWidth="1"/>
    <col min="28" max="28" width="17" style="378" customWidth="1"/>
    <col min="29" max="29" width="8.140625" style="378" customWidth="1"/>
    <col min="30" max="31" width="7.140625" style="378" customWidth="1"/>
    <col min="32" max="32" width="15.85546875" style="378" customWidth="1"/>
    <col min="33" max="33" width="8.42578125" style="378" customWidth="1"/>
    <col min="34" max="35" width="7.140625" style="378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3" t="s">
        <v>95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5"/>
    </row>
    <row r="2" spans="1:49" ht="30.75" customHeight="1" thickBot="1">
      <c r="A2" s="100"/>
      <c r="B2" s="456" t="s">
        <v>212</v>
      </c>
      <c r="C2" s="457"/>
      <c r="D2" s="456" t="s">
        <v>213</v>
      </c>
      <c r="E2" s="457"/>
      <c r="F2" s="456" t="s">
        <v>84</v>
      </c>
      <c r="G2" s="457"/>
      <c r="H2" s="456" t="s">
        <v>214</v>
      </c>
      <c r="I2" s="457"/>
      <c r="J2" s="456" t="s">
        <v>84</v>
      </c>
      <c r="K2" s="457"/>
      <c r="L2" s="456" t="s">
        <v>215</v>
      </c>
      <c r="M2" s="457"/>
      <c r="N2" s="456" t="s">
        <v>84</v>
      </c>
      <c r="O2" s="457"/>
      <c r="P2" s="456" t="s">
        <v>218</v>
      </c>
      <c r="Q2" s="457"/>
      <c r="R2" s="456" t="s">
        <v>84</v>
      </c>
      <c r="S2" s="457"/>
      <c r="T2" s="456" t="s">
        <v>219</v>
      </c>
      <c r="U2" s="457"/>
      <c r="V2" s="456" t="s">
        <v>84</v>
      </c>
      <c r="W2" s="457"/>
      <c r="X2" s="456" t="s">
        <v>220</v>
      </c>
      <c r="Y2" s="457"/>
      <c r="Z2" s="456" t="s">
        <v>84</v>
      </c>
      <c r="AA2" s="457"/>
      <c r="AB2" s="456" t="s">
        <v>221</v>
      </c>
      <c r="AC2" s="457"/>
      <c r="AD2" s="456" t="s">
        <v>84</v>
      </c>
      <c r="AE2" s="457"/>
      <c r="AF2" s="456" t="s">
        <v>223</v>
      </c>
      <c r="AG2" s="457"/>
      <c r="AH2" s="456" t="s">
        <v>84</v>
      </c>
      <c r="AI2" s="457"/>
      <c r="AJ2" s="456" t="s">
        <v>103</v>
      </c>
      <c r="AK2" s="457"/>
      <c r="AL2" s="456" t="s">
        <v>104</v>
      </c>
      <c r="AM2" s="457"/>
      <c r="AN2" s="456" t="s">
        <v>94</v>
      </c>
      <c r="AO2" s="457"/>
      <c r="AP2" s="101"/>
      <c r="AQ2" s="458" t="s">
        <v>108</v>
      </c>
      <c r="AR2" s="459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6593195455.9499998</v>
      </c>
      <c r="C5" s="165">
        <v>10568.78</v>
      </c>
      <c r="D5" s="165">
        <v>6605804022.8199997</v>
      </c>
      <c r="E5" s="165">
        <v>10532.99</v>
      </c>
      <c r="F5" s="116">
        <f t="shared" ref="F5:F18" si="0">((D5-B5)/B5)</f>
        <v>1.9123605472095235E-3</v>
      </c>
      <c r="G5" s="116">
        <f t="shared" ref="G5:G18" si="1">((E5-C5)/C5)</f>
        <v>-3.386388968263212E-3</v>
      </c>
      <c r="H5" s="165">
        <v>6701294238.4799995</v>
      </c>
      <c r="I5" s="165">
        <v>10680.84</v>
      </c>
      <c r="J5" s="116">
        <f t="shared" ref="J5:J18" si="2">((H5-D5)/D5)</f>
        <v>1.4455502362789646E-2</v>
      </c>
      <c r="K5" s="116">
        <f t="shared" ref="K5:K18" si="3">((I5-E5)/E5)</f>
        <v>1.403684993529856E-2</v>
      </c>
      <c r="L5" s="165">
        <v>6641191574.1899996</v>
      </c>
      <c r="M5" s="165">
        <v>10629.96</v>
      </c>
      <c r="N5" s="116">
        <f t="shared" ref="N5:N18" si="4">((L5-H5)/H5)</f>
        <v>-8.9688144037729286E-3</v>
      </c>
      <c r="O5" s="116">
        <f t="shared" ref="O5:O18" si="5">((M5-I5)/I5)</f>
        <v>-4.7636702731246811E-3</v>
      </c>
      <c r="P5" s="165">
        <v>6747709453.6000004</v>
      </c>
      <c r="Q5" s="165">
        <v>10795.77</v>
      </c>
      <c r="R5" s="116">
        <f t="shared" ref="R5:R18" si="6">((P5-L5)/L5)</f>
        <v>1.6038971052117611E-2</v>
      </c>
      <c r="S5" s="116">
        <f t="shared" ref="S5:S18" si="7">((Q5-M5)/M5)</f>
        <v>1.5598365374846313E-2</v>
      </c>
      <c r="T5" s="165">
        <v>6616811765.3000002</v>
      </c>
      <c r="U5" s="165">
        <v>10579.32</v>
      </c>
      <c r="V5" s="116">
        <f t="shared" ref="V5:V18" si="8">((T5-P5)/P5)</f>
        <v>-1.9398832922505931E-2</v>
      </c>
      <c r="W5" s="116">
        <f t="shared" ref="W5:W18" si="9">((U5-Q5)/Q5)</f>
        <v>-2.0049519395096478E-2</v>
      </c>
      <c r="X5" s="165">
        <v>6298173907.2399998</v>
      </c>
      <c r="Y5" s="165">
        <v>10198.57</v>
      </c>
      <c r="Z5" s="116">
        <f t="shared" ref="Z5:Z18" si="10">((X5-T5)/T5)</f>
        <v>-4.8155799101163285E-2</v>
      </c>
      <c r="AA5" s="116">
        <f t="shared" ref="AA5:AA18" si="11">((Y5-U5)/U5)</f>
        <v>-3.5990025823966001E-2</v>
      </c>
      <c r="AB5" s="165">
        <v>6238987610.9200001</v>
      </c>
      <c r="AC5" s="165">
        <v>10152.709999999999</v>
      </c>
      <c r="AD5" s="116">
        <f t="shared" ref="AD5:AD18" si="12">((AB5-X5)/X5)</f>
        <v>-9.397374094729698E-3</v>
      </c>
      <c r="AE5" s="116">
        <f t="shared" ref="AE5:AE18" si="13">((AC5-Y5)/Y5)</f>
        <v>-4.4967088523195494E-3</v>
      </c>
      <c r="AF5" s="165">
        <v>6195748900.25</v>
      </c>
      <c r="AG5" s="165">
        <v>10087.200000000001</v>
      </c>
      <c r="AH5" s="116">
        <f t="shared" ref="AH5:AH18" si="14">((AF5-AB5)/AB5)</f>
        <v>-6.9304049577402676E-3</v>
      </c>
      <c r="AI5" s="116">
        <f t="shared" ref="AI5:AI18" si="15">((AG5-AC5)/AC5)</f>
        <v>-6.4524644159045623E-3</v>
      </c>
      <c r="AJ5" s="117">
        <f>AVERAGE(F5,J5,N5,R5,V5,Z5,AD5,AH5)</f>
        <v>-7.5555489397244159E-3</v>
      </c>
      <c r="AK5" s="117">
        <f>AVERAGE(G5,K5,O5,S5,W5,AA5,AE5,AI5)</f>
        <v>-5.6879453023162014E-3</v>
      </c>
      <c r="AL5" s="118">
        <f>((AF5-D5)/D5)</f>
        <v>-6.2074975453926394E-2</v>
      </c>
      <c r="AM5" s="118">
        <f>((AG5-E5)/E5)</f>
        <v>-4.2323214965551005E-2</v>
      </c>
      <c r="AN5" s="119">
        <f>STDEV(F5,J5,N5,R5,V5,Z5,AD5,AH5)</f>
        <v>2.0442439035287183E-2</v>
      </c>
      <c r="AO5" s="203">
        <f>STDEV(G5,K5,O5,S5,W5,AA5,AE5,AI5)</f>
        <v>1.6796259972372794E-2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763048053.77999997</v>
      </c>
      <c r="C6" s="165">
        <v>1.54</v>
      </c>
      <c r="D6" s="166">
        <v>773708558.14999998</v>
      </c>
      <c r="E6" s="165">
        <v>1.56</v>
      </c>
      <c r="F6" s="116">
        <f t="shared" si="0"/>
        <v>1.3970947592605502E-2</v>
      </c>
      <c r="G6" s="116">
        <f t="shared" si="1"/>
        <v>1.2987012987012998E-2</v>
      </c>
      <c r="H6" s="166">
        <v>796717512.48000002</v>
      </c>
      <c r="I6" s="165">
        <v>1.6</v>
      </c>
      <c r="J6" s="116">
        <f t="shared" si="2"/>
        <v>2.9738528917162714E-2</v>
      </c>
      <c r="K6" s="116">
        <f t="shared" si="3"/>
        <v>2.5641025641025664E-2</v>
      </c>
      <c r="L6" s="166">
        <v>788932693.08000004</v>
      </c>
      <c r="M6" s="165">
        <v>1.59</v>
      </c>
      <c r="N6" s="116">
        <f t="shared" si="4"/>
        <v>-9.7711162087646443E-3</v>
      </c>
      <c r="O6" s="116">
        <f t="shared" si="5"/>
        <v>-6.2500000000000056E-3</v>
      </c>
      <c r="P6" s="166">
        <v>819800505.36000001</v>
      </c>
      <c r="Q6" s="165">
        <v>1.65</v>
      </c>
      <c r="R6" s="116">
        <f t="shared" si="6"/>
        <v>3.9126040219593088E-2</v>
      </c>
      <c r="S6" s="116">
        <f t="shared" si="7"/>
        <v>3.7735849056603668E-2</v>
      </c>
      <c r="T6" s="166">
        <v>844950936.70000005</v>
      </c>
      <c r="U6" s="165">
        <v>1.7</v>
      </c>
      <c r="V6" s="116">
        <f t="shared" si="8"/>
        <v>3.0678721439621085E-2</v>
      </c>
      <c r="W6" s="116">
        <f t="shared" si="9"/>
        <v>3.0303030303030332E-2</v>
      </c>
      <c r="X6" s="166">
        <v>815653759.54999995</v>
      </c>
      <c r="Y6" s="165">
        <v>1.64</v>
      </c>
      <c r="Z6" s="116">
        <f t="shared" si="10"/>
        <v>-3.4673228796481069E-2</v>
      </c>
      <c r="AA6" s="116">
        <f t="shared" si="11"/>
        <v>-3.5294117647058858E-2</v>
      </c>
      <c r="AB6" s="166">
        <v>836892295.74000001</v>
      </c>
      <c r="AC6" s="165">
        <v>1.63</v>
      </c>
      <c r="AD6" s="116">
        <f t="shared" si="12"/>
        <v>2.603866645783311E-2</v>
      </c>
      <c r="AE6" s="116">
        <f t="shared" si="13"/>
        <v>-6.0975609756097615E-3</v>
      </c>
      <c r="AF6" s="166">
        <v>825437204.51999998</v>
      </c>
      <c r="AG6" s="165">
        <v>1.6</v>
      </c>
      <c r="AH6" s="116">
        <f t="shared" si="14"/>
        <v>-1.3687652853669977E-2</v>
      </c>
      <c r="AI6" s="116">
        <f t="shared" si="15"/>
        <v>-1.8404907975460003E-2</v>
      </c>
      <c r="AJ6" s="117">
        <f t="shared" ref="AJ6:AJ69" si="16">AVERAGE(F6,J6,N6,R6,V6,Z6,AD6,AH6)</f>
        <v>1.0177613345987473E-2</v>
      </c>
      <c r="AK6" s="117">
        <f t="shared" ref="AK6:AK69" si="17">AVERAGE(G6,K6,O6,S6,W6,AA6,AE6,AI6)</f>
        <v>5.0775414236930039E-3</v>
      </c>
      <c r="AL6" s="118">
        <f t="shared" ref="AL6:AL69" si="18">((AF6-D6)/D6)</f>
        <v>6.6858051168113483E-2</v>
      </c>
      <c r="AM6" s="118">
        <f t="shared" ref="AM6:AM69" si="19">((AG6-E6)/E6)</f>
        <v>2.5641025641025664E-2</v>
      </c>
      <c r="AN6" s="119">
        <f t="shared" ref="AN6:AN69" si="20">STDEV(F6,J6,N6,R6,V6,Z6,AD6,AH6)</f>
        <v>2.6419688120109881E-2</v>
      </c>
      <c r="AO6" s="203">
        <f t="shared" ref="AO6:AO69" si="21">STDEV(G6,K6,O6,S6,W6,AA6,AE6,AI6)</f>
        <v>2.5698247201105941E-2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261044121.25</v>
      </c>
      <c r="C7" s="165">
        <v>133.55000000000001</v>
      </c>
      <c r="D7" s="166">
        <v>263208294.84</v>
      </c>
      <c r="E7" s="165">
        <v>134.6</v>
      </c>
      <c r="F7" s="116">
        <f t="shared" si="0"/>
        <v>8.2904513598580174E-3</v>
      </c>
      <c r="G7" s="116">
        <f t="shared" si="1"/>
        <v>7.8622238861848215E-3</v>
      </c>
      <c r="H7" s="166">
        <v>268141861.66</v>
      </c>
      <c r="I7" s="165">
        <v>137.52000000000001</v>
      </c>
      <c r="J7" s="116">
        <f t="shared" si="2"/>
        <v>1.8743964064654676E-2</v>
      </c>
      <c r="K7" s="116">
        <f t="shared" si="3"/>
        <v>2.1693907875185856E-2</v>
      </c>
      <c r="L7" s="166">
        <v>271648992.75</v>
      </c>
      <c r="M7" s="165">
        <v>139.41999999999999</v>
      </c>
      <c r="N7" s="116">
        <f t="shared" si="4"/>
        <v>1.3079386666029025E-2</v>
      </c>
      <c r="O7" s="116">
        <f t="shared" si="5"/>
        <v>1.3816172193135377E-2</v>
      </c>
      <c r="P7" s="166">
        <v>270300267.06999999</v>
      </c>
      <c r="Q7" s="165">
        <v>138.93</v>
      </c>
      <c r="R7" s="116">
        <f t="shared" si="6"/>
        <v>-4.9649574119394824E-3</v>
      </c>
      <c r="S7" s="116">
        <f t="shared" si="7"/>
        <v>-3.514560321331091E-3</v>
      </c>
      <c r="T7" s="166">
        <v>265684483.19999999</v>
      </c>
      <c r="U7" s="165">
        <v>136.51</v>
      </c>
      <c r="V7" s="116">
        <f t="shared" si="8"/>
        <v>-1.7076505029144678E-2</v>
      </c>
      <c r="W7" s="116">
        <f t="shared" si="9"/>
        <v>-1.741884402216955E-2</v>
      </c>
      <c r="X7" s="166">
        <v>256363861.41999999</v>
      </c>
      <c r="Y7" s="165">
        <v>131.63999999999999</v>
      </c>
      <c r="Z7" s="116">
        <f t="shared" si="10"/>
        <v>-3.5081543595392034E-2</v>
      </c>
      <c r="AA7" s="116">
        <f t="shared" si="11"/>
        <v>-3.5675042121456342E-2</v>
      </c>
      <c r="AB7" s="166">
        <v>254411499.78999999</v>
      </c>
      <c r="AC7" s="165">
        <v>130.61000000000001</v>
      </c>
      <c r="AD7" s="116">
        <f t="shared" si="12"/>
        <v>-7.6155883250699219E-3</v>
      </c>
      <c r="AE7" s="116">
        <f t="shared" si="13"/>
        <v>-7.8243694925552477E-3</v>
      </c>
      <c r="AF7" s="166">
        <v>253812761.84999999</v>
      </c>
      <c r="AG7" s="165">
        <v>129.85</v>
      </c>
      <c r="AH7" s="116">
        <f t="shared" si="14"/>
        <v>-2.3534232552153362E-3</v>
      </c>
      <c r="AI7" s="116">
        <f t="shared" si="15"/>
        <v>-5.8188500114847198E-3</v>
      </c>
      <c r="AJ7" s="117">
        <f t="shared" si="16"/>
        <v>-3.3722769407774668E-3</v>
      </c>
      <c r="AK7" s="117">
        <f t="shared" si="17"/>
        <v>-3.3599202518113619E-3</v>
      </c>
      <c r="AL7" s="118">
        <f t="shared" si="18"/>
        <v>-3.5696188813925486E-2</v>
      </c>
      <c r="AM7" s="118">
        <f t="shared" si="19"/>
        <v>-3.5289747399702823E-2</v>
      </c>
      <c r="AN7" s="119">
        <f t="shared" si="20"/>
        <v>1.7364448194711096E-2</v>
      </c>
      <c r="AO7" s="203">
        <f t="shared" si="21"/>
        <v>1.819172091803016E-2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552755196</v>
      </c>
      <c r="C8" s="177">
        <v>16.27</v>
      </c>
      <c r="D8" s="166">
        <v>561200569</v>
      </c>
      <c r="E8" s="177">
        <v>16.53</v>
      </c>
      <c r="F8" s="116">
        <f t="shared" si="0"/>
        <v>1.5278685865125725E-2</v>
      </c>
      <c r="G8" s="116">
        <f t="shared" si="1"/>
        <v>1.5980331899201079E-2</v>
      </c>
      <c r="H8" s="166">
        <v>577926153</v>
      </c>
      <c r="I8" s="177">
        <v>17</v>
      </c>
      <c r="J8" s="116">
        <f t="shared" si="2"/>
        <v>2.9803219960740989E-2</v>
      </c>
      <c r="K8" s="116">
        <f t="shared" si="3"/>
        <v>2.8433151845129997E-2</v>
      </c>
      <c r="L8" s="166">
        <v>581728049</v>
      </c>
      <c r="M8" s="177">
        <v>17.12</v>
      </c>
      <c r="N8" s="116">
        <f t="shared" si="4"/>
        <v>6.5785152311665677E-3</v>
      </c>
      <c r="O8" s="116">
        <f t="shared" si="5"/>
        <v>7.0588235294118231E-3</v>
      </c>
      <c r="P8" s="166">
        <v>598191184</v>
      </c>
      <c r="Q8" s="177">
        <v>17.559999999999999</v>
      </c>
      <c r="R8" s="116">
        <f t="shared" si="6"/>
        <v>2.8300397459432112E-2</v>
      </c>
      <c r="S8" s="116">
        <f t="shared" si="7"/>
        <v>2.5700934579439116E-2</v>
      </c>
      <c r="T8" s="166">
        <v>582746676</v>
      </c>
      <c r="U8" s="177">
        <v>17.079999999999998</v>
      </c>
      <c r="V8" s="116">
        <f t="shared" si="8"/>
        <v>-2.5818682075394811E-2</v>
      </c>
      <c r="W8" s="116">
        <f t="shared" si="9"/>
        <v>-2.7334851936218704E-2</v>
      </c>
      <c r="X8" s="166">
        <v>558752376</v>
      </c>
      <c r="Y8" s="177">
        <v>16.38</v>
      </c>
      <c r="Z8" s="116">
        <f t="shared" si="10"/>
        <v>-4.1174494833154572E-2</v>
      </c>
      <c r="AA8" s="116">
        <f t="shared" si="11"/>
        <v>-4.0983606557377011E-2</v>
      </c>
      <c r="AB8" s="166">
        <v>571100908</v>
      </c>
      <c r="AC8" s="177">
        <v>16.350000000000001</v>
      </c>
      <c r="AD8" s="116">
        <f t="shared" si="12"/>
        <v>2.2100187006632077E-2</v>
      </c>
      <c r="AE8" s="116">
        <f t="shared" si="13"/>
        <v>-1.831501831501684E-3</v>
      </c>
      <c r="AF8" s="166">
        <v>565222044</v>
      </c>
      <c r="AG8" s="177">
        <v>16.18</v>
      </c>
      <c r="AH8" s="116">
        <f t="shared" si="14"/>
        <v>-1.0293914643889868E-2</v>
      </c>
      <c r="AI8" s="116">
        <f t="shared" si="15"/>
        <v>-1.0397553516819676E-2</v>
      </c>
      <c r="AJ8" s="117">
        <f t="shared" si="16"/>
        <v>3.0967392463322769E-3</v>
      </c>
      <c r="AK8" s="117">
        <f t="shared" si="17"/>
        <v>-4.2178399859188302E-4</v>
      </c>
      <c r="AL8" s="118">
        <f t="shared" si="18"/>
        <v>7.1658426989228514E-3</v>
      </c>
      <c r="AM8" s="118">
        <f t="shared" si="19"/>
        <v>-2.1173623714458644E-2</v>
      </c>
      <c r="AN8" s="119">
        <f t="shared" si="20"/>
        <v>2.6309877239284143E-2</v>
      </c>
      <c r="AO8" s="203">
        <f t="shared" si="21"/>
        <v>2.4816672392106203E-2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353878946.66000003</v>
      </c>
      <c r="C9" s="165">
        <v>166.27780000000001</v>
      </c>
      <c r="D9" s="165">
        <v>354638546.05000001</v>
      </c>
      <c r="E9" s="165">
        <v>166.70339999999999</v>
      </c>
      <c r="F9" s="116">
        <f t="shared" si="0"/>
        <v>2.1464950010993277E-3</v>
      </c>
      <c r="G9" s="116">
        <f t="shared" si="1"/>
        <v>2.5595719933747883E-3</v>
      </c>
      <c r="H9" s="165">
        <v>363968713.47000003</v>
      </c>
      <c r="I9" s="165">
        <v>171.1053</v>
      </c>
      <c r="J9" s="116">
        <f t="shared" si="2"/>
        <v>2.6308948995873022E-2</v>
      </c>
      <c r="K9" s="116">
        <f t="shared" si="3"/>
        <v>2.6405580210121762E-2</v>
      </c>
      <c r="L9" s="165">
        <v>358785251.88</v>
      </c>
      <c r="M9" s="165">
        <v>168.7749</v>
      </c>
      <c r="N9" s="116">
        <f t="shared" si="4"/>
        <v>-1.424150317916619E-2</v>
      </c>
      <c r="O9" s="116">
        <f t="shared" si="5"/>
        <v>-1.3619683317816557E-2</v>
      </c>
      <c r="P9" s="165">
        <v>368568009.31999999</v>
      </c>
      <c r="Q9" s="165">
        <v>171.55029999999999</v>
      </c>
      <c r="R9" s="116">
        <f t="shared" si="6"/>
        <v>2.7266331012044936E-2</v>
      </c>
      <c r="S9" s="116">
        <f t="shared" si="7"/>
        <v>1.6444388353955418E-2</v>
      </c>
      <c r="T9" s="165">
        <v>358407079.26999998</v>
      </c>
      <c r="U9" s="165">
        <v>167.6953</v>
      </c>
      <c r="V9" s="116">
        <f t="shared" si="8"/>
        <v>-2.7568670619967012E-2</v>
      </c>
      <c r="W9" s="116">
        <f t="shared" si="9"/>
        <v>-2.2471543331605889E-2</v>
      </c>
      <c r="X9" s="165">
        <v>343990744.41000003</v>
      </c>
      <c r="Y9" s="165">
        <v>160.20740000000001</v>
      </c>
      <c r="Z9" s="116">
        <f t="shared" si="10"/>
        <v>-4.02233540960268E-2</v>
      </c>
      <c r="AA9" s="116">
        <f t="shared" si="11"/>
        <v>-4.4651817910221672E-2</v>
      </c>
      <c r="AB9" s="165">
        <v>343288690.48000002</v>
      </c>
      <c r="AC9" s="165">
        <v>160.41569999999999</v>
      </c>
      <c r="AD9" s="116">
        <f t="shared" si="12"/>
        <v>-2.0409093599426452E-3</v>
      </c>
      <c r="AE9" s="116">
        <f t="shared" si="13"/>
        <v>1.3001896291930332E-3</v>
      </c>
      <c r="AF9" s="165">
        <v>341247794.07999998</v>
      </c>
      <c r="AG9" s="165">
        <v>159.76079999999999</v>
      </c>
      <c r="AH9" s="116">
        <f t="shared" si="14"/>
        <v>-5.9451314785417854E-3</v>
      </c>
      <c r="AI9" s="116">
        <f t="shared" si="15"/>
        <v>-4.0825181076415704E-3</v>
      </c>
      <c r="AJ9" s="117">
        <f t="shared" si="16"/>
        <v>-4.2872242155783929E-3</v>
      </c>
      <c r="AK9" s="117">
        <f t="shared" si="17"/>
        <v>-4.7644790600800862E-3</v>
      </c>
      <c r="AL9" s="118">
        <f t="shared" si="18"/>
        <v>-3.7758873419563604E-2</v>
      </c>
      <c r="AM9" s="118">
        <f t="shared" si="19"/>
        <v>-4.1646421128783209E-2</v>
      </c>
      <c r="AN9" s="119">
        <f t="shared" si="20"/>
        <v>2.3644566998179826E-2</v>
      </c>
      <c r="AO9" s="203">
        <f t="shared" si="21"/>
        <v>2.2345438079927574E-2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1751139389.8199999</v>
      </c>
      <c r="C10" s="165">
        <v>0.89049999999999996</v>
      </c>
      <c r="D10" s="165">
        <v>1779786174.1199999</v>
      </c>
      <c r="E10" s="165">
        <v>0.90739999999999998</v>
      </c>
      <c r="F10" s="116">
        <f t="shared" si="0"/>
        <v>1.6358940051565261E-2</v>
      </c>
      <c r="G10" s="116">
        <f t="shared" si="1"/>
        <v>1.8978102189781052E-2</v>
      </c>
      <c r="H10" s="165">
        <v>1839374261.71</v>
      </c>
      <c r="I10" s="165">
        <v>0.93779999999999997</v>
      </c>
      <c r="J10" s="116">
        <f t="shared" si="2"/>
        <v>3.3480475607954967E-2</v>
      </c>
      <c r="K10" s="116">
        <f t="shared" si="3"/>
        <v>3.3502314304606547E-2</v>
      </c>
      <c r="L10" s="165">
        <v>1839221292.47</v>
      </c>
      <c r="M10" s="165">
        <v>0.93759999999999999</v>
      </c>
      <c r="N10" s="116">
        <f t="shared" si="4"/>
        <v>-8.3163738443202707E-5</v>
      </c>
      <c r="O10" s="116">
        <f t="shared" si="5"/>
        <v>-2.1326508850498825E-4</v>
      </c>
      <c r="P10" s="165">
        <v>1881474937.95</v>
      </c>
      <c r="Q10" s="165">
        <v>0.93130000000000002</v>
      </c>
      <c r="R10" s="116">
        <f t="shared" si="6"/>
        <v>2.2973660457820753E-2</v>
      </c>
      <c r="S10" s="116">
        <f t="shared" si="7"/>
        <v>-6.7192832764504827E-3</v>
      </c>
      <c r="T10" s="165">
        <v>1828742281.5699999</v>
      </c>
      <c r="U10" s="165">
        <v>0.93259999999999998</v>
      </c>
      <c r="V10" s="116">
        <f t="shared" si="8"/>
        <v>-2.8027296732135092E-2</v>
      </c>
      <c r="W10" s="116">
        <f t="shared" si="9"/>
        <v>1.3958982068076537E-3</v>
      </c>
      <c r="X10" s="165">
        <v>1745043824.6199999</v>
      </c>
      <c r="Y10" s="165">
        <v>0.89019999999999999</v>
      </c>
      <c r="Z10" s="116">
        <f t="shared" si="10"/>
        <v>-4.5768317271115855E-2</v>
      </c>
      <c r="AA10" s="116">
        <f t="shared" si="11"/>
        <v>-4.5464293373364779E-2</v>
      </c>
      <c r="AB10" s="165">
        <v>1727822638.97</v>
      </c>
      <c r="AC10" s="165">
        <v>0.88149999999999995</v>
      </c>
      <c r="AD10" s="116">
        <f t="shared" si="12"/>
        <v>-9.8686264534072303E-3</v>
      </c>
      <c r="AE10" s="116">
        <f t="shared" si="13"/>
        <v>-9.7730847000674463E-3</v>
      </c>
      <c r="AF10" s="165">
        <v>1800952189.28</v>
      </c>
      <c r="AG10" s="165">
        <v>0.91930000000000001</v>
      </c>
      <c r="AH10" s="116">
        <f t="shared" si="14"/>
        <v>4.2324685798534489E-2</v>
      </c>
      <c r="AI10" s="116">
        <f t="shared" si="15"/>
        <v>4.2881452070334725E-2</v>
      </c>
      <c r="AJ10" s="117">
        <f t="shared" si="16"/>
        <v>3.9237947150967609E-3</v>
      </c>
      <c r="AK10" s="117">
        <f t="shared" si="17"/>
        <v>4.3234800416427858E-3</v>
      </c>
      <c r="AL10" s="118">
        <f t="shared" si="18"/>
        <v>1.1892448355750061E-2</v>
      </c>
      <c r="AM10" s="118">
        <f t="shared" si="19"/>
        <v>1.3114392770553254E-2</v>
      </c>
      <c r="AN10" s="119">
        <f t="shared" si="20"/>
        <v>3.06179706377449E-2</v>
      </c>
      <c r="AO10" s="203">
        <f t="shared" si="21"/>
        <v>2.7727012251675565E-2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2562856463.4400001</v>
      </c>
      <c r="C11" s="165">
        <v>19.048200000000001</v>
      </c>
      <c r="D11" s="165">
        <v>2581549959.8000002</v>
      </c>
      <c r="E11" s="165">
        <v>19.014199999999999</v>
      </c>
      <c r="F11" s="116">
        <f t="shared" si="0"/>
        <v>7.2940083171527852E-3</v>
      </c>
      <c r="G11" s="116">
        <f t="shared" si="1"/>
        <v>-1.7849455591605753E-3</v>
      </c>
      <c r="H11" s="165">
        <v>2652599255.2800002</v>
      </c>
      <c r="I11" s="165">
        <v>19.578700000000001</v>
      </c>
      <c r="J11" s="116">
        <f t="shared" si="2"/>
        <v>2.7521952542612967E-2</v>
      </c>
      <c r="K11" s="116">
        <f t="shared" si="3"/>
        <v>2.9688338189353351E-2</v>
      </c>
      <c r="L11" s="165">
        <v>2662956331.1199999</v>
      </c>
      <c r="M11" s="165">
        <v>19.649699999999999</v>
      </c>
      <c r="N11" s="116">
        <f t="shared" si="4"/>
        <v>3.9045007719820139E-3</v>
      </c>
      <c r="O11" s="116">
        <f t="shared" si="5"/>
        <v>3.6263899033131897E-3</v>
      </c>
      <c r="P11" s="165">
        <v>2682309985.1100001</v>
      </c>
      <c r="Q11" s="165">
        <v>19.794499999999999</v>
      </c>
      <c r="R11" s="116">
        <f t="shared" si="6"/>
        <v>7.2677323934412352E-3</v>
      </c>
      <c r="S11" s="116">
        <f t="shared" si="7"/>
        <v>7.3690692478765602E-3</v>
      </c>
      <c r="T11" s="165">
        <v>2682309985.1100001</v>
      </c>
      <c r="U11" s="165">
        <v>19.794499999999999</v>
      </c>
      <c r="V11" s="116">
        <f t="shared" si="8"/>
        <v>0</v>
      </c>
      <c r="W11" s="116">
        <f t="shared" si="9"/>
        <v>0</v>
      </c>
      <c r="X11" s="165">
        <v>2551712967.9400001</v>
      </c>
      <c r="Y11" s="165">
        <v>19.016500000000001</v>
      </c>
      <c r="Z11" s="116">
        <f t="shared" si="10"/>
        <v>-4.868826418086214E-2</v>
      </c>
      <c r="AA11" s="116">
        <f t="shared" si="11"/>
        <v>-3.9303847028214843E-2</v>
      </c>
      <c r="AB11" s="165">
        <v>2573935982.7600002</v>
      </c>
      <c r="AC11" s="165">
        <v>19.2026</v>
      </c>
      <c r="AD11" s="116">
        <f t="shared" si="12"/>
        <v>8.7090574446313327E-3</v>
      </c>
      <c r="AE11" s="116">
        <f t="shared" si="13"/>
        <v>9.7862382667683167E-3</v>
      </c>
      <c r="AF11" s="165">
        <v>2573931707.2399998</v>
      </c>
      <c r="AG11" s="165">
        <v>19.249199999999998</v>
      </c>
      <c r="AH11" s="116">
        <f t="shared" si="14"/>
        <v>-1.6610824935409527E-6</v>
      </c>
      <c r="AI11" s="116">
        <f t="shared" si="15"/>
        <v>2.4267547102995416E-3</v>
      </c>
      <c r="AJ11" s="117">
        <f t="shared" si="16"/>
        <v>7.5091577580808152E-4</v>
      </c>
      <c r="AK11" s="117">
        <f t="shared" si="17"/>
        <v>1.4759997162794426E-3</v>
      </c>
      <c r="AL11" s="118">
        <f t="shared" si="18"/>
        <v>-2.9510382051992621E-3</v>
      </c>
      <c r="AM11" s="118">
        <f t="shared" si="19"/>
        <v>1.2359184188658973E-2</v>
      </c>
      <c r="AN11" s="119">
        <f t="shared" si="20"/>
        <v>2.1780099851434715E-2</v>
      </c>
      <c r="AO11" s="203">
        <f t="shared" si="21"/>
        <v>1.9202160325490963E-2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271769477.77999997</v>
      </c>
      <c r="C12" s="165">
        <v>153.47</v>
      </c>
      <c r="D12" s="165">
        <v>277045172.19999999</v>
      </c>
      <c r="E12" s="165">
        <v>156.13999999999999</v>
      </c>
      <c r="F12" s="116">
        <f t="shared" si="0"/>
        <v>1.9412387524513488E-2</v>
      </c>
      <c r="G12" s="116">
        <f t="shared" si="1"/>
        <v>1.739753697791091E-2</v>
      </c>
      <c r="H12" s="165">
        <v>285248057.89999998</v>
      </c>
      <c r="I12" s="165">
        <v>160.4</v>
      </c>
      <c r="J12" s="116">
        <f t="shared" si="2"/>
        <v>2.9608477328304759E-2</v>
      </c>
      <c r="K12" s="116">
        <f t="shared" si="3"/>
        <v>2.7283207377994233E-2</v>
      </c>
      <c r="L12" s="165">
        <v>297171393.06</v>
      </c>
      <c r="M12" s="165">
        <v>159.51</v>
      </c>
      <c r="N12" s="116">
        <f t="shared" si="4"/>
        <v>4.1799881996672575E-2</v>
      </c>
      <c r="O12" s="116">
        <f t="shared" si="5"/>
        <v>-5.5486284289277725E-3</v>
      </c>
      <c r="P12" s="165">
        <v>299532739.55000001</v>
      </c>
      <c r="Q12" s="165">
        <v>160.82</v>
      </c>
      <c r="R12" s="116">
        <f t="shared" si="6"/>
        <v>7.9460760528966695E-3</v>
      </c>
      <c r="S12" s="116">
        <f t="shared" si="7"/>
        <v>8.2126512444360995E-3</v>
      </c>
      <c r="T12" s="165">
        <v>315038426.26999998</v>
      </c>
      <c r="U12" s="165">
        <v>157.71</v>
      </c>
      <c r="V12" s="116">
        <f t="shared" si="8"/>
        <v>5.1766250137780537E-2</v>
      </c>
      <c r="W12" s="116">
        <f t="shared" si="9"/>
        <v>-1.9338390747419384E-2</v>
      </c>
      <c r="X12" s="165">
        <v>320374552.51999998</v>
      </c>
      <c r="Y12" s="165">
        <v>153.9</v>
      </c>
      <c r="Z12" s="116">
        <f t="shared" si="10"/>
        <v>1.6938017095815276E-2</v>
      </c>
      <c r="AA12" s="116">
        <f t="shared" si="11"/>
        <v>-2.4158265170249205E-2</v>
      </c>
      <c r="AB12" s="165">
        <v>320374552.51999998</v>
      </c>
      <c r="AC12" s="165">
        <v>153.9</v>
      </c>
      <c r="AD12" s="116">
        <f t="shared" si="12"/>
        <v>0</v>
      </c>
      <c r="AE12" s="116">
        <f t="shared" si="13"/>
        <v>0</v>
      </c>
      <c r="AF12" s="165">
        <v>321253529.48000002</v>
      </c>
      <c r="AG12" s="165">
        <v>152.97</v>
      </c>
      <c r="AH12" s="116">
        <f t="shared" si="14"/>
        <v>2.7435916900583617E-3</v>
      </c>
      <c r="AI12" s="116">
        <f t="shared" si="15"/>
        <v>-6.0428849902534557E-3</v>
      </c>
      <c r="AJ12" s="117">
        <f t="shared" si="16"/>
        <v>2.1276835228255207E-2</v>
      </c>
      <c r="AK12" s="117">
        <f t="shared" si="17"/>
        <v>-2.743467170635719E-4</v>
      </c>
      <c r="AL12" s="118">
        <f t="shared" si="18"/>
        <v>0.15957093541440906</v>
      </c>
      <c r="AM12" s="118">
        <f t="shared" si="19"/>
        <v>-2.0302292814141077E-2</v>
      </c>
      <c r="AN12" s="119">
        <f t="shared" si="20"/>
        <v>1.8579603301398514E-2</v>
      </c>
      <c r="AO12" s="203">
        <f t="shared" si="21"/>
        <v>1.7479751871422679E-2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287058615.50999999</v>
      </c>
      <c r="C13" s="165">
        <v>10.551835000000001</v>
      </c>
      <c r="D13" s="165">
        <v>298973109.73000002</v>
      </c>
      <c r="E13" s="165">
        <v>10.98634</v>
      </c>
      <c r="F13" s="116">
        <f t="shared" si="0"/>
        <v>4.1505440269863539E-2</v>
      </c>
      <c r="G13" s="116">
        <f t="shared" si="1"/>
        <v>4.1178145791703501E-2</v>
      </c>
      <c r="H13" s="165">
        <v>308720145.19999999</v>
      </c>
      <c r="I13" s="165">
        <v>11.355399999999999</v>
      </c>
      <c r="J13" s="116">
        <f t="shared" si="2"/>
        <v>3.2601712838998903E-2</v>
      </c>
      <c r="K13" s="116">
        <f t="shared" si="3"/>
        <v>3.3592625023438127E-2</v>
      </c>
      <c r="L13" s="165">
        <v>312314186.44999999</v>
      </c>
      <c r="M13" s="165">
        <v>11.5177</v>
      </c>
      <c r="N13" s="116">
        <f t="shared" si="4"/>
        <v>1.1641745139992892E-2</v>
      </c>
      <c r="O13" s="116">
        <f t="shared" si="5"/>
        <v>1.4292759392007337E-2</v>
      </c>
      <c r="P13" s="165">
        <v>305078682.75</v>
      </c>
      <c r="Q13" s="165">
        <v>11.1046</v>
      </c>
      <c r="R13" s="116">
        <f t="shared" si="6"/>
        <v>-2.3167387246299034E-2</v>
      </c>
      <c r="S13" s="116">
        <f t="shared" si="7"/>
        <v>-3.5866535853512425E-2</v>
      </c>
      <c r="T13" s="165">
        <v>301413112.67000002</v>
      </c>
      <c r="U13" s="165">
        <v>11.0631</v>
      </c>
      <c r="V13" s="116">
        <f t="shared" si="8"/>
        <v>-1.2015162930947142E-2</v>
      </c>
      <c r="W13" s="116">
        <f t="shared" si="9"/>
        <v>-3.7371899933360234E-3</v>
      </c>
      <c r="X13" s="165">
        <v>284074394.26999998</v>
      </c>
      <c r="Y13" s="165">
        <v>10.6098</v>
      </c>
      <c r="Z13" s="116">
        <f t="shared" si="10"/>
        <v>-5.752476475362639E-2</v>
      </c>
      <c r="AA13" s="116">
        <f t="shared" si="11"/>
        <v>-4.0974048865146342E-2</v>
      </c>
      <c r="AB13" s="165">
        <v>289879823.64999998</v>
      </c>
      <c r="AC13" s="165">
        <v>10.6471</v>
      </c>
      <c r="AD13" s="116">
        <f t="shared" si="12"/>
        <v>2.0436299424024099E-2</v>
      </c>
      <c r="AE13" s="116">
        <f t="shared" si="13"/>
        <v>3.5156176365247331E-3</v>
      </c>
      <c r="AF13" s="165">
        <v>303545944.08999997</v>
      </c>
      <c r="AG13" s="165">
        <v>11.146000000000001</v>
      </c>
      <c r="AH13" s="116">
        <f t="shared" si="14"/>
        <v>4.7144089809094236E-2</v>
      </c>
      <c r="AI13" s="116">
        <f t="shared" si="15"/>
        <v>4.6857829831597413E-2</v>
      </c>
      <c r="AJ13" s="117">
        <f t="shared" si="16"/>
        <v>7.5777465688876373E-3</v>
      </c>
      <c r="AK13" s="117">
        <f t="shared" si="17"/>
        <v>7.3574003704095399E-3</v>
      </c>
      <c r="AL13" s="118">
        <f t="shared" si="18"/>
        <v>1.5295135954299171E-2</v>
      </c>
      <c r="AM13" s="118">
        <f t="shared" si="19"/>
        <v>1.4532592291882517E-2</v>
      </c>
      <c r="AN13" s="119">
        <f t="shared" si="20"/>
        <v>3.6039905675220529E-2</v>
      </c>
      <c r="AO13" s="203">
        <f t="shared" si="21"/>
        <v>3.3343664730534579E-2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317216183.98000002</v>
      </c>
      <c r="C14" s="165">
        <v>2525.5500000000002</v>
      </c>
      <c r="D14" s="165">
        <v>321804407.94</v>
      </c>
      <c r="E14" s="165">
        <v>2562.4899999999998</v>
      </c>
      <c r="F14" s="116">
        <f t="shared" si="0"/>
        <v>1.4464028607976883E-2</v>
      </c>
      <c r="G14" s="116">
        <f t="shared" si="1"/>
        <v>1.4626516996297677E-2</v>
      </c>
      <c r="H14" s="165">
        <v>337758155.66000003</v>
      </c>
      <c r="I14" s="165">
        <v>2689.77</v>
      </c>
      <c r="J14" s="116">
        <f t="shared" si="2"/>
        <v>4.9575914208653669E-2</v>
      </c>
      <c r="K14" s="116">
        <f t="shared" si="3"/>
        <v>4.9670437738293695E-2</v>
      </c>
      <c r="L14" s="165">
        <v>335615264.19</v>
      </c>
      <c r="M14" s="165">
        <v>2672.72</v>
      </c>
      <c r="N14" s="116">
        <f t="shared" si="4"/>
        <v>-6.3444551496104895E-3</v>
      </c>
      <c r="O14" s="116">
        <f t="shared" si="5"/>
        <v>-6.3388319447388371E-3</v>
      </c>
      <c r="P14" s="165">
        <v>340784878.82999998</v>
      </c>
      <c r="Q14" s="165">
        <v>2713.93</v>
      </c>
      <c r="R14" s="116">
        <f t="shared" si="6"/>
        <v>1.5403395469740436E-2</v>
      </c>
      <c r="S14" s="116">
        <f t="shared" si="7"/>
        <v>1.5418749438773997E-2</v>
      </c>
      <c r="T14" s="165">
        <v>329086245.60000002</v>
      </c>
      <c r="U14" s="165">
        <v>2620.66</v>
      </c>
      <c r="V14" s="116">
        <f t="shared" si="8"/>
        <v>-3.432849858293098E-2</v>
      </c>
      <c r="W14" s="116">
        <f t="shared" si="9"/>
        <v>-3.4367135482492171E-2</v>
      </c>
      <c r="X14" s="165">
        <v>317873369.94</v>
      </c>
      <c r="Y14" s="165">
        <v>2530.61</v>
      </c>
      <c r="Z14" s="116">
        <f t="shared" si="10"/>
        <v>-3.4072756944175442E-2</v>
      </c>
      <c r="AA14" s="116">
        <f t="shared" si="11"/>
        <v>-3.4361573038852705E-2</v>
      </c>
      <c r="AB14" s="165">
        <v>320674914.19</v>
      </c>
      <c r="AC14" s="165">
        <v>2552.88</v>
      </c>
      <c r="AD14" s="116">
        <f t="shared" si="12"/>
        <v>8.8133971415372218E-3</v>
      </c>
      <c r="AE14" s="116">
        <f t="shared" si="13"/>
        <v>8.8002497421570212E-3</v>
      </c>
      <c r="AF14" s="165">
        <v>317849149.61000001</v>
      </c>
      <c r="AG14" s="165">
        <v>2530.36</v>
      </c>
      <c r="AH14" s="116">
        <f t="shared" si="14"/>
        <v>-8.8119290127125962E-3</v>
      </c>
      <c r="AI14" s="116">
        <f t="shared" si="15"/>
        <v>-8.8214095452978526E-3</v>
      </c>
      <c r="AJ14" s="117">
        <f t="shared" si="16"/>
        <v>5.8738696730983907E-4</v>
      </c>
      <c r="AK14" s="117">
        <f t="shared" si="17"/>
        <v>5.7837548801760279E-4</v>
      </c>
      <c r="AL14" s="118">
        <f t="shared" si="18"/>
        <v>-1.2290876794756137E-2</v>
      </c>
      <c r="AM14" s="118">
        <f t="shared" si="19"/>
        <v>-1.2538585516431149E-2</v>
      </c>
      <c r="AN14" s="119">
        <f t="shared" si="20"/>
        <v>2.7868211669464574E-2</v>
      </c>
      <c r="AO14" s="203">
        <f t="shared" si="21"/>
        <v>2.7962753871282581E-2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286277554.77999997</v>
      </c>
      <c r="C15" s="165">
        <v>127.07</v>
      </c>
      <c r="D15" s="165">
        <v>306444392.24000001</v>
      </c>
      <c r="E15" s="165">
        <v>129.72</v>
      </c>
      <c r="F15" s="116">
        <f t="shared" si="0"/>
        <v>7.0445052793251473E-2</v>
      </c>
      <c r="G15" s="116">
        <f t="shared" si="1"/>
        <v>2.085464704493591E-2</v>
      </c>
      <c r="H15" s="165">
        <v>354180805.75</v>
      </c>
      <c r="I15" s="165">
        <v>133.11000000000001</v>
      </c>
      <c r="J15" s="116">
        <f t="shared" si="2"/>
        <v>0.15577512501065433</v>
      </c>
      <c r="K15" s="116">
        <f t="shared" si="3"/>
        <v>2.6133209990749421E-2</v>
      </c>
      <c r="L15" s="165">
        <v>362758717.48000002</v>
      </c>
      <c r="M15" s="165">
        <v>132.68</v>
      </c>
      <c r="N15" s="116">
        <f t="shared" si="4"/>
        <v>2.4219019186643258E-2</v>
      </c>
      <c r="O15" s="116">
        <f t="shared" si="5"/>
        <v>-3.2304109383217397E-3</v>
      </c>
      <c r="P15" s="165">
        <v>379897526</v>
      </c>
      <c r="Q15" s="165">
        <v>135.57</v>
      </c>
      <c r="R15" s="116">
        <f t="shared" si="6"/>
        <v>4.7245752325565805E-2</v>
      </c>
      <c r="S15" s="116">
        <f t="shared" si="7"/>
        <v>2.1781730479348706E-2</v>
      </c>
      <c r="T15" s="165">
        <v>428562865.11000001</v>
      </c>
      <c r="U15" s="165">
        <v>133.25</v>
      </c>
      <c r="V15" s="116">
        <f t="shared" si="8"/>
        <v>0.12810122672396665</v>
      </c>
      <c r="W15" s="116">
        <f t="shared" si="9"/>
        <v>-1.7112930589363379E-2</v>
      </c>
      <c r="X15" s="165">
        <v>381736402.10000002</v>
      </c>
      <c r="Y15" s="165">
        <v>129.16</v>
      </c>
      <c r="Z15" s="116">
        <f t="shared" si="10"/>
        <v>-0.10926393027072226</v>
      </c>
      <c r="AA15" s="116">
        <f t="shared" si="11"/>
        <v>-3.0694183864915597E-2</v>
      </c>
      <c r="AB15" s="165">
        <v>375924387.99000001</v>
      </c>
      <c r="AC15" s="165">
        <v>126.62</v>
      </c>
      <c r="AD15" s="116">
        <f t="shared" si="12"/>
        <v>-1.5225202726350142E-2</v>
      </c>
      <c r="AE15" s="116">
        <f t="shared" si="13"/>
        <v>-1.9665531124186994E-2</v>
      </c>
      <c r="AF15" s="165">
        <v>369603511.81</v>
      </c>
      <c r="AG15" s="165">
        <v>125.06</v>
      </c>
      <c r="AH15" s="116">
        <f t="shared" si="14"/>
        <v>-1.6814222173231679E-2</v>
      </c>
      <c r="AI15" s="116">
        <f t="shared" si="15"/>
        <v>-1.2320328542094474E-2</v>
      </c>
      <c r="AJ15" s="117">
        <f t="shared" si="16"/>
        <v>3.556035260872218E-2</v>
      </c>
      <c r="AK15" s="117">
        <f t="shared" si="17"/>
        <v>-1.7817246929810184E-3</v>
      </c>
      <c r="AL15" s="118">
        <f t="shared" si="18"/>
        <v>0.20610303588304943</v>
      </c>
      <c r="AM15" s="118">
        <f t="shared" si="19"/>
        <v>-3.5923527597903147E-2</v>
      </c>
      <c r="AN15" s="119">
        <f t="shared" si="20"/>
        <v>8.5183720132082794E-2</v>
      </c>
      <c r="AO15" s="203">
        <f t="shared" si="21"/>
        <v>2.1879060075506572E-2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305766762.27999997</v>
      </c>
      <c r="C16" s="165">
        <v>1.23</v>
      </c>
      <c r="D16" s="165">
        <v>304899686.94999999</v>
      </c>
      <c r="E16" s="165">
        <v>1.23</v>
      </c>
      <c r="F16" s="116">
        <f t="shared" si="0"/>
        <v>-2.835740953445999E-3</v>
      </c>
      <c r="G16" s="116">
        <f t="shared" si="1"/>
        <v>0</v>
      </c>
      <c r="H16" s="165">
        <v>311978504.35000002</v>
      </c>
      <c r="I16" s="165">
        <v>1.26</v>
      </c>
      <c r="J16" s="116">
        <f t="shared" si="2"/>
        <v>2.3216873296301153E-2</v>
      </c>
      <c r="K16" s="116">
        <f t="shared" si="3"/>
        <v>2.4390243902439046E-2</v>
      </c>
      <c r="L16" s="165">
        <v>308851483.10000002</v>
      </c>
      <c r="M16" s="165">
        <v>1.25</v>
      </c>
      <c r="N16" s="116">
        <f t="shared" si="4"/>
        <v>-1.0023194567571494E-2</v>
      </c>
      <c r="O16" s="116">
        <f t="shared" si="5"/>
        <v>-7.936507936507943E-3</v>
      </c>
      <c r="P16" s="165">
        <v>308851483.10000002</v>
      </c>
      <c r="Q16" s="165">
        <v>1.25</v>
      </c>
      <c r="R16" s="116">
        <f t="shared" si="6"/>
        <v>0</v>
      </c>
      <c r="S16" s="116">
        <f t="shared" si="7"/>
        <v>0</v>
      </c>
      <c r="T16" s="165">
        <v>312950779.44999999</v>
      </c>
      <c r="U16" s="165">
        <v>1.25</v>
      </c>
      <c r="V16" s="116">
        <f t="shared" si="8"/>
        <v>1.3272710588450349E-2</v>
      </c>
      <c r="W16" s="116">
        <f t="shared" si="9"/>
        <v>0</v>
      </c>
      <c r="X16" s="165">
        <v>300543602.93000001</v>
      </c>
      <c r="Y16" s="165">
        <v>1.2</v>
      </c>
      <c r="Z16" s="116">
        <f t="shared" si="10"/>
        <v>-3.9645776060392497E-2</v>
      </c>
      <c r="AA16" s="116">
        <f t="shared" si="11"/>
        <v>-4.0000000000000036E-2</v>
      </c>
      <c r="AB16" s="165">
        <v>299898009.61000001</v>
      </c>
      <c r="AC16" s="165">
        <v>1.2</v>
      </c>
      <c r="AD16" s="116">
        <f t="shared" si="12"/>
        <v>-2.1480853816421399E-3</v>
      </c>
      <c r="AE16" s="116">
        <f t="shared" si="13"/>
        <v>0</v>
      </c>
      <c r="AF16" s="165">
        <v>300921068.12</v>
      </c>
      <c r="AG16" s="165">
        <v>1.2</v>
      </c>
      <c r="AH16" s="116">
        <f t="shared" si="14"/>
        <v>3.4113547846830287E-3</v>
      </c>
      <c r="AI16" s="116">
        <f t="shared" si="15"/>
        <v>0</v>
      </c>
      <c r="AJ16" s="117">
        <f t="shared" si="16"/>
        <v>-1.8439822867021998E-3</v>
      </c>
      <c r="AK16" s="117">
        <f t="shared" si="17"/>
        <v>-2.9432830042586166E-3</v>
      </c>
      <c r="AL16" s="118">
        <f t="shared" si="18"/>
        <v>-1.3048943637165591E-2</v>
      </c>
      <c r="AM16" s="118">
        <f t="shared" si="19"/>
        <v>-2.4390243902439046E-2</v>
      </c>
      <c r="AN16" s="119">
        <f t="shared" si="20"/>
        <v>1.8456632235869391E-2</v>
      </c>
      <c r="AO16" s="203">
        <f t="shared" si="21"/>
        <v>1.768198775631559E-2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289187234.52999997</v>
      </c>
      <c r="C17" s="165">
        <v>1.588217</v>
      </c>
      <c r="D17" s="165">
        <v>285313253.74000001</v>
      </c>
      <c r="E17" s="165">
        <v>1.567682</v>
      </c>
      <c r="F17" s="116">
        <f t="shared" si="0"/>
        <v>-1.3396098884849219E-2</v>
      </c>
      <c r="G17" s="116">
        <f t="shared" si="1"/>
        <v>-1.2929593374205144E-2</v>
      </c>
      <c r="H17" s="165">
        <v>302252187</v>
      </c>
      <c r="I17" s="165">
        <v>1.6602269999999999</v>
      </c>
      <c r="J17" s="116">
        <f t="shared" si="2"/>
        <v>5.9369598285245052E-2</v>
      </c>
      <c r="K17" s="116">
        <f t="shared" si="3"/>
        <v>5.9033018175879977E-2</v>
      </c>
      <c r="L17" s="165">
        <v>304209756.33999997</v>
      </c>
      <c r="M17" s="165">
        <v>1.671349</v>
      </c>
      <c r="N17" s="116">
        <f t="shared" si="4"/>
        <v>6.4766093487355772E-3</v>
      </c>
      <c r="O17" s="116">
        <f t="shared" si="5"/>
        <v>6.6990839204518881E-3</v>
      </c>
      <c r="P17" s="165">
        <v>319868436.88</v>
      </c>
      <c r="Q17" s="165">
        <v>1.697219</v>
      </c>
      <c r="R17" s="116">
        <f t="shared" si="6"/>
        <v>5.1473301607391907E-2</v>
      </c>
      <c r="S17" s="116">
        <f t="shared" si="7"/>
        <v>1.5478514660911671E-2</v>
      </c>
      <c r="T17" s="165">
        <v>308287405.31999999</v>
      </c>
      <c r="U17" s="165">
        <v>1.6809590000000001</v>
      </c>
      <c r="V17" s="116">
        <f t="shared" si="8"/>
        <v>-3.6205609009008523E-2</v>
      </c>
      <c r="W17" s="116">
        <f t="shared" si="9"/>
        <v>-9.5803782540732456E-3</v>
      </c>
      <c r="X17" s="165">
        <v>293914301.81999999</v>
      </c>
      <c r="Y17" s="165">
        <v>1.6024099999999999</v>
      </c>
      <c r="Z17" s="116">
        <f t="shared" si="10"/>
        <v>-4.6622415486227302E-2</v>
      </c>
      <c r="AA17" s="116">
        <f t="shared" si="11"/>
        <v>-4.6728682853061969E-2</v>
      </c>
      <c r="AB17" s="165">
        <v>294039834.37</v>
      </c>
      <c r="AC17" s="165">
        <v>1.603553</v>
      </c>
      <c r="AD17" s="116">
        <f t="shared" si="12"/>
        <v>4.2710595987564771E-4</v>
      </c>
      <c r="AE17" s="116">
        <f t="shared" si="13"/>
        <v>7.1330059098490158E-4</v>
      </c>
      <c r="AF17" s="165">
        <v>296285699.06999999</v>
      </c>
      <c r="AG17" s="165">
        <v>1.6158360000000001</v>
      </c>
      <c r="AH17" s="116">
        <f t="shared" si="14"/>
        <v>7.6379607028819862E-3</v>
      </c>
      <c r="AI17" s="116">
        <f t="shared" si="15"/>
        <v>7.6598653115924724E-3</v>
      </c>
      <c r="AJ17" s="117">
        <f t="shared" si="16"/>
        <v>3.6450565655056404E-3</v>
      </c>
      <c r="AK17" s="117">
        <f t="shared" si="17"/>
        <v>2.5431410223100701E-3</v>
      </c>
      <c r="AL17" s="118">
        <f t="shared" si="18"/>
        <v>3.8457538113525362E-2</v>
      </c>
      <c r="AM17" s="118">
        <f t="shared" si="19"/>
        <v>3.0716688716206496E-2</v>
      </c>
      <c r="AN17" s="119">
        <f t="shared" si="20"/>
        <v>3.7478330932997891E-2</v>
      </c>
      <c r="AO17" s="203">
        <f t="shared" si="21"/>
        <v>2.9807307383498464E-2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391205757.25</v>
      </c>
      <c r="C18" s="165">
        <v>134.24</v>
      </c>
      <c r="D18" s="165">
        <v>391407799.43000001</v>
      </c>
      <c r="E18" s="165">
        <v>134.30000000000001</v>
      </c>
      <c r="F18" s="116">
        <f t="shared" si="0"/>
        <v>5.1646013959577824E-4</v>
      </c>
      <c r="G18" s="116">
        <f t="shared" si="1"/>
        <v>4.469606674612803E-4</v>
      </c>
      <c r="H18" s="165">
        <v>401289765.97000003</v>
      </c>
      <c r="I18" s="165">
        <v>137.65</v>
      </c>
      <c r="J18" s="116">
        <f t="shared" si="2"/>
        <v>2.5247239718756111E-2</v>
      </c>
      <c r="K18" s="116">
        <f t="shared" si="3"/>
        <v>2.4944154877140686E-2</v>
      </c>
      <c r="L18" s="165">
        <v>401363572.85000002</v>
      </c>
      <c r="M18" s="165">
        <v>137.68</v>
      </c>
      <c r="N18" s="116">
        <f t="shared" si="4"/>
        <v>1.8392415221850673E-4</v>
      </c>
      <c r="O18" s="116">
        <f t="shared" si="5"/>
        <v>2.1794406102434533E-4</v>
      </c>
      <c r="P18" s="165">
        <v>413489112.06</v>
      </c>
      <c r="Q18" s="165">
        <v>141.86000000000001</v>
      </c>
      <c r="R18" s="116">
        <f t="shared" si="6"/>
        <v>3.0210861249562394E-2</v>
      </c>
      <c r="S18" s="116">
        <f t="shared" si="7"/>
        <v>3.0360255665310913E-2</v>
      </c>
      <c r="T18" s="165">
        <v>401724074.48000002</v>
      </c>
      <c r="U18" s="165">
        <v>137.72</v>
      </c>
      <c r="V18" s="116">
        <f t="shared" si="8"/>
        <v>-2.8453077086810448E-2</v>
      </c>
      <c r="W18" s="116">
        <f t="shared" si="9"/>
        <v>-2.9183702241646795E-2</v>
      </c>
      <c r="X18" s="165">
        <v>391359589.01999998</v>
      </c>
      <c r="Y18" s="165">
        <v>134.16999999999999</v>
      </c>
      <c r="Z18" s="116">
        <f t="shared" si="10"/>
        <v>-2.5800010799492273E-2</v>
      </c>
      <c r="AA18" s="116">
        <f t="shared" si="11"/>
        <v>-2.5776938716235924E-2</v>
      </c>
      <c r="AB18" s="165">
        <v>392420969.94999999</v>
      </c>
      <c r="AC18" s="165">
        <v>134.54</v>
      </c>
      <c r="AD18" s="116">
        <f t="shared" si="12"/>
        <v>2.7120350689702061E-3</v>
      </c>
      <c r="AE18" s="116">
        <f t="shared" si="13"/>
        <v>2.75769546098237E-3</v>
      </c>
      <c r="AF18" s="165">
        <v>409388274.04000002</v>
      </c>
      <c r="AG18" s="165">
        <v>142.95060000000001</v>
      </c>
      <c r="AH18" s="116">
        <f t="shared" si="14"/>
        <v>4.3237506120434671E-2</v>
      </c>
      <c r="AI18" s="116">
        <f t="shared" si="15"/>
        <v>6.2513750557455158E-2</v>
      </c>
      <c r="AJ18" s="117">
        <f t="shared" si="16"/>
        <v>5.9818673204043681E-3</v>
      </c>
      <c r="AK18" s="117">
        <f t="shared" si="17"/>
        <v>8.2850150414365033E-3</v>
      </c>
      <c r="AL18" s="118">
        <f t="shared" si="18"/>
        <v>4.5937956873073685E-2</v>
      </c>
      <c r="AM18" s="118">
        <f t="shared" si="19"/>
        <v>6.4412509307520446E-2</v>
      </c>
      <c r="AN18" s="119">
        <f t="shared" si="20"/>
        <v>2.5679934188852806E-2</v>
      </c>
      <c r="AO18" s="203">
        <f t="shared" si="21"/>
        <v>3.0300363989516025E-2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14986399213.010002</v>
      </c>
      <c r="C19" s="171"/>
      <c r="D19" s="170">
        <f>SUM(D5:D18)</f>
        <v>15105783947.01</v>
      </c>
      <c r="E19" s="171"/>
      <c r="F19" s="116">
        <f>((D19-B19)/B19)</f>
        <v>7.9662053774970671E-3</v>
      </c>
      <c r="G19" s="116"/>
      <c r="H19" s="170">
        <f>SUM(H5:H18)</f>
        <v>15501449617.91</v>
      </c>
      <c r="I19" s="171"/>
      <c r="J19" s="116">
        <f>((H19-D19)/D19)</f>
        <v>2.619299152483355E-2</v>
      </c>
      <c r="K19" s="116"/>
      <c r="L19" s="170">
        <f>SUM(L5:L18)</f>
        <v>15466748557.959999</v>
      </c>
      <c r="M19" s="171"/>
      <c r="N19" s="116">
        <f>((L19-H19)/H19)</f>
        <v>-2.2385687019817811E-3</v>
      </c>
      <c r="O19" s="116"/>
      <c r="P19" s="170">
        <f>SUM(P5:P18)</f>
        <v>15735857201.58</v>
      </c>
      <c r="Q19" s="171"/>
      <c r="R19" s="116">
        <f>((P19-L19)/L19)</f>
        <v>1.7399173627963546E-2</v>
      </c>
      <c r="S19" s="116"/>
      <c r="T19" s="170">
        <f>SUM(T5:T18)</f>
        <v>15576716116.050001</v>
      </c>
      <c r="U19" s="171"/>
      <c r="V19" s="116">
        <f>((T19-P19)/P19)</f>
        <v>-1.011327717907988E-2</v>
      </c>
      <c r="W19" s="116"/>
      <c r="X19" s="170">
        <f>SUM(X5:X18)</f>
        <v>14859567653.780003</v>
      </c>
      <c r="Y19" s="171"/>
      <c r="Z19" s="116">
        <f>((X19-T19)/T19)</f>
        <v>-4.603977224256274E-2</v>
      </c>
      <c r="AA19" s="116"/>
      <c r="AB19" s="170">
        <f>SUM(AB5:AB18)</f>
        <v>14839652118.940002</v>
      </c>
      <c r="AC19" s="171"/>
      <c r="AD19" s="116">
        <f>((AB19-X19)/X19)</f>
        <v>-1.3402499523553772E-3</v>
      </c>
      <c r="AE19" s="116"/>
      <c r="AF19" s="170">
        <f>SUM(AF5:AF18)</f>
        <v>14875199777.440002</v>
      </c>
      <c r="AG19" s="171"/>
      <c r="AH19" s="116">
        <f>((AF19-AB19)/AB19)</f>
        <v>2.3954509320761068E-3</v>
      </c>
      <c r="AI19" s="116"/>
      <c r="AJ19" s="117">
        <f t="shared" si="16"/>
        <v>-7.2225582670118872E-4</v>
      </c>
      <c r="AK19" s="117"/>
      <c r="AL19" s="118">
        <f t="shared" si="18"/>
        <v>-1.5264627799448901E-2</v>
      </c>
      <c r="AM19" s="118"/>
      <c r="AN19" s="119">
        <f t="shared" si="20"/>
        <v>2.1655008977215773E-2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301402812413.28003</v>
      </c>
      <c r="C21" s="173">
        <v>100</v>
      </c>
      <c r="D21" s="173">
        <v>297058650870.82001</v>
      </c>
      <c r="E21" s="173">
        <v>100</v>
      </c>
      <c r="F21" s="116">
        <f t="shared" ref="F21:F46" si="22">((D21-B21)/B21)</f>
        <v>-1.4413142026370207E-2</v>
      </c>
      <c r="G21" s="116">
        <f t="shared" ref="G21:G46" si="23">((E21-C21)/C21)</f>
        <v>0</v>
      </c>
      <c r="H21" s="173">
        <v>292145254621.41998</v>
      </c>
      <c r="I21" s="173">
        <v>100</v>
      </c>
      <c r="J21" s="116">
        <f t="shared" ref="J21:J46" si="24">((H21-D21)/D21)</f>
        <v>-1.6540155403643442E-2</v>
      </c>
      <c r="K21" s="116">
        <f t="shared" ref="K21:K46" si="25">((I21-E21)/E21)</f>
        <v>0</v>
      </c>
      <c r="L21" s="173">
        <v>289221600443.35999</v>
      </c>
      <c r="M21" s="173">
        <v>100</v>
      </c>
      <c r="N21" s="116">
        <f t="shared" ref="N21:N46" si="26">((L21-H21)/H21)</f>
        <v>-1.0007536086282321E-2</v>
      </c>
      <c r="O21" s="116">
        <f t="shared" ref="O21:O46" si="27">((M21-I21)/I21)</f>
        <v>0</v>
      </c>
      <c r="P21" s="173">
        <v>284572677141.70001</v>
      </c>
      <c r="Q21" s="173">
        <v>100</v>
      </c>
      <c r="R21" s="116">
        <f t="shared" ref="R21:R46" si="28">((P21-L21)/L21)</f>
        <v>-1.6073914584987574E-2</v>
      </c>
      <c r="S21" s="116">
        <f t="shared" ref="S21:S46" si="29">((Q21-M21)/M21)</f>
        <v>0</v>
      </c>
      <c r="T21" s="173">
        <v>279664526093.60999</v>
      </c>
      <c r="U21" s="173">
        <v>100</v>
      </c>
      <c r="V21" s="116">
        <f t="shared" ref="V21:V46" si="30">((T21-P21)/P21)</f>
        <v>-1.7247443069336076E-2</v>
      </c>
      <c r="W21" s="116">
        <f t="shared" ref="W21:W46" si="31">((U21-Q21)/Q21)</f>
        <v>0</v>
      </c>
      <c r="X21" s="173">
        <v>271954684717.12</v>
      </c>
      <c r="Y21" s="173">
        <v>100</v>
      </c>
      <c r="Z21" s="116">
        <f t="shared" ref="Z21:Z46" si="32">((X21-T21)/T21)</f>
        <v>-2.7568177788516994E-2</v>
      </c>
      <c r="AA21" s="116">
        <f t="shared" ref="AA21:AA46" si="33">((Y21-U21)/U21)</f>
        <v>0</v>
      </c>
      <c r="AB21" s="173">
        <v>272380628104.17001</v>
      </c>
      <c r="AC21" s="173">
        <v>100</v>
      </c>
      <c r="AD21" s="116">
        <f t="shared" ref="AD21:AD46" si="34">((AB21-X21)/X21)</f>
        <v>1.5662292690161717E-3</v>
      </c>
      <c r="AE21" s="116">
        <f t="shared" ref="AE21:AE46" si="35">((AC21-Y21)/Y21)</f>
        <v>0</v>
      </c>
      <c r="AF21" s="173">
        <v>266417172207.03</v>
      </c>
      <c r="AG21" s="173">
        <v>100</v>
      </c>
      <c r="AH21" s="116">
        <f t="shared" ref="AH21:AH46" si="36">((AF21-AB21)/AB21)</f>
        <v>-2.1893832680565425E-2</v>
      </c>
      <c r="AI21" s="116">
        <f t="shared" ref="AI21:AI46" si="37">((AG21-AC21)/AC21)</f>
        <v>0</v>
      </c>
      <c r="AJ21" s="117">
        <f t="shared" si="16"/>
        <v>-1.5272246546335732E-2</v>
      </c>
      <c r="AK21" s="117">
        <f t="shared" si="17"/>
        <v>0</v>
      </c>
      <c r="AL21" s="118">
        <f t="shared" si="18"/>
        <v>-0.10314959208885276</v>
      </c>
      <c r="AM21" s="118">
        <f t="shared" si="19"/>
        <v>0</v>
      </c>
      <c r="AN21" s="119">
        <f t="shared" si="20"/>
        <v>8.5621801166791689E-3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215176722279.64001</v>
      </c>
      <c r="C22" s="173">
        <v>100</v>
      </c>
      <c r="D22" s="173">
        <v>216210988603.45001</v>
      </c>
      <c r="E22" s="173">
        <v>100</v>
      </c>
      <c r="F22" s="116">
        <f t="shared" si="22"/>
        <v>4.806590196433435E-3</v>
      </c>
      <c r="G22" s="116">
        <f t="shared" si="23"/>
        <v>0</v>
      </c>
      <c r="H22" s="173">
        <v>213821784867.85001</v>
      </c>
      <c r="I22" s="173">
        <v>100</v>
      </c>
      <c r="J22" s="116">
        <f t="shared" si="24"/>
        <v>-1.105033444892117E-2</v>
      </c>
      <c r="K22" s="116">
        <f t="shared" si="25"/>
        <v>0</v>
      </c>
      <c r="L22" s="173">
        <v>210623945862.60999</v>
      </c>
      <c r="M22" s="173">
        <v>100</v>
      </c>
      <c r="N22" s="116">
        <f t="shared" si="26"/>
        <v>-1.4955627684131469E-2</v>
      </c>
      <c r="O22" s="116">
        <f t="shared" si="27"/>
        <v>0</v>
      </c>
      <c r="P22" s="173">
        <v>209871456405.14999</v>
      </c>
      <c r="Q22" s="173">
        <v>100</v>
      </c>
      <c r="R22" s="116">
        <f t="shared" si="28"/>
        <v>-3.5726681236464934E-3</v>
      </c>
      <c r="S22" s="116">
        <f t="shared" si="29"/>
        <v>0</v>
      </c>
      <c r="T22" s="173">
        <v>206258366414.5</v>
      </c>
      <c r="U22" s="173">
        <v>100</v>
      </c>
      <c r="V22" s="116">
        <f t="shared" si="30"/>
        <v>-1.721572839174014E-2</v>
      </c>
      <c r="W22" s="116">
        <f t="shared" si="31"/>
        <v>0</v>
      </c>
      <c r="X22" s="173">
        <v>202939145189.41</v>
      </c>
      <c r="Y22" s="173">
        <v>100</v>
      </c>
      <c r="Z22" s="116">
        <f t="shared" si="32"/>
        <v>-1.6092541033800482E-2</v>
      </c>
      <c r="AA22" s="116">
        <f t="shared" si="33"/>
        <v>0</v>
      </c>
      <c r="AB22" s="173">
        <v>199031498310.82001</v>
      </c>
      <c r="AC22" s="173">
        <v>100</v>
      </c>
      <c r="AD22" s="116">
        <f t="shared" si="34"/>
        <v>-1.9255264305675757E-2</v>
      </c>
      <c r="AE22" s="116">
        <f t="shared" si="35"/>
        <v>0</v>
      </c>
      <c r="AF22" s="173">
        <v>193918797611.85001</v>
      </c>
      <c r="AG22" s="173">
        <v>100</v>
      </c>
      <c r="AH22" s="116">
        <f t="shared" si="36"/>
        <v>-2.5687897354747784E-2</v>
      </c>
      <c r="AI22" s="116">
        <f t="shared" si="37"/>
        <v>0</v>
      </c>
      <c r="AJ22" s="117">
        <f t="shared" si="16"/>
        <v>-1.2877933893278733E-2</v>
      </c>
      <c r="AK22" s="117">
        <f t="shared" si="17"/>
        <v>0</v>
      </c>
      <c r="AL22" s="118">
        <f t="shared" si="18"/>
        <v>-0.1031038761516689</v>
      </c>
      <c r="AM22" s="118">
        <f t="shared" si="19"/>
        <v>0</v>
      </c>
      <c r="AN22" s="119">
        <f t="shared" si="20"/>
        <v>9.5685717832054967E-3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10742540720.68</v>
      </c>
      <c r="C23" s="173">
        <v>1</v>
      </c>
      <c r="D23" s="173">
        <v>13183922864.459999</v>
      </c>
      <c r="E23" s="173">
        <v>1</v>
      </c>
      <c r="F23" s="116">
        <f t="shared" si="22"/>
        <v>0.22726301042361419</v>
      </c>
      <c r="G23" s="116">
        <f t="shared" si="23"/>
        <v>0</v>
      </c>
      <c r="H23" s="173">
        <v>12771708220.33</v>
      </c>
      <c r="I23" s="173">
        <v>1</v>
      </c>
      <c r="J23" s="116">
        <f t="shared" si="24"/>
        <v>-3.1266463583552152E-2</v>
      </c>
      <c r="K23" s="116">
        <f t="shared" si="25"/>
        <v>0</v>
      </c>
      <c r="L23" s="173">
        <v>12872260575.200001</v>
      </c>
      <c r="M23" s="173">
        <v>1</v>
      </c>
      <c r="N23" s="116">
        <f t="shared" si="26"/>
        <v>7.8730544994710765E-3</v>
      </c>
      <c r="O23" s="116">
        <f t="shared" si="27"/>
        <v>0</v>
      </c>
      <c r="P23" s="173">
        <v>12684576749.200001</v>
      </c>
      <c r="Q23" s="173">
        <v>1</v>
      </c>
      <c r="R23" s="116">
        <f t="shared" si="28"/>
        <v>-1.4580486846389363E-2</v>
      </c>
      <c r="S23" s="116">
        <f t="shared" si="29"/>
        <v>0</v>
      </c>
      <c r="T23" s="173">
        <v>12888162250.389999</v>
      </c>
      <c r="U23" s="173">
        <v>1</v>
      </c>
      <c r="V23" s="116">
        <f t="shared" si="30"/>
        <v>1.6049845825785121E-2</v>
      </c>
      <c r="W23" s="116">
        <f t="shared" si="31"/>
        <v>0</v>
      </c>
      <c r="X23" s="173">
        <v>12914201805.73</v>
      </c>
      <c r="Y23" s="173">
        <v>1</v>
      </c>
      <c r="Z23" s="116">
        <f t="shared" si="32"/>
        <v>2.0204242338128686E-3</v>
      </c>
      <c r="AA23" s="116">
        <f t="shared" si="33"/>
        <v>0</v>
      </c>
      <c r="AB23" s="173">
        <v>12072035927.389999</v>
      </c>
      <c r="AC23" s="173">
        <v>1</v>
      </c>
      <c r="AD23" s="116">
        <f t="shared" si="34"/>
        <v>-6.5212383313255434E-2</v>
      </c>
      <c r="AE23" s="116">
        <f t="shared" si="35"/>
        <v>0</v>
      </c>
      <c r="AF23" s="173">
        <v>11855576679.27</v>
      </c>
      <c r="AG23" s="173">
        <v>1</v>
      </c>
      <c r="AH23" s="116">
        <f t="shared" si="36"/>
        <v>-1.7930633194097684E-2</v>
      </c>
      <c r="AI23" s="116">
        <f t="shared" si="37"/>
        <v>0</v>
      </c>
      <c r="AJ23" s="117">
        <f t="shared" si="16"/>
        <v>1.5527046005673579E-2</v>
      </c>
      <c r="AK23" s="117">
        <f t="shared" si="17"/>
        <v>0</v>
      </c>
      <c r="AL23" s="118">
        <f t="shared" si="18"/>
        <v>-0.10075500280503245</v>
      </c>
      <c r="AM23" s="118">
        <f t="shared" si="19"/>
        <v>0</v>
      </c>
      <c r="AN23" s="119">
        <f t="shared" si="20"/>
        <v>8.9289074826501905E-2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862387169.58000004</v>
      </c>
      <c r="C24" s="173">
        <v>100</v>
      </c>
      <c r="D24" s="173">
        <v>859412169.53999996</v>
      </c>
      <c r="E24" s="173">
        <v>100</v>
      </c>
      <c r="F24" s="116">
        <f t="shared" si="22"/>
        <v>-3.4497266946225164E-3</v>
      </c>
      <c r="G24" s="116">
        <f t="shared" si="23"/>
        <v>0</v>
      </c>
      <c r="H24" s="173">
        <v>859412169.53999996</v>
      </c>
      <c r="I24" s="173">
        <v>100</v>
      </c>
      <c r="J24" s="116">
        <f t="shared" si="24"/>
        <v>0</v>
      </c>
      <c r="K24" s="116">
        <f t="shared" si="25"/>
        <v>0</v>
      </c>
      <c r="L24" s="173">
        <v>788893807.53999996</v>
      </c>
      <c r="M24" s="173">
        <v>100</v>
      </c>
      <c r="N24" s="116">
        <f t="shared" si="26"/>
        <v>-8.2054181333905157E-2</v>
      </c>
      <c r="O24" s="116">
        <f t="shared" si="27"/>
        <v>0</v>
      </c>
      <c r="P24" s="173">
        <v>782091290.53999996</v>
      </c>
      <c r="Q24" s="173">
        <v>100</v>
      </c>
      <c r="R24" s="116">
        <f t="shared" si="28"/>
        <v>-8.6228551105150941E-3</v>
      </c>
      <c r="S24" s="116">
        <f t="shared" si="29"/>
        <v>0</v>
      </c>
      <c r="T24" s="173">
        <v>758955562.53999996</v>
      </c>
      <c r="U24" s="173">
        <v>100</v>
      </c>
      <c r="V24" s="116">
        <f t="shared" si="30"/>
        <v>-2.9581876540302331E-2</v>
      </c>
      <c r="W24" s="116">
        <f t="shared" si="31"/>
        <v>0</v>
      </c>
      <c r="X24" s="173">
        <v>765597069.91999996</v>
      </c>
      <c r="Y24" s="173">
        <v>100</v>
      </c>
      <c r="Z24" s="116">
        <f t="shared" si="32"/>
        <v>8.7508514434927291E-3</v>
      </c>
      <c r="AA24" s="116">
        <f t="shared" si="33"/>
        <v>0</v>
      </c>
      <c r="AB24" s="173">
        <v>749967458.91999996</v>
      </c>
      <c r="AC24" s="173">
        <v>100</v>
      </c>
      <c r="AD24" s="116">
        <f t="shared" si="34"/>
        <v>-2.0414930534717428E-2</v>
      </c>
      <c r="AE24" s="116">
        <f t="shared" si="35"/>
        <v>0</v>
      </c>
      <c r="AF24" s="173">
        <v>739636696.82000005</v>
      </c>
      <c r="AG24" s="173">
        <v>100</v>
      </c>
      <c r="AH24" s="116">
        <f t="shared" si="36"/>
        <v>-1.3774947135542184E-2</v>
      </c>
      <c r="AI24" s="116">
        <f t="shared" si="37"/>
        <v>0</v>
      </c>
      <c r="AJ24" s="117">
        <f t="shared" si="16"/>
        <v>-1.8643458238263994E-2</v>
      </c>
      <c r="AK24" s="117">
        <f t="shared" si="17"/>
        <v>0</v>
      </c>
      <c r="AL24" s="118">
        <f t="shared" si="18"/>
        <v>-0.13936906756173778</v>
      </c>
      <c r="AM24" s="118">
        <f t="shared" si="19"/>
        <v>0</v>
      </c>
      <c r="AN24" s="119">
        <f t="shared" si="20"/>
        <v>2.8275931249544719E-2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84975318535.360001</v>
      </c>
      <c r="C25" s="169">
        <v>1</v>
      </c>
      <c r="D25" s="173">
        <v>85048767431.259995</v>
      </c>
      <c r="E25" s="169">
        <v>1</v>
      </c>
      <c r="F25" s="116">
        <f t="shared" si="22"/>
        <v>8.6435564074326219E-4</v>
      </c>
      <c r="G25" s="116">
        <f t="shared" si="23"/>
        <v>0</v>
      </c>
      <c r="H25" s="173">
        <v>85048767431.259995</v>
      </c>
      <c r="I25" s="169">
        <v>1</v>
      </c>
      <c r="J25" s="116">
        <f t="shared" si="24"/>
        <v>0</v>
      </c>
      <c r="K25" s="116">
        <f t="shared" si="25"/>
        <v>0</v>
      </c>
      <c r="L25" s="173">
        <v>83723260734.520004</v>
      </c>
      <c r="M25" s="169">
        <v>1</v>
      </c>
      <c r="N25" s="116">
        <f t="shared" si="26"/>
        <v>-1.5585254634187624E-2</v>
      </c>
      <c r="O25" s="116">
        <f t="shared" si="27"/>
        <v>0</v>
      </c>
      <c r="P25" s="173">
        <v>81545082146</v>
      </c>
      <c r="Q25" s="169">
        <v>1</v>
      </c>
      <c r="R25" s="116">
        <f t="shared" si="28"/>
        <v>-2.6016408933555998E-2</v>
      </c>
      <c r="S25" s="116">
        <f t="shared" si="29"/>
        <v>0</v>
      </c>
      <c r="T25" s="173">
        <v>81545082146</v>
      </c>
      <c r="U25" s="169">
        <v>1</v>
      </c>
      <c r="V25" s="116">
        <f t="shared" si="30"/>
        <v>0</v>
      </c>
      <c r="W25" s="116">
        <f t="shared" si="31"/>
        <v>0</v>
      </c>
      <c r="X25" s="173">
        <v>76062202554.190002</v>
      </c>
      <c r="Y25" s="169">
        <v>1</v>
      </c>
      <c r="Z25" s="116">
        <f t="shared" si="32"/>
        <v>-6.7237403501456239E-2</v>
      </c>
      <c r="AA25" s="116">
        <f t="shared" si="33"/>
        <v>0</v>
      </c>
      <c r="AB25" s="173">
        <v>74466288861.110001</v>
      </c>
      <c r="AC25" s="169">
        <v>1</v>
      </c>
      <c r="AD25" s="116">
        <f t="shared" si="34"/>
        <v>-2.0981691819179228E-2</v>
      </c>
      <c r="AE25" s="116">
        <f t="shared" si="35"/>
        <v>0</v>
      </c>
      <c r="AF25" s="173">
        <v>73045881079.630005</v>
      </c>
      <c r="AG25" s="169">
        <v>1</v>
      </c>
      <c r="AH25" s="116">
        <f t="shared" si="36"/>
        <v>-1.9074507447648614E-2</v>
      </c>
      <c r="AI25" s="116">
        <f t="shared" si="37"/>
        <v>0</v>
      </c>
      <c r="AJ25" s="117">
        <f t="shared" si="16"/>
        <v>-1.8503863836910554E-2</v>
      </c>
      <c r="AK25" s="117">
        <f t="shared" si="17"/>
        <v>0</v>
      </c>
      <c r="AL25" s="118">
        <f t="shared" si="18"/>
        <v>-0.14112945682994441</v>
      </c>
      <c r="AM25" s="118">
        <f t="shared" si="19"/>
        <v>0</v>
      </c>
      <c r="AN25" s="119">
        <f t="shared" si="20"/>
        <v>2.2380775062883801E-2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1511532347.3599999</v>
      </c>
      <c r="C26" s="169">
        <v>10</v>
      </c>
      <c r="D26" s="173">
        <v>1498779370.6500001</v>
      </c>
      <c r="E26" s="169">
        <v>10</v>
      </c>
      <c r="F26" s="116">
        <f t="shared" si="22"/>
        <v>-8.4371179566707869E-3</v>
      </c>
      <c r="G26" s="116">
        <f t="shared" si="23"/>
        <v>0</v>
      </c>
      <c r="H26" s="173">
        <v>1285712631.95</v>
      </c>
      <c r="I26" s="169">
        <v>10</v>
      </c>
      <c r="J26" s="116">
        <f t="shared" si="24"/>
        <v>-0.14216017572192491</v>
      </c>
      <c r="K26" s="116">
        <f t="shared" si="25"/>
        <v>0</v>
      </c>
      <c r="L26" s="173">
        <v>1277866942.4300001</v>
      </c>
      <c r="M26" s="169">
        <v>10</v>
      </c>
      <c r="N26" s="116">
        <f t="shared" si="26"/>
        <v>-6.1022108090364405E-3</v>
      </c>
      <c r="O26" s="116">
        <f t="shared" si="27"/>
        <v>0</v>
      </c>
      <c r="P26" s="173">
        <v>1268142165.0999999</v>
      </c>
      <c r="Q26" s="169">
        <v>10</v>
      </c>
      <c r="R26" s="116">
        <f t="shared" si="28"/>
        <v>-7.6101642566224169E-3</v>
      </c>
      <c r="S26" s="116">
        <f t="shared" si="29"/>
        <v>0</v>
      </c>
      <c r="T26" s="173">
        <v>1259318014.8699999</v>
      </c>
      <c r="U26" s="169">
        <v>10</v>
      </c>
      <c r="V26" s="116">
        <f t="shared" si="30"/>
        <v>-6.9583288631556439E-3</v>
      </c>
      <c r="W26" s="116">
        <f t="shared" si="31"/>
        <v>0</v>
      </c>
      <c r="X26" s="173">
        <v>1204295676.0599999</v>
      </c>
      <c r="Y26" s="169">
        <v>10</v>
      </c>
      <c r="Z26" s="116">
        <f t="shared" si="32"/>
        <v>-4.3692171604231306E-2</v>
      </c>
      <c r="AA26" s="116">
        <f t="shared" si="33"/>
        <v>0</v>
      </c>
      <c r="AB26" s="173">
        <v>1202189931.52</v>
      </c>
      <c r="AC26" s="169">
        <v>10</v>
      </c>
      <c r="AD26" s="116">
        <f t="shared" si="34"/>
        <v>-1.7485278589467012E-3</v>
      </c>
      <c r="AE26" s="116">
        <f t="shared" si="35"/>
        <v>0</v>
      </c>
      <c r="AF26" s="173">
        <v>1200333149.3800001</v>
      </c>
      <c r="AG26" s="169">
        <v>10</v>
      </c>
      <c r="AH26" s="116">
        <f t="shared" si="36"/>
        <v>-1.544499825956974E-3</v>
      </c>
      <c r="AI26" s="116">
        <f t="shared" si="37"/>
        <v>0</v>
      </c>
      <c r="AJ26" s="117">
        <f t="shared" si="16"/>
        <v>-2.7281649612068148E-2</v>
      </c>
      <c r="AK26" s="117">
        <f t="shared" si="17"/>
        <v>0</v>
      </c>
      <c r="AL26" s="118">
        <f t="shared" si="18"/>
        <v>-0.19912618702549123</v>
      </c>
      <c r="AM26" s="118">
        <f t="shared" si="19"/>
        <v>0</v>
      </c>
      <c r="AN26" s="119">
        <f t="shared" si="20"/>
        <v>4.8380060654417911E-2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29498741174.360001</v>
      </c>
      <c r="C27" s="169">
        <v>1</v>
      </c>
      <c r="D27" s="173">
        <v>29644704048.18</v>
      </c>
      <c r="E27" s="169">
        <v>1</v>
      </c>
      <c r="F27" s="116">
        <f t="shared" si="22"/>
        <v>4.9481051736156492E-3</v>
      </c>
      <c r="G27" s="116">
        <f t="shared" si="23"/>
        <v>0</v>
      </c>
      <c r="H27" s="173">
        <v>29081721971.43</v>
      </c>
      <c r="I27" s="169">
        <v>1</v>
      </c>
      <c r="J27" s="116">
        <f t="shared" si="24"/>
        <v>-1.8990983206815436E-2</v>
      </c>
      <c r="K27" s="116">
        <f t="shared" si="25"/>
        <v>0</v>
      </c>
      <c r="L27" s="173">
        <v>28906652026.029999</v>
      </c>
      <c r="M27" s="169">
        <v>1</v>
      </c>
      <c r="N27" s="116">
        <f t="shared" si="26"/>
        <v>-6.0199305107170387E-3</v>
      </c>
      <c r="O27" s="116">
        <f t="shared" si="27"/>
        <v>0</v>
      </c>
      <c r="P27" s="173">
        <v>26957185909.91</v>
      </c>
      <c r="Q27" s="169">
        <v>1</v>
      </c>
      <c r="R27" s="116">
        <f t="shared" si="28"/>
        <v>-6.7440052011714616E-2</v>
      </c>
      <c r="S27" s="116">
        <f t="shared" si="29"/>
        <v>0</v>
      </c>
      <c r="T27" s="173">
        <v>28339049233.91</v>
      </c>
      <c r="U27" s="169">
        <v>1</v>
      </c>
      <c r="V27" s="116">
        <f t="shared" si="30"/>
        <v>5.1261408687766609E-2</v>
      </c>
      <c r="W27" s="116">
        <f t="shared" si="31"/>
        <v>0</v>
      </c>
      <c r="X27" s="173">
        <v>28336304745.990002</v>
      </c>
      <c r="Y27" s="169">
        <v>1</v>
      </c>
      <c r="Z27" s="116">
        <f t="shared" si="32"/>
        <v>-9.6844742296935056E-5</v>
      </c>
      <c r="AA27" s="116">
        <f t="shared" si="33"/>
        <v>0</v>
      </c>
      <c r="AB27" s="173">
        <v>27767436962.950001</v>
      </c>
      <c r="AC27" s="169">
        <v>1</v>
      </c>
      <c r="AD27" s="116">
        <f t="shared" si="34"/>
        <v>-2.0075581066035224E-2</v>
      </c>
      <c r="AE27" s="116">
        <f t="shared" si="35"/>
        <v>0</v>
      </c>
      <c r="AF27" s="173">
        <v>27252474513.279999</v>
      </c>
      <c r="AG27" s="169">
        <v>1</v>
      </c>
      <c r="AH27" s="116">
        <f t="shared" si="36"/>
        <v>-1.8545552128455885E-2</v>
      </c>
      <c r="AI27" s="116">
        <f t="shared" si="37"/>
        <v>0</v>
      </c>
      <c r="AJ27" s="117">
        <f t="shared" si="16"/>
        <v>-9.3699287255816117E-3</v>
      </c>
      <c r="AK27" s="117">
        <f t="shared" si="17"/>
        <v>0</v>
      </c>
      <c r="AL27" s="118">
        <f t="shared" si="18"/>
        <v>-8.0696691422927846E-2</v>
      </c>
      <c r="AM27" s="118">
        <f t="shared" si="19"/>
        <v>0</v>
      </c>
      <c r="AN27" s="119">
        <f t="shared" si="20"/>
        <v>3.3040850712271044E-2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6406826656.6785574</v>
      </c>
      <c r="C28" s="169">
        <v>100</v>
      </c>
      <c r="D28" s="173">
        <v>5629280108.4935875</v>
      </c>
      <c r="E28" s="169">
        <v>100</v>
      </c>
      <c r="F28" s="116">
        <f t="shared" si="22"/>
        <v>-0.12136219533494721</v>
      </c>
      <c r="G28" s="116">
        <f t="shared" si="23"/>
        <v>0</v>
      </c>
      <c r="H28" s="173">
        <v>5397878597.5764532</v>
      </c>
      <c r="I28" s="169">
        <v>100</v>
      </c>
      <c r="J28" s="116">
        <f t="shared" si="24"/>
        <v>-4.1106767909450864E-2</v>
      </c>
      <c r="K28" s="116">
        <f t="shared" si="25"/>
        <v>0</v>
      </c>
      <c r="L28" s="173">
        <v>5355481265.6800003</v>
      </c>
      <c r="M28" s="169">
        <v>100</v>
      </c>
      <c r="N28" s="116">
        <f t="shared" si="26"/>
        <v>-7.8544433947604006E-3</v>
      </c>
      <c r="O28" s="116">
        <f t="shared" si="27"/>
        <v>0</v>
      </c>
      <c r="P28" s="173">
        <v>5351873801.5977163</v>
      </c>
      <c r="Q28" s="169">
        <v>100</v>
      </c>
      <c r="R28" s="116">
        <f t="shared" si="28"/>
        <v>-6.7360222234405E-4</v>
      </c>
      <c r="S28" s="116">
        <f t="shared" si="29"/>
        <v>0</v>
      </c>
      <c r="T28" s="173">
        <v>5368336628.3005619</v>
      </c>
      <c r="U28" s="169">
        <v>100</v>
      </c>
      <c r="V28" s="116">
        <f t="shared" si="30"/>
        <v>3.0760864910399904E-3</v>
      </c>
      <c r="W28" s="116">
        <f t="shared" si="31"/>
        <v>0</v>
      </c>
      <c r="X28" s="173">
        <v>5153376377.96</v>
      </c>
      <c r="Y28" s="169">
        <v>100</v>
      </c>
      <c r="Z28" s="116">
        <f t="shared" si="32"/>
        <v>-4.0042244967900084E-2</v>
      </c>
      <c r="AA28" s="116">
        <f t="shared" si="33"/>
        <v>0</v>
      </c>
      <c r="AB28" s="173">
        <v>5134731218.25</v>
      </c>
      <c r="AC28" s="169">
        <v>100</v>
      </c>
      <c r="AD28" s="116">
        <f t="shared" si="34"/>
        <v>-3.6180473426590384E-3</v>
      </c>
      <c r="AE28" s="116">
        <f t="shared" si="35"/>
        <v>0</v>
      </c>
      <c r="AF28" s="173">
        <v>4994076445.2799997</v>
      </c>
      <c r="AG28" s="169">
        <v>100</v>
      </c>
      <c r="AH28" s="116">
        <f t="shared" si="36"/>
        <v>-2.7392820965989668E-2</v>
      </c>
      <c r="AI28" s="116">
        <f t="shared" si="37"/>
        <v>0</v>
      </c>
      <c r="AJ28" s="117">
        <f t="shared" si="16"/>
        <v>-2.9871754455876413E-2</v>
      </c>
      <c r="AK28" s="117">
        <f t="shared" si="17"/>
        <v>0</v>
      </c>
      <c r="AL28" s="118">
        <f t="shared" si="18"/>
        <v>-0.11283923538556517</v>
      </c>
      <c r="AM28" s="118">
        <f t="shared" si="19"/>
        <v>0</v>
      </c>
      <c r="AN28" s="119">
        <f t="shared" si="20"/>
        <v>4.0915281337549118E-2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8555263758.0699997</v>
      </c>
      <c r="C29" s="169">
        <v>100</v>
      </c>
      <c r="D29" s="173">
        <v>8353554494.0699997</v>
      </c>
      <c r="E29" s="169">
        <v>100</v>
      </c>
      <c r="F29" s="116">
        <f t="shared" si="22"/>
        <v>-2.3577211609604895E-2</v>
      </c>
      <c r="G29" s="116">
        <f t="shared" si="23"/>
        <v>0</v>
      </c>
      <c r="H29" s="173">
        <v>7948623302.4899998</v>
      </c>
      <c r="I29" s="169">
        <v>100</v>
      </c>
      <c r="J29" s="116">
        <f t="shared" si="24"/>
        <v>-4.8474118636258549E-2</v>
      </c>
      <c r="K29" s="116">
        <f t="shared" si="25"/>
        <v>0</v>
      </c>
      <c r="L29" s="173">
        <v>7783818661.6400003</v>
      </c>
      <c r="M29" s="169">
        <v>100</v>
      </c>
      <c r="N29" s="116">
        <f t="shared" si="26"/>
        <v>-2.0733733953447315E-2</v>
      </c>
      <c r="O29" s="116">
        <f t="shared" si="27"/>
        <v>0</v>
      </c>
      <c r="P29" s="173">
        <v>7631122958.7700005</v>
      </c>
      <c r="Q29" s="169">
        <v>100</v>
      </c>
      <c r="R29" s="116">
        <f t="shared" si="28"/>
        <v>-1.9617068370632866E-2</v>
      </c>
      <c r="S29" s="116">
        <f t="shared" si="29"/>
        <v>0</v>
      </c>
      <c r="T29" s="173">
        <v>7465292176.5900002</v>
      </c>
      <c r="U29" s="169">
        <v>100</v>
      </c>
      <c r="V29" s="116">
        <f t="shared" si="30"/>
        <v>-2.1730849191654127E-2</v>
      </c>
      <c r="W29" s="116">
        <f t="shared" si="31"/>
        <v>0</v>
      </c>
      <c r="X29" s="173">
        <v>7108484193.0100002</v>
      </c>
      <c r="Y29" s="169">
        <v>100</v>
      </c>
      <c r="Z29" s="116">
        <f t="shared" si="32"/>
        <v>-4.7795581892815193E-2</v>
      </c>
      <c r="AA29" s="116">
        <f t="shared" si="33"/>
        <v>0</v>
      </c>
      <c r="AB29" s="173">
        <v>7008303810.9399996</v>
      </c>
      <c r="AC29" s="169">
        <v>100</v>
      </c>
      <c r="AD29" s="116">
        <f t="shared" si="34"/>
        <v>-1.4093072355497565E-2</v>
      </c>
      <c r="AE29" s="116">
        <f t="shared" si="35"/>
        <v>0</v>
      </c>
      <c r="AF29" s="173">
        <v>6754149749.1899996</v>
      </c>
      <c r="AG29" s="169">
        <v>100</v>
      </c>
      <c r="AH29" s="116">
        <f t="shared" si="36"/>
        <v>-3.6264703786565898E-2</v>
      </c>
      <c r="AI29" s="116">
        <f t="shared" si="37"/>
        <v>0</v>
      </c>
      <c r="AJ29" s="117">
        <f t="shared" si="16"/>
        <v>-2.9035792474559549E-2</v>
      </c>
      <c r="AK29" s="117">
        <f t="shared" si="17"/>
        <v>0</v>
      </c>
      <c r="AL29" s="118">
        <f t="shared" si="18"/>
        <v>-0.19146397452909197</v>
      </c>
      <c r="AM29" s="118">
        <f t="shared" si="19"/>
        <v>0</v>
      </c>
      <c r="AN29" s="119">
        <f t="shared" si="20"/>
        <v>1.3342280310346073E-2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1117238030.79</v>
      </c>
      <c r="C30" s="169">
        <v>10</v>
      </c>
      <c r="D30" s="173">
        <v>1119873219.01</v>
      </c>
      <c r="E30" s="169">
        <v>10</v>
      </c>
      <c r="F30" s="116">
        <f t="shared" si="22"/>
        <v>2.358663192065423E-3</v>
      </c>
      <c r="G30" s="116">
        <f t="shared" si="23"/>
        <v>0</v>
      </c>
      <c r="H30" s="173">
        <v>1124245076.1300001</v>
      </c>
      <c r="I30" s="169">
        <v>10</v>
      </c>
      <c r="J30" s="116">
        <f t="shared" si="24"/>
        <v>3.9038857665200451E-3</v>
      </c>
      <c r="K30" s="116">
        <f t="shared" si="25"/>
        <v>0</v>
      </c>
      <c r="L30" s="173">
        <v>1125494987.9300001</v>
      </c>
      <c r="M30" s="169">
        <v>10</v>
      </c>
      <c r="N30" s="116">
        <f t="shared" si="26"/>
        <v>1.1117787629566821E-3</v>
      </c>
      <c r="O30" s="116">
        <f t="shared" si="27"/>
        <v>0</v>
      </c>
      <c r="P30" s="173">
        <v>1137284987.9300001</v>
      </c>
      <c r="Q30" s="169">
        <v>10</v>
      </c>
      <c r="R30" s="116">
        <f t="shared" si="28"/>
        <v>1.0475390940375539E-2</v>
      </c>
      <c r="S30" s="116">
        <f t="shared" si="29"/>
        <v>0</v>
      </c>
      <c r="T30" s="173">
        <v>1153611991.0899999</v>
      </c>
      <c r="U30" s="169">
        <v>10</v>
      </c>
      <c r="V30" s="116">
        <f t="shared" si="30"/>
        <v>1.435612298876557E-2</v>
      </c>
      <c r="W30" s="116">
        <f t="shared" si="31"/>
        <v>0</v>
      </c>
      <c r="X30" s="173">
        <v>1107721521</v>
      </c>
      <c r="Y30" s="169">
        <v>10</v>
      </c>
      <c r="Z30" s="116">
        <f t="shared" si="32"/>
        <v>-3.977981370204025E-2</v>
      </c>
      <c r="AA30" s="116">
        <f t="shared" si="33"/>
        <v>0</v>
      </c>
      <c r="AB30" s="173">
        <v>1102530376.9000001</v>
      </c>
      <c r="AC30" s="169">
        <v>10</v>
      </c>
      <c r="AD30" s="116">
        <f t="shared" si="34"/>
        <v>-4.6863259416622862E-3</v>
      </c>
      <c r="AE30" s="116">
        <f t="shared" si="35"/>
        <v>0</v>
      </c>
      <c r="AF30" s="173">
        <v>1198763006.47</v>
      </c>
      <c r="AG30" s="169">
        <v>10</v>
      </c>
      <c r="AH30" s="116">
        <f t="shared" si="36"/>
        <v>8.7283426911627188E-2</v>
      </c>
      <c r="AI30" s="116">
        <f t="shared" si="37"/>
        <v>0</v>
      </c>
      <c r="AJ30" s="117">
        <f t="shared" si="16"/>
        <v>9.3778911148259883E-3</v>
      </c>
      <c r="AK30" s="117">
        <f t="shared" si="17"/>
        <v>0</v>
      </c>
      <c r="AL30" s="118">
        <f t="shared" si="18"/>
        <v>7.0445284449020817E-2</v>
      </c>
      <c r="AM30" s="118">
        <f t="shared" si="19"/>
        <v>0</v>
      </c>
      <c r="AN30" s="119">
        <f t="shared" si="20"/>
        <v>3.5571065406585937E-2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2549594818</v>
      </c>
      <c r="C31" s="169">
        <v>100</v>
      </c>
      <c r="D31" s="168">
        <v>2521521661</v>
      </c>
      <c r="E31" s="169">
        <v>100</v>
      </c>
      <c r="F31" s="116">
        <f t="shared" si="22"/>
        <v>-1.1010830741341741E-2</v>
      </c>
      <c r="G31" s="116">
        <f t="shared" si="23"/>
        <v>0</v>
      </c>
      <c r="H31" s="168">
        <v>2527081987</v>
      </c>
      <c r="I31" s="169">
        <v>100</v>
      </c>
      <c r="J31" s="116">
        <f t="shared" si="24"/>
        <v>2.2051470292723373E-3</v>
      </c>
      <c r="K31" s="116">
        <f t="shared" si="25"/>
        <v>0</v>
      </c>
      <c r="L31" s="168">
        <v>2524853225</v>
      </c>
      <c r="M31" s="169">
        <v>100</v>
      </c>
      <c r="N31" s="116">
        <f t="shared" si="26"/>
        <v>-8.8195080787460028E-4</v>
      </c>
      <c r="O31" s="116">
        <f t="shared" si="27"/>
        <v>0</v>
      </c>
      <c r="P31" s="168">
        <v>2508299546</v>
      </c>
      <c r="Q31" s="169">
        <v>100</v>
      </c>
      <c r="R31" s="116">
        <f t="shared" si="28"/>
        <v>-6.5562935841547779E-3</v>
      </c>
      <c r="S31" s="116">
        <f t="shared" si="29"/>
        <v>0</v>
      </c>
      <c r="T31" s="168">
        <v>2479574170</v>
      </c>
      <c r="U31" s="169">
        <v>100</v>
      </c>
      <c r="V31" s="116">
        <f t="shared" si="30"/>
        <v>-1.1452131403447616E-2</v>
      </c>
      <c r="W31" s="116">
        <f t="shared" si="31"/>
        <v>0</v>
      </c>
      <c r="X31" s="168">
        <v>2413049519</v>
      </c>
      <c r="Y31" s="169">
        <v>100</v>
      </c>
      <c r="Z31" s="116">
        <f t="shared" si="32"/>
        <v>-2.6829062749915644E-2</v>
      </c>
      <c r="AA31" s="116">
        <f t="shared" si="33"/>
        <v>0</v>
      </c>
      <c r="AB31" s="168">
        <v>2392538689</v>
      </c>
      <c r="AC31" s="169">
        <v>100</v>
      </c>
      <c r="AD31" s="116">
        <f t="shared" si="34"/>
        <v>-8.4999623250582787E-3</v>
      </c>
      <c r="AE31" s="116">
        <f t="shared" si="35"/>
        <v>0</v>
      </c>
      <c r="AF31" s="168">
        <v>2399220746</v>
      </c>
      <c r="AG31" s="169">
        <v>100</v>
      </c>
      <c r="AH31" s="116">
        <f t="shared" si="36"/>
        <v>2.7928731228972826E-3</v>
      </c>
      <c r="AI31" s="116">
        <f t="shared" si="37"/>
        <v>0</v>
      </c>
      <c r="AJ31" s="117">
        <f t="shared" si="16"/>
        <v>-7.5290264324528794E-3</v>
      </c>
      <c r="AK31" s="117">
        <f t="shared" si="17"/>
        <v>0</v>
      </c>
      <c r="AL31" s="118">
        <f t="shared" si="18"/>
        <v>-4.8502821487362187E-2</v>
      </c>
      <c r="AM31" s="118">
        <f t="shared" si="19"/>
        <v>0</v>
      </c>
      <c r="AN31" s="119">
        <f t="shared" si="20"/>
        <v>9.6167517473304751E-3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9761435875.7900009</v>
      </c>
      <c r="C32" s="169">
        <v>100</v>
      </c>
      <c r="D32" s="168">
        <v>9675445348.5799999</v>
      </c>
      <c r="E32" s="169">
        <v>100</v>
      </c>
      <c r="F32" s="116">
        <f t="shared" si="22"/>
        <v>-8.809208840194498E-3</v>
      </c>
      <c r="G32" s="116">
        <f t="shared" si="23"/>
        <v>0</v>
      </c>
      <c r="H32" s="168">
        <v>10134094447.74</v>
      </c>
      <c r="I32" s="169">
        <v>100</v>
      </c>
      <c r="J32" s="116">
        <f t="shared" si="24"/>
        <v>4.7403409624685929E-2</v>
      </c>
      <c r="K32" s="116">
        <f t="shared" si="25"/>
        <v>0</v>
      </c>
      <c r="L32" s="168">
        <v>9277884616.1200008</v>
      </c>
      <c r="M32" s="169">
        <v>100</v>
      </c>
      <c r="N32" s="116">
        <f t="shared" si="26"/>
        <v>-8.4488045383368404E-2</v>
      </c>
      <c r="O32" s="116">
        <f t="shared" si="27"/>
        <v>0</v>
      </c>
      <c r="P32" s="168">
        <v>8977863409.3700008</v>
      </c>
      <c r="Q32" s="169">
        <v>100</v>
      </c>
      <c r="R32" s="116">
        <f t="shared" si="28"/>
        <v>-3.2337242718962426E-2</v>
      </c>
      <c r="S32" s="116">
        <f t="shared" si="29"/>
        <v>0</v>
      </c>
      <c r="T32" s="168">
        <v>8234006398.0600004</v>
      </c>
      <c r="U32" s="169">
        <v>100</v>
      </c>
      <c r="V32" s="116">
        <f t="shared" si="30"/>
        <v>-8.2854569889496535E-2</v>
      </c>
      <c r="W32" s="116">
        <f t="shared" si="31"/>
        <v>0</v>
      </c>
      <c r="X32" s="168">
        <v>9257819004.0100002</v>
      </c>
      <c r="Y32" s="169">
        <v>100</v>
      </c>
      <c r="Z32" s="116">
        <f t="shared" si="32"/>
        <v>0.12433954462207103</v>
      </c>
      <c r="AA32" s="116">
        <f t="shared" si="33"/>
        <v>0</v>
      </c>
      <c r="AB32" s="168">
        <v>8846377288.3600006</v>
      </c>
      <c r="AC32" s="169">
        <v>100</v>
      </c>
      <c r="AD32" s="116">
        <f t="shared" si="34"/>
        <v>-4.4442618231333393E-2</v>
      </c>
      <c r="AE32" s="116">
        <f t="shared" si="35"/>
        <v>0</v>
      </c>
      <c r="AF32" s="168">
        <v>8400056407.2200003</v>
      </c>
      <c r="AG32" s="169">
        <v>100</v>
      </c>
      <c r="AH32" s="116">
        <f t="shared" si="36"/>
        <v>-5.0452390463525239E-2</v>
      </c>
      <c r="AI32" s="116">
        <f t="shared" si="37"/>
        <v>0</v>
      </c>
      <c r="AJ32" s="117">
        <f t="shared" si="16"/>
        <v>-1.6455140160015438E-2</v>
      </c>
      <c r="AK32" s="117">
        <f t="shared" si="17"/>
        <v>0</v>
      </c>
      <c r="AL32" s="118">
        <f t="shared" si="18"/>
        <v>-0.13181707874017187</v>
      </c>
      <c r="AM32" s="118">
        <f t="shared" si="19"/>
        <v>0</v>
      </c>
      <c r="AN32" s="119">
        <f t="shared" si="20"/>
        <v>7.0900565693345324E-2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13324856919.76</v>
      </c>
      <c r="C33" s="169">
        <v>100</v>
      </c>
      <c r="D33" s="168">
        <v>13475168627.459999</v>
      </c>
      <c r="E33" s="169">
        <v>100</v>
      </c>
      <c r="F33" s="116">
        <f t="shared" si="22"/>
        <v>1.1280549472699793E-2</v>
      </c>
      <c r="G33" s="116">
        <f t="shared" si="23"/>
        <v>0</v>
      </c>
      <c r="H33" s="168">
        <v>13343925753.969999</v>
      </c>
      <c r="I33" s="169">
        <v>100</v>
      </c>
      <c r="J33" s="116">
        <f t="shared" si="24"/>
        <v>-9.7396089888292844E-3</v>
      </c>
      <c r="K33" s="116">
        <f t="shared" si="25"/>
        <v>0</v>
      </c>
      <c r="L33" s="168">
        <v>12343925060.040001</v>
      </c>
      <c r="M33" s="169">
        <v>100</v>
      </c>
      <c r="N33" s="116">
        <f t="shared" si="26"/>
        <v>-7.4940516933892906E-2</v>
      </c>
      <c r="O33" s="116">
        <f t="shared" si="27"/>
        <v>0</v>
      </c>
      <c r="P33" s="168">
        <v>12330425174.52</v>
      </c>
      <c r="Q33" s="169">
        <v>100</v>
      </c>
      <c r="R33" s="116">
        <f t="shared" si="28"/>
        <v>-1.0936461015712542E-3</v>
      </c>
      <c r="S33" s="116">
        <f t="shared" si="29"/>
        <v>0</v>
      </c>
      <c r="T33" s="168">
        <v>12127700179.870001</v>
      </c>
      <c r="U33" s="169">
        <v>100</v>
      </c>
      <c r="V33" s="116">
        <f t="shared" si="30"/>
        <v>-1.6441038470345472E-2</v>
      </c>
      <c r="W33" s="116">
        <f t="shared" si="31"/>
        <v>0</v>
      </c>
      <c r="X33" s="168">
        <v>11444206516.110001</v>
      </c>
      <c r="Y33" s="169">
        <v>100</v>
      </c>
      <c r="Z33" s="116">
        <f t="shared" si="32"/>
        <v>-5.6358060771859113E-2</v>
      </c>
      <c r="AA33" s="116">
        <f t="shared" si="33"/>
        <v>0</v>
      </c>
      <c r="AB33" s="168">
        <v>11316891848.91</v>
      </c>
      <c r="AC33" s="169">
        <v>100</v>
      </c>
      <c r="AD33" s="116">
        <f t="shared" si="34"/>
        <v>-1.1124813854134842E-2</v>
      </c>
      <c r="AE33" s="116">
        <f t="shared" si="35"/>
        <v>0</v>
      </c>
      <c r="AF33" s="168">
        <v>10739510230.33</v>
      </c>
      <c r="AG33" s="169">
        <v>100</v>
      </c>
      <c r="AH33" s="116">
        <f t="shared" si="36"/>
        <v>-5.1019451832581678E-2</v>
      </c>
      <c r="AI33" s="116">
        <f t="shared" si="37"/>
        <v>0</v>
      </c>
      <c r="AJ33" s="117">
        <f t="shared" si="16"/>
        <v>-2.6179573435064343E-2</v>
      </c>
      <c r="AK33" s="117">
        <f t="shared" si="17"/>
        <v>0</v>
      </c>
      <c r="AL33" s="118">
        <f t="shared" si="18"/>
        <v>-0.2030147802050665</v>
      </c>
      <c r="AM33" s="118">
        <f t="shared" si="19"/>
        <v>0</v>
      </c>
      <c r="AN33" s="119">
        <f t="shared" si="20"/>
        <v>3.0542036854086595E-2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483814292.95999998</v>
      </c>
      <c r="C34" s="169">
        <v>1000000</v>
      </c>
      <c r="D34" s="168">
        <v>487535655.88999999</v>
      </c>
      <c r="E34" s="169">
        <v>1000000</v>
      </c>
      <c r="F34" s="116">
        <f t="shared" si="22"/>
        <v>7.6917176366008604E-3</v>
      </c>
      <c r="G34" s="116">
        <f t="shared" si="23"/>
        <v>0</v>
      </c>
      <c r="H34" s="168">
        <v>397558429.45999998</v>
      </c>
      <c r="I34" s="169">
        <v>1000000</v>
      </c>
      <c r="J34" s="116">
        <f t="shared" si="24"/>
        <v>-0.18455517118177933</v>
      </c>
      <c r="K34" s="116">
        <f t="shared" si="25"/>
        <v>0</v>
      </c>
      <c r="L34" s="168">
        <v>347562275.58999997</v>
      </c>
      <c r="M34" s="169">
        <v>1000000</v>
      </c>
      <c r="N34" s="116">
        <f t="shared" si="26"/>
        <v>-0.12575800225871031</v>
      </c>
      <c r="O34" s="116">
        <f t="shared" si="27"/>
        <v>0</v>
      </c>
      <c r="P34" s="168">
        <v>297612529.56999999</v>
      </c>
      <c r="Q34" s="169">
        <v>1000000</v>
      </c>
      <c r="R34" s="116">
        <f t="shared" si="28"/>
        <v>-0.14371452118964412</v>
      </c>
      <c r="S34" s="116">
        <f t="shared" si="29"/>
        <v>0</v>
      </c>
      <c r="T34" s="168">
        <v>297669101.29000002</v>
      </c>
      <c r="U34" s="169">
        <v>1000000</v>
      </c>
      <c r="V34" s="116">
        <f t="shared" si="30"/>
        <v>1.9008514218727695E-4</v>
      </c>
      <c r="W34" s="116">
        <f t="shared" si="31"/>
        <v>0</v>
      </c>
      <c r="X34" s="168">
        <v>297730028.72000003</v>
      </c>
      <c r="Y34" s="169">
        <v>1000000</v>
      </c>
      <c r="Z34" s="116">
        <f t="shared" si="32"/>
        <v>2.0468174135631714E-4</v>
      </c>
      <c r="AA34" s="116">
        <f t="shared" si="33"/>
        <v>0</v>
      </c>
      <c r="AB34" s="168">
        <v>296764508.35000002</v>
      </c>
      <c r="AC34" s="169">
        <v>1000000</v>
      </c>
      <c r="AD34" s="116">
        <f t="shared" si="34"/>
        <v>-3.2429391625391863E-3</v>
      </c>
      <c r="AE34" s="116">
        <f t="shared" si="35"/>
        <v>0</v>
      </c>
      <c r="AF34" s="168">
        <v>296851679.66000003</v>
      </c>
      <c r="AG34" s="169">
        <v>1000000</v>
      </c>
      <c r="AH34" s="116">
        <f t="shared" si="36"/>
        <v>2.9373900027557785E-4</v>
      </c>
      <c r="AI34" s="116">
        <f t="shared" si="37"/>
        <v>0</v>
      </c>
      <c r="AJ34" s="117">
        <f t="shared" si="16"/>
        <v>-5.611130128403162E-2</v>
      </c>
      <c r="AK34" s="117">
        <f t="shared" si="17"/>
        <v>0</v>
      </c>
      <c r="AL34" s="118">
        <f t="shared" si="18"/>
        <v>-0.39111801142401559</v>
      </c>
      <c r="AM34" s="118">
        <f t="shared" si="19"/>
        <v>0</v>
      </c>
      <c r="AN34" s="119">
        <f t="shared" si="20"/>
        <v>8.0544192282158561E-2</v>
      </c>
      <c r="AO34" s="203">
        <f t="shared" si="21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8492041573.9499998</v>
      </c>
      <c r="C35" s="169">
        <v>1</v>
      </c>
      <c r="D35" s="168">
        <v>7522839240.7200003</v>
      </c>
      <c r="E35" s="169">
        <v>1</v>
      </c>
      <c r="F35" s="116">
        <f t="shared" si="22"/>
        <v>-0.11413066278468341</v>
      </c>
      <c r="G35" s="116">
        <f t="shared" si="23"/>
        <v>0</v>
      </c>
      <c r="H35" s="168">
        <v>6942903576.6700001</v>
      </c>
      <c r="I35" s="169">
        <v>1</v>
      </c>
      <c r="J35" s="116">
        <f t="shared" si="24"/>
        <v>-7.7089998269655347E-2</v>
      </c>
      <c r="K35" s="116">
        <f t="shared" si="25"/>
        <v>0</v>
      </c>
      <c r="L35" s="168">
        <v>6924130834.4200001</v>
      </c>
      <c r="M35" s="169">
        <v>1</v>
      </c>
      <c r="N35" s="116">
        <f t="shared" si="26"/>
        <v>-2.7038748331579023E-3</v>
      </c>
      <c r="O35" s="116">
        <f t="shared" si="27"/>
        <v>0</v>
      </c>
      <c r="P35" s="168">
        <v>7162595855.1099997</v>
      </c>
      <c r="Q35" s="169">
        <v>1</v>
      </c>
      <c r="R35" s="116">
        <f t="shared" si="28"/>
        <v>3.4439704620338039E-2</v>
      </c>
      <c r="S35" s="116">
        <f t="shared" si="29"/>
        <v>0</v>
      </c>
      <c r="T35" s="168">
        <v>8136872400.2399998</v>
      </c>
      <c r="U35" s="169">
        <v>1</v>
      </c>
      <c r="V35" s="116">
        <f t="shared" si="30"/>
        <v>0.13602282815313718</v>
      </c>
      <c r="W35" s="116">
        <f t="shared" si="31"/>
        <v>0</v>
      </c>
      <c r="X35" s="168">
        <v>6825858227.3299999</v>
      </c>
      <c r="Y35" s="169">
        <v>1</v>
      </c>
      <c r="Z35" s="116">
        <f t="shared" si="32"/>
        <v>-0.16112015875673938</v>
      </c>
      <c r="AA35" s="116">
        <f t="shared" si="33"/>
        <v>0</v>
      </c>
      <c r="AB35" s="168">
        <v>6921599870.5200005</v>
      </c>
      <c r="AC35" s="169">
        <v>1</v>
      </c>
      <c r="AD35" s="116">
        <f t="shared" si="34"/>
        <v>1.4026315812810369E-2</v>
      </c>
      <c r="AE35" s="116">
        <f t="shared" si="35"/>
        <v>0</v>
      </c>
      <c r="AF35" s="168">
        <v>7131193149.8800001</v>
      </c>
      <c r="AG35" s="169">
        <v>1</v>
      </c>
      <c r="AH35" s="116">
        <f t="shared" si="36"/>
        <v>3.0281045319115435E-2</v>
      </c>
      <c r="AI35" s="116">
        <f t="shared" si="37"/>
        <v>0</v>
      </c>
      <c r="AJ35" s="117">
        <f t="shared" si="16"/>
        <v>-1.7534350092354378E-2</v>
      </c>
      <c r="AK35" s="117">
        <f t="shared" si="17"/>
        <v>0</v>
      </c>
      <c r="AL35" s="118">
        <f t="shared" si="18"/>
        <v>-5.2060941129790282E-2</v>
      </c>
      <c r="AM35" s="118">
        <f t="shared" si="19"/>
        <v>0</v>
      </c>
      <c r="AN35" s="119">
        <f t="shared" si="20"/>
        <v>9.507744762374358E-2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13790690988.99</v>
      </c>
      <c r="C36" s="169">
        <v>1</v>
      </c>
      <c r="D36" s="168">
        <v>13345509942.219999</v>
      </c>
      <c r="E36" s="169">
        <v>1</v>
      </c>
      <c r="F36" s="116">
        <f t="shared" si="22"/>
        <v>-3.2281271991767294E-2</v>
      </c>
      <c r="G36" s="116">
        <f t="shared" si="23"/>
        <v>0</v>
      </c>
      <c r="H36" s="168">
        <v>13229519873</v>
      </c>
      <c r="I36" s="169">
        <v>1</v>
      </c>
      <c r="J36" s="116">
        <f t="shared" si="24"/>
        <v>-8.6913178831070272E-3</v>
      </c>
      <c r="K36" s="116">
        <f t="shared" si="25"/>
        <v>0</v>
      </c>
      <c r="L36" s="168">
        <v>13033449042.790001</v>
      </c>
      <c r="M36" s="169">
        <v>1</v>
      </c>
      <c r="N36" s="116">
        <f t="shared" si="26"/>
        <v>-1.4820706427159019E-2</v>
      </c>
      <c r="O36" s="116">
        <f t="shared" si="27"/>
        <v>0</v>
      </c>
      <c r="P36" s="168">
        <v>13027505535.09</v>
      </c>
      <c r="Q36" s="169">
        <v>1</v>
      </c>
      <c r="R36" s="116">
        <f t="shared" si="28"/>
        <v>-4.5601956017073342E-4</v>
      </c>
      <c r="S36" s="116">
        <f t="shared" si="29"/>
        <v>0</v>
      </c>
      <c r="T36" s="168">
        <v>12755758940.709999</v>
      </c>
      <c r="U36" s="169">
        <v>1</v>
      </c>
      <c r="V36" s="116">
        <f t="shared" si="30"/>
        <v>-2.0859449542972211E-2</v>
      </c>
      <c r="W36" s="116">
        <f t="shared" si="31"/>
        <v>0</v>
      </c>
      <c r="X36" s="168">
        <v>12696693024.540001</v>
      </c>
      <c r="Y36" s="169">
        <v>1</v>
      </c>
      <c r="Z36" s="116">
        <f t="shared" si="32"/>
        <v>-4.630529351059569E-3</v>
      </c>
      <c r="AA36" s="116">
        <f t="shared" si="33"/>
        <v>0</v>
      </c>
      <c r="AB36" s="168">
        <v>12607317768.07</v>
      </c>
      <c r="AC36" s="169">
        <v>1</v>
      </c>
      <c r="AD36" s="116">
        <f t="shared" si="34"/>
        <v>-7.0392547332803826E-3</v>
      </c>
      <c r="AE36" s="116">
        <f t="shared" si="35"/>
        <v>0</v>
      </c>
      <c r="AF36" s="168">
        <v>11827715587.5</v>
      </c>
      <c r="AG36" s="169">
        <v>1</v>
      </c>
      <c r="AH36" s="116">
        <f t="shared" si="36"/>
        <v>-6.1837275375454082E-2</v>
      </c>
      <c r="AI36" s="116">
        <f t="shared" si="37"/>
        <v>0</v>
      </c>
      <c r="AJ36" s="117">
        <f t="shared" si="16"/>
        <v>-1.8826978108121287E-2</v>
      </c>
      <c r="AK36" s="117">
        <f t="shared" si="17"/>
        <v>0</v>
      </c>
      <c r="AL36" s="118">
        <f t="shared" si="18"/>
        <v>-0.11373071252363978</v>
      </c>
      <c r="AM36" s="118">
        <f t="shared" si="19"/>
        <v>0</v>
      </c>
      <c r="AN36" s="119">
        <f t="shared" si="20"/>
        <v>2.0113244228219796E-2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557495225.91999996</v>
      </c>
      <c r="C37" s="169">
        <v>100</v>
      </c>
      <c r="D37" s="168">
        <v>572015900.09000003</v>
      </c>
      <c r="E37" s="169">
        <v>100</v>
      </c>
      <c r="F37" s="116">
        <f t="shared" si="22"/>
        <v>2.6046275366820415E-2</v>
      </c>
      <c r="G37" s="116">
        <f t="shared" si="23"/>
        <v>0</v>
      </c>
      <c r="H37" s="168">
        <v>543834346.87</v>
      </c>
      <c r="I37" s="169">
        <v>100</v>
      </c>
      <c r="J37" s="116">
        <f t="shared" si="24"/>
        <v>-4.9267080190543634E-2</v>
      </c>
      <c r="K37" s="116">
        <f t="shared" si="25"/>
        <v>0</v>
      </c>
      <c r="L37" s="168">
        <v>548792050.96000004</v>
      </c>
      <c r="M37" s="169">
        <v>100</v>
      </c>
      <c r="N37" s="116">
        <f t="shared" si="26"/>
        <v>9.1162026056900367E-3</v>
      </c>
      <c r="O37" s="116">
        <f t="shared" si="27"/>
        <v>0</v>
      </c>
      <c r="P37" s="168">
        <v>546780475.58000004</v>
      </c>
      <c r="Q37" s="169">
        <v>100</v>
      </c>
      <c r="R37" s="116">
        <f t="shared" si="28"/>
        <v>-3.6654601255268794E-3</v>
      </c>
      <c r="S37" s="116">
        <f t="shared" si="29"/>
        <v>0</v>
      </c>
      <c r="T37" s="168">
        <v>546916876.29999995</v>
      </c>
      <c r="U37" s="169">
        <v>100</v>
      </c>
      <c r="V37" s="116">
        <f t="shared" si="30"/>
        <v>2.4946157752838864E-4</v>
      </c>
      <c r="W37" s="116">
        <f t="shared" si="31"/>
        <v>0</v>
      </c>
      <c r="X37" s="168">
        <v>547601058.95000005</v>
      </c>
      <c r="Y37" s="169">
        <v>100</v>
      </c>
      <c r="Z37" s="116">
        <f t="shared" si="32"/>
        <v>1.25098105333433E-3</v>
      </c>
      <c r="AA37" s="116">
        <f t="shared" si="33"/>
        <v>0</v>
      </c>
      <c r="AB37" s="168">
        <v>548063440.74000001</v>
      </c>
      <c r="AC37" s="169">
        <v>100</v>
      </c>
      <c r="AD37" s="116">
        <f t="shared" si="34"/>
        <v>8.4437709248875038E-4</v>
      </c>
      <c r="AE37" s="116">
        <f t="shared" si="35"/>
        <v>0</v>
      </c>
      <c r="AF37" s="168">
        <v>547046124.66999996</v>
      </c>
      <c r="AG37" s="169">
        <v>100</v>
      </c>
      <c r="AH37" s="116">
        <f t="shared" si="36"/>
        <v>-1.8562012978396505E-3</v>
      </c>
      <c r="AI37" s="116">
        <f t="shared" si="37"/>
        <v>0</v>
      </c>
      <c r="AJ37" s="117">
        <f t="shared" si="16"/>
        <v>-2.1601804897560307E-3</v>
      </c>
      <c r="AK37" s="117">
        <f t="shared" si="17"/>
        <v>0</v>
      </c>
      <c r="AL37" s="118">
        <f t="shared" si="18"/>
        <v>-4.3652240114429287E-2</v>
      </c>
      <c r="AM37" s="118">
        <f t="shared" si="19"/>
        <v>0</v>
      </c>
      <c r="AN37" s="119">
        <f t="shared" si="20"/>
        <v>2.128261866770902E-2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12732737091.18</v>
      </c>
      <c r="C38" s="169">
        <v>1</v>
      </c>
      <c r="D38" s="166">
        <v>12044848678.77</v>
      </c>
      <c r="E38" s="169">
        <v>1</v>
      </c>
      <c r="F38" s="116">
        <f t="shared" si="22"/>
        <v>-5.4025179934524992E-2</v>
      </c>
      <c r="G38" s="116">
        <f t="shared" si="23"/>
        <v>0</v>
      </c>
      <c r="H38" s="166">
        <v>11677013016.469999</v>
      </c>
      <c r="I38" s="169">
        <v>1</v>
      </c>
      <c r="J38" s="116">
        <f t="shared" si="24"/>
        <v>-3.0538836319989691E-2</v>
      </c>
      <c r="K38" s="116">
        <f t="shared" si="25"/>
        <v>0</v>
      </c>
      <c r="L38" s="166">
        <v>11448504434.790001</v>
      </c>
      <c r="M38" s="169">
        <v>1</v>
      </c>
      <c r="N38" s="116">
        <f t="shared" si="26"/>
        <v>-1.9569095397743878E-2</v>
      </c>
      <c r="O38" s="116">
        <f t="shared" si="27"/>
        <v>0</v>
      </c>
      <c r="P38" s="166">
        <v>10952741496.5</v>
      </c>
      <c r="Q38" s="169">
        <v>1</v>
      </c>
      <c r="R38" s="116">
        <f t="shared" si="28"/>
        <v>-4.3303729418443876E-2</v>
      </c>
      <c r="S38" s="116">
        <f t="shared" si="29"/>
        <v>0</v>
      </c>
      <c r="T38" s="166">
        <v>10852124953.549999</v>
      </c>
      <c r="U38" s="169">
        <v>1</v>
      </c>
      <c r="V38" s="116">
        <f t="shared" si="30"/>
        <v>-9.1864254243700771E-3</v>
      </c>
      <c r="W38" s="116">
        <f t="shared" si="31"/>
        <v>0</v>
      </c>
      <c r="X38" s="166">
        <v>10783634891.66</v>
      </c>
      <c r="Y38" s="169">
        <v>1</v>
      </c>
      <c r="Z38" s="116">
        <f t="shared" si="32"/>
        <v>-6.3112120606015135E-3</v>
      </c>
      <c r="AA38" s="116">
        <f t="shared" si="33"/>
        <v>0</v>
      </c>
      <c r="AB38" s="166">
        <v>10315590267.639999</v>
      </c>
      <c r="AC38" s="169">
        <v>1</v>
      </c>
      <c r="AD38" s="116">
        <f t="shared" si="34"/>
        <v>-4.3403233577759895E-2</v>
      </c>
      <c r="AE38" s="116">
        <f t="shared" si="35"/>
        <v>0</v>
      </c>
      <c r="AF38" s="166">
        <v>9932265307.6499996</v>
      </c>
      <c r="AG38" s="169">
        <v>1</v>
      </c>
      <c r="AH38" s="116">
        <f t="shared" si="36"/>
        <v>-3.7159769828440159E-2</v>
      </c>
      <c r="AI38" s="116">
        <f t="shared" si="37"/>
        <v>0</v>
      </c>
      <c r="AJ38" s="117">
        <f t="shared" si="16"/>
        <v>-3.0437185245234255E-2</v>
      </c>
      <c r="AK38" s="117">
        <f t="shared" si="17"/>
        <v>0</v>
      </c>
      <c r="AL38" s="118">
        <f t="shared" si="18"/>
        <v>-0.1753931018530433</v>
      </c>
      <c r="AM38" s="118">
        <f t="shared" si="19"/>
        <v>0</v>
      </c>
      <c r="AN38" s="119">
        <f t="shared" si="20"/>
        <v>1.7266963047585203E-2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794686623.62</v>
      </c>
      <c r="C39" s="169">
        <v>10</v>
      </c>
      <c r="D39" s="166">
        <v>794686623.62</v>
      </c>
      <c r="E39" s="169">
        <v>10</v>
      </c>
      <c r="F39" s="116">
        <f t="shared" si="22"/>
        <v>0</v>
      </c>
      <c r="G39" s="116">
        <f t="shared" si="23"/>
        <v>0</v>
      </c>
      <c r="H39" s="166">
        <v>791666037.18000007</v>
      </c>
      <c r="I39" s="169">
        <v>10</v>
      </c>
      <c r="J39" s="116">
        <f t="shared" si="24"/>
        <v>-3.8009780839652206E-3</v>
      </c>
      <c r="K39" s="116">
        <f t="shared" si="25"/>
        <v>0</v>
      </c>
      <c r="L39" s="166">
        <v>791171880.25999999</v>
      </c>
      <c r="M39" s="169">
        <v>10</v>
      </c>
      <c r="N39" s="116">
        <f t="shared" si="26"/>
        <v>-6.2419871106295858E-4</v>
      </c>
      <c r="O39" s="116">
        <f t="shared" si="27"/>
        <v>0</v>
      </c>
      <c r="P39" s="166">
        <v>791171880.25999999</v>
      </c>
      <c r="Q39" s="169">
        <v>10</v>
      </c>
      <c r="R39" s="116">
        <f t="shared" si="28"/>
        <v>0</v>
      </c>
      <c r="S39" s="116">
        <f t="shared" si="29"/>
        <v>0</v>
      </c>
      <c r="T39" s="166">
        <v>754701197.19000006</v>
      </c>
      <c r="U39" s="169">
        <v>10</v>
      </c>
      <c r="V39" s="116">
        <f t="shared" si="30"/>
        <v>-4.6097041591031652E-2</v>
      </c>
      <c r="W39" s="116">
        <f t="shared" si="31"/>
        <v>0</v>
      </c>
      <c r="X39" s="166">
        <v>757307533.23000002</v>
      </c>
      <c r="Y39" s="169">
        <v>10</v>
      </c>
      <c r="Z39" s="116">
        <f t="shared" si="32"/>
        <v>3.4534674778630343E-3</v>
      </c>
      <c r="AA39" s="116">
        <f t="shared" si="33"/>
        <v>0</v>
      </c>
      <c r="AB39" s="166">
        <v>759121237.49000001</v>
      </c>
      <c r="AC39" s="169">
        <v>10</v>
      </c>
      <c r="AD39" s="116">
        <f t="shared" si="34"/>
        <v>2.3949375655413622E-3</v>
      </c>
      <c r="AE39" s="116">
        <f t="shared" si="35"/>
        <v>0</v>
      </c>
      <c r="AF39" s="166">
        <v>758950930.51999998</v>
      </c>
      <c r="AG39" s="169">
        <v>10</v>
      </c>
      <c r="AH39" s="116">
        <f t="shared" si="36"/>
        <v>-2.2434752393852252E-4</v>
      </c>
      <c r="AI39" s="116">
        <f t="shared" si="37"/>
        <v>0</v>
      </c>
      <c r="AJ39" s="117">
        <f t="shared" si="16"/>
        <v>-5.6122701083242445E-3</v>
      </c>
      <c r="AK39" s="117">
        <f t="shared" si="17"/>
        <v>0</v>
      </c>
      <c r="AL39" s="118">
        <f t="shared" si="18"/>
        <v>-4.496828314186898E-2</v>
      </c>
      <c r="AM39" s="118">
        <f t="shared" si="19"/>
        <v>0</v>
      </c>
      <c r="AN39" s="119">
        <f t="shared" si="20"/>
        <v>1.6498944516438688E-2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1179129123.75</v>
      </c>
      <c r="C40" s="169">
        <v>1</v>
      </c>
      <c r="D40" s="166">
        <v>1177437270.0799999</v>
      </c>
      <c r="E40" s="169">
        <v>1</v>
      </c>
      <c r="F40" s="116">
        <f t="shared" si="22"/>
        <v>-1.4348332476255454E-3</v>
      </c>
      <c r="G40" s="116">
        <f t="shared" si="23"/>
        <v>0</v>
      </c>
      <c r="H40" s="166">
        <v>1179195377.27</v>
      </c>
      <c r="I40" s="169">
        <v>1</v>
      </c>
      <c r="J40" s="116">
        <f t="shared" si="24"/>
        <v>1.4931642089778627E-3</v>
      </c>
      <c r="K40" s="116">
        <f t="shared" si="25"/>
        <v>0</v>
      </c>
      <c r="L40" s="166">
        <v>1176876671.01</v>
      </c>
      <c r="M40" s="169">
        <v>1</v>
      </c>
      <c r="N40" s="116">
        <f t="shared" si="26"/>
        <v>-1.9663461243955311E-3</v>
      </c>
      <c r="O40" s="116">
        <f t="shared" si="27"/>
        <v>0</v>
      </c>
      <c r="P40" s="166">
        <v>1069959445.1</v>
      </c>
      <c r="Q40" s="169">
        <v>1</v>
      </c>
      <c r="R40" s="116">
        <f t="shared" si="28"/>
        <v>-9.0848283888780967E-2</v>
      </c>
      <c r="S40" s="116">
        <f t="shared" si="29"/>
        <v>0</v>
      </c>
      <c r="T40" s="166">
        <v>1040092611.4</v>
      </c>
      <c r="U40" s="169">
        <v>1</v>
      </c>
      <c r="V40" s="116">
        <f t="shared" si="30"/>
        <v>-2.7913986681250939E-2</v>
      </c>
      <c r="W40" s="116">
        <f t="shared" si="31"/>
        <v>0</v>
      </c>
      <c r="X40" s="166">
        <v>1035734433.34</v>
      </c>
      <c r="Y40" s="169">
        <v>1</v>
      </c>
      <c r="Z40" s="116">
        <f t="shared" si="32"/>
        <v>-4.1901826935715723E-3</v>
      </c>
      <c r="AA40" s="116">
        <f t="shared" si="33"/>
        <v>0</v>
      </c>
      <c r="AB40" s="166">
        <v>1035914818.74</v>
      </c>
      <c r="AC40" s="169">
        <v>1</v>
      </c>
      <c r="AD40" s="116">
        <f t="shared" si="34"/>
        <v>1.741618258439817E-4</v>
      </c>
      <c r="AE40" s="116">
        <f t="shared" si="35"/>
        <v>0</v>
      </c>
      <c r="AF40" s="166">
        <v>1033553074.87</v>
      </c>
      <c r="AG40" s="169">
        <v>1</v>
      </c>
      <c r="AH40" s="116">
        <f t="shared" si="36"/>
        <v>-2.2798630034780581E-3</v>
      </c>
      <c r="AI40" s="116">
        <f t="shared" si="37"/>
        <v>0</v>
      </c>
      <c r="AJ40" s="117">
        <f t="shared" si="16"/>
        <v>-1.5870771200535094E-2</v>
      </c>
      <c r="AK40" s="117">
        <f t="shared" si="17"/>
        <v>0</v>
      </c>
      <c r="AL40" s="118">
        <f t="shared" si="18"/>
        <v>-0.12220115573564597</v>
      </c>
      <c r="AM40" s="118">
        <f t="shared" si="19"/>
        <v>0</v>
      </c>
      <c r="AN40" s="119">
        <f t="shared" si="20"/>
        <v>3.1732117239536499E-2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8680370536.2800007</v>
      </c>
      <c r="C41" s="169">
        <v>100</v>
      </c>
      <c r="D41" s="166">
        <v>8242855859.1300001</v>
      </c>
      <c r="E41" s="169">
        <v>100</v>
      </c>
      <c r="F41" s="116">
        <f t="shared" si="22"/>
        <v>-5.0402765103331505E-2</v>
      </c>
      <c r="G41" s="116">
        <f t="shared" si="23"/>
        <v>0</v>
      </c>
      <c r="H41" s="166">
        <v>7374806200.1000004</v>
      </c>
      <c r="I41" s="169">
        <v>100</v>
      </c>
      <c r="J41" s="116">
        <f t="shared" si="24"/>
        <v>-0.10530933378733361</v>
      </c>
      <c r="K41" s="116">
        <f t="shared" si="25"/>
        <v>0</v>
      </c>
      <c r="L41" s="166">
        <v>7159944914.0799999</v>
      </c>
      <c r="M41" s="169">
        <v>100</v>
      </c>
      <c r="N41" s="116">
        <f t="shared" si="26"/>
        <v>-2.9134499292616935E-2</v>
      </c>
      <c r="O41" s="116">
        <f t="shared" si="27"/>
        <v>0</v>
      </c>
      <c r="P41" s="166">
        <v>6870538365.7700005</v>
      </c>
      <c r="Q41" s="169">
        <v>100</v>
      </c>
      <c r="R41" s="116">
        <f t="shared" si="28"/>
        <v>-4.0420219957402574E-2</v>
      </c>
      <c r="S41" s="116">
        <f t="shared" si="29"/>
        <v>0</v>
      </c>
      <c r="T41" s="166">
        <v>6586852323</v>
      </c>
      <c r="U41" s="169">
        <v>100</v>
      </c>
      <c r="V41" s="116">
        <f t="shared" si="30"/>
        <v>-4.1290220309861694E-2</v>
      </c>
      <c r="W41" s="116">
        <f t="shared" si="31"/>
        <v>0</v>
      </c>
      <c r="X41" s="166">
        <v>6508500425.1000004</v>
      </c>
      <c r="Y41" s="169">
        <v>100</v>
      </c>
      <c r="Z41" s="116">
        <f t="shared" si="32"/>
        <v>-1.1895195771493179E-2</v>
      </c>
      <c r="AA41" s="116">
        <f t="shared" si="33"/>
        <v>0</v>
      </c>
      <c r="AB41" s="166">
        <v>6405645912.0500002</v>
      </c>
      <c r="AC41" s="169">
        <v>100</v>
      </c>
      <c r="AD41" s="116">
        <f t="shared" si="34"/>
        <v>-1.5803104606606808E-2</v>
      </c>
      <c r="AE41" s="116">
        <f t="shared" si="35"/>
        <v>0</v>
      </c>
      <c r="AF41" s="166">
        <v>6399751690.6000004</v>
      </c>
      <c r="AG41" s="169">
        <v>100</v>
      </c>
      <c r="AH41" s="116">
        <f t="shared" si="36"/>
        <v>-9.2016036023968742E-4</v>
      </c>
      <c r="AI41" s="116">
        <f t="shared" si="37"/>
        <v>0</v>
      </c>
      <c r="AJ41" s="117">
        <f t="shared" si="16"/>
        <v>-3.6896937398610753E-2</v>
      </c>
      <c r="AK41" s="117">
        <f t="shared" si="17"/>
        <v>0</v>
      </c>
      <c r="AL41" s="118">
        <f t="shared" si="18"/>
        <v>-0.22360019391683647</v>
      </c>
      <c r="AM41" s="118">
        <f t="shared" si="19"/>
        <v>0</v>
      </c>
      <c r="AN41" s="119">
        <f t="shared" si="20"/>
        <v>3.2335293884168753E-2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679324361.70000005</v>
      </c>
      <c r="C42" s="169">
        <v>1</v>
      </c>
      <c r="D42" s="166">
        <v>678148107.14999998</v>
      </c>
      <c r="E42" s="169">
        <v>1</v>
      </c>
      <c r="F42" s="116">
        <f t="shared" si="22"/>
        <v>-1.731506503103334E-3</v>
      </c>
      <c r="G42" s="116">
        <f t="shared" si="23"/>
        <v>0</v>
      </c>
      <c r="H42" s="166">
        <v>678052064.95000005</v>
      </c>
      <c r="I42" s="169">
        <v>1</v>
      </c>
      <c r="J42" s="116">
        <f t="shared" si="24"/>
        <v>-1.4162422483719305E-4</v>
      </c>
      <c r="K42" s="116">
        <f t="shared" si="25"/>
        <v>0</v>
      </c>
      <c r="L42" s="166">
        <v>675114049.67999995</v>
      </c>
      <c r="M42" s="169">
        <v>1</v>
      </c>
      <c r="N42" s="116">
        <f t="shared" si="26"/>
        <v>-4.3330231141125589E-3</v>
      </c>
      <c r="O42" s="116">
        <f t="shared" si="27"/>
        <v>0</v>
      </c>
      <c r="P42" s="166">
        <v>671014110.00999999</v>
      </c>
      <c r="Q42" s="169">
        <v>1</v>
      </c>
      <c r="R42" s="116">
        <f t="shared" si="28"/>
        <v>-6.0729585940972556E-3</v>
      </c>
      <c r="S42" s="116">
        <f t="shared" si="29"/>
        <v>0</v>
      </c>
      <c r="T42" s="166">
        <v>674953318.63999999</v>
      </c>
      <c r="U42" s="169">
        <v>1</v>
      </c>
      <c r="V42" s="116">
        <f t="shared" si="30"/>
        <v>5.8705302485238201E-3</v>
      </c>
      <c r="W42" s="116">
        <f t="shared" si="31"/>
        <v>0</v>
      </c>
      <c r="X42" s="166">
        <v>670093285.61000001</v>
      </c>
      <c r="Y42" s="169">
        <v>1</v>
      </c>
      <c r="Z42" s="116">
        <f t="shared" si="32"/>
        <v>-7.2005469056626243E-3</v>
      </c>
      <c r="AA42" s="116">
        <f t="shared" si="33"/>
        <v>0</v>
      </c>
      <c r="AB42" s="166">
        <v>661045494.85000002</v>
      </c>
      <c r="AC42" s="169">
        <v>1</v>
      </c>
      <c r="AD42" s="116">
        <f t="shared" si="34"/>
        <v>-1.350228535981165E-2</v>
      </c>
      <c r="AE42" s="116">
        <f t="shared" si="35"/>
        <v>0</v>
      </c>
      <c r="AF42" s="166">
        <v>661363374.64999998</v>
      </c>
      <c r="AG42" s="169">
        <v>1</v>
      </c>
      <c r="AH42" s="116">
        <f t="shared" si="36"/>
        <v>4.8087431572630784E-4</v>
      </c>
      <c r="AI42" s="116">
        <f t="shared" si="37"/>
        <v>0</v>
      </c>
      <c r="AJ42" s="117">
        <f t="shared" si="16"/>
        <v>-3.3288175171718106E-3</v>
      </c>
      <c r="AK42" s="117">
        <f t="shared" si="17"/>
        <v>0</v>
      </c>
      <c r="AL42" s="118">
        <f t="shared" si="18"/>
        <v>-2.4750835876457551E-2</v>
      </c>
      <c r="AM42" s="118">
        <f t="shared" si="19"/>
        <v>0</v>
      </c>
      <c r="AN42" s="119">
        <f t="shared" si="20"/>
        <v>5.8417197843021983E-3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279381741.61000001</v>
      </c>
      <c r="C43" s="169">
        <v>100</v>
      </c>
      <c r="D43" s="166">
        <v>277772179.58999997</v>
      </c>
      <c r="E43" s="169">
        <v>100</v>
      </c>
      <c r="F43" s="116">
        <f t="shared" si="22"/>
        <v>-5.7611567983096457E-3</v>
      </c>
      <c r="G43" s="116">
        <f t="shared" si="23"/>
        <v>0</v>
      </c>
      <c r="H43" s="166">
        <v>277000991.44999999</v>
      </c>
      <c r="I43" s="169">
        <v>100</v>
      </c>
      <c r="J43" s="116">
        <f t="shared" si="24"/>
        <v>-2.7763332567656068E-3</v>
      </c>
      <c r="K43" s="116">
        <f t="shared" si="25"/>
        <v>0</v>
      </c>
      <c r="L43" s="166">
        <v>276928870.56</v>
      </c>
      <c r="M43" s="169">
        <v>100</v>
      </c>
      <c r="N43" s="116">
        <f t="shared" si="26"/>
        <v>-2.6036329192346544E-4</v>
      </c>
      <c r="O43" s="116">
        <f t="shared" si="27"/>
        <v>0</v>
      </c>
      <c r="P43" s="166">
        <v>285172530.20999998</v>
      </c>
      <c r="Q43" s="169">
        <v>100</v>
      </c>
      <c r="R43" s="116">
        <f t="shared" si="28"/>
        <v>2.9768148165013684E-2</v>
      </c>
      <c r="S43" s="116">
        <f t="shared" si="29"/>
        <v>0</v>
      </c>
      <c r="T43" s="166">
        <v>260186028.87</v>
      </c>
      <c r="U43" s="169">
        <v>100</v>
      </c>
      <c r="V43" s="116">
        <f t="shared" si="30"/>
        <v>-8.7618892750995367E-2</v>
      </c>
      <c r="W43" s="116">
        <f t="shared" si="31"/>
        <v>0</v>
      </c>
      <c r="X43" s="166">
        <v>260818425.80000001</v>
      </c>
      <c r="Y43" s="169">
        <v>100</v>
      </c>
      <c r="Z43" s="116">
        <f t="shared" si="32"/>
        <v>2.4305568317658575E-3</v>
      </c>
      <c r="AA43" s="116">
        <f t="shared" si="33"/>
        <v>0</v>
      </c>
      <c r="AB43" s="166">
        <v>260113991.09</v>
      </c>
      <c r="AC43" s="169">
        <v>100</v>
      </c>
      <c r="AD43" s="116">
        <f t="shared" si="34"/>
        <v>-2.7008625170530736E-3</v>
      </c>
      <c r="AE43" s="116">
        <f t="shared" si="35"/>
        <v>0</v>
      </c>
      <c r="AF43" s="166">
        <v>260818900.74000001</v>
      </c>
      <c r="AG43" s="169">
        <v>100</v>
      </c>
      <c r="AH43" s="116">
        <f t="shared" si="36"/>
        <v>2.7100028224014512E-3</v>
      </c>
      <c r="AI43" s="116">
        <f t="shared" si="37"/>
        <v>0</v>
      </c>
      <c r="AJ43" s="117">
        <f t="shared" si="16"/>
        <v>-8.0261125994832705E-3</v>
      </c>
      <c r="AK43" s="117">
        <f t="shared" si="17"/>
        <v>0</v>
      </c>
      <c r="AL43" s="118">
        <f t="shared" si="18"/>
        <v>-6.1033033887783542E-2</v>
      </c>
      <c r="AM43" s="118">
        <f t="shared" si="19"/>
        <v>0</v>
      </c>
      <c r="AN43" s="119">
        <f t="shared" si="20"/>
        <v>3.4036489385038705E-2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8" customFormat="1">
      <c r="A44" s="198" t="s">
        <v>195</v>
      </c>
      <c r="B44" s="166">
        <v>140696474.75999999</v>
      </c>
      <c r="C44" s="169">
        <v>1</v>
      </c>
      <c r="D44" s="166">
        <v>139105046.62045577</v>
      </c>
      <c r="E44" s="169">
        <v>1</v>
      </c>
      <c r="F44" s="116">
        <f t="shared" si="22"/>
        <v>-1.1311073303427656E-2</v>
      </c>
      <c r="G44" s="116">
        <f t="shared" si="23"/>
        <v>0</v>
      </c>
      <c r="H44" s="166">
        <v>99089455.730000004</v>
      </c>
      <c r="I44" s="169">
        <v>1</v>
      </c>
      <c r="J44" s="116">
        <f t="shared" si="24"/>
        <v>-0.28766455180908845</v>
      </c>
      <c r="K44" s="116">
        <f t="shared" si="25"/>
        <v>0</v>
      </c>
      <c r="L44" s="166">
        <v>106106260.76698072</v>
      </c>
      <c r="M44" s="169">
        <v>1</v>
      </c>
      <c r="N44" s="116">
        <f t="shared" si="26"/>
        <v>7.0812832559098746E-2</v>
      </c>
      <c r="O44" s="116">
        <f t="shared" si="27"/>
        <v>0</v>
      </c>
      <c r="P44" s="166">
        <v>106206649.26863004</v>
      </c>
      <c r="Q44" s="169">
        <v>1</v>
      </c>
      <c r="R44" s="116">
        <f t="shared" si="28"/>
        <v>9.4611289591839138E-4</v>
      </c>
      <c r="S44" s="116">
        <f t="shared" si="29"/>
        <v>0</v>
      </c>
      <c r="T44" s="166">
        <v>55649056.009106889</v>
      </c>
      <c r="U44" s="169">
        <v>1</v>
      </c>
      <c r="V44" s="116">
        <f t="shared" si="30"/>
        <v>-0.47603039553245946</v>
      </c>
      <c r="W44" s="116">
        <f t="shared" si="31"/>
        <v>0</v>
      </c>
      <c r="X44" s="166">
        <v>55694497.350000001</v>
      </c>
      <c r="Y44" s="169">
        <v>1</v>
      </c>
      <c r="Z44" s="116">
        <f t="shared" si="32"/>
        <v>8.1656984236490391E-4</v>
      </c>
      <c r="AA44" s="116">
        <f t="shared" si="33"/>
        <v>0</v>
      </c>
      <c r="AB44" s="166">
        <v>55739932.670000002</v>
      </c>
      <c r="AC44" s="169">
        <v>1</v>
      </c>
      <c r="AD44" s="116">
        <f t="shared" si="34"/>
        <v>8.1579549438200107E-4</v>
      </c>
      <c r="AE44" s="116">
        <f t="shared" si="35"/>
        <v>0</v>
      </c>
      <c r="AF44" s="166">
        <v>61164542.077817842</v>
      </c>
      <c r="AG44" s="169">
        <v>1</v>
      </c>
      <c r="AH44" s="116">
        <f t="shared" si="36"/>
        <v>9.7319984936713788E-2</v>
      </c>
      <c r="AI44" s="116">
        <f t="shared" si="37"/>
        <v>0</v>
      </c>
      <c r="AJ44" s="117">
        <f t="shared" si="16"/>
        <v>-7.5536840614562215E-2</v>
      </c>
      <c r="AK44" s="117">
        <f t="shared" si="17"/>
        <v>0</v>
      </c>
      <c r="AL44" s="118">
        <f t="shared" si="18"/>
        <v>-0.56029961842647169</v>
      </c>
      <c r="AM44" s="118">
        <f t="shared" si="19"/>
        <v>0</v>
      </c>
      <c r="AN44" s="119">
        <f t="shared" si="20"/>
        <v>0.1994009321008032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8" customFormat="1">
      <c r="A45" s="198" t="s">
        <v>203</v>
      </c>
      <c r="B45" s="166">
        <v>1933474493.99</v>
      </c>
      <c r="C45" s="169">
        <v>1</v>
      </c>
      <c r="D45" s="166">
        <v>1935548849.78</v>
      </c>
      <c r="E45" s="169">
        <v>1</v>
      </c>
      <c r="F45" s="116">
        <f t="shared" si="22"/>
        <v>1.0728643157423986E-3</v>
      </c>
      <c r="G45" s="116">
        <f t="shared" si="23"/>
        <v>0</v>
      </c>
      <c r="H45" s="166">
        <v>1933489072.8199999</v>
      </c>
      <c r="I45" s="169">
        <v>1</v>
      </c>
      <c r="J45" s="116">
        <f t="shared" si="24"/>
        <v>-1.0641823688584033E-3</v>
      </c>
      <c r="K45" s="116">
        <f t="shared" si="25"/>
        <v>0</v>
      </c>
      <c r="L45" s="166">
        <v>1851679689.29</v>
      </c>
      <c r="M45" s="169">
        <v>1</v>
      </c>
      <c r="N45" s="116">
        <f t="shared" si="26"/>
        <v>-4.2311789955285721E-2</v>
      </c>
      <c r="O45" s="116">
        <f t="shared" si="27"/>
        <v>0</v>
      </c>
      <c r="P45" s="166">
        <v>1824808038.7</v>
      </c>
      <c r="Q45" s="169">
        <v>1</v>
      </c>
      <c r="R45" s="116">
        <f t="shared" si="28"/>
        <v>-1.4512040470835139E-2</v>
      </c>
      <c r="S45" s="116">
        <f t="shared" si="29"/>
        <v>0</v>
      </c>
      <c r="T45" s="166">
        <v>1824679410.6400001</v>
      </c>
      <c r="U45" s="169">
        <v>1</v>
      </c>
      <c r="V45" s="116">
        <f t="shared" si="30"/>
        <v>-7.0488543053316379E-5</v>
      </c>
      <c r="W45" s="116">
        <f t="shared" si="31"/>
        <v>0</v>
      </c>
      <c r="X45" s="166">
        <v>1825131196.1800001</v>
      </c>
      <c r="Y45" s="169">
        <v>1</v>
      </c>
      <c r="Z45" s="116">
        <f t="shared" si="32"/>
        <v>2.4759721481238154E-4</v>
      </c>
      <c r="AA45" s="116">
        <f t="shared" si="33"/>
        <v>0</v>
      </c>
      <c r="AB45" s="166">
        <v>1825331625.24</v>
      </c>
      <c r="AC45" s="169">
        <v>1</v>
      </c>
      <c r="AD45" s="116">
        <f t="shared" si="34"/>
        <v>1.0981624796038819E-4</v>
      </c>
      <c r="AE45" s="116">
        <f t="shared" si="35"/>
        <v>0</v>
      </c>
      <c r="AF45" s="166">
        <v>1826546111.55</v>
      </c>
      <c r="AG45" s="169">
        <v>1</v>
      </c>
      <c r="AH45" s="116">
        <f t="shared" si="36"/>
        <v>6.6535104810900236E-4</v>
      </c>
      <c r="AI45" s="116">
        <f t="shared" si="37"/>
        <v>0</v>
      </c>
      <c r="AJ45" s="117">
        <f t="shared" si="16"/>
        <v>-6.9828590639260512E-3</v>
      </c>
      <c r="AK45" s="117">
        <f t="shared" si="17"/>
        <v>0</v>
      </c>
      <c r="AL45" s="118">
        <f t="shared" si="18"/>
        <v>-5.6316190749920669E-2</v>
      </c>
      <c r="AM45" s="118">
        <f t="shared" si="19"/>
        <v>0</v>
      </c>
      <c r="AN45" s="119">
        <f t="shared" si="20"/>
        <v>1.5182738642425218E-2</v>
      </c>
      <c r="AO45" s="203">
        <f t="shared" si="21"/>
        <v>0</v>
      </c>
      <c r="AP45" s="123"/>
      <c r="AQ45" s="131"/>
      <c r="AR45" s="128"/>
      <c r="AS45" s="122"/>
      <c r="AT45" s="122"/>
    </row>
    <row r="46" spans="1:47">
      <c r="A46" s="198" t="s">
        <v>209</v>
      </c>
      <c r="B46" s="166">
        <v>133356513.84999999</v>
      </c>
      <c r="C46" s="169">
        <v>1</v>
      </c>
      <c r="D46" s="166">
        <v>133489362.09999999</v>
      </c>
      <c r="E46" s="169">
        <v>1</v>
      </c>
      <c r="F46" s="116">
        <f t="shared" si="22"/>
        <v>9.9618868373710129E-4</v>
      </c>
      <c r="G46" s="116">
        <f t="shared" si="23"/>
        <v>0</v>
      </c>
      <c r="H46" s="166">
        <v>133484765.29000001</v>
      </c>
      <c r="I46" s="169">
        <v>1</v>
      </c>
      <c r="J46" s="116">
        <f t="shared" si="24"/>
        <v>-3.4435777710465836E-5</v>
      </c>
      <c r="K46" s="116">
        <f t="shared" si="25"/>
        <v>0</v>
      </c>
      <c r="L46" s="166">
        <v>134086599.09</v>
      </c>
      <c r="M46" s="169">
        <v>1</v>
      </c>
      <c r="N46" s="116">
        <f t="shared" si="26"/>
        <v>4.5086328667731743E-3</v>
      </c>
      <c r="O46" s="116">
        <f t="shared" si="27"/>
        <v>0</v>
      </c>
      <c r="P46" s="166">
        <v>134086545.37</v>
      </c>
      <c r="Q46" s="169">
        <v>1</v>
      </c>
      <c r="R46" s="116">
        <f t="shared" si="28"/>
        <v>-4.0063660621857229E-7</v>
      </c>
      <c r="S46" s="116">
        <f t="shared" si="29"/>
        <v>0</v>
      </c>
      <c r="T46" s="166">
        <v>134586545.40000001</v>
      </c>
      <c r="U46" s="169">
        <v>1</v>
      </c>
      <c r="V46" s="116">
        <f t="shared" si="30"/>
        <v>3.7289351337995557E-3</v>
      </c>
      <c r="W46" s="116">
        <f t="shared" si="31"/>
        <v>0</v>
      </c>
      <c r="X46" s="166">
        <v>138319980.87</v>
      </c>
      <c r="Y46" s="169">
        <v>1</v>
      </c>
      <c r="Z46" s="116">
        <f t="shared" si="32"/>
        <v>2.7740034926254958E-2</v>
      </c>
      <c r="AA46" s="116">
        <f t="shared" si="33"/>
        <v>0</v>
      </c>
      <c r="AB46" s="166">
        <v>138321954.47999999</v>
      </c>
      <c r="AC46" s="169">
        <v>1</v>
      </c>
      <c r="AD46" s="116">
        <f t="shared" si="34"/>
        <v>1.4268437485104915E-5</v>
      </c>
      <c r="AE46" s="116">
        <f t="shared" si="35"/>
        <v>0</v>
      </c>
      <c r="AF46" s="166">
        <v>138319980.77000001</v>
      </c>
      <c r="AG46" s="169">
        <v>1</v>
      </c>
      <c r="AH46" s="116">
        <f t="shared" si="36"/>
        <v>-1.4268956850692285E-5</v>
      </c>
      <c r="AI46" s="116">
        <f t="shared" si="37"/>
        <v>0</v>
      </c>
      <c r="AJ46" s="117">
        <f t="shared" si="16"/>
        <v>4.6173693346103139E-3</v>
      </c>
      <c r="AK46" s="117">
        <f t="shared" si="17"/>
        <v>0</v>
      </c>
      <c r="AL46" s="118">
        <f t="shared" si="18"/>
        <v>3.6187293084682562E-2</v>
      </c>
      <c r="AM46" s="118">
        <f t="shared" si="19"/>
        <v>0</v>
      </c>
      <c r="AN46" s="119">
        <f t="shared" si="20"/>
        <v>9.5182190242864475E-3</v>
      </c>
      <c r="AO46" s="203">
        <f t="shared" si="21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735762469741.90857</v>
      </c>
      <c r="C47" s="175"/>
      <c r="D47" s="174">
        <f>SUM(D21:D46)</f>
        <v>731631861532.73389</v>
      </c>
      <c r="E47" s="175"/>
      <c r="F47" s="116">
        <f>((D47-B47)/B47)</f>
        <v>-5.6140512448584409E-3</v>
      </c>
      <c r="G47" s="116"/>
      <c r="H47" s="174">
        <f>SUM(H21:H46)</f>
        <v>720747824285.94629</v>
      </c>
      <c r="I47" s="175"/>
      <c r="J47" s="116">
        <f>((H47-D47)/D47)</f>
        <v>-1.4876384995024763E-2</v>
      </c>
      <c r="K47" s="116"/>
      <c r="L47" s="174">
        <f>SUM(L21:L46)</f>
        <v>710300285781.38733</v>
      </c>
      <c r="M47" s="175"/>
      <c r="N47" s="116">
        <f>((L47-H47)/H47)</f>
        <v>-1.4495414557663722E-2</v>
      </c>
      <c r="O47" s="116"/>
      <c r="P47" s="174">
        <f>SUM(P21:P46)</f>
        <v>699358275142.32617</v>
      </c>
      <c r="Q47" s="175"/>
      <c r="R47" s="116">
        <f>((P47-L47)/L47)</f>
        <v>-1.5404767333049947E-2</v>
      </c>
      <c r="S47" s="116"/>
      <c r="T47" s="174">
        <f>SUM(T21:T46)</f>
        <v>691463024022.96985</v>
      </c>
      <c r="U47" s="175"/>
      <c r="V47" s="116">
        <f>((T47-P47)/P47)</f>
        <v>-1.1289279615300988E-2</v>
      </c>
      <c r="W47" s="116"/>
      <c r="X47" s="174">
        <f>SUM(X21:X46)</f>
        <v>673064205898.18994</v>
      </c>
      <c r="Y47" s="175"/>
      <c r="Z47" s="116">
        <f>((X47-T47)/T47)</f>
        <v>-2.660853507066014E-2</v>
      </c>
      <c r="AA47" s="116"/>
      <c r="AB47" s="174">
        <f>SUM(AB21:AB46)</f>
        <v>665301989611.16992</v>
      </c>
      <c r="AC47" s="175"/>
      <c r="AD47" s="116">
        <f>((AB47-X47)/X47)</f>
        <v>-1.1532653525470881E-2</v>
      </c>
      <c r="AE47" s="116"/>
      <c r="AF47" s="174">
        <f>SUM(AF21:AF46)</f>
        <v>649791188976.88782</v>
      </c>
      <c r="AG47" s="175"/>
      <c r="AH47" s="116">
        <f>((AF47-AB47)/AB47)</f>
        <v>-2.3313924919039036E-2</v>
      </c>
      <c r="AI47" s="116"/>
      <c r="AJ47" s="117">
        <f t="shared" si="16"/>
        <v>-1.5391876407633492E-2</v>
      </c>
      <c r="AK47" s="117"/>
      <c r="AL47" s="118">
        <f t="shared" si="18"/>
        <v>-0.11186045449742137</v>
      </c>
      <c r="AM47" s="118"/>
      <c r="AN47" s="119">
        <f t="shared" si="20"/>
        <v>6.7291752010953569E-3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157147553201.16</v>
      </c>
      <c r="C49" s="177">
        <v>224.85</v>
      </c>
      <c r="D49" s="165">
        <v>156788924570.51001</v>
      </c>
      <c r="E49" s="177">
        <v>225</v>
      </c>
      <c r="F49" s="116">
        <f t="shared" ref="F49:F58" si="38">((D49-B49)/B49)</f>
        <v>-2.2821139963339031E-3</v>
      </c>
      <c r="G49" s="116">
        <f t="shared" ref="G49:G58" si="39">((E49-C49)/C49)</f>
        <v>6.6711140760509536E-4</v>
      </c>
      <c r="H49" s="165">
        <v>160373410789.81</v>
      </c>
      <c r="I49" s="177">
        <v>225.16</v>
      </c>
      <c r="J49" s="116">
        <f t="shared" ref="J49:J58" si="40">((H49-D49)/D49)</f>
        <v>2.286185857272079E-2</v>
      </c>
      <c r="K49" s="116">
        <f t="shared" ref="K49:K58" si="41">((I49-E49)/E49)</f>
        <v>7.1111111111109597E-4</v>
      </c>
      <c r="L49" s="165">
        <v>161738078381.12</v>
      </c>
      <c r="M49" s="177">
        <v>225.38</v>
      </c>
      <c r="N49" s="116">
        <f t="shared" ref="N49:N58" si="42">((L49-H49)/H49)</f>
        <v>8.5093132620255238E-3</v>
      </c>
      <c r="O49" s="116">
        <f t="shared" ref="O49:O58" si="43">((M49-I49)/I49)</f>
        <v>9.7708296322614532E-4</v>
      </c>
      <c r="P49" s="165">
        <v>163760291573.06</v>
      </c>
      <c r="Q49" s="177">
        <v>225.51</v>
      </c>
      <c r="R49" s="116">
        <f t="shared" ref="R49:R58" si="44">((P49-L49)/L49)</f>
        <v>1.2503012352940502E-2</v>
      </c>
      <c r="S49" s="116">
        <f t="shared" ref="S49:S58" si="45">((Q49-M49)/M49)</f>
        <v>5.7680362055193652E-4</v>
      </c>
      <c r="T49" s="165">
        <v>163567905048.98999</v>
      </c>
      <c r="U49" s="177">
        <v>225.68</v>
      </c>
      <c r="V49" s="116">
        <f t="shared" ref="V49:V58" si="46">((T49-P49)/P49)</f>
        <v>-1.174805700588143E-3</v>
      </c>
      <c r="W49" s="116">
        <f t="shared" ref="W49:W58" si="47">((U49-Q49)/Q49)</f>
        <v>7.5384683606055571E-4</v>
      </c>
      <c r="X49" s="165">
        <v>164712037243.48001</v>
      </c>
      <c r="Y49" s="177">
        <v>226.17</v>
      </c>
      <c r="Z49" s="116">
        <f t="shared" ref="Z49:Z58" si="48">((X49-T49)/T49)</f>
        <v>6.994845316062117E-3</v>
      </c>
      <c r="AA49" s="116">
        <f t="shared" ref="AA49:AA58" si="49">((Y49-U49)/U49)</f>
        <v>2.1712158808932145E-3</v>
      </c>
      <c r="AB49" s="165">
        <v>166123623590.75</v>
      </c>
      <c r="AC49" s="177">
        <v>226.35</v>
      </c>
      <c r="AD49" s="116">
        <f t="shared" ref="AD49:AD58" si="50">((AB49-X49)/X49)</f>
        <v>8.5700254267595463E-3</v>
      </c>
      <c r="AE49" s="116">
        <f t="shared" ref="AE49:AE58" si="51">((AC49-Y49)/Y49)</f>
        <v>7.9586152009553362E-4</v>
      </c>
      <c r="AF49" s="165">
        <v>168396269257.10001</v>
      </c>
      <c r="AG49" s="177">
        <v>226.55</v>
      </c>
      <c r="AH49" s="116">
        <f t="shared" ref="AH49:AH58" si="52">((AF49-AB49)/AB49)</f>
        <v>1.3680448434888042E-2</v>
      </c>
      <c r="AI49" s="116">
        <f t="shared" ref="AI49:AI58" si="53">((AG49-AC49)/AC49)</f>
        <v>8.8358736470076017E-4</v>
      </c>
      <c r="AJ49" s="117">
        <f t="shared" si="16"/>
        <v>8.7078229585593105E-3</v>
      </c>
      <c r="AK49" s="117">
        <f t="shared" si="17"/>
        <v>9.4207758803054216E-4</v>
      </c>
      <c r="AL49" s="118">
        <f t="shared" si="18"/>
        <v>7.4031662111248314E-2</v>
      </c>
      <c r="AM49" s="118">
        <f t="shared" si="19"/>
        <v>6.8888888888889391E-3</v>
      </c>
      <c r="AN49" s="119">
        <f t="shared" si="20"/>
        <v>8.1144046607096176E-3</v>
      </c>
      <c r="AO49" s="203">
        <f t="shared" si="21"/>
        <v>5.11945081480507E-4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2114811951.95</v>
      </c>
      <c r="C50" s="177">
        <v>403.60070000000002</v>
      </c>
      <c r="D50" s="165">
        <v>2096020117.53</v>
      </c>
      <c r="E50" s="177">
        <v>400.01440000000002</v>
      </c>
      <c r="F50" s="116">
        <f t="shared" si="38"/>
        <v>-8.8858181469386576E-3</v>
      </c>
      <c r="G50" s="116">
        <f t="shared" si="39"/>
        <v>-8.8857625866357367E-3</v>
      </c>
      <c r="H50" s="165">
        <v>2069558310.7</v>
      </c>
      <c r="I50" s="177">
        <v>394.96429999999998</v>
      </c>
      <c r="J50" s="116">
        <f t="shared" si="40"/>
        <v>-1.2624786665303169E-2</v>
      </c>
      <c r="K50" s="116">
        <f t="shared" si="41"/>
        <v>-1.2624795507361841E-2</v>
      </c>
      <c r="L50" s="165">
        <v>2034460458.8900001</v>
      </c>
      <c r="M50" s="177">
        <v>388.17290000000003</v>
      </c>
      <c r="N50" s="116">
        <f t="shared" si="42"/>
        <v>-1.695910263969734E-2</v>
      </c>
      <c r="O50" s="116">
        <f t="shared" si="43"/>
        <v>-1.7194971798716881E-2</v>
      </c>
      <c r="P50" s="165">
        <v>1957093752.54</v>
      </c>
      <c r="Q50" s="177">
        <v>377.0093</v>
      </c>
      <c r="R50" s="116">
        <f t="shared" si="44"/>
        <v>-3.8028119943019856E-2</v>
      </c>
      <c r="S50" s="116">
        <f t="shared" si="45"/>
        <v>-2.8759349248749799E-2</v>
      </c>
      <c r="T50" s="165">
        <v>1956458270.05</v>
      </c>
      <c r="U50" s="177">
        <v>376.98259999999999</v>
      </c>
      <c r="V50" s="116">
        <f t="shared" si="46"/>
        <v>-3.2470722936765457E-4</v>
      </c>
      <c r="W50" s="116">
        <f t="shared" si="47"/>
        <v>-7.082053413537882E-5</v>
      </c>
      <c r="X50" s="165">
        <v>1764236845.1500001</v>
      </c>
      <c r="Y50" s="177">
        <v>339.8578</v>
      </c>
      <c r="Z50" s="116">
        <f t="shared" si="48"/>
        <v>-9.8249693255705053E-2</v>
      </c>
      <c r="AA50" s="116">
        <f t="shared" si="49"/>
        <v>-9.8478815733139921E-2</v>
      </c>
      <c r="AB50" s="165">
        <v>1723377589.8299999</v>
      </c>
      <c r="AC50" s="177">
        <v>353.93759999999997</v>
      </c>
      <c r="AD50" s="116">
        <f t="shared" si="50"/>
        <v>-2.3159733588109147E-2</v>
      </c>
      <c r="AE50" s="116">
        <f t="shared" si="51"/>
        <v>4.1428503332864443E-2</v>
      </c>
      <c r="AF50" s="165">
        <v>1706940898.45</v>
      </c>
      <c r="AG50" s="177">
        <v>350.35750000000002</v>
      </c>
      <c r="AH50" s="116">
        <f t="shared" si="52"/>
        <v>-9.5374870121302021E-3</v>
      </c>
      <c r="AI50" s="116">
        <f t="shared" si="53"/>
        <v>-1.0115059829755186E-2</v>
      </c>
      <c r="AJ50" s="117">
        <f t="shared" si="16"/>
        <v>-2.5971181060033884E-2</v>
      </c>
      <c r="AK50" s="117">
        <f t="shared" si="17"/>
        <v>-1.6837633988203791E-2</v>
      </c>
      <c r="AL50" s="118">
        <f t="shared" si="18"/>
        <v>-0.18562761675136025</v>
      </c>
      <c r="AM50" s="118">
        <f t="shared" si="19"/>
        <v>-0.12413778103988257</v>
      </c>
      <c r="AN50" s="119">
        <f t="shared" si="20"/>
        <v>3.1297007351248129E-2</v>
      </c>
      <c r="AO50" s="203">
        <f t="shared" si="21"/>
        <v>3.8931771094099885E-2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19442946111.57</v>
      </c>
      <c r="C51" s="176">
        <v>1401.12</v>
      </c>
      <c r="D51" s="165">
        <v>19622907655.580002</v>
      </c>
      <c r="E51" s="176">
        <v>1395.99</v>
      </c>
      <c r="F51" s="116">
        <f t="shared" si="38"/>
        <v>9.2558783518363833E-3</v>
      </c>
      <c r="G51" s="116">
        <f t="shared" si="39"/>
        <v>-3.661356628982444E-3</v>
      </c>
      <c r="H51" s="165">
        <v>19055848685.459999</v>
      </c>
      <c r="I51" s="177">
        <v>1380.15</v>
      </c>
      <c r="J51" s="116">
        <f t="shared" si="40"/>
        <v>-2.8897805568521489E-2</v>
      </c>
      <c r="K51" s="116">
        <f t="shared" si="41"/>
        <v>-1.1346786151763205E-2</v>
      </c>
      <c r="L51" s="165">
        <v>18575374918.75</v>
      </c>
      <c r="M51" s="176">
        <v>1380.39</v>
      </c>
      <c r="N51" s="116">
        <f t="shared" si="42"/>
        <v>-2.5213978901743189E-2</v>
      </c>
      <c r="O51" s="116">
        <f t="shared" si="43"/>
        <v>1.7389414194109995E-4</v>
      </c>
      <c r="P51" s="165">
        <v>17830037124.93</v>
      </c>
      <c r="Q51" s="177">
        <v>1359.61</v>
      </c>
      <c r="R51" s="116">
        <f t="shared" si="44"/>
        <v>-4.0125047116419441E-2</v>
      </c>
      <c r="S51" s="116">
        <f t="shared" si="45"/>
        <v>-1.5053716703250675E-2</v>
      </c>
      <c r="T51" s="165">
        <v>17848275419.220001</v>
      </c>
      <c r="U51" s="176">
        <v>1358.89</v>
      </c>
      <c r="V51" s="116">
        <f t="shared" si="46"/>
        <v>1.0228971573199973E-3</v>
      </c>
      <c r="W51" s="116">
        <f t="shared" si="47"/>
        <v>-5.2956362486286505E-4</v>
      </c>
      <c r="X51" s="165">
        <v>16824212216.34</v>
      </c>
      <c r="Y51" s="177">
        <v>1346.68</v>
      </c>
      <c r="Z51" s="116">
        <f t="shared" si="48"/>
        <v>-5.7376030951272396E-2</v>
      </c>
      <c r="AA51" s="116">
        <f t="shared" si="49"/>
        <v>-8.9852747463003146E-3</v>
      </c>
      <c r="AB51" s="165">
        <v>16813666500.790001</v>
      </c>
      <c r="AC51" s="176">
        <v>1344.44</v>
      </c>
      <c r="AD51" s="116">
        <f t="shared" si="50"/>
        <v>-6.2681779178682935E-4</v>
      </c>
      <c r="AE51" s="116">
        <f t="shared" si="51"/>
        <v>-1.6633498678230976E-3</v>
      </c>
      <c r="AF51" s="165">
        <v>17392887151.32</v>
      </c>
      <c r="AG51" s="177">
        <v>1345.85</v>
      </c>
      <c r="AH51" s="116">
        <f t="shared" si="52"/>
        <v>3.444939570454688E-2</v>
      </c>
      <c r="AI51" s="116">
        <f t="shared" si="53"/>
        <v>1.0487637975661647E-3</v>
      </c>
      <c r="AJ51" s="117">
        <f t="shared" si="16"/>
        <v>-1.3438938639505009E-2</v>
      </c>
      <c r="AK51" s="117">
        <f t="shared" si="17"/>
        <v>-5.0021737229344167E-3</v>
      </c>
      <c r="AL51" s="118">
        <f t="shared" si="18"/>
        <v>-0.11364373432322961</v>
      </c>
      <c r="AM51" s="118">
        <f t="shared" si="19"/>
        <v>-3.5917162730392124E-2</v>
      </c>
      <c r="AN51" s="119">
        <f t="shared" si="20"/>
        <v>2.976548102874926E-2</v>
      </c>
      <c r="AO51" s="203">
        <f t="shared" si="21"/>
        <v>6.0179258012160964E-3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4569635920.4099998</v>
      </c>
      <c r="C52" s="176">
        <v>49346.65</v>
      </c>
      <c r="D52" s="165">
        <v>4604834814.5100002</v>
      </c>
      <c r="E52" s="176">
        <v>49500.58</v>
      </c>
      <c r="F52" s="116">
        <f t="shared" si="38"/>
        <v>7.7027786705690642E-3</v>
      </c>
      <c r="G52" s="116">
        <f t="shared" si="39"/>
        <v>3.1193606860850796E-3</v>
      </c>
      <c r="H52" s="165">
        <v>4607221061.7700005</v>
      </c>
      <c r="I52" s="176">
        <v>49617.91</v>
      </c>
      <c r="J52" s="116">
        <f t="shared" si="40"/>
        <v>5.1820474699354642E-4</v>
      </c>
      <c r="K52" s="116">
        <f t="shared" si="41"/>
        <v>2.3702752573808578E-3</v>
      </c>
      <c r="L52" s="165">
        <v>4620189472.0500002</v>
      </c>
      <c r="M52" s="176">
        <v>49651.77</v>
      </c>
      <c r="N52" s="116">
        <f t="shared" si="42"/>
        <v>2.8148009626908447E-3</v>
      </c>
      <c r="O52" s="116">
        <f t="shared" si="43"/>
        <v>6.8241487801467865E-4</v>
      </c>
      <c r="P52" s="165">
        <v>4620209071.3100004</v>
      </c>
      <c r="Q52" s="176">
        <v>49736.31</v>
      </c>
      <c r="R52" s="116">
        <f t="shared" si="44"/>
        <v>4.2420900958273028E-6</v>
      </c>
      <c r="S52" s="116">
        <f t="shared" si="45"/>
        <v>1.7026583342346282E-3</v>
      </c>
      <c r="T52" s="165">
        <v>4729463350.0200005</v>
      </c>
      <c r="U52" s="176">
        <v>50254.84</v>
      </c>
      <c r="V52" s="116">
        <f t="shared" si="46"/>
        <v>2.3647042162752693E-2</v>
      </c>
      <c r="W52" s="116">
        <f t="shared" si="47"/>
        <v>1.0425582436654405E-2</v>
      </c>
      <c r="X52" s="165">
        <v>4900427083.0200005</v>
      </c>
      <c r="Y52" s="176">
        <v>51638.9</v>
      </c>
      <c r="Z52" s="116">
        <f t="shared" si="48"/>
        <v>3.6148653736639488E-2</v>
      </c>
      <c r="AA52" s="116">
        <f t="shared" si="49"/>
        <v>2.7540829898175082E-2</v>
      </c>
      <c r="AB52" s="165">
        <v>4953378277.5799999</v>
      </c>
      <c r="AC52" s="176">
        <v>51625.67</v>
      </c>
      <c r="AD52" s="116">
        <f t="shared" si="50"/>
        <v>1.0805424438101644E-2</v>
      </c>
      <c r="AE52" s="116">
        <f t="shared" si="51"/>
        <v>-2.5620220415235802E-4</v>
      </c>
      <c r="AF52" s="165">
        <v>4980855424.1999998</v>
      </c>
      <c r="AG52" s="176">
        <v>51765.35</v>
      </c>
      <c r="AH52" s="116">
        <f t="shared" si="52"/>
        <v>5.5471528884371811E-3</v>
      </c>
      <c r="AI52" s="116">
        <f t="shared" si="53"/>
        <v>2.7056307453249572E-3</v>
      </c>
      <c r="AJ52" s="117">
        <f t="shared" si="16"/>
        <v>1.0898537462035037E-2</v>
      </c>
      <c r="AK52" s="117">
        <f t="shared" si="17"/>
        <v>6.0363187539646656E-3</v>
      </c>
      <c r="AL52" s="118">
        <f t="shared" si="18"/>
        <v>8.1657784662577934E-2</v>
      </c>
      <c r="AM52" s="118">
        <f t="shared" si="19"/>
        <v>4.575239320428158E-2</v>
      </c>
      <c r="AN52" s="119">
        <f t="shared" si="20"/>
        <v>1.2709587943444848E-2</v>
      </c>
      <c r="AO52" s="203">
        <f t="shared" si="21"/>
        <v>9.2720190163889382E-3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571014266.91999996</v>
      </c>
      <c r="C53" s="176">
        <v>49283.56</v>
      </c>
      <c r="D53" s="165">
        <v>575209685.97000003</v>
      </c>
      <c r="E53" s="176">
        <v>49445.51</v>
      </c>
      <c r="F53" s="116">
        <f t="shared" si="38"/>
        <v>7.3473103791780684E-3</v>
      </c>
      <c r="G53" s="116">
        <f t="shared" si="39"/>
        <v>3.2860856642662251E-3</v>
      </c>
      <c r="H53" s="165">
        <v>576800535.59000003</v>
      </c>
      <c r="I53" s="176">
        <v>49566.61</v>
      </c>
      <c r="J53" s="116">
        <f t="shared" si="40"/>
        <v>2.7656864249726407E-3</v>
      </c>
      <c r="K53" s="116">
        <f t="shared" si="41"/>
        <v>2.4491607023569692E-3</v>
      </c>
      <c r="L53" s="165">
        <v>577221973.37</v>
      </c>
      <c r="M53" s="176">
        <v>49600.49</v>
      </c>
      <c r="N53" s="116">
        <f t="shared" si="42"/>
        <v>7.3064734513273192E-4</v>
      </c>
      <c r="O53" s="116">
        <f t="shared" si="43"/>
        <v>6.8352465500459648E-4</v>
      </c>
      <c r="P53" s="165">
        <v>578366645.35000002</v>
      </c>
      <c r="Q53" s="176">
        <v>49681.06</v>
      </c>
      <c r="R53" s="116">
        <f t="shared" si="44"/>
        <v>1.9830706951730732E-3</v>
      </c>
      <c r="S53" s="116">
        <f t="shared" si="45"/>
        <v>1.6243791139966502E-3</v>
      </c>
      <c r="T53" s="165">
        <v>586162480.75999999</v>
      </c>
      <c r="U53" s="176">
        <v>50199.05</v>
      </c>
      <c r="V53" s="116">
        <f t="shared" si="46"/>
        <v>1.3479054286199886E-2</v>
      </c>
      <c r="W53" s="116">
        <f t="shared" si="47"/>
        <v>1.0426307329191552E-2</v>
      </c>
      <c r="X53" s="165">
        <v>602332262.25999999</v>
      </c>
      <c r="Y53" s="176">
        <v>51581.55</v>
      </c>
      <c r="Z53" s="116">
        <f t="shared" si="48"/>
        <v>2.7585835038494388E-2</v>
      </c>
      <c r="AA53" s="116">
        <f t="shared" si="49"/>
        <v>2.7540361819596185E-2</v>
      </c>
      <c r="AB53" s="165">
        <v>602152121.02999997</v>
      </c>
      <c r="AC53" s="176">
        <v>51568.34</v>
      </c>
      <c r="AD53" s="116">
        <f t="shared" si="50"/>
        <v>-2.9907285610788044E-4</v>
      </c>
      <c r="AE53" s="116">
        <f t="shared" si="51"/>
        <v>-2.5609932233533895E-4</v>
      </c>
      <c r="AF53" s="165">
        <v>603853104.13999999</v>
      </c>
      <c r="AG53" s="176">
        <v>51712.01</v>
      </c>
      <c r="AH53" s="116">
        <f t="shared" si="52"/>
        <v>2.8248395224290328E-3</v>
      </c>
      <c r="AI53" s="116">
        <f t="shared" si="53"/>
        <v>2.7860117273506486E-3</v>
      </c>
      <c r="AJ53" s="117">
        <f t="shared" si="16"/>
        <v>7.052171354433992E-3</v>
      </c>
      <c r="AK53" s="117">
        <f t="shared" si="17"/>
        <v>6.0674664611784362E-3</v>
      </c>
      <c r="AL53" s="118">
        <f t="shared" si="18"/>
        <v>4.9796480950589993E-2</v>
      </c>
      <c r="AM53" s="118">
        <f t="shared" si="19"/>
        <v>4.5838338000760835E-2</v>
      </c>
      <c r="AN53" s="119">
        <f t="shared" si="20"/>
        <v>9.403386941172924E-3</v>
      </c>
      <c r="AO53" s="203">
        <f t="shared" si="21"/>
        <v>9.2612574618562218E-3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29667824297.619999</v>
      </c>
      <c r="C54" s="176">
        <v>48041.26</v>
      </c>
      <c r="D54" s="165">
        <v>28446042757.34</v>
      </c>
      <c r="E54" s="176">
        <v>46133.39</v>
      </c>
      <c r="F54" s="116">
        <f t="shared" si="38"/>
        <v>-4.1182040449727619E-2</v>
      </c>
      <c r="G54" s="116">
        <f t="shared" si="39"/>
        <v>-3.9713154900600081E-2</v>
      </c>
      <c r="H54" s="165">
        <v>28598871200.259998</v>
      </c>
      <c r="I54" s="176">
        <v>46184.78</v>
      </c>
      <c r="J54" s="116">
        <f t="shared" si="40"/>
        <v>5.3725730578311629E-3</v>
      </c>
      <c r="K54" s="116">
        <f t="shared" si="41"/>
        <v>1.1139437184217206E-3</v>
      </c>
      <c r="L54" s="165">
        <v>29289856514.900002</v>
      </c>
      <c r="M54" s="176">
        <v>46299.64</v>
      </c>
      <c r="N54" s="116">
        <f t="shared" si="42"/>
        <v>2.4161279296705994E-2</v>
      </c>
      <c r="O54" s="116">
        <f t="shared" si="43"/>
        <v>2.4869664854958837E-3</v>
      </c>
      <c r="P54" s="165">
        <v>29743488865.619999</v>
      </c>
      <c r="Q54" s="176">
        <v>46347.64</v>
      </c>
      <c r="R54" s="116">
        <f t="shared" si="44"/>
        <v>1.5487694536476502E-2</v>
      </c>
      <c r="S54" s="116">
        <f t="shared" si="45"/>
        <v>1.0367251235646757E-3</v>
      </c>
      <c r="T54" s="165">
        <v>30946707556.700001</v>
      </c>
      <c r="U54" s="176">
        <v>46643.71</v>
      </c>
      <c r="V54" s="116">
        <f t="shared" si="46"/>
        <v>4.045317940057739E-2</v>
      </c>
      <c r="W54" s="116">
        <f t="shared" si="47"/>
        <v>6.388027524163036E-3</v>
      </c>
      <c r="X54" s="165">
        <v>31186281745.880001</v>
      </c>
      <c r="Y54" s="176">
        <v>47699.3</v>
      </c>
      <c r="Z54" s="116">
        <f t="shared" si="48"/>
        <v>7.7415081633823817E-3</v>
      </c>
      <c r="AA54" s="116">
        <f t="shared" si="49"/>
        <v>2.2630918509698388E-2</v>
      </c>
      <c r="AB54" s="165">
        <v>28893954915.700001</v>
      </c>
      <c r="AC54" s="176">
        <v>48384.31</v>
      </c>
      <c r="AD54" s="116">
        <f t="shared" si="50"/>
        <v>-7.350433273382577E-2</v>
      </c>
      <c r="AE54" s="116">
        <f t="shared" si="51"/>
        <v>1.4361007394238378E-2</v>
      </c>
      <c r="AF54" s="165">
        <v>28669972488.27</v>
      </c>
      <c r="AG54" s="176">
        <v>48466.73</v>
      </c>
      <c r="AH54" s="116">
        <f t="shared" si="52"/>
        <v>-7.7518784840456649E-3</v>
      </c>
      <c r="AI54" s="116">
        <f t="shared" si="53"/>
        <v>1.7034447737294494E-3</v>
      </c>
      <c r="AJ54" s="117">
        <f t="shared" si="16"/>
        <v>-3.6527521515782031E-3</v>
      </c>
      <c r="AK54" s="117">
        <f t="shared" si="17"/>
        <v>1.2509848285889311E-3</v>
      </c>
      <c r="AL54" s="118">
        <f t="shared" si="18"/>
        <v>7.8720872650104978E-3</v>
      </c>
      <c r="AM54" s="118">
        <f t="shared" si="19"/>
        <v>5.0578117064451665E-2</v>
      </c>
      <c r="AN54" s="119">
        <f t="shared" si="20"/>
        <v>3.7034905413410611E-2</v>
      </c>
      <c r="AO54" s="203">
        <f t="shared" si="21"/>
        <v>1.8264803254324925E-2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3853353821.29</v>
      </c>
      <c r="C55" s="176">
        <v>379.5</v>
      </c>
      <c r="D55" s="165">
        <v>3866587627.6500001</v>
      </c>
      <c r="E55" s="176">
        <v>379.5</v>
      </c>
      <c r="F55" s="116">
        <f t="shared" si="38"/>
        <v>3.4343605528468725E-3</v>
      </c>
      <c r="G55" s="116">
        <f t="shared" si="39"/>
        <v>0</v>
      </c>
      <c r="H55" s="165">
        <v>3939438671.52</v>
      </c>
      <c r="I55" s="176">
        <v>379.5</v>
      </c>
      <c r="J55" s="116">
        <f t="shared" si="40"/>
        <v>1.884117234251759E-2</v>
      </c>
      <c r="K55" s="116">
        <f t="shared" si="41"/>
        <v>0</v>
      </c>
      <c r="L55" s="165">
        <v>3955755786.3400002</v>
      </c>
      <c r="M55" s="176">
        <v>379.5</v>
      </c>
      <c r="N55" s="116">
        <f t="shared" si="42"/>
        <v>4.1419898063051576E-3</v>
      </c>
      <c r="O55" s="116">
        <f t="shared" si="43"/>
        <v>0</v>
      </c>
      <c r="P55" s="165">
        <v>3962362441.1199999</v>
      </c>
      <c r="Q55" s="176">
        <v>379.5</v>
      </c>
      <c r="R55" s="116">
        <f t="shared" si="44"/>
        <v>1.6701371714638721E-3</v>
      </c>
      <c r="S55" s="116">
        <f t="shared" si="45"/>
        <v>0</v>
      </c>
      <c r="T55" s="165">
        <v>4001066826.4000001</v>
      </c>
      <c r="U55" s="176">
        <v>379.5</v>
      </c>
      <c r="V55" s="116">
        <f t="shared" si="46"/>
        <v>9.7680073075445475E-3</v>
      </c>
      <c r="W55" s="116">
        <f t="shared" si="47"/>
        <v>0</v>
      </c>
      <c r="X55" s="165">
        <v>4009026732.6399999</v>
      </c>
      <c r="Y55" s="176">
        <v>379.5</v>
      </c>
      <c r="Z55" s="116">
        <f t="shared" si="48"/>
        <v>1.9894459616316322E-3</v>
      </c>
      <c r="AA55" s="116">
        <f t="shared" si="49"/>
        <v>0</v>
      </c>
      <c r="AB55" s="165">
        <v>4008905869.48</v>
      </c>
      <c r="AC55" s="176">
        <v>379.5</v>
      </c>
      <c r="AD55" s="116">
        <f t="shared" si="50"/>
        <v>-3.0147756066534718E-5</v>
      </c>
      <c r="AE55" s="116">
        <f t="shared" si="51"/>
        <v>0</v>
      </c>
      <c r="AF55" s="165">
        <v>4113345631.8899999</v>
      </c>
      <c r="AG55" s="176">
        <v>379.5</v>
      </c>
      <c r="AH55" s="116">
        <f t="shared" si="52"/>
        <v>2.6051936815255493E-2</v>
      </c>
      <c r="AI55" s="116">
        <f t="shared" si="53"/>
        <v>0</v>
      </c>
      <c r="AJ55" s="117">
        <f t="shared" si="16"/>
        <v>8.2333627751873285E-3</v>
      </c>
      <c r="AK55" s="117">
        <f t="shared" si="17"/>
        <v>0</v>
      </c>
      <c r="AL55" s="118">
        <f t="shared" si="18"/>
        <v>6.3818029746806004E-2</v>
      </c>
      <c r="AM55" s="118">
        <f t="shared" si="19"/>
        <v>0</v>
      </c>
      <c r="AN55" s="119">
        <f t="shared" si="20"/>
        <v>9.4301956302952315E-3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563576233</v>
      </c>
      <c r="C56" s="176">
        <v>42085.48</v>
      </c>
      <c r="D56" s="165">
        <v>564893624.60000002</v>
      </c>
      <c r="E56" s="176">
        <v>42152.28</v>
      </c>
      <c r="F56" s="116">
        <f t="shared" si="38"/>
        <v>2.3375570559236551E-3</v>
      </c>
      <c r="G56" s="116">
        <f t="shared" si="39"/>
        <v>1.5872457674237202E-3</v>
      </c>
      <c r="H56" s="165">
        <v>565549998.60000002</v>
      </c>
      <c r="I56" s="176">
        <v>42210.89</v>
      </c>
      <c r="J56" s="116">
        <f t="shared" si="40"/>
        <v>1.1619426586107729E-3</v>
      </c>
      <c r="K56" s="116">
        <f t="shared" si="41"/>
        <v>1.3904348709014218E-3</v>
      </c>
      <c r="L56" s="165">
        <v>566281396</v>
      </c>
      <c r="M56" s="176">
        <v>42274.99</v>
      </c>
      <c r="N56" s="116">
        <f t="shared" si="42"/>
        <v>1.2932497600751938E-3</v>
      </c>
      <c r="O56" s="116">
        <f t="shared" si="43"/>
        <v>1.5185654697164297E-3</v>
      </c>
      <c r="P56" s="165">
        <v>681845487.39999998</v>
      </c>
      <c r="Q56" s="176">
        <v>42325.23</v>
      </c>
      <c r="R56" s="116">
        <f t="shared" si="44"/>
        <v>0.20407538057280619</v>
      </c>
      <c r="S56" s="116">
        <f t="shared" si="45"/>
        <v>1.1884095064246081E-3</v>
      </c>
      <c r="T56" s="165">
        <v>567820327.60000002</v>
      </c>
      <c r="U56" s="176">
        <v>42385.48</v>
      </c>
      <c r="V56" s="116">
        <f t="shared" si="46"/>
        <v>-0.16723020377358291</v>
      </c>
      <c r="W56" s="116">
        <f t="shared" si="47"/>
        <v>1.4235008291744664E-3</v>
      </c>
      <c r="X56" s="165">
        <v>568475869.39999998</v>
      </c>
      <c r="Y56" s="176">
        <v>42444.06</v>
      </c>
      <c r="Z56" s="116">
        <f t="shared" si="48"/>
        <v>1.1544880803593695E-3</v>
      </c>
      <c r="AA56" s="116">
        <f t="shared" si="49"/>
        <v>1.3820770697888633E-3</v>
      </c>
      <c r="AB56" s="165">
        <v>569131225</v>
      </c>
      <c r="AC56" s="176">
        <v>42502.63</v>
      </c>
      <c r="AD56" s="116">
        <f t="shared" si="50"/>
        <v>1.1528292321215348E-3</v>
      </c>
      <c r="AE56" s="116">
        <f t="shared" si="51"/>
        <v>1.3799339648468999E-3</v>
      </c>
      <c r="AF56" s="165">
        <v>569783396.20000005</v>
      </c>
      <c r="AG56" s="176">
        <v>42561</v>
      </c>
      <c r="AH56" s="116">
        <f t="shared" si="52"/>
        <v>1.1459065525706268E-3</v>
      </c>
      <c r="AI56" s="116">
        <f t="shared" si="53"/>
        <v>1.3733267800134397E-3</v>
      </c>
      <c r="AJ56" s="117">
        <f t="shared" si="16"/>
        <v>5.6363937673605535E-3</v>
      </c>
      <c r="AK56" s="117">
        <f t="shared" si="17"/>
        <v>1.4054367822862312E-3</v>
      </c>
      <c r="AL56" s="118">
        <f t="shared" si="18"/>
        <v>8.6560927350923123E-3</v>
      </c>
      <c r="AM56" s="118">
        <f t="shared" si="19"/>
        <v>9.6962726571374353E-3</v>
      </c>
      <c r="AN56" s="119">
        <f t="shared" si="20"/>
        <v>9.9549709241844669E-2</v>
      </c>
      <c r="AO56" s="203">
        <f t="shared" si="21"/>
        <v>1.1694439137028248E-4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690500384.25</v>
      </c>
      <c r="C57" s="176">
        <v>43254.966800000002</v>
      </c>
      <c r="D57" s="165">
        <v>697629639.54999995</v>
      </c>
      <c r="E57" s="176">
        <v>43725.6469</v>
      </c>
      <c r="F57" s="116">
        <f t="shared" si="38"/>
        <v>1.0324766593350309E-2</v>
      </c>
      <c r="G57" s="116">
        <f t="shared" si="39"/>
        <v>1.0881527251570974E-2</v>
      </c>
      <c r="H57" s="165">
        <v>688566684.55999994</v>
      </c>
      <c r="I57" s="176">
        <v>43211.760799999996</v>
      </c>
      <c r="J57" s="116">
        <f t="shared" si="40"/>
        <v>-1.2991069295516159E-2</v>
      </c>
      <c r="K57" s="116">
        <f t="shared" si="41"/>
        <v>-1.1752509943998183E-2</v>
      </c>
      <c r="L57" s="165">
        <v>731863785.39999998</v>
      </c>
      <c r="M57" s="176">
        <v>43400.37</v>
      </c>
      <c r="N57" s="116">
        <f t="shared" si="42"/>
        <v>6.2880040250084493E-2</v>
      </c>
      <c r="O57" s="116">
        <f t="shared" si="43"/>
        <v>4.364765436728194E-3</v>
      </c>
      <c r="P57" s="165">
        <v>690149714.5</v>
      </c>
      <c r="Q57" s="176">
        <v>43286.158499999998</v>
      </c>
      <c r="R57" s="116">
        <f t="shared" si="44"/>
        <v>-5.6997041979883131E-2</v>
      </c>
      <c r="S57" s="116">
        <f t="shared" si="45"/>
        <v>-2.6315789473685338E-3</v>
      </c>
      <c r="T57" s="165">
        <v>689204077.20000005</v>
      </c>
      <c r="U57" s="176">
        <v>43400.37</v>
      </c>
      <c r="V57" s="116">
        <f t="shared" si="46"/>
        <v>-1.3701915397951706E-3</v>
      </c>
      <c r="W57" s="116">
        <f t="shared" si="47"/>
        <v>2.6385224274407463E-3</v>
      </c>
      <c r="X57" s="165">
        <v>626927151.64999998</v>
      </c>
      <c r="Y57" s="176">
        <v>43286.158499999998</v>
      </c>
      <c r="Z57" s="116">
        <f t="shared" si="48"/>
        <v>-9.0360645867055625E-2</v>
      </c>
      <c r="AA57" s="116">
        <f t="shared" si="49"/>
        <v>-2.6315789473685338E-3</v>
      </c>
      <c r="AB57" s="165">
        <v>633661248</v>
      </c>
      <c r="AC57" s="176">
        <v>43400.37</v>
      </c>
      <c r="AD57" s="116">
        <f t="shared" si="50"/>
        <v>1.0741433565728743E-2</v>
      </c>
      <c r="AE57" s="116">
        <f t="shared" si="51"/>
        <v>2.6385224274407463E-3</v>
      </c>
      <c r="AF57" s="165">
        <v>620885747.63</v>
      </c>
      <c r="AG57" s="176">
        <v>42495.488700000002</v>
      </c>
      <c r="AH57" s="116">
        <f t="shared" si="52"/>
        <v>-2.0161403920979565E-2</v>
      </c>
      <c r="AI57" s="116">
        <f t="shared" si="53"/>
        <v>-2.0849621788938684E-2</v>
      </c>
      <c r="AJ57" s="117">
        <f t="shared" si="16"/>
        <v>-1.2241764024258264E-2</v>
      </c>
      <c r="AK57" s="117">
        <f t="shared" si="17"/>
        <v>-2.1677440105616593E-3</v>
      </c>
      <c r="AL57" s="118">
        <f t="shared" si="18"/>
        <v>-0.11000663900906353</v>
      </c>
      <c r="AM57" s="118">
        <f t="shared" si="19"/>
        <v>-2.8133562044567441E-2</v>
      </c>
      <c r="AN57" s="119">
        <f t="shared" si="20"/>
        <v>4.6241337414282872E-2</v>
      </c>
      <c r="AO57" s="203">
        <f t="shared" si="21"/>
        <v>1.0003343264843126E-2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5316481654.3199997</v>
      </c>
      <c r="C58" s="176">
        <v>463.21379999999999</v>
      </c>
      <c r="D58" s="165">
        <v>5332539774.4099998</v>
      </c>
      <c r="E58" s="176">
        <v>466.5111</v>
      </c>
      <c r="F58" s="116">
        <f t="shared" si="38"/>
        <v>3.0204411740896065E-3</v>
      </c>
      <c r="G58" s="116">
        <f t="shared" si="39"/>
        <v>7.1183112420225977E-3</v>
      </c>
      <c r="H58" s="165">
        <v>5337922298.3000002</v>
      </c>
      <c r="I58" s="176">
        <v>465.18459999999999</v>
      </c>
      <c r="J58" s="116">
        <f t="shared" si="40"/>
        <v>1.0093734163653517E-3</v>
      </c>
      <c r="K58" s="116">
        <f t="shared" si="41"/>
        <v>-2.8434478836623822E-3</v>
      </c>
      <c r="L58" s="165">
        <v>5414955636.3100004</v>
      </c>
      <c r="M58" s="176">
        <v>465.29829999999998</v>
      </c>
      <c r="N58" s="116">
        <f t="shared" si="42"/>
        <v>1.4431333710970932E-2</v>
      </c>
      <c r="O58" s="116">
        <f t="shared" si="43"/>
        <v>2.444190972787886E-4</v>
      </c>
      <c r="P58" s="165">
        <v>5550074881.9499998</v>
      </c>
      <c r="Q58" s="176">
        <v>462.49369999999999</v>
      </c>
      <c r="R58" s="116">
        <f t="shared" si="44"/>
        <v>2.4952973711170761E-2</v>
      </c>
      <c r="S58" s="116">
        <f t="shared" si="45"/>
        <v>-6.0275311558198119E-3</v>
      </c>
      <c r="T58" s="165">
        <v>5550074881.9499998</v>
      </c>
      <c r="U58" s="176">
        <v>462.49369999999999</v>
      </c>
      <c r="V58" s="116">
        <f t="shared" si="46"/>
        <v>0</v>
      </c>
      <c r="W58" s="116">
        <f t="shared" si="47"/>
        <v>0</v>
      </c>
      <c r="X58" s="165">
        <v>5182989429.1499996</v>
      </c>
      <c r="Y58" s="176">
        <v>457.4151</v>
      </c>
      <c r="Z58" s="116">
        <f t="shared" si="48"/>
        <v>-6.614063064155018E-2</v>
      </c>
      <c r="AA58" s="116">
        <f t="shared" si="49"/>
        <v>-1.0980906334507896E-2</v>
      </c>
      <c r="AB58" s="165">
        <v>5150628718.8100004</v>
      </c>
      <c r="AC58" s="176">
        <v>456.61919999999998</v>
      </c>
      <c r="AD58" s="116">
        <f t="shared" si="50"/>
        <v>-6.2436381131702008E-3</v>
      </c>
      <c r="AE58" s="116">
        <f t="shared" si="51"/>
        <v>-1.7399950285856705E-3</v>
      </c>
      <c r="AF58" s="165">
        <v>5213626330</v>
      </c>
      <c r="AG58" s="176">
        <v>455.21690000000001</v>
      </c>
      <c r="AH58" s="116">
        <f t="shared" si="52"/>
        <v>1.2231052679051292E-2</v>
      </c>
      <c r="AI58" s="116">
        <f t="shared" si="53"/>
        <v>-3.0710491367861195E-3</v>
      </c>
      <c r="AJ58" s="117">
        <f t="shared" si="16"/>
        <v>-2.0923867578840549E-3</v>
      </c>
      <c r="AK58" s="117">
        <f t="shared" si="17"/>
        <v>-2.1625249000075618E-3</v>
      </c>
      <c r="AL58" s="118">
        <f t="shared" si="18"/>
        <v>-2.2299588833944818E-2</v>
      </c>
      <c r="AM58" s="118">
        <f t="shared" si="19"/>
        <v>-2.4209927695182366E-2</v>
      </c>
      <c r="AN58" s="119">
        <f t="shared" si="20"/>
        <v>2.7695270918435991E-2</v>
      </c>
      <c r="AO58" s="203">
        <f t="shared" si="21"/>
        <v>5.2204753644659874E-3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223937697842.49005</v>
      </c>
      <c r="C59" s="175"/>
      <c r="D59" s="181">
        <f>SUM(D49:D58)</f>
        <v>222595590267.64999</v>
      </c>
      <c r="E59" s="175"/>
      <c r="F59" s="116">
        <f>((D59-B59)/B59)</f>
        <v>-5.9932185950399867E-3</v>
      </c>
      <c r="G59" s="116"/>
      <c r="H59" s="181">
        <f>SUM(H49:H58)</f>
        <v>225813188236.56998</v>
      </c>
      <c r="I59" s="175"/>
      <c r="J59" s="116">
        <f>((H59-D59)/D59)</f>
        <v>1.4454904362890243E-2</v>
      </c>
      <c r="K59" s="116"/>
      <c r="L59" s="181">
        <f>SUM(L49:L58)</f>
        <v>227504038323.12997</v>
      </c>
      <c r="M59" s="175"/>
      <c r="N59" s="116">
        <f>((L59-H59)/H59)</f>
        <v>7.4878269943587285E-3</v>
      </c>
      <c r="O59" s="116"/>
      <c r="P59" s="181">
        <f>SUM(P49:P58)</f>
        <v>229373919557.78</v>
      </c>
      <c r="Q59" s="175"/>
      <c r="R59" s="116">
        <f>((P59-L59)/L59)</f>
        <v>8.2191122778848564E-3</v>
      </c>
      <c r="S59" s="116"/>
      <c r="T59" s="181">
        <f>SUM(T49:T58)</f>
        <v>230443138238.89001</v>
      </c>
      <c r="U59" s="175"/>
      <c r="V59" s="116">
        <f>((T59-P59)/P59)</f>
        <v>4.6614657986026016E-3</v>
      </c>
      <c r="W59" s="116"/>
      <c r="X59" s="181">
        <f>SUM(X49:X58)</f>
        <v>230376946578.97</v>
      </c>
      <c r="Y59" s="175"/>
      <c r="Z59" s="116">
        <f>((X59-T59)/T59)</f>
        <v>-2.8723641079473375E-4</v>
      </c>
      <c r="AA59" s="116"/>
      <c r="AB59" s="181">
        <f>SUM(AB49:AB58)</f>
        <v>229472480056.97</v>
      </c>
      <c r="AC59" s="175"/>
      <c r="AD59" s="116">
        <f>((AB59-X59)/X59)</f>
        <v>-3.9260287777534266E-3</v>
      </c>
      <c r="AE59" s="116"/>
      <c r="AF59" s="181">
        <f>SUM(AF49:AF58)</f>
        <v>232268419429.20007</v>
      </c>
      <c r="AG59" s="175"/>
      <c r="AH59" s="116">
        <f>((AF59-AB59)/AB59)</f>
        <v>1.2184203402237767E-2</v>
      </c>
      <c r="AI59" s="116"/>
      <c r="AJ59" s="117">
        <f t="shared" si="16"/>
        <v>4.6001286315482557E-3</v>
      </c>
      <c r="AK59" s="117"/>
      <c r="AL59" s="118">
        <f t="shared" si="18"/>
        <v>4.3454720508701111E-2</v>
      </c>
      <c r="AM59" s="118"/>
      <c r="AN59" s="119">
        <f t="shared" si="20"/>
        <v>7.414995465232401E-3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16910491288.959999</v>
      </c>
      <c r="C61" s="176">
        <v>3310.54</v>
      </c>
      <c r="D61" s="165">
        <v>17289539702.009998</v>
      </c>
      <c r="E61" s="176">
        <v>3312.96</v>
      </c>
      <c r="F61" s="116">
        <f t="shared" ref="F61:F86" si="54">((D61-B61)/B61)</f>
        <v>2.2414985264056799E-2</v>
      </c>
      <c r="G61" s="116">
        <f t="shared" ref="G61:G86" si="55">((E61-C61)/C61)</f>
        <v>7.3099856820943801E-4</v>
      </c>
      <c r="H61" s="165">
        <v>20181584989.919998</v>
      </c>
      <c r="I61" s="176">
        <v>3318.11</v>
      </c>
      <c r="J61" s="116">
        <f t="shared" ref="J61" si="56">((H61-D61)/D61)</f>
        <v>0.16727138707884656</v>
      </c>
      <c r="K61" s="116">
        <f t="shared" ref="K61" si="57">((I61-E61)/E61)</f>
        <v>1.5545011107891706E-3</v>
      </c>
      <c r="L61" s="165">
        <v>21800351612.869999</v>
      </c>
      <c r="M61" s="176">
        <v>3319.82</v>
      </c>
      <c r="N61" s="116">
        <f t="shared" ref="N61" si="58">((L61-H61)/H61)</f>
        <v>8.0210083784723482E-2</v>
      </c>
      <c r="O61" s="116">
        <f t="shared" ref="O61" si="59">((M61-I61)/I61)</f>
        <v>5.1535361998247082E-4</v>
      </c>
      <c r="P61" s="165">
        <v>22483365284.529999</v>
      </c>
      <c r="Q61" s="176">
        <v>3321.75</v>
      </c>
      <c r="R61" s="116">
        <f t="shared" ref="R61" si="60">((P61-L61)/L61)</f>
        <v>3.1330397040787987E-2</v>
      </c>
      <c r="S61" s="116">
        <f t="shared" ref="S61" si="61">((Q61-M61)/M61)</f>
        <v>5.8135682055046242E-4</v>
      </c>
      <c r="T61" s="165">
        <v>24190589430.73</v>
      </c>
      <c r="U61" s="176">
        <v>3323.68</v>
      </c>
      <c r="V61" s="116">
        <f t="shared" ref="V61" si="62">((T61-P61)/P61)</f>
        <v>7.5932767385791702E-2</v>
      </c>
      <c r="W61" s="116">
        <f t="shared" ref="W61" si="63">((U61-Q61)/Q61)</f>
        <v>5.8101904116800976E-4</v>
      </c>
      <c r="X61" s="165">
        <v>27164442919.07</v>
      </c>
      <c r="Y61" s="176">
        <v>3325.61</v>
      </c>
      <c r="Z61" s="116">
        <f t="shared" ref="Z61" si="64">((X61-T61)/T61)</f>
        <v>0.12293431281844786</v>
      </c>
      <c r="AA61" s="116">
        <f t="shared" ref="AA61" si="65">((Y61-U61)/U61)</f>
        <v>5.8068165407027482E-4</v>
      </c>
      <c r="AB61" s="165">
        <v>25783634499.040001</v>
      </c>
      <c r="AC61" s="176">
        <v>3327.55</v>
      </c>
      <c r="AD61" s="116">
        <f t="shared" ref="AD61" si="66">((AB61-X61)/X61)</f>
        <v>-5.0831464651927123E-2</v>
      </c>
      <c r="AE61" s="116">
        <f t="shared" ref="AE61" si="67">((AC61-Y61)/Y61)</f>
        <v>5.8335162571680223E-4</v>
      </c>
      <c r="AF61" s="165">
        <v>26248100329.48</v>
      </c>
      <c r="AG61" s="176">
        <v>3329.4799979310824</v>
      </c>
      <c r="AH61" s="116">
        <f t="shared" ref="AH61" si="68">((AF61-AB61)/AB61)</f>
        <v>1.8013978225501607E-2</v>
      </c>
      <c r="AI61" s="116">
        <f t="shared" ref="AI61" si="69">((AG61-AC61)/AC61)</f>
        <v>5.8000568919541349E-4</v>
      </c>
      <c r="AJ61" s="117">
        <f t="shared" si="16"/>
        <v>5.8409555868278611E-2</v>
      </c>
      <c r="AK61" s="117">
        <f t="shared" si="17"/>
        <v>7.1340851621025522E-4</v>
      </c>
      <c r="AL61" s="118">
        <f t="shared" si="18"/>
        <v>0.51814916891214413</v>
      </c>
      <c r="AM61" s="118">
        <f t="shared" si="19"/>
        <v>4.9864767250683206E-3</v>
      </c>
      <c r="AN61" s="119">
        <f t="shared" si="20"/>
        <v>6.802411518456021E-2</v>
      </c>
      <c r="AO61" s="203">
        <f t="shared" si="21"/>
        <v>3.4522540398311096E-4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118309927474.58</v>
      </c>
      <c r="C62" s="176">
        <v>1.8915999999999999</v>
      </c>
      <c r="D62" s="165">
        <v>126741985267.28999</v>
      </c>
      <c r="E62" s="176">
        <v>1.893</v>
      </c>
      <c r="F62" s="116">
        <f t="shared" si="54"/>
        <v>7.1270923520105264E-2</v>
      </c>
      <c r="G62" s="116">
        <f t="shared" si="55"/>
        <v>7.401141890463459E-4</v>
      </c>
      <c r="H62" s="165">
        <v>127711483627</v>
      </c>
      <c r="I62" s="176">
        <v>1.8946000000000001</v>
      </c>
      <c r="J62" s="116">
        <f>((H62-D62)/D62)</f>
        <v>7.6493859368338152E-3</v>
      </c>
      <c r="K62" s="116">
        <f>((I62-E62)/E62)</f>
        <v>8.4521922873747799E-4</v>
      </c>
      <c r="L62" s="165">
        <v>133071271614.83</v>
      </c>
      <c r="M62" s="176">
        <v>1.8959999999999999</v>
      </c>
      <c r="N62" s="116">
        <f>((L62-H62)/H62)</f>
        <v>4.1967940827342072E-2</v>
      </c>
      <c r="O62" s="116">
        <f>((M62-I62)/I62)</f>
        <v>7.389422569406977E-4</v>
      </c>
      <c r="P62" s="165">
        <v>135434056682.5</v>
      </c>
      <c r="Q62" s="176">
        <v>1.8982000000000001</v>
      </c>
      <c r="R62" s="116">
        <f>((P62-L62)/L62)</f>
        <v>1.7755786346650346E-2</v>
      </c>
      <c r="S62" s="116">
        <f>((Q62-M62)/M62)</f>
        <v>1.1603375527427225E-3</v>
      </c>
      <c r="T62" s="165">
        <v>146822006662.17999</v>
      </c>
      <c r="U62" s="176">
        <v>1.9026000000000001</v>
      </c>
      <c r="V62" s="116">
        <f>((T62-P62)/P62)</f>
        <v>8.4084832564507217E-2</v>
      </c>
      <c r="W62" s="116">
        <f>((U62-Q62)/Q62)</f>
        <v>2.3179854599093665E-3</v>
      </c>
      <c r="X62" s="165">
        <v>151798004828.44</v>
      </c>
      <c r="Y62" s="176">
        <v>1.9046000000000001</v>
      </c>
      <c r="Z62" s="116">
        <f>((X62-T62)/T62)</f>
        <v>3.3891364648824009E-2</v>
      </c>
      <c r="AA62" s="116">
        <f>((Y62-U62)/U62)</f>
        <v>1.0511931041732375E-3</v>
      </c>
      <c r="AB62" s="165">
        <v>145195982491.54999</v>
      </c>
      <c r="AC62" s="176">
        <v>1.9067000000000001</v>
      </c>
      <c r="AD62" s="116">
        <f>((AB62-X62)/X62)</f>
        <v>-4.3492154882743869E-2</v>
      </c>
      <c r="AE62" s="116">
        <f>((AC62-Y62)/Y62)</f>
        <v>1.1025937204662347E-3</v>
      </c>
      <c r="AF62" s="165">
        <v>144432750911.14999</v>
      </c>
      <c r="AG62" s="176">
        <v>1.9081999999999999</v>
      </c>
      <c r="AH62" s="116">
        <f>((AF62-AB62)/AB62)</f>
        <v>-5.2565612856706407E-3</v>
      </c>
      <c r="AI62" s="116">
        <f>((AG62-AC62)/AC62)</f>
        <v>7.8669953322485693E-4</v>
      </c>
      <c r="AJ62" s="117">
        <f t="shared" si="16"/>
        <v>2.5983939709481027E-2</v>
      </c>
      <c r="AK62" s="117">
        <f t="shared" si="17"/>
        <v>1.0928856306551174E-3</v>
      </c>
      <c r="AL62" s="118">
        <f t="shared" si="18"/>
        <v>0.13958094159998688</v>
      </c>
      <c r="AM62" s="118">
        <f t="shared" si="19"/>
        <v>8.029582673005747E-3</v>
      </c>
      <c r="AN62" s="119">
        <f t="shared" si="20"/>
        <v>4.1319997417615585E-2</v>
      </c>
      <c r="AO62" s="203">
        <f t="shared" si="21"/>
        <v>5.2263946080226883E-4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13621789583.620001</v>
      </c>
      <c r="C63" s="169">
        <v>1</v>
      </c>
      <c r="D63" s="165">
        <v>12168203141.719999</v>
      </c>
      <c r="E63" s="169">
        <v>1</v>
      </c>
      <c r="F63" s="116">
        <f t="shared" si="54"/>
        <v>-0.10671038727891653</v>
      </c>
      <c r="G63" s="116">
        <f t="shared" si="55"/>
        <v>0</v>
      </c>
      <c r="H63" s="165">
        <v>11950240835.549999</v>
      </c>
      <c r="I63" s="169">
        <v>1</v>
      </c>
      <c r="J63" s="116">
        <f t="shared" ref="J63:J86" si="70">((H63-D63)/D63)</f>
        <v>-1.7912448011546813E-2</v>
      </c>
      <c r="K63" s="116">
        <f t="shared" ref="K63:K86" si="71">((I63-E63)/E63)</f>
        <v>0</v>
      </c>
      <c r="L63" s="165">
        <v>12445066379.299999</v>
      </c>
      <c r="M63" s="169">
        <v>1</v>
      </c>
      <c r="N63" s="116">
        <f t="shared" ref="N63:N86" si="72">((L63-H63)/H63)</f>
        <v>4.1407160789427397E-2</v>
      </c>
      <c r="O63" s="116">
        <f t="shared" ref="O63:O86" si="73">((M63-I63)/I63)</f>
        <v>0</v>
      </c>
      <c r="P63" s="165">
        <v>12523884944.6</v>
      </c>
      <c r="Q63" s="169">
        <v>1</v>
      </c>
      <c r="R63" s="116">
        <f t="shared" ref="R63:R86" si="74">((P63-L63)/L63)</f>
        <v>6.3333181919463955E-3</v>
      </c>
      <c r="S63" s="116">
        <f t="shared" ref="S63:S86" si="75">((Q63-M63)/M63)</f>
        <v>0</v>
      </c>
      <c r="T63" s="165">
        <v>12608155072.889999</v>
      </c>
      <c r="U63" s="169">
        <v>1</v>
      </c>
      <c r="V63" s="116">
        <f t="shared" ref="V63:V86" si="76">((T63-P63)/P63)</f>
        <v>6.7287529918050124E-3</v>
      </c>
      <c r="W63" s="116">
        <f t="shared" ref="W63:W86" si="77">((U63-Q63)/Q63)</f>
        <v>0</v>
      </c>
      <c r="X63" s="165">
        <v>11308666615.809999</v>
      </c>
      <c r="Y63" s="169">
        <v>1</v>
      </c>
      <c r="Z63" s="116">
        <f t="shared" ref="Z63:Z86" si="78">((X63-T63)/T63)</f>
        <v>-0.10306729648925039</v>
      </c>
      <c r="AA63" s="116">
        <f t="shared" ref="AA63:AA86" si="79">((Y63-U63)/U63)</f>
        <v>0</v>
      </c>
      <c r="AB63" s="165">
        <v>11380629423.469999</v>
      </c>
      <c r="AC63" s="169">
        <v>1</v>
      </c>
      <c r="AD63" s="116">
        <f t="shared" ref="AD63:AD86" si="80">((AB63-X63)/X63)</f>
        <v>6.3635095192737193E-3</v>
      </c>
      <c r="AE63" s="116">
        <f t="shared" ref="AE63:AE86" si="81">((AC63-Y63)/Y63)</f>
        <v>0</v>
      </c>
      <c r="AF63" s="165">
        <v>11691377774.51</v>
      </c>
      <c r="AG63" s="169">
        <v>1</v>
      </c>
      <c r="AH63" s="116">
        <f t="shared" ref="AH63:AH86" si="82">((AF63-AB63)/AB63)</f>
        <v>2.7305023252857354E-2</v>
      </c>
      <c r="AI63" s="116">
        <f t="shared" ref="AI63:AI86" si="83">((AG63-AC63)/AC63)</f>
        <v>0</v>
      </c>
      <c r="AJ63" s="117">
        <f t="shared" si="16"/>
        <v>-1.7444045879300481E-2</v>
      </c>
      <c r="AK63" s="117">
        <f t="shared" si="17"/>
        <v>0</v>
      </c>
      <c r="AL63" s="118">
        <f t="shared" si="18"/>
        <v>-3.9186177421311433E-2</v>
      </c>
      <c r="AM63" s="118">
        <f t="shared" si="19"/>
        <v>0</v>
      </c>
      <c r="AN63" s="119">
        <f t="shared" si="20"/>
        <v>5.667258194287135E-2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26375565499.169998</v>
      </c>
      <c r="C64" s="169">
        <v>25.020299999999999</v>
      </c>
      <c r="D64" s="165">
        <v>26827567333.27</v>
      </c>
      <c r="E64" s="169">
        <v>24.089300000000001</v>
      </c>
      <c r="F64" s="116">
        <f t="shared" si="54"/>
        <v>1.71371428648317E-2</v>
      </c>
      <c r="G64" s="116">
        <f t="shared" si="55"/>
        <v>-3.720978565404881E-2</v>
      </c>
      <c r="H64" s="165">
        <v>28458721599.52</v>
      </c>
      <c r="I64" s="169">
        <v>24.0959</v>
      </c>
      <c r="J64" s="116">
        <f t="shared" si="70"/>
        <v>6.0801422879186537E-2</v>
      </c>
      <c r="K64" s="116">
        <f t="shared" si="71"/>
        <v>2.7398056398479111E-4</v>
      </c>
      <c r="L64" s="165">
        <v>28749423026.970001</v>
      </c>
      <c r="M64" s="169">
        <v>24.1081</v>
      </c>
      <c r="N64" s="116">
        <f t="shared" si="72"/>
        <v>1.021484490908769E-2</v>
      </c>
      <c r="O64" s="116">
        <f t="shared" si="73"/>
        <v>5.0631020215057281E-4</v>
      </c>
      <c r="P64" s="165">
        <v>28535009935.290001</v>
      </c>
      <c r="Q64" s="169">
        <v>24.112400000000001</v>
      </c>
      <c r="R64" s="116">
        <f t="shared" si="74"/>
        <v>-7.4579963388781102E-3</v>
      </c>
      <c r="S64" s="116">
        <f t="shared" si="75"/>
        <v>1.7836328868723112E-4</v>
      </c>
      <c r="T64" s="165">
        <v>29940866725.75</v>
      </c>
      <c r="U64" s="169">
        <v>24.136399999999998</v>
      </c>
      <c r="V64" s="116">
        <f t="shared" si="76"/>
        <v>4.9267786962335657E-2</v>
      </c>
      <c r="W64" s="116">
        <f t="shared" si="77"/>
        <v>9.9533849803409673E-4</v>
      </c>
      <c r="X64" s="165">
        <v>30829317747.029999</v>
      </c>
      <c r="Y64" s="169">
        <v>24.148700000000002</v>
      </c>
      <c r="Z64" s="116">
        <f t="shared" si="78"/>
        <v>2.967352379668774E-2</v>
      </c>
      <c r="AA64" s="116">
        <f t="shared" si="79"/>
        <v>5.096037520095503E-4</v>
      </c>
      <c r="AB64" s="165">
        <v>32364139012.580002</v>
      </c>
      <c r="AC64" s="169">
        <v>24.1614</v>
      </c>
      <c r="AD64" s="116">
        <f t="shared" si="80"/>
        <v>4.978447068287338E-2</v>
      </c>
      <c r="AE64" s="116">
        <f t="shared" si="81"/>
        <v>5.2590822694384475E-4</v>
      </c>
      <c r="AF64" s="165">
        <v>33776555866.82</v>
      </c>
      <c r="AG64" s="169">
        <v>24.173999999999999</v>
      </c>
      <c r="AH64" s="116">
        <f t="shared" si="82"/>
        <v>4.3641416003403911E-2</v>
      </c>
      <c r="AI64" s="116">
        <f t="shared" si="83"/>
        <v>5.2149295984500299E-4</v>
      </c>
      <c r="AJ64" s="117">
        <f t="shared" si="16"/>
        <v>3.1632826469941068E-2</v>
      </c>
      <c r="AK64" s="117">
        <f t="shared" si="17"/>
        <v>-4.2123485202992163E-3</v>
      </c>
      <c r="AL64" s="118">
        <f t="shared" si="18"/>
        <v>0.25902417640872955</v>
      </c>
      <c r="AM64" s="118">
        <f t="shared" si="19"/>
        <v>3.5160839044720269E-3</v>
      </c>
      <c r="AN64" s="119">
        <f t="shared" si="20"/>
        <v>2.3410233813521576E-2</v>
      </c>
      <c r="AO64" s="203">
        <f t="shared" si="21"/>
        <v>1.3335126898970796E-2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558303187.33000004</v>
      </c>
      <c r="C65" s="169">
        <v>2.1553</v>
      </c>
      <c r="D65" s="165">
        <v>558967425.07000005</v>
      </c>
      <c r="E65" s="169">
        <v>2.1577000000000002</v>
      </c>
      <c r="F65" s="116">
        <f t="shared" si="54"/>
        <v>1.1897437719756274E-3</v>
      </c>
      <c r="G65" s="116">
        <f t="shared" si="55"/>
        <v>1.1135340787826195E-3</v>
      </c>
      <c r="H65" s="165">
        <v>567246464.64999998</v>
      </c>
      <c r="I65" s="169">
        <v>2.1568999999999998</v>
      </c>
      <c r="J65" s="116">
        <f t="shared" si="70"/>
        <v>1.4811309583851209E-2</v>
      </c>
      <c r="K65" s="116">
        <f t="shared" si="71"/>
        <v>-3.7076516661276168E-4</v>
      </c>
      <c r="L65" s="165">
        <v>568218026.17999995</v>
      </c>
      <c r="M65" s="169">
        <v>2.1457000000000002</v>
      </c>
      <c r="N65" s="116">
        <f t="shared" si="72"/>
        <v>1.7127678893502495E-3</v>
      </c>
      <c r="O65" s="116">
        <f t="shared" si="73"/>
        <v>-5.1926375817143381E-3</v>
      </c>
      <c r="P65" s="165">
        <v>550794557.38999999</v>
      </c>
      <c r="Q65" s="169">
        <v>2.0872999999999999</v>
      </c>
      <c r="R65" s="116">
        <f t="shared" si="74"/>
        <v>-3.0663351015338187E-2</v>
      </c>
      <c r="S65" s="116">
        <f t="shared" si="75"/>
        <v>-2.7217225147970463E-2</v>
      </c>
      <c r="T65" s="165">
        <v>554482766.99000001</v>
      </c>
      <c r="U65" s="169">
        <v>2.1017187528854344</v>
      </c>
      <c r="V65" s="116">
        <f t="shared" si="76"/>
        <v>6.6961620272302739E-3</v>
      </c>
      <c r="W65" s="116">
        <f t="shared" si="77"/>
        <v>6.9078488408156388E-3</v>
      </c>
      <c r="X65" s="165">
        <v>538457055.13</v>
      </c>
      <c r="Y65" s="169">
        <v>2.0407000000000002</v>
      </c>
      <c r="Z65" s="116">
        <f t="shared" si="78"/>
        <v>-2.8902091848580454E-2</v>
      </c>
      <c r="AA65" s="116">
        <f t="shared" si="79"/>
        <v>-2.9032786999526949E-2</v>
      </c>
      <c r="AB65" s="165">
        <v>537718935.50999999</v>
      </c>
      <c r="AC65" s="169">
        <v>2.0377999999999998</v>
      </c>
      <c r="AD65" s="116">
        <f t="shared" si="80"/>
        <v>-1.3708049935789218E-3</v>
      </c>
      <c r="AE65" s="116">
        <f t="shared" si="81"/>
        <v>-1.4210810016172619E-3</v>
      </c>
      <c r="AF65" s="165">
        <v>543549394.76999998</v>
      </c>
      <c r="AG65" s="169">
        <v>2.0603237746435177</v>
      </c>
      <c r="AH65" s="116">
        <f t="shared" si="82"/>
        <v>1.0842949494553481E-2</v>
      </c>
      <c r="AI65" s="116">
        <f t="shared" si="83"/>
        <v>1.10529858884669E-2</v>
      </c>
      <c r="AJ65" s="117">
        <f t="shared" si="16"/>
        <v>-3.2104143863170911E-3</v>
      </c>
      <c r="AK65" s="117">
        <f t="shared" si="17"/>
        <v>-5.5200158861720772E-3</v>
      </c>
      <c r="AL65" s="118">
        <f t="shared" si="18"/>
        <v>-2.7583056916186583E-2</v>
      </c>
      <c r="AM65" s="118">
        <f t="shared" si="19"/>
        <v>-4.5129640523002494E-2</v>
      </c>
      <c r="AN65" s="119">
        <f t="shared" si="20"/>
        <v>1.724251028334934E-2</v>
      </c>
      <c r="AO65" s="203">
        <f t="shared" si="21"/>
        <v>1.4833180549633888E-2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35754441660.199997</v>
      </c>
      <c r="C66" s="177">
        <v>294.66000000000003</v>
      </c>
      <c r="D66" s="165">
        <v>36287882442.879997</v>
      </c>
      <c r="E66" s="177">
        <v>294.94</v>
      </c>
      <c r="F66" s="116">
        <f t="shared" si="54"/>
        <v>1.4919566854089603E-2</v>
      </c>
      <c r="G66" s="116">
        <f t="shared" si="55"/>
        <v>9.5024774316151733E-4</v>
      </c>
      <c r="H66" s="165">
        <v>36712750535.599998</v>
      </c>
      <c r="I66" s="177">
        <v>295.19</v>
      </c>
      <c r="J66" s="116">
        <f t="shared" si="70"/>
        <v>1.1708263588782764E-2</v>
      </c>
      <c r="K66" s="116">
        <f t="shared" si="71"/>
        <v>8.4763002644605687E-4</v>
      </c>
      <c r="L66" s="165">
        <v>37240205334.129997</v>
      </c>
      <c r="M66" s="177">
        <v>295.43</v>
      </c>
      <c r="N66" s="116">
        <f t="shared" si="72"/>
        <v>1.4367073859490069E-2</v>
      </c>
      <c r="O66" s="116">
        <f t="shared" si="73"/>
        <v>8.1303567194013714E-4</v>
      </c>
      <c r="P66" s="165">
        <v>37594455826.25</v>
      </c>
      <c r="Q66" s="177">
        <v>295.72000000000003</v>
      </c>
      <c r="R66" s="116">
        <f t="shared" si="74"/>
        <v>9.5125816021035293E-3</v>
      </c>
      <c r="S66" s="116">
        <f t="shared" si="75"/>
        <v>9.816200115087177E-4</v>
      </c>
      <c r="T66" s="165">
        <v>38963241116.07</v>
      </c>
      <c r="U66" s="177">
        <v>295.99</v>
      </c>
      <c r="V66" s="116">
        <f t="shared" si="76"/>
        <v>3.6409232684364523E-2</v>
      </c>
      <c r="W66" s="116">
        <f t="shared" si="77"/>
        <v>9.1302583524949883E-4</v>
      </c>
      <c r="X66" s="165">
        <v>40115318123.459999</v>
      </c>
      <c r="Y66" s="177">
        <v>296.22000000000003</v>
      </c>
      <c r="Z66" s="116">
        <f t="shared" si="78"/>
        <v>2.9568305263876951E-2</v>
      </c>
      <c r="AA66" s="116">
        <f t="shared" si="79"/>
        <v>7.7705327882704879E-4</v>
      </c>
      <c r="AB66" s="165">
        <v>40347236235.5</v>
      </c>
      <c r="AC66" s="177">
        <v>296.48</v>
      </c>
      <c r="AD66" s="116">
        <f t="shared" si="80"/>
        <v>5.7812856257612967E-3</v>
      </c>
      <c r="AE66" s="116">
        <f t="shared" si="81"/>
        <v>8.7772601444868975E-4</v>
      </c>
      <c r="AF66" s="165">
        <v>42068564226.720001</v>
      </c>
      <c r="AG66" s="177">
        <v>296.77</v>
      </c>
      <c r="AH66" s="116">
        <f t="shared" si="82"/>
        <v>4.2662847615457487E-2</v>
      </c>
      <c r="AI66" s="116">
        <f t="shared" si="83"/>
        <v>9.781435509982582E-4</v>
      </c>
      <c r="AJ66" s="117">
        <f t="shared" si="16"/>
        <v>2.0616144636740778E-2</v>
      </c>
      <c r="AK66" s="117">
        <f t="shared" si="17"/>
        <v>8.9231026657249054E-4</v>
      </c>
      <c r="AL66" s="118">
        <f t="shared" si="18"/>
        <v>0.15930060931329501</v>
      </c>
      <c r="AM66" s="118">
        <f t="shared" si="19"/>
        <v>6.2046517935850825E-3</v>
      </c>
      <c r="AN66" s="119">
        <f t="shared" si="20"/>
        <v>1.3679151524037566E-2</v>
      </c>
      <c r="AO66" s="203">
        <f t="shared" si="21"/>
        <v>7.6445244719012338E-5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5273884851.9300003</v>
      </c>
      <c r="C67" s="177">
        <v>1</v>
      </c>
      <c r="D67" s="165">
        <v>5272444418.96</v>
      </c>
      <c r="E67" s="177">
        <v>1</v>
      </c>
      <c r="F67" s="116">
        <f t="shared" si="54"/>
        <v>-2.7312560104021509E-4</v>
      </c>
      <c r="G67" s="116">
        <f t="shared" si="55"/>
        <v>0</v>
      </c>
      <c r="H67" s="165">
        <v>5431053877.7600002</v>
      </c>
      <c r="I67" s="177">
        <v>1</v>
      </c>
      <c r="J67" s="116">
        <f t="shared" si="70"/>
        <v>3.0082718032954859E-2</v>
      </c>
      <c r="K67" s="116">
        <f t="shared" si="71"/>
        <v>0</v>
      </c>
      <c r="L67" s="165">
        <v>5665848182.3500004</v>
      </c>
      <c r="M67" s="177">
        <v>1</v>
      </c>
      <c r="N67" s="116">
        <f t="shared" si="72"/>
        <v>4.3231812807358744E-2</v>
      </c>
      <c r="O67" s="116">
        <f t="shared" si="73"/>
        <v>0</v>
      </c>
      <c r="P67" s="165">
        <v>5899443119.0600004</v>
      </c>
      <c r="Q67" s="177">
        <v>1</v>
      </c>
      <c r="R67" s="116">
        <f t="shared" si="74"/>
        <v>4.1228590882065048E-2</v>
      </c>
      <c r="S67" s="116">
        <f t="shared" si="75"/>
        <v>0</v>
      </c>
      <c r="T67" s="166">
        <v>6080981480.1199999</v>
      </c>
      <c r="U67" s="177">
        <v>1</v>
      </c>
      <c r="V67" s="116">
        <f t="shared" si="76"/>
        <v>3.0772118214596033E-2</v>
      </c>
      <c r="W67" s="116">
        <f t="shared" si="77"/>
        <v>0</v>
      </c>
      <c r="X67" s="165">
        <v>6142487849.96</v>
      </c>
      <c r="Y67" s="177">
        <v>1.01</v>
      </c>
      <c r="Z67" s="116">
        <f t="shared" si="78"/>
        <v>1.0114546482517228E-2</v>
      </c>
      <c r="AA67" s="116">
        <f t="shared" si="79"/>
        <v>1.0000000000000009E-2</v>
      </c>
      <c r="AB67" s="165">
        <v>6375320589.0500002</v>
      </c>
      <c r="AC67" s="177">
        <v>1.01</v>
      </c>
      <c r="AD67" s="116">
        <f t="shared" si="80"/>
        <v>3.7905282806789169E-2</v>
      </c>
      <c r="AE67" s="116">
        <f t="shared" si="81"/>
        <v>0</v>
      </c>
      <c r="AF67" s="165">
        <v>6330700994.3900003</v>
      </c>
      <c r="AG67" s="177">
        <v>1.01</v>
      </c>
      <c r="AH67" s="116">
        <f t="shared" si="82"/>
        <v>-6.9988001445192745E-3</v>
      </c>
      <c r="AI67" s="116">
        <f t="shared" si="83"/>
        <v>0</v>
      </c>
      <c r="AJ67" s="117">
        <f t="shared" si="16"/>
        <v>2.3257892935090195E-2</v>
      </c>
      <c r="AK67" s="117">
        <f t="shared" si="17"/>
        <v>1.2500000000000011E-3</v>
      </c>
      <c r="AL67" s="118">
        <f t="shared" si="18"/>
        <v>0.20071460054172435</v>
      </c>
      <c r="AM67" s="118">
        <f t="shared" si="19"/>
        <v>1.0000000000000009E-2</v>
      </c>
      <c r="AN67" s="119">
        <f t="shared" si="20"/>
        <v>1.957190104796792E-2</v>
      </c>
      <c r="AO67" s="203">
        <f t="shared" si="21"/>
        <v>3.5355339059327407E-3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27371290153.450001</v>
      </c>
      <c r="C68" s="177">
        <v>3.87</v>
      </c>
      <c r="D68" s="166">
        <v>26944099018.099998</v>
      </c>
      <c r="E68" s="177">
        <v>3.87</v>
      </c>
      <c r="F68" s="116">
        <f t="shared" si="54"/>
        <v>-1.5607270718883421E-2</v>
      </c>
      <c r="G68" s="116">
        <f t="shared" si="55"/>
        <v>0</v>
      </c>
      <c r="H68" s="166">
        <v>26967313438.900002</v>
      </c>
      <c r="I68" s="177">
        <v>3.88</v>
      </c>
      <c r="J68" s="116">
        <f t="shared" si="70"/>
        <v>8.615771781572101E-4</v>
      </c>
      <c r="K68" s="116">
        <f t="shared" si="71"/>
        <v>2.5839793281653197E-3</v>
      </c>
      <c r="L68" s="166">
        <v>27287318170.799999</v>
      </c>
      <c r="M68" s="177">
        <v>3.88</v>
      </c>
      <c r="N68" s="116">
        <f t="shared" si="72"/>
        <v>1.1866392721137547E-2</v>
      </c>
      <c r="O68" s="116">
        <f t="shared" si="73"/>
        <v>0</v>
      </c>
      <c r="P68" s="166">
        <v>27471046706.48</v>
      </c>
      <c r="Q68" s="177">
        <v>3.88</v>
      </c>
      <c r="R68" s="116">
        <f t="shared" si="74"/>
        <v>6.7331107633951054E-3</v>
      </c>
      <c r="S68" s="116">
        <f t="shared" si="75"/>
        <v>0</v>
      </c>
      <c r="T68" s="166">
        <v>27380910339.990002</v>
      </c>
      <c r="U68" s="177">
        <v>3.88</v>
      </c>
      <c r="V68" s="116">
        <f t="shared" si="76"/>
        <v>-3.2811405933337108E-3</v>
      </c>
      <c r="W68" s="116">
        <f t="shared" si="77"/>
        <v>0</v>
      </c>
      <c r="X68" s="166">
        <v>27139514463.16</v>
      </c>
      <c r="Y68" s="177">
        <v>3.89</v>
      </c>
      <c r="Z68" s="116">
        <f t="shared" si="78"/>
        <v>-8.8162107772378016E-3</v>
      </c>
      <c r="AA68" s="116">
        <f t="shared" si="79"/>
        <v>2.5773195876289258E-3</v>
      </c>
      <c r="AB68" s="166">
        <v>26825878232.389999</v>
      </c>
      <c r="AC68" s="177">
        <v>3.89</v>
      </c>
      <c r="AD68" s="116">
        <f t="shared" si="80"/>
        <v>-1.1556442219912954E-2</v>
      </c>
      <c r="AE68" s="116">
        <f t="shared" si="81"/>
        <v>0</v>
      </c>
      <c r="AF68" s="166">
        <v>25891292780.990002</v>
      </c>
      <c r="AG68" s="177">
        <v>3.89</v>
      </c>
      <c r="AH68" s="116">
        <f t="shared" si="82"/>
        <v>-3.4838950781173834E-2</v>
      </c>
      <c r="AI68" s="116">
        <f t="shared" si="83"/>
        <v>0</v>
      </c>
      <c r="AJ68" s="117">
        <f t="shared" si="16"/>
        <v>-6.8298668034814823E-3</v>
      </c>
      <c r="AK68" s="117">
        <f t="shared" si="17"/>
        <v>6.4516236447428074E-4</v>
      </c>
      <c r="AL68" s="118">
        <f t="shared" si="18"/>
        <v>-3.9073722094131354E-2</v>
      </c>
      <c r="AM68" s="118">
        <f t="shared" si="19"/>
        <v>5.1679586563307539E-3</v>
      </c>
      <c r="AN68" s="119">
        <f t="shared" si="20"/>
        <v>1.4604764052682111E-2</v>
      </c>
      <c r="AO68" s="203">
        <f t="shared" si="21"/>
        <v>1.1946098952550564E-3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36443677874.279999</v>
      </c>
      <c r="C69" s="165">
        <v>3945.1</v>
      </c>
      <c r="D69" s="165">
        <v>36344196441.269997</v>
      </c>
      <c r="E69" s="165">
        <v>3948.17</v>
      </c>
      <c r="F69" s="116">
        <f t="shared" si="54"/>
        <v>-2.7297308837264975E-3</v>
      </c>
      <c r="G69" s="116">
        <f t="shared" si="55"/>
        <v>7.7818052774331797E-4</v>
      </c>
      <c r="H69" s="165">
        <v>36344196441.269997</v>
      </c>
      <c r="I69" s="165">
        <v>3950.73</v>
      </c>
      <c r="J69" s="116">
        <f t="shared" si="70"/>
        <v>0</v>
      </c>
      <c r="K69" s="116">
        <f t="shared" si="71"/>
        <v>6.4840166456863445E-4</v>
      </c>
      <c r="L69" s="165">
        <v>36983132522.230003</v>
      </c>
      <c r="M69" s="165">
        <v>3953.99</v>
      </c>
      <c r="N69" s="116">
        <f t="shared" si="72"/>
        <v>1.7580140531996309E-2</v>
      </c>
      <c r="O69" s="116">
        <f t="shared" si="73"/>
        <v>8.2516395704079087E-4</v>
      </c>
      <c r="P69" s="165">
        <v>36869419489.169998</v>
      </c>
      <c r="Q69" s="165">
        <v>3955.83</v>
      </c>
      <c r="R69" s="116">
        <f t="shared" si="74"/>
        <v>-3.0747269175117604E-3</v>
      </c>
      <c r="S69" s="116">
        <f t="shared" si="75"/>
        <v>4.653527196579014E-4</v>
      </c>
      <c r="T69" s="165">
        <v>36689763545.040001</v>
      </c>
      <c r="U69" s="165">
        <v>3958.41</v>
      </c>
      <c r="V69" s="116">
        <f t="shared" si="76"/>
        <v>-4.8727630274398347E-3</v>
      </c>
      <c r="W69" s="116">
        <f t="shared" si="77"/>
        <v>6.5220193992156575E-4</v>
      </c>
      <c r="X69" s="165">
        <v>36312278270.75</v>
      </c>
      <c r="Y69" s="165">
        <v>3961.05</v>
      </c>
      <c r="Z69" s="116">
        <f t="shared" si="78"/>
        <v>-1.0288572010735464E-2</v>
      </c>
      <c r="AA69" s="116">
        <f t="shared" si="79"/>
        <v>6.6693445095387482E-4</v>
      </c>
      <c r="AB69" s="165">
        <v>36270080269.360001</v>
      </c>
      <c r="AC69" s="165">
        <v>3963.81</v>
      </c>
      <c r="AD69" s="116">
        <f t="shared" si="80"/>
        <v>-1.1620863079800316E-3</v>
      </c>
      <c r="AE69" s="116">
        <f t="shared" si="81"/>
        <v>6.9678494338616366E-4</v>
      </c>
      <c r="AF69" s="165">
        <v>36830746765.129997</v>
      </c>
      <c r="AG69" s="165">
        <v>3966.89</v>
      </c>
      <c r="AH69" s="116">
        <f t="shared" si="82"/>
        <v>1.5458099116577716E-2</v>
      </c>
      <c r="AI69" s="116">
        <f t="shared" si="83"/>
        <v>7.7703018055858561E-4</v>
      </c>
      <c r="AJ69" s="117">
        <f t="shared" si="16"/>
        <v>1.3637950626475544E-3</v>
      </c>
      <c r="AK69" s="117">
        <f t="shared" si="17"/>
        <v>6.8875629797885427E-4</v>
      </c>
      <c r="AL69" s="118">
        <f t="shared" si="18"/>
        <v>1.3387290723189773E-2</v>
      </c>
      <c r="AM69" s="118">
        <f t="shared" si="19"/>
        <v>4.7414371721581899E-3</v>
      </c>
      <c r="AN69" s="119">
        <f t="shared" si="20"/>
        <v>9.8632726246933415E-3</v>
      </c>
      <c r="AO69" s="203">
        <f t="shared" si="21"/>
        <v>1.120016257263024E-4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397872816.08999997</v>
      </c>
      <c r="C70" s="165">
        <v>3568.98</v>
      </c>
      <c r="D70" s="165">
        <v>398137333.06999999</v>
      </c>
      <c r="E70" s="165">
        <v>3570.22</v>
      </c>
      <c r="F70" s="116">
        <f t="shared" si="54"/>
        <v>6.6482797844672197E-4</v>
      </c>
      <c r="G70" s="116">
        <f t="shared" si="55"/>
        <v>3.474382036323492E-4</v>
      </c>
      <c r="H70" s="165">
        <v>401296620.13999999</v>
      </c>
      <c r="I70" s="165">
        <v>3599.04</v>
      </c>
      <c r="J70" s="116">
        <f t="shared" si="70"/>
        <v>7.9351691177489535E-3</v>
      </c>
      <c r="K70" s="116">
        <f t="shared" si="71"/>
        <v>8.0723316770395567E-3</v>
      </c>
      <c r="L70" s="165">
        <v>399837648.58999997</v>
      </c>
      <c r="M70" s="165">
        <v>3594.57</v>
      </c>
      <c r="N70" s="116">
        <f t="shared" si="72"/>
        <v>-3.6356437527209221E-3</v>
      </c>
      <c r="O70" s="116">
        <f t="shared" si="73"/>
        <v>-1.2419978660975705E-3</v>
      </c>
      <c r="P70" s="165">
        <v>402057861.47000003</v>
      </c>
      <c r="Q70" s="165">
        <v>3614.64</v>
      </c>
      <c r="R70" s="116">
        <f t="shared" si="74"/>
        <v>5.5527859565738325E-3</v>
      </c>
      <c r="S70" s="116">
        <f t="shared" si="75"/>
        <v>5.5834216610052686E-3</v>
      </c>
      <c r="T70" s="165">
        <v>399811235.48000002</v>
      </c>
      <c r="U70" s="165">
        <v>3594.33</v>
      </c>
      <c r="V70" s="116">
        <f t="shared" si="76"/>
        <v>-5.587817588707052E-3</v>
      </c>
      <c r="W70" s="116">
        <f t="shared" si="77"/>
        <v>-5.618816811632679E-3</v>
      </c>
      <c r="X70" s="165">
        <v>394303939.05000001</v>
      </c>
      <c r="Y70" s="165">
        <v>3543.75</v>
      </c>
      <c r="Z70" s="116">
        <f t="shared" si="78"/>
        <v>-1.3774741531183162E-2</v>
      </c>
      <c r="AA70" s="116">
        <f t="shared" si="79"/>
        <v>-1.4072163657760954E-2</v>
      </c>
      <c r="AB70" s="165">
        <v>390932195.55000001</v>
      </c>
      <c r="AC70" s="165">
        <v>3540.9</v>
      </c>
      <c r="AD70" s="116">
        <f t="shared" si="80"/>
        <v>-8.551128117369489E-3</v>
      </c>
      <c r="AE70" s="116">
        <f t="shared" si="81"/>
        <v>-8.0423280423277857E-4</v>
      </c>
      <c r="AF70" s="165">
        <v>315796949.30000001</v>
      </c>
      <c r="AG70" s="165">
        <v>3542.92</v>
      </c>
      <c r="AH70" s="116">
        <f t="shared" si="82"/>
        <v>-0.19219508422500914</v>
      </c>
      <c r="AI70" s="116">
        <f t="shared" si="83"/>
        <v>5.7047643254539294E-4</v>
      </c>
      <c r="AJ70" s="117">
        <f t="shared" ref="AJ70:AJ125" si="84">AVERAGE(F70,J70,N70,R70,V70,Z70,AD70,AH70)</f>
        <v>-2.6198954020277533E-2</v>
      </c>
      <c r="AK70" s="117">
        <f t="shared" ref="AK70:AK125" si="85">AVERAGE(G70,K70,O70,S70,W70,AA70,AE70,AI70)</f>
        <v>-8.954428956876769E-4</v>
      </c>
      <c r="AL70" s="118">
        <f t="shared" ref="AL70:AL125" si="86">((AF70-D70)/D70)</f>
        <v>-0.20681402353072728</v>
      </c>
      <c r="AM70" s="118">
        <f t="shared" ref="AM70:AM125" si="87">((AG70-E70)/E70)</f>
        <v>-7.6465876052455393E-3</v>
      </c>
      <c r="AN70" s="119">
        <f t="shared" ref="AN70:AN125" si="88">STDEV(F70,J70,N70,R70,V70,Z70,AD70,AH70)</f>
        <v>6.7453071634481124E-2</v>
      </c>
      <c r="AO70" s="203">
        <f t="shared" ref="AO70:AO125" si="89">STDEV(G70,K70,O70,S70,W70,AA70,AE70,AI70)</f>
        <v>6.7839620793134605E-3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57163086.670000002</v>
      </c>
      <c r="C71" s="165">
        <v>12.296932</v>
      </c>
      <c r="D71" s="165">
        <v>57263427.560000002</v>
      </c>
      <c r="E71" s="165">
        <v>12.321526</v>
      </c>
      <c r="F71" s="116">
        <f t="shared" si="54"/>
        <v>1.7553441538114302E-3</v>
      </c>
      <c r="G71" s="116">
        <f t="shared" si="55"/>
        <v>2.0000110596692286E-3</v>
      </c>
      <c r="H71" s="165">
        <v>58347075.630000003</v>
      </c>
      <c r="I71" s="165">
        <v>12.343894000000001</v>
      </c>
      <c r="J71" s="116">
        <f t="shared" si="70"/>
        <v>1.892391210541083E-2</v>
      </c>
      <c r="K71" s="116">
        <f t="shared" si="71"/>
        <v>1.8153595585481998E-3</v>
      </c>
      <c r="L71" s="165">
        <v>64504507.350000001</v>
      </c>
      <c r="M71" s="165">
        <v>12.429076999999999</v>
      </c>
      <c r="N71" s="116">
        <f t="shared" si="72"/>
        <v>0.10553111108852327</v>
      </c>
      <c r="O71" s="116">
        <f t="shared" si="73"/>
        <v>6.9008207620706152E-3</v>
      </c>
      <c r="P71" s="165">
        <v>64451430.590000004</v>
      </c>
      <c r="Q71" s="165">
        <v>12.293243</v>
      </c>
      <c r="R71" s="116">
        <f t="shared" si="74"/>
        <v>-8.2283800280815431E-4</v>
      </c>
      <c r="S71" s="116">
        <f t="shared" si="75"/>
        <v>-1.0928727853242773E-2</v>
      </c>
      <c r="T71" s="165">
        <v>64591537.539999999</v>
      </c>
      <c r="U71" s="165">
        <v>12.315535000000001</v>
      </c>
      <c r="V71" s="116">
        <f t="shared" si="76"/>
        <v>2.1738377056557362E-3</v>
      </c>
      <c r="W71" s="116">
        <f t="shared" si="77"/>
        <v>1.8133538887989281E-3</v>
      </c>
      <c r="X71" s="165">
        <v>64524620.43</v>
      </c>
      <c r="Y71" s="165">
        <v>12.305702999999999</v>
      </c>
      <c r="Z71" s="116">
        <f t="shared" si="78"/>
        <v>-1.0360042901681856E-3</v>
      </c>
      <c r="AA71" s="116">
        <f t="shared" si="79"/>
        <v>-7.9834128196632729E-4</v>
      </c>
      <c r="AB71" s="165">
        <v>65420754.899999999</v>
      </c>
      <c r="AC71" s="165">
        <v>12.314473</v>
      </c>
      <c r="AD71" s="116">
        <f t="shared" si="80"/>
        <v>1.3888256359015343E-2</v>
      </c>
      <c r="AE71" s="116">
        <f t="shared" si="81"/>
        <v>7.1267769098605472E-4</v>
      </c>
      <c r="AF71" s="165">
        <v>65328921.390000001</v>
      </c>
      <c r="AG71" s="165">
        <v>12.33362</v>
      </c>
      <c r="AH71" s="116">
        <f t="shared" si="82"/>
        <v>-1.4037366297648443E-3</v>
      </c>
      <c r="AI71" s="116">
        <f t="shared" si="83"/>
        <v>1.5548371416300355E-3</v>
      </c>
      <c r="AJ71" s="117">
        <f t="shared" si="84"/>
        <v>1.737623531120943E-2</v>
      </c>
      <c r="AK71" s="117">
        <f t="shared" si="85"/>
        <v>3.8374887081174536E-4</v>
      </c>
      <c r="AL71" s="118">
        <f t="shared" si="86"/>
        <v>0.14084895322671806</v>
      </c>
      <c r="AM71" s="118">
        <f t="shared" si="87"/>
        <v>9.8153426775217465E-4</v>
      </c>
      <c r="AN71" s="119">
        <f t="shared" si="88"/>
        <v>3.6417956207233454E-2</v>
      </c>
      <c r="AO71" s="203">
        <f t="shared" si="89"/>
        <v>5.0713046762575487E-3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12063165386.860001</v>
      </c>
      <c r="C72" s="165">
        <v>1153.4000000000001</v>
      </c>
      <c r="D72" s="165">
        <v>12096435541.059999</v>
      </c>
      <c r="E72" s="165">
        <v>1156.07</v>
      </c>
      <c r="F72" s="116">
        <f t="shared" si="54"/>
        <v>2.7579953629947671E-3</v>
      </c>
      <c r="G72" s="116">
        <f t="shared" si="55"/>
        <v>2.3148950927690697E-3</v>
      </c>
      <c r="H72" s="165">
        <v>12171764874.73</v>
      </c>
      <c r="I72" s="165">
        <v>1159.67</v>
      </c>
      <c r="J72" s="116">
        <f t="shared" si="70"/>
        <v>6.2273992544583127E-3</v>
      </c>
      <c r="K72" s="116">
        <f t="shared" si="71"/>
        <v>3.1139982873010603E-3</v>
      </c>
      <c r="L72" s="165">
        <v>12345030175.24</v>
      </c>
      <c r="M72" s="165">
        <v>1128.6199999999999</v>
      </c>
      <c r="N72" s="116">
        <f t="shared" si="72"/>
        <v>1.4235018692294916E-2</v>
      </c>
      <c r="O72" s="116">
        <f t="shared" si="73"/>
        <v>-2.6774858364879819E-2</v>
      </c>
      <c r="P72" s="165">
        <v>13358016402.709999</v>
      </c>
      <c r="Q72" s="165">
        <v>1130.27</v>
      </c>
      <c r="R72" s="116">
        <f t="shared" si="74"/>
        <v>8.205619695460209E-2</v>
      </c>
      <c r="S72" s="116">
        <f t="shared" si="75"/>
        <v>1.4619623965551657E-3</v>
      </c>
      <c r="T72" s="165">
        <v>13478657274.52</v>
      </c>
      <c r="U72" s="165">
        <v>1131.6099999999999</v>
      </c>
      <c r="V72" s="116">
        <f t="shared" si="76"/>
        <v>9.031346284731798E-3</v>
      </c>
      <c r="W72" s="116">
        <f t="shared" si="77"/>
        <v>1.1855574331796103E-3</v>
      </c>
      <c r="X72" s="165">
        <v>13960351178.959999</v>
      </c>
      <c r="Y72" s="165">
        <v>1133.8599999999999</v>
      </c>
      <c r="Z72" s="116">
        <f t="shared" si="78"/>
        <v>3.5737528941446627E-2</v>
      </c>
      <c r="AA72" s="116">
        <f t="shared" si="79"/>
        <v>1.9883175298910402E-3</v>
      </c>
      <c r="AB72" s="165">
        <v>14090206168.209999</v>
      </c>
      <c r="AC72" s="165">
        <v>1136.57</v>
      </c>
      <c r="AD72" s="116">
        <f t="shared" si="80"/>
        <v>9.3016993330159031E-3</v>
      </c>
      <c r="AE72" s="116">
        <f t="shared" si="81"/>
        <v>2.3900657929550708E-3</v>
      </c>
      <c r="AF72" s="165">
        <v>14640011509.860001</v>
      </c>
      <c r="AG72" s="165">
        <v>1137.95</v>
      </c>
      <c r="AH72" s="116">
        <f t="shared" si="82"/>
        <v>3.9020390126757676E-2</v>
      </c>
      <c r="AI72" s="116">
        <f t="shared" si="83"/>
        <v>1.2141795050019878E-3</v>
      </c>
      <c r="AJ72" s="117">
        <f t="shared" si="84"/>
        <v>2.4795946868787763E-2</v>
      </c>
      <c r="AK72" s="117">
        <f t="shared" si="85"/>
        <v>-1.6382352909033518E-3</v>
      </c>
      <c r="AL72" s="118">
        <f t="shared" si="86"/>
        <v>0.21027483345536926</v>
      </c>
      <c r="AM72" s="118">
        <f t="shared" si="87"/>
        <v>-1.5673791379414648E-2</v>
      </c>
      <c r="AN72" s="119">
        <f t="shared" si="88"/>
        <v>2.6809857071721292E-2</v>
      </c>
      <c r="AO72" s="203">
        <f t="shared" si="89"/>
        <v>1.0178136087974677E-2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117696370815.73</v>
      </c>
      <c r="C73" s="165">
        <v>503.01</v>
      </c>
      <c r="D73" s="165">
        <v>113861736513.75</v>
      </c>
      <c r="E73" s="165">
        <v>483.06</v>
      </c>
      <c r="F73" s="116">
        <f t="shared" si="54"/>
        <v>-3.2580735288632201E-2</v>
      </c>
      <c r="G73" s="116">
        <f t="shared" si="55"/>
        <v>-3.9661239339178124E-2</v>
      </c>
      <c r="H73" s="165">
        <v>114641184801.45</v>
      </c>
      <c r="I73" s="165">
        <v>484.97</v>
      </c>
      <c r="J73" s="116">
        <f t="shared" si="70"/>
        <v>6.8455682441297596E-3</v>
      </c>
      <c r="K73" s="116">
        <f t="shared" si="71"/>
        <v>3.9539601705792758E-3</v>
      </c>
      <c r="L73" s="165">
        <v>114912238376.17999</v>
      </c>
      <c r="M73" s="165">
        <v>484.99</v>
      </c>
      <c r="N73" s="116">
        <f t="shared" si="72"/>
        <v>2.3643647368041453E-3</v>
      </c>
      <c r="O73" s="116">
        <f t="shared" si="73"/>
        <v>4.1239664309095013E-5</v>
      </c>
      <c r="P73" s="165">
        <v>115200245009.00999</v>
      </c>
      <c r="Q73" s="165">
        <v>485.29</v>
      </c>
      <c r="R73" s="116">
        <f t="shared" si="74"/>
        <v>2.5063181859461747E-3</v>
      </c>
      <c r="S73" s="116">
        <f t="shared" si="75"/>
        <v>6.1856945504033356E-4</v>
      </c>
      <c r="T73" s="165">
        <v>110372325517.24001</v>
      </c>
      <c r="U73" s="165">
        <v>488.28</v>
      </c>
      <c r="V73" s="116">
        <f t="shared" si="76"/>
        <v>-4.1908934233537351E-2</v>
      </c>
      <c r="W73" s="116">
        <f t="shared" si="77"/>
        <v>6.1612643986069197E-3</v>
      </c>
      <c r="X73" s="165">
        <v>116356778616.52</v>
      </c>
      <c r="Y73" s="165">
        <v>499.85</v>
      </c>
      <c r="Z73" s="116">
        <f t="shared" si="78"/>
        <v>5.4220594440091197E-2</v>
      </c>
      <c r="AA73" s="116">
        <f t="shared" si="79"/>
        <v>2.3695420660276995E-2</v>
      </c>
      <c r="AB73" s="165">
        <v>118209528536.60001</v>
      </c>
      <c r="AC73" s="165">
        <v>506.92</v>
      </c>
      <c r="AD73" s="116">
        <f t="shared" si="80"/>
        <v>1.5923008028489314E-2</v>
      </c>
      <c r="AE73" s="116">
        <f t="shared" si="81"/>
        <v>1.4144243272981881E-2</v>
      </c>
      <c r="AF73" s="165">
        <v>119233679734.39</v>
      </c>
      <c r="AG73" s="165">
        <v>507.73</v>
      </c>
      <c r="AH73" s="116">
        <f t="shared" si="82"/>
        <v>8.6638633151548006E-3</v>
      </c>
      <c r="AI73" s="116">
        <f t="shared" si="83"/>
        <v>1.5978852678923741E-3</v>
      </c>
      <c r="AJ73" s="117">
        <f t="shared" si="84"/>
        <v>2.0042559285557314E-3</v>
      </c>
      <c r="AK73" s="117">
        <f t="shared" si="85"/>
        <v>1.3189179438135923E-3</v>
      </c>
      <c r="AL73" s="118">
        <f t="shared" si="86"/>
        <v>4.71795300609286E-2</v>
      </c>
      <c r="AM73" s="118">
        <f t="shared" si="87"/>
        <v>5.1070260423135873E-2</v>
      </c>
      <c r="AN73" s="119">
        <f t="shared" si="88"/>
        <v>2.9551258072374201E-2</v>
      </c>
      <c r="AO73" s="203">
        <f t="shared" si="89"/>
        <v>1.8428094521456998E-2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111805737.5</v>
      </c>
      <c r="C74" s="165">
        <v>0.8569</v>
      </c>
      <c r="D74" s="165">
        <v>177012709.38</v>
      </c>
      <c r="E74" s="165">
        <v>0.85650000000000004</v>
      </c>
      <c r="F74" s="116">
        <f t="shared" si="54"/>
        <v>0.58321668760514189</v>
      </c>
      <c r="G74" s="116">
        <f t="shared" si="55"/>
        <v>-4.6679892636241797E-4</v>
      </c>
      <c r="H74" s="165">
        <v>81794488.170000002</v>
      </c>
      <c r="I74" s="165">
        <v>0.73770000000000002</v>
      </c>
      <c r="J74" s="116">
        <f t="shared" si="70"/>
        <v>-0.53791742719214231</v>
      </c>
      <c r="K74" s="116">
        <f t="shared" si="71"/>
        <v>-0.13870402802101578</v>
      </c>
      <c r="L74" s="165">
        <v>81115647.730000004</v>
      </c>
      <c r="M74" s="165">
        <v>0.75</v>
      </c>
      <c r="N74" s="116">
        <f t="shared" si="72"/>
        <v>-8.2993421095698943E-3</v>
      </c>
      <c r="O74" s="116">
        <f t="shared" si="73"/>
        <v>1.6673444489629902E-2</v>
      </c>
      <c r="P74" s="165">
        <v>30214883.52</v>
      </c>
      <c r="Q74" s="165">
        <v>0.63019999999999998</v>
      </c>
      <c r="R74" s="116">
        <f t="shared" si="74"/>
        <v>-0.62750857121214543</v>
      </c>
      <c r="S74" s="116">
        <f t="shared" si="75"/>
        <v>-0.15973333333333337</v>
      </c>
      <c r="T74" s="165">
        <v>33647486.719999999</v>
      </c>
      <c r="U74" s="165">
        <v>0.7016</v>
      </c>
      <c r="V74" s="116">
        <f t="shared" si="76"/>
        <v>0.11360636878602798</v>
      </c>
      <c r="W74" s="116">
        <f t="shared" si="77"/>
        <v>0.11329736591558238</v>
      </c>
      <c r="X74" s="165">
        <v>30242611.489999998</v>
      </c>
      <c r="Y74" s="165">
        <v>0.63060000000000005</v>
      </c>
      <c r="Z74" s="116">
        <f t="shared" si="78"/>
        <v>-0.10119255736197823</v>
      </c>
      <c r="AA74" s="116">
        <f t="shared" si="79"/>
        <v>-0.10119726339794748</v>
      </c>
      <c r="AB74" s="165">
        <v>30179076.699999999</v>
      </c>
      <c r="AC74" s="165">
        <v>0.63100000000000001</v>
      </c>
      <c r="AD74" s="116">
        <f t="shared" si="80"/>
        <v>-2.1008367620966688E-3</v>
      </c>
      <c r="AE74" s="116">
        <f t="shared" si="81"/>
        <v>6.3431652394537884E-4</v>
      </c>
      <c r="AF74" s="165">
        <v>30194156.739999998</v>
      </c>
      <c r="AG74" s="165">
        <v>0.63129999999999997</v>
      </c>
      <c r="AH74" s="116">
        <f t="shared" si="82"/>
        <v>4.9968526704460467E-4</v>
      </c>
      <c r="AI74" s="116">
        <f t="shared" si="83"/>
        <v>4.754358161647654E-4</v>
      </c>
      <c r="AJ74" s="117">
        <f t="shared" si="84"/>
        <v>-7.2461999122464774E-2</v>
      </c>
      <c r="AK74" s="117">
        <f t="shared" si="85"/>
        <v>-3.3627607616667082E-2</v>
      </c>
      <c r="AL74" s="118">
        <f t="shared" si="86"/>
        <v>-0.82942379196523652</v>
      </c>
      <c r="AM74" s="118">
        <f t="shared" si="87"/>
        <v>-0.26293053123175719</v>
      </c>
      <c r="AN74" s="119">
        <f t="shared" si="88"/>
        <v>0.37880975673103207</v>
      </c>
      <c r="AO74" s="203">
        <f t="shared" si="89"/>
        <v>9.1856290325521534E-2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953675676.53999996</v>
      </c>
      <c r="C75" s="165">
        <v>1209.81</v>
      </c>
      <c r="D75" s="165">
        <v>923544464.87</v>
      </c>
      <c r="E75" s="165">
        <v>1190.93</v>
      </c>
      <c r="F75" s="116">
        <f t="shared" si="54"/>
        <v>-3.1594820347435132E-2</v>
      </c>
      <c r="G75" s="116">
        <f t="shared" si="55"/>
        <v>-1.5605756275778744E-2</v>
      </c>
      <c r="H75" s="165">
        <v>1284924932.3800001</v>
      </c>
      <c r="I75" s="165">
        <v>1191.31</v>
      </c>
      <c r="J75" s="116">
        <f t="shared" si="70"/>
        <v>0.39129731296789133</v>
      </c>
      <c r="K75" s="116">
        <f t="shared" si="71"/>
        <v>3.1907836732627588E-4</v>
      </c>
      <c r="L75" s="165">
        <v>1322007636.6300001</v>
      </c>
      <c r="M75" s="165">
        <v>1199.6099999999999</v>
      </c>
      <c r="N75" s="116">
        <f t="shared" si="72"/>
        <v>2.8859821547172895E-2</v>
      </c>
      <c r="O75" s="116">
        <f t="shared" si="73"/>
        <v>6.9671202289915768E-3</v>
      </c>
      <c r="P75" s="165">
        <v>1335490589.0599999</v>
      </c>
      <c r="Q75" s="165">
        <v>1200.8</v>
      </c>
      <c r="R75" s="116">
        <f t="shared" si="74"/>
        <v>1.0198846100745635E-2</v>
      </c>
      <c r="S75" s="116">
        <f t="shared" si="75"/>
        <v>9.9198906311222376E-4</v>
      </c>
      <c r="T75" s="165">
        <v>1322916153.55</v>
      </c>
      <c r="U75" s="165">
        <v>1189.58</v>
      </c>
      <c r="V75" s="116">
        <f t="shared" si="76"/>
        <v>-9.4155927514627032E-3</v>
      </c>
      <c r="W75" s="116">
        <f t="shared" si="77"/>
        <v>-9.3437708194537214E-3</v>
      </c>
      <c r="X75" s="165">
        <v>1343441674.6099999</v>
      </c>
      <c r="Y75" s="165">
        <v>1168.1600000000001</v>
      </c>
      <c r="Z75" s="116">
        <f t="shared" si="78"/>
        <v>1.5515360519954658E-2</v>
      </c>
      <c r="AA75" s="116">
        <f t="shared" si="79"/>
        <v>-1.8006355184182525E-2</v>
      </c>
      <c r="AB75" s="165">
        <v>1327481004.3699999</v>
      </c>
      <c r="AC75" s="165">
        <v>1158.1099999999999</v>
      </c>
      <c r="AD75" s="116">
        <f t="shared" si="80"/>
        <v>-1.1880434068440955E-2</v>
      </c>
      <c r="AE75" s="116">
        <f t="shared" si="81"/>
        <v>-8.6032735241749255E-3</v>
      </c>
      <c r="AF75" s="165">
        <v>1332839931.75</v>
      </c>
      <c r="AG75" s="165">
        <v>1161.93</v>
      </c>
      <c r="AH75" s="116">
        <f t="shared" si="82"/>
        <v>4.0369145489530913E-3</v>
      </c>
      <c r="AI75" s="116">
        <f t="shared" si="83"/>
        <v>3.298477692101928E-3</v>
      </c>
      <c r="AJ75" s="117">
        <f t="shared" si="84"/>
        <v>4.9627176064672346E-2</v>
      </c>
      <c r="AK75" s="117">
        <f t="shared" si="85"/>
        <v>-4.9978113065072393E-3</v>
      </c>
      <c r="AL75" s="118">
        <f t="shared" si="86"/>
        <v>0.44317895071528934</v>
      </c>
      <c r="AM75" s="118">
        <f t="shared" si="87"/>
        <v>-2.4350717506486527E-2</v>
      </c>
      <c r="AN75" s="119">
        <f t="shared" si="88"/>
        <v>0.13930064810054532</v>
      </c>
      <c r="AO75" s="203">
        <f t="shared" si="89"/>
        <v>9.1789546109481441E-3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291334761.63999999</v>
      </c>
      <c r="C76" s="165">
        <v>157.97</v>
      </c>
      <c r="D76" s="165">
        <v>287412469.72000003</v>
      </c>
      <c r="E76" s="165">
        <v>155.63999999999999</v>
      </c>
      <c r="F76" s="116">
        <f t="shared" si="54"/>
        <v>-1.3463178571346393E-2</v>
      </c>
      <c r="G76" s="116">
        <f t="shared" si="55"/>
        <v>-1.4749636006836821E-2</v>
      </c>
      <c r="H76" s="165">
        <v>288118018.39999998</v>
      </c>
      <c r="I76" s="165">
        <v>156.03</v>
      </c>
      <c r="J76" s="116">
        <f t="shared" si="70"/>
        <v>2.454829745860713E-3</v>
      </c>
      <c r="K76" s="116">
        <f t="shared" si="71"/>
        <v>2.5057825751735726E-3</v>
      </c>
      <c r="L76" s="165">
        <v>288446636</v>
      </c>
      <c r="M76" s="165">
        <v>156.21</v>
      </c>
      <c r="N76" s="116">
        <f t="shared" si="72"/>
        <v>1.1405659452502464E-3</v>
      </c>
      <c r="O76" s="116">
        <f t="shared" si="73"/>
        <v>1.1536243030186939E-3</v>
      </c>
      <c r="P76" s="165">
        <v>288446636</v>
      </c>
      <c r="Q76" s="165">
        <v>156.38999999999999</v>
      </c>
      <c r="R76" s="116">
        <f t="shared" si="74"/>
        <v>0</v>
      </c>
      <c r="S76" s="116">
        <f t="shared" si="75"/>
        <v>1.152294987516666E-3</v>
      </c>
      <c r="T76" s="165">
        <v>289205803.30000001</v>
      </c>
      <c r="U76" s="165">
        <v>156.61000000000001</v>
      </c>
      <c r="V76" s="116">
        <f t="shared" si="76"/>
        <v>2.631915943023901E-3</v>
      </c>
      <c r="W76" s="116">
        <f t="shared" si="77"/>
        <v>1.4067395613532024E-3</v>
      </c>
      <c r="X76" s="165">
        <v>289194549.04000002</v>
      </c>
      <c r="Y76" s="165">
        <v>156.6</v>
      </c>
      <c r="Z76" s="116">
        <f t="shared" si="78"/>
        <v>-3.8914364343913784E-5</v>
      </c>
      <c r="AA76" s="116">
        <f t="shared" si="79"/>
        <v>-6.385288295778894E-5</v>
      </c>
      <c r="AB76" s="165">
        <v>289508912.88</v>
      </c>
      <c r="AC76" s="165">
        <v>156.77000000000001</v>
      </c>
      <c r="AD76" s="116">
        <f t="shared" si="80"/>
        <v>1.0870323837137486E-3</v>
      </c>
      <c r="AE76" s="116">
        <f t="shared" si="81"/>
        <v>1.0855683269477389E-3</v>
      </c>
      <c r="AF76" s="165">
        <v>286032609.24000001</v>
      </c>
      <c r="AG76" s="165">
        <v>154.87</v>
      </c>
      <c r="AH76" s="116">
        <f t="shared" si="82"/>
        <v>-1.2007587626294933E-2</v>
      </c>
      <c r="AI76" s="116">
        <f t="shared" si="83"/>
        <v>-1.2119665752376128E-2</v>
      </c>
      <c r="AJ76" s="117">
        <f t="shared" si="84"/>
        <v>-2.2744170680170789E-3</v>
      </c>
      <c r="AK76" s="117">
        <f t="shared" si="85"/>
        <v>-2.4536431110201082E-3</v>
      </c>
      <c r="AL76" s="118">
        <f t="shared" si="86"/>
        <v>-4.800976385416723E-3</v>
      </c>
      <c r="AM76" s="118">
        <f t="shared" si="87"/>
        <v>-4.9473143150859794E-3</v>
      </c>
      <c r="AN76" s="119">
        <f t="shared" si="88"/>
        <v>6.5410000204378744E-3</v>
      </c>
      <c r="AO76" s="203">
        <f t="shared" si="89"/>
        <v>6.8491310733017167E-3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615087509.52999997</v>
      </c>
      <c r="C77" s="165">
        <v>171.43651500000001</v>
      </c>
      <c r="D77" s="165">
        <v>614023665.11000001</v>
      </c>
      <c r="E77" s="165">
        <v>171.84288000000001</v>
      </c>
      <c r="F77" s="116">
        <f t="shared" si="54"/>
        <v>-1.7295822196306031E-3</v>
      </c>
      <c r="G77" s="116">
        <f t="shared" si="55"/>
        <v>2.3703526637834059E-3</v>
      </c>
      <c r="H77" s="165">
        <v>617847404.64999998</v>
      </c>
      <c r="I77" s="165">
        <v>171.25441499999999</v>
      </c>
      <c r="J77" s="116">
        <f t="shared" si="70"/>
        <v>6.2273488096178725E-3</v>
      </c>
      <c r="K77" s="116">
        <f t="shared" si="71"/>
        <v>-3.4244363222963531E-3</v>
      </c>
      <c r="L77" s="165">
        <v>618669464.27999997</v>
      </c>
      <c r="M77" s="165">
        <v>172.138429</v>
      </c>
      <c r="N77" s="116">
        <f t="shared" si="72"/>
        <v>1.3305221059651095E-3</v>
      </c>
      <c r="O77" s="116">
        <f t="shared" si="73"/>
        <v>5.1619924660044978E-3</v>
      </c>
      <c r="P77" s="165">
        <v>625813807.42999995</v>
      </c>
      <c r="Q77" s="165">
        <v>172.45211599999999</v>
      </c>
      <c r="R77" s="116">
        <f t="shared" si="74"/>
        <v>1.1547916233936769E-2</v>
      </c>
      <c r="S77" s="116">
        <f t="shared" si="75"/>
        <v>1.822295008861661E-3</v>
      </c>
      <c r="T77" s="165">
        <v>623279447.85000002</v>
      </c>
      <c r="U77" s="165">
        <v>170.83476899999999</v>
      </c>
      <c r="V77" s="116">
        <f t="shared" si="76"/>
        <v>-4.0497022435597241E-3</v>
      </c>
      <c r="W77" s="116">
        <f t="shared" si="77"/>
        <v>-9.3785280083196858E-3</v>
      </c>
      <c r="X77" s="165">
        <v>645229733.26999998</v>
      </c>
      <c r="Y77" s="165">
        <v>171.17983599999999</v>
      </c>
      <c r="Z77" s="116">
        <f t="shared" si="78"/>
        <v>3.5217406086013869E-2</v>
      </c>
      <c r="AA77" s="116">
        <f t="shared" si="79"/>
        <v>2.0198874153071278E-3</v>
      </c>
      <c r="AB77" s="165">
        <v>644042403.32000005</v>
      </c>
      <c r="AC77" s="165">
        <v>168.97435300000001</v>
      </c>
      <c r="AD77" s="116">
        <f t="shared" si="80"/>
        <v>-1.8401662055816694E-3</v>
      </c>
      <c r="AE77" s="116">
        <f t="shared" si="81"/>
        <v>-1.2884011642586145E-2</v>
      </c>
      <c r="AF77" s="165">
        <v>636265708.97000003</v>
      </c>
      <c r="AG77" s="165">
        <v>169.28667100000001</v>
      </c>
      <c r="AH77" s="116">
        <f t="shared" si="82"/>
        <v>-1.2074817294500533E-2</v>
      </c>
      <c r="AI77" s="116">
        <f t="shared" si="83"/>
        <v>1.8483159985823693E-3</v>
      </c>
      <c r="AJ77" s="117">
        <f t="shared" si="84"/>
        <v>4.3286156590326367E-3</v>
      </c>
      <c r="AK77" s="117">
        <f t="shared" si="85"/>
        <v>-1.5580165525828902E-3</v>
      </c>
      <c r="AL77" s="118">
        <f t="shared" si="86"/>
        <v>3.6223430991076604E-2</v>
      </c>
      <c r="AM77" s="118">
        <f t="shared" si="87"/>
        <v>-1.4875268617471933E-2</v>
      </c>
      <c r="AN77" s="119">
        <f t="shared" si="88"/>
        <v>1.4307110530537136E-2</v>
      </c>
      <c r="AO77" s="203">
        <f t="shared" si="89"/>
        <v>6.429215652893356E-3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2479650985.1599998</v>
      </c>
      <c r="C78" s="165">
        <v>1.5840000000000001</v>
      </c>
      <c r="D78" s="165">
        <v>2382176748.6900001</v>
      </c>
      <c r="E78" s="165">
        <v>1.6012</v>
      </c>
      <c r="F78" s="116">
        <f t="shared" si="54"/>
        <v>-3.9309659727661331E-2</v>
      </c>
      <c r="G78" s="116">
        <f t="shared" si="55"/>
        <v>1.0858585858585783E-2</v>
      </c>
      <c r="H78" s="165">
        <v>2362695443.9899998</v>
      </c>
      <c r="I78" s="165">
        <v>1.5862000000000001</v>
      </c>
      <c r="J78" s="116">
        <f t="shared" si="70"/>
        <v>-8.1779425941897015E-3</v>
      </c>
      <c r="K78" s="116">
        <f t="shared" si="71"/>
        <v>-9.3679740194853259E-3</v>
      </c>
      <c r="L78" s="165">
        <v>2417844818.6399999</v>
      </c>
      <c r="M78" s="165">
        <v>1.6133999999999999</v>
      </c>
      <c r="N78" s="116">
        <f t="shared" si="72"/>
        <v>2.3341719640711137E-2</v>
      </c>
      <c r="O78" s="116">
        <f t="shared" si="73"/>
        <v>1.7147900643046204E-2</v>
      </c>
      <c r="P78" s="165">
        <v>2311398956.0999999</v>
      </c>
      <c r="Q78" s="165">
        <v>1.5677000000000001</v>
      </c>
      <c r="R78" s="116">
        <f t="shared" si="74"/>
        <v>-4.4025101081497077E-2</v>
      </c>
      <c r="S78" s="116">
        <f t="shared" si="75"/>
        <v>-2.8325275815048873E-2</v>
      </c>
      <c r="T78" s="165">
        <v>2219654301.5500002</v>
      </c>
      <c r="U78" s="165">
        <v>1.5606</v>
      </c>
      <c r="V78" s="116">
        <f t="shared" si="76"/>
        <v>-3.9692262691335439E-2</v>
      </c>
      <c r="W78" s="116">
        <f t="shared" si="77"/>
        <v>-4.5289277285195549E-3</v>
      </c>
      <c r="X78" s="165">
        <v>2024983601.5899999</v>
      </c>
      <c r="Y78" s="165">
        <v>1.5118</v>
      </c>
      <c r="Z78" s="116">
        <f t="shared" si="78"/>
        <v>-8.770316162479011E-2</v>
      </c>
      <c r="AA78" s="116">
        <f t="shared" si="79"/>
        <v>-3.1270024349609099E-2</v>
      </c>
      <c r="AB78" s="165">
        <v>1949032166.8800001</v>
      </c>
      <c r="AC78" s="165">
        <v>1.4766999999999999</v>
      </c>
      <c r="AD78" s="116">
        <f t="shared" si="80"/>
        <v>-3.7507185070715328E-2</v>
      </c>
      <c r="AE78" s="116">
        <f t="shared" si="81"/>
        <v>-2.3217356793226705E-2</v>
      </c>
      <c r="AF78" s="165">
        <v>1975921662.96</v>
      </c>
      <c r="AG78" s="165">
        <v>1.5236000000000001</v>
      </c>
      <c r="AH78" s="116">
        <f t="shared" si="82"/>
        <v>1.3796332629565821E-2</v>
      </c>
      <c r="AI78" s="116">
        <f t="shared" si="83"/>
        <v>3.1760005417485047E-2</v>
      </c>
      <c r="AJ78" s="117">
        <f t="shared" si="84"/>
        <v>-2.7409657564989004E-2</v>
      </c>
      <c r="AK78" s="117">
        <f t="shared" si="85"/>
        <v>-4.6178833483465657E-3</v>
      </c>
      <c r="AL78" s="118">
        <f t="shared" si="86"/>
        <v>-0.17053943875214408</v>
      </c>
      <c r="AM78" s="118">
        <f t="shared" si="87"/>
        <v>-4.8463652260804332E-2</v>
      </c>
      <c r="AN78" s="119">
        <f t="shared" si="88"/>
        <v>3.5755732555087988E-2</v>
      </c>
      <c r="AO78" s="203">
        <f t="shared" si="89"/>
        <v>2.2920701832208009E-2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1851931885.1960001</v>
      </c>
      <c r="C79" s="165">
        <v>502.9</v>
      </c>
      <c r="D79" s="165">
        <v>1847786314.3499999</v>
      </c>
      <c r="E79" s="165">
        <v>507.18</v>
      </c>
      <c r="F79" s="116">
        <f t="shared" si="54"/>
        <v>-2.2385115128364702E-3</v>
      </c>
      <c r="G79" s="116">
        <f t="shared" si="55"/>
        <v>8.5106382978723995E-3</v>
      </c>
      <c r="H79" s="165">
        <v>1870231275.52</v>
      </c>
      <c r="I79" s="177">
        <v>508.25</v>
      </c>
      <c r="J79" s="116">
        <f t="shared" si="70"/>
        <v>1.2146946319328916E-2</v>
      </c>
      <c r="K79" s="116">
        <f t="shared" si="71"/>
        <v>2.1097046413501973E-3</v>
      </c>
      <c r="L79" s="165">
        <v>1869382531.3900001</v>
      </c>
      <c r="M79" s="165">
        <v>510.39</v>
      </c>
      <c r="N79" s="116">
        <f t="shared" si="72"/>
        <v>-4.5381773960757383E-4</v>
      </c>
      <c r="O79" s="116">
        <f t="shared" si="73"/>
        <v>4.2105263157894467E-3</v>
      </c>
      <c r="P79" s="165">
        <v>2054418128.1600001</v>
      </c>
      <c r="Q79" s="165">
        <v>559.87</v>
      </c>
      <c r="R79" s="116">
        <f t="shared" si="74"/>
        <v>9.8982200626650085E-2</v>
      </c>
      <c r="S79" s="116">
        <f t="shared" si="75"/>
        <v>9.6945473069613472E-2</v>
      </c>
      <c r="T79" s="165">
        <v>1769727427.2</v>
      </c>
      <c r="U79" s="165">
        <v>518</v>
      </c>
      <c r="V79" s="116">
        <f t="shared" si="76"/>
        <v>-0.13857485828115124</v>
      </c>
      <c r="W79" s="116">
        <f t="shared" si="77"/>
        <v>-7.4785217997035039E-2</v>
      </c>
      <c r="X79" s="165">
        <v>1885525330.9860001</v>
      </c>
      <c r="Y79" s="165">
        <v>510.84</v>
      </c>
      <c r="Z79" s="116">
        <f t="shared" si="78"/>
        <v>6.5432620869311689E-2</v>
      </c>
      <c r="AA79" s="116">
        <f t="shared" si="79"/>
        <v>-1.3822393822393871E-2</v>
      </c>
      <c r="AB79" s="165">
        <v>1901666699.1400001</v>
      </c>
      <c r="AC79" s="165">
        <v>518.4</v>
      </c>
      <c r="AD79" s="116">
        <f t="shared" si="80"/>
        <v>8.5606742528137863E-3</v>
      </c>
      <c r="AE79" s="116">
        <f t="shared" si="81"/>
        <v>1.4799154334038059E-2</v>
      </c>
      <c r="AF79" s="165">
        <v>1886118313.6800001</v>
      </c>
      <c r="AG79" s="165">
        <v>515.74</v>
      </c>
      <c r="AH79" s="116">
        <f t="shared" si="82"/>
        <v>-8.176188533475166E-3</v>
      </c>
      <c r="AI79" s="116">
        <f t="shared" si="83"/>
        <v>-5.131172839506112E-3</v>
      </c>
      <c r="AJ79" s="117">
        <f t="shared" si="84"/>
        <v>4.4598832501292537E-3</v>
      </c>
      <c r="AK79" s="117">
        <f t="shared" si="85"/>
        <v>4.1045889999660702E-3</v>
      </c>
      <c r="AL79" s="118">
        <f t="shared" si="86"/>
        <v>2.0744822619537747E-2</v>
      </c>
      <c r="AM79" s="118">
        <f t="shared" si="87"/>
        <v>1.6877637130801693E-2</v>
      </c>
      <c r="AN79" s="119">
        <f t="shared" si="88"/>
        <v>6.9091731141950122E-2</v>
      </c>
      <c r="AO79" s="203">
        <f t="shared" si="89"/>
        <v>4.6885095403772399E-2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11594125667.23</v>
      </c>
      <c r="C80" s="177">
        <v>111.08</v>
      </c>
      <c r="D80" s="165">
        <v>12049422074.110001</v>
      </c>
      <c r="E80" s="177">
        <v>111.18</v>
      </c>
      <c r="F80" s="116">
        <f t="shared" si="54"/>
        <v>3.9269576675959719E-2</v>
      </c>
      <c r="G80" s="116">
        <f t="shared" si="55"/>
        <v>9.0025207057983911E-4</v>
      </c>
      <c r="H80" s="165">
        <v>12572729193.709999</v>
      </c>
      <c r="I80" s="177">
        <v>111.25</v>
      </c>
      <c r="J80" s="116">
        <f t="shared" si="70"/>
        <v>4.3430059664388607E-2</v>
      </c>
      <c r="K80" s="116">
        <f t="shared" si="71"/>
        <v>6.2960964202188503E-4</v>
      </c>
      <c r="L80" s="165">
        <v>12661245025.75</v>
      </c>
      <c r="M80" s="177">
        <v>111.32</v>
      </c>
      <c r="N80" s="116">
        <f t="shared" si="72"/>
        <v>7.0403037141915405E-3</v>
      </c>
      <c r="O80" s="116">
        <f t="shared" si="73"/>
        <v>6.2921348314600605E-4</v>
      </c>
      <c r="P80" s="165">
        <v>12604717540.15</v>
      </c>
      <c r="Q80" s="177">
        <v>111.39</v>
      </c>
      <c r="R80" s="116">
        <f t="shared" si="74"/>
        <v>-4.4646071918706849E-3</v>
      </c>
      <c r="S80" s="116">
        <f t="shared" si="75"/>
        <v>6.2881782249377821E-4</v>
      </c>
      <c r="T80" s="165">
        <v>12057590068.120001</v>
      </c>
      <c r="U80" s="177">
        <v>111.47</v>
      </c>
      <c r="V80" s="116">
        <f t="shared" si="76"/>
        <v>-4.3406563478096613E-2</v>
      </c>
      <c r="W80" s="116">
        <f t="shared" si="77"/>
        <v>7.1819732471495009E-4</v>
      </c>
      <c r="X80" s="165">
        <v>11933368103.290001</v>
      </c>
      <c r="Y80" s="177">
        <v>111.55</v>
      </c>
      <c r="Z80" s="116">
        <f t="shared" si="78"/>
        <v>-1.0302387469486132E-2</v>
      </c>
      <c r="AA80" s="116">
        <f t="shared" si="79"/>
        <v>7.1768188750334888E-4</v>
      </c>
      <c r="AB80" s="165">
        <v>12233628477.629999</v>
      </c>
      <c r="AC80" s="177">
        <v>111.63</v>
      </c>
      <c r="AD80" s="116">
        <f t="shared" si="80"/>
        <v>2.5161410570852766E-2</v>
      </c>
      <c r="AE80" s="116">
        <f t="shared" si="81"/>
        <v>7.1716718960106044E-4</v>
      </c>
      <c r="AF80" s="165">
        <v>12270459581.959999</v>
      </c>
      <c r="AG80" s="177">
        <v>111.71</v>
      </c>
      <c r="AH80" s="116">
        <f t="shared" si="82"/>
        <v>3.0106443396861397E-3</v>
      </c>
      <c r="AI80" s="116">
        <f t="shared" si="83"/>
        <v>7.1665322941859982E-4</v>
      </c>
      <c r="AJ80" s="117">
        <f t="shared" si="84"/>
        <v>7.4673046032031681E-3</v>
      </c>
      <c r="AK80" s="117">
        <f t="shared" si="85"/>
        <v>7.0719908118493349E-4</v>
      </c>
      <c r="AL80" s="118">
        <f t="shared" si="86"/>
        <v>1.834424144913397E-2</v>
      </c>
      <c r="AM80" s="118">
        <f t="shared" si="87"/>
        <v>4.7670444324517617E-3</v>
      </c>
      <c r="AN80" s="119">
        <f t="shared" si="88"/>
        <v>2.8495896261029798E-2</v>
      </c>
      <c r="AO80" s="203">
        <f t="shared" si="89"/>
        <v>8.9390433886342229E-5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472753637.22000003</v>
      </c>
      <c r="C81" s="177">
        <v>1.33</v>
      </c>
      <c r="D81" s="165">
        <v>476003374.97000003</v>
      </c>
      <c r="E81" s="177">
        <v>1.34</v>
      </c>
      <c r="F81" s="116">
        <f t="shared" si="54"/>
        <v>6.8740618667894162E-3</v>
      </c>
      <c r="G81" s="116">
        <f t="shared" si="55"/>
        <v>7.5187969924812095E-3</v>
      </c>
      <c r="H81" s="165">
        <v>460572479.01999998</v>
      </c>
      <c r="I81" s="177">
        <v>1.29</v>
      </c>
      <c r="J81" s="116">
        <f t="shared" si="70"/>
        <v>-3.2417618784683147E-2</v>
      </c>
      <c r="K81" s="116">
        <f t="shared" si="71"/>
        <v>-3.7313432835820927E-2</v>
      </c>
      <c r="L81" s="165">
        <v>459466298.47000003</v>
      </c>
      <c r="M81" s="177">
        <v>1.24</v>
      </c>
      <c r="N81" s="116">
        <f t="shared" si="72"/>
        <v>-2.4017512994994159E-3</v>
      </c>
      <c r="O81" s="116">
        <f t="shared" si="73"/>
        <v>-3.8759689922480654E-2</v>
      </c>
      <c r="P81" s="165">
        <v>435584104.39999998</v>
      </c>
      <c r="Q81" s="177">
        <v>1.21</v>
      </c>
      <c r="R81" s="116">
        <f t="shared" si="74"/>
        <v>-5.1978119286499515E-2</v>
      </c>
      <c r="S81" s="116">
        <f t="shared" si="75"/>
        <v>-2.4193548387096794E-2</v>
      </c>
      <c r="T81" s="165">
        <v>423873116.92000002</v>
      </c>
      <c r="U81" s="177">
        <v>1.2</v>
      </c>
      <c r="V81" s="116">
        <f t="shared" si="76"/>
        <v>-2.6885709009357415E-2</v>
      </c>
      <c r="W81" s="116">
        <f t="shared" si="77"/>
        <v>-8.2644628099173625E-3</v>
      </c>
      <c r="X81" s="165">
        <v>403713166.52999997</v>
      </c>
      <c r="Y81" s="177">
        <v>1.1881999999999999</v>
      </c>
      <c r="Z81" s="116">
        <f t="shared" si="78"/>
        <v>-4.7561285642479065E-2</v>
      </c>
      <c r="AA81" s="116">
        <f t="shared" si="79"/>
        <v>-9.8333333333333606E-3</v>
      </c>
      <c r="AB81" s="165">
        <v>396485505.87</v>
      </c>
      <c r="AC81" s="177">
        <v>1.1194999999999999</v>
      </c>
      <c r="AD81" s="116">
        <f t="shared" si="80"/>
        <v>-1.79029599706228E-2</v>
      </c>
      <c r="AE81" s="116">
        <f t="shared" si="81"/>
        <v>-5.7818549065813823E-2</v>
      </c>
      <c r="AF81" s="165">
        <v>399637307.18000001</v>
      </c>
      <c r="AG81" s="177">
        <v>1.1304000000000001</v>
      </c>
      <c r="AH81" s="116">
        <f t="shared" si="82"/>
        <v>7.9493481182472715E-3</v>
      </c>
      <c r="AI81" s="116">
        <f t="shared" si="83"/>
        <v>9.736489504243084E-3</v>
      </c>
      <c r="AJ81" s="117">
        <f t="shared" si="84"/>
        <v>-2.0540504251013086E-2</v>
      </c>
      <c r="AK81" s="117">
        <f t="shared" si="85"/>
        <v>-1.9865966232217331E-2</v>
      </c>
      <c r="AL81" s="118">
        <f t="shared" si="86"/>
        <v>-0.16043177802008857</v>
      </c>
      <c r="AM81" s="118">
        <f t="shared" si="87"/>
        <v>-0.15641791044776118</v>
      </c>
      <c r="AN81" s="119">
        <f t="shared" si="88"/>
        <v>2.3296151923540467E-2</v>
      </c>
      <c r="AO81" s="203">
        <f t="shared" si="89"/>
        <v>2.385070422398293E-2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1512519279.98</v>
      </c>
      <c r="C82" s="176">
        <v>41350.32</v>
      </c>
      <c r="D82" s="165">
        <v>1519257177.24</v>
      </c>
      <c r="E82" s="176">
        <v>41323.760000000002</v>
      </c>
      <c r="F82" s="116">
        <f t="shared" si="54"/>
        <v>4.4547513206503291E-3</v>
      </c>
      <c r="G82" s="116">
        <f t="shared" si="55"/>
        <v>-6.4231667372822445E-4</v>
      </c>
      <c r="H82" s="165">
        <v>1578548207.9400001</v>
      </c>
      <c r="I82" s="176">
        <v>41361.71</v>
      </c>
      <c r="J82" s="116">
        <f t="shared" si="70"/>
        <v>3.9026329174704125E-2</v>
      </c>
      <c r="K82" s="116">
        <f t="shared" si="71"/>
        <v>9.1835786482152371E-4</v>
      </c>
      <c r="L82" s="165">
        <v>1794232247.45</v>
      </c>
      <c r="M82" s="176">
        <v>41395.86</v>
      </c>
      <c r="N82" s="116">
        <f t="shared" si="72"/>
        <v>0.13663443309816106</v>
      </c>
      <c r="O82" s="116">
        <f t="shared" si="73"/>
        <v>8.2564284697130398E-4</v>
      </c>
      <c r="P82" s="165">
        <v>1858195955.3900001</v>
      </c>
      <c r="Q82" s="176">
        <v>41164.370000000003</v>
      </c>
      <c r="R82" s="116">
        <f t="shared" si="74"/>
        <v>3.564962564400824E-2</v>
      </c>
      <c r="S82" s="116">
        <f t="shared" si="75"/>
        <v>-5.5921051042301809E-3</v>
      </c>
      <c r="T82" s="165">
        <v>1878128691.95</v>
      </c>
      <c r="U82" s="176">
        <v>41278.22</v>
      </c>
      <c r="V82" s="116">
        <f t="shared" si="76"/>
        <v>1.072692925747782E-2</v>
      </c>
      <c r="W82" s="116">
        <f t="shared" si="77"/>
        <v>2.7657413437882942E-3</v>
      </c>
      <c r="X82" s="165">
        <v>1843396719.1199999</v>
      </c>
      <c r="Y82" s="176">
        <v>41331.35</v>
      </c>
      <c r="Z82" s="116">
        <f t="shared" si="78"/>
        <v>-1.8492860994492918E-2</v>
      </c>
      <c r="AA82" s="116">
        <f t="shared" si="79"/>
        <v>1.2871194542787305E-3</v>
      </c>
      <c r="AB82" s="165">
        <v>1477828369.05</v>
      </c>
      <c r="AC82" s="177">
        <v>41752.589999999997</v>
      </c>
      <c r="AD82" s="116">
        <f t="shared" si="80"/>
        <v>-0.19831235798472877</v>
      </c>
      <c r="AE82" s="116">
        <f t="shared" si="81"/>
        <v>1.0191779363606511E-2</v>
      </c>
      <c r="AF82" s="165">
        <v>1501867929.3800001</v>
      </c>
      <c r="AG82" s="176">
        <v>41786.75</v>
      </c>
      <c r="AH82" s="116">
        <f t="shared" si="82"/>
        <v>1.6266814762429846E-2</v>
      </c>
      <c r="AI82" s="116">
        <f t="shared" si="83"/>
        <v>8.1815283794378971E-4</v>
      </c>
      <c r="AJ82" s="117">
        <f t="shared" si="84"/>
        <v>3.2442080347762168E-3</v>
      </c>
      <c r="AK82" s="117">
        <f t="shared" si="85"/>
        <v>1.3215464916814684E-3</v>
      </c>
      <c r="AL82" s="118">
        <f t="shared" si="86"/>
        <v>-1.1445888240982706E-2</v>
      </c>
      <c r="AM82" s="118">
        <f t="shared" si="87"/>
        <v>1.1203965950823399E-2</v>
      </c>
      <c r="AN82" s="119">
        <f t="shared" si="88"/>
        <v>9.3692519688947512E-2</v>
      </c>
      <c r="AO82" s="203">
        <f t="shared" si="89"/>
        <v>4.3602938757501498E-3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2456090950.7600002</v>
      </c>
      <c r="C83" s="176">
        <v>1.1023000000000001</v>
      </c>
      <c r="D83" s="165">
        <v>2529520252.6399999</v>
      </c>
      <c r="E83" s="176">
        <v>1.1175999999999999</v>
      </c>
      <c r="F83" s="116">
        <f t="shared" si="54"/>
        <v>2.9896817077265828E-2</v>
      </c>
      <c r="G83" s="116">
        <f t="shared" si="55"/>
        <v>1.3880068946747591E-2</v>
      </c>
      <c r="H83" s="165">
        <v>2540902097.0100002</v>
      </c>
      <c r="I83" s="176">
        <v>1.1113</v>
      </c>
      <c r="J83" s="116">
        <f t="shared" si="70"/>
        <v>4.4996059462743595E-3</v>
      </c>
      <c r="K83" s="116">
        <f t="shared" si="71"/>
        <v>-5.6370794559770692E-3</v>
      </c>
      <c r="L83" s="165">
        <v>2552014442.5500002</v>
      </c>
      <c r="M83" s="176">
        <v>1.1097999999999999</v>
      </c>
      <c r="N83" s="116">
        <f t="shared" si="72"/>
        <v>4.3733859533889108E-3</v>
      </c>
      <c r="O83" s="116">
        <f t="shared" si="73"/>
        <v>-1.3497705390084198E-3</v>
      </c>
      <c r="P83" s="165">
        <v>2626751430.52</v>
      </c>
      <c r="Q83" s="176">
        <v>1.0969</v>
      </c>
      <c r="R83" s="116">
        <f t="shared" si="74"/>
        <v>2.9285487857710471E-2</v>
      </c>
      <c r="S83" s="116">
        <f t="shared" si="75"/>
        <v>-1.1623715984862058E-2</v>
      </c>
      <c r="T83" s="165">
        <v>2626751430.52</v>
      </c>
      <c r="U83" s="176">
        <v>1.0969</v>
      </c>
      <c r="V83" s="116">
        <f t="shared" si="76"/>
        <v>0</v>
      </c>
      <c r="W83" s="116">
        <f t="shared" si="77"/>
        <v>0</v>
      </c>
      <c r="X83" s="165">
        <v>2558405278</v>
      </c>
      <c r="Y83" s="176">
        <v>1.0589</v>
      </c>
      <c r="Z83" s="116">
        <f t="shared" si="78"/>
        <v>-2.6019269172519288E-2</v>
      </c>
      <c r="AA83" s="116">
        <f t="shared" si="79"/>
        <v>-3.4643085057890446E-2</v>
      </c>
      <c r="AB83" s="165">
        <v>2494391561.1599998</v>
      </c>
      <c r="AC83" s="176">
        <v>1.0448999999999999</v>
      </c>
      <c r="AD83" s="116">
        <f t="shared" si="80"/>
        <v>-2.5020944644877391E-2</v>
      </c>
      <c r="AE83" s="116">
        <f t="shared" si="81"/>
        <v>-1.3221267352913414E-2</v>
      </c>
      <c r="AF83" s="165">
        <v>2471385196.5999999</v>
      </c>
      <c r="AG83" s="176">
        <v>1.0477000000000001</v>
      </c>
      <c r="AH83" s="116">
        <f t="shared" si="82"/>
        <v>-9.2232370082670542E-3</v>
      </c>
      <c r="AI83" s="116">
        <f t="shared" si="83"/>
        <v>2.6796822662457039E-3</v>
      </c>
      <c r="AJ83" s="117">
        <f t="shared" si="84"/>
        <v>9.7398075112197923E-4</v>
      </c>
      <c r="AK83" s="117">
        <f t="shared" si="85"/>
        <v>-6.2393958972072642E-3</v>
      </c>
      <c r="AL83" s="118">
        <f t="shared" si="86"/>
        <v>-2.2982641067738355E-2</v>
      </c>
      <c r="AM83" s="118">
        <f t="shared" si="87"/>
        <v>-6.2544738725840959E-2</v>
      </c>
      <c r="AN83" s="119">
        <f t="shared" si="88"/>
        <v>2.1285009684419747E-2</v>
      </c>
      <c r="AO83" s="203">
        <f t="shared" si="89"/>
        <v>1.4303102026488428E-2</v>
      </c>
      <c r="AP83" s="123"/>
      <c r="AQ83" s="121"/>
      <c r="AR83" s="121"/>
      <c r="AS83" s="122"/>
      <c r="AT83" s="122"/>
    </row>
    <row r="84" spans="1:46" s="378" customFormat="1">
      <c r="A84" s="198" t="s">
        <v>191</v>
      </c>
      <c r="B84" s="165">
        <v>526158543.75</v>
      </c>
      <c r="C84" s="176">
        <v>47295.15</v>
      </c>
      <c r="D84" s="165">
        <v>526781587.94999999</v>
      </c>
      <c r="E84" s="176">
        <v>47350.95</v>
      </c>
      <c r="F84" s="116">
        <f t="shared" si="54"/>
        <v>1.1841377611384422E-3</v>
      </c>
      <c r="G84" s="116">
        <f t="shared" si="55"/>
        <v>1.1798249926260015E-3</v>
      </c>
      <c r="H84" s="165">
        <v>528306490.35000002</v>
      </c>
      <c r="I84" s="176">
        <v>47402.1</v>
      </c>
      <c r="J84" s="116">
        <f t="shared" si="70"/>
        <v>2.8947526543861919E-3</v>
      </c>
      <c r="K84" s="116">
        <f t="shared" si="71"/>
        <v>1.08023175881374E-3</v>
      </c>
      <c r="L84" s="165">
        <v>528837162.30000001</v>
      </c>
      <c r="M84" s="176">
        <v>47448.6</v>
      </c>
      <c r="N84" s="116">
        <f t="shared" si="72"/>
        <v>1.0044774381787757E-3</v>
      </c>
      <c r="O84" s="116">
        <f t="shared" si="73"/>
        <v>9.8096919756719648E-4</v>
      </c>
      <c r="P84" s="165">
        <v>529402095.44999999</v>
      </c>
      <c r="Q84" s="176">
        <v>47499.75</v>
      </c>
      <c r="R84" s="116">
        <f t="shared" si="74"/>
        <v>1.0682553917788016E-3</v>
      </c>
      <c r="S84" s="116">
        <f t="shared" si="75"/>
        <v>1.0780086240690233E-3</v>
      </c>
      <c r="T84" s="165">
        <v>529966884.44999999</v>
      </c>
      <c r="U84" s="176">
        <v>47550.9</v>
      </c>
      <c r="V84" s="116">
        <f t="shared" si="76"/>
        <v>1.0668431516500149E-3</v>
      </c>
      <c r="W84" s="116">
        <f t="shared" si="77"/>
        <v>1.0768477728830459E-3</v>
      </c>
      <c r="X84" s="165">
        <v>531535459.64999998</v>
      </c>
      <c r="Y84" s="176">
        <v>47695.05</v>
      </c>
      <c r="Z84" s="116">
        <f t="shared" si="78"/>
        <v>2.9597607813323214E-3</v>
      </c>
      <c r="AA84" s="116">
        <f t="shared" si="79"/>
        <v>3.0314883629963146E-3</v>
      </c>
      <c r="AB84" s="165">
        <v>531145180.5</v>
      </c>
      <c r="AC84" s="176">
        <v>47741.55</v>
      </c>
      <c r="AD84" s="116">
        <f t="shared" si="80"/>
        <v>-7.3424856783207493E-4</v>
      </c>
      <c r="AE84" s="116">
        <f t="shared" si="81"/>
        <v>9.7494394072340838E-4</v>
      </c>
      <c r="AF84" s="165">
        <v>531218208.75</v>
      </c>
      <c r="AG84" s="176">
        <v>47792.7</v>
      </c>
      <c r="AH84" s="116">
        <f t="shared" si="82"/>
        <v>1.3749206936463957E-4</v>
      </c>
      <c r="AI84" s="116">
        <f t="shared" si="83"/>
        <v>1.0713937859159197E-3</v>
      </c>
      <c r="AJ84" s="117">
        <f t="shared" si="84"/>
        <v>1.197683834999639E-3</v>
      </c>
      <c r="AK84" s="117">
        <f t="shared" si="85"/>
        <v>1.3092135544493311E-3</v>
      </c>
      <c r="AL84" s="118">
        <f t="shared" si="86"/>
        <v>8.4221257946113307E-3</v>
      </c>
      <c r="AM84" s="118">
        <f t="shared" si="87"/>
        <v>9.3292742806638518E-3</v>
      </c>
      <c r="AN84" s="119">
        <f t="shared" si="88"/>
        <v>1.2485826447722961E-3</v>
      </c>
      <c r="AO84" s="203">
        <f t="shared" si="89"/>
        <v>6.9886570648286528E-4</v>
      </c>
      <c r="AP84" s="123"/>
      <c r="AQ84" s="121"/>
      <c r="AR84" s="121"/>
      <c r="AS84" s="122"/>
      <c r="AT84" s="122"/>
    </row>
    <row r="85" spans="1:46" s="378" customFormat="1">
      <c r="A85" s="198" t="s">
        <v>197</v>
      </c>
      <c r="B85" s="165">
        <f>2113919.52*400.33</f>
        <v>846265401.44159997</v>
      </c>
      <c r="C85" s="176">
        <f>1.0369*400.33</f>
        <v>415.10217699999998</v>
      </c>
      <c r="D85" s="165">
        <v>836644459.58200002</v>
      </c>
      <c r="E85" s="176">
        <v>393.71780000000001</v>
      </c>
      <c r="F85" s="116">
        <f t="shared" si="54"/>
        <v>-1.1368705187770672E-2</v>
      </c>
      <c r="G85" s="116">
        <f t="shared" si="55"/>
        <v>-5.1515935557235042E-2</v>
      </c>
      <c r="H85" s="165">
        <v>882499152.89279997</v>
      </c>
      <c r="I85" s="176">
        <v>408.74922399999997</v>
      </c>
      <c r="J85" s="116">
        <f t="shared" si="70"/>
        <v>5.4807861076029404E-2</v>
      </c>
      <c r="K85" s="116">
        <f t="shared" si="71"/>
        <v>3.8178167205038631E-2</v>
      </c>
      <c r="L85" s="165">
        <f>393.79*2243225.34</f>
        <v>883359706.63859999</v>
      </c>
      <c r="M85" s="176">
        <f>1.039*393.79</f>
        <v>409.14780999999999</v>
      </c>
      <c r="N85" s="116">
        <f t="shared" si="72"/>
        <v>9.7513265931095184E-4</v>
      </c>
      <c r="O85" s="116">
        <f t="shared" si="73"/>
        <v>9.7513579622116422E-4</v>
      </c>
      <c r="P85" s="165">
        <f>2546928.44*393.45</f>
        <v>1002088994.7179999</v>
      </c>
      <c r="Q85" s="176">
        <f t="shared" ref="Q85" si="90">1.13787110165498*393.45</f>
        <v>447.69538494615188</v>
      </c>
      <c r="R85" s="116">
        <f t="shared" si="74"/>
        <v>0.13440650188946693</v>
      </c>
      <c r="S85" s="116">
        <f t="shared" si="75"/>
        <v>9.4214301052110927E-2</v>
      </c>
      <c r="T85" s="165">
        <f>2633423.23*395.93</f>
        <v>1042651259.4539</v>
      </c>
      <c r="U85" s="176">
        <f>1.0495*395.93</f>
        <v>415.52853500000003</v>
      </c>
      <c r="V85" s="116">
        <f t="shared" si="76"/>
        <v>4.0477707019739059E-2</v>
      </c>
      <c r="W85" s="116">
        <f t="shared" si="77"/>
        <v>-7.184985824685422E-2</v>
      </c>
      <c r="X85" s="165">
        <f>2375475.24*410.5</f>
        <v>975132586.0200001</v>
      </c>
      <c r="Y85" s="176">
        <f>1.0495*410.5</f>
        <v>430.81975000000006</v>
      </c>
      <c r="Z85" s="116">
        <f t="shared" si="78"/>
        <v>-6.4756717859108068E-2</v>
      </c>
      <c r="AA85" s="116">
        <f t="shared" si="79"/>
        <v>3.6799434243426916E-2</v>
      </c>
      <c r="AB85" s="165">
        <f>2606381.01*408.25</f>
        <v>1064055047.3324999</v>
      </c>
      <c r="AC85" s="176">
        <v>428.46</v>
      </c>
      <c r="AD85" s="116">
        <f t="shared" si="80"/>
        <v>9.1190123873755927E-2</v>
      </c>
      <c r="AE85" s="116">
        <f t="shared" si="81"/>
        <v>-5.4773487055783214E-3</v>
      </c>
      <c r="AF85" s="165">
        <f>2612560.24*410.48</f>
        <v>1072403727.3152001</v>
      </c>
      <c r="AG85" s="176">
        <f>1.0495*410.48</f>
        <v>430.79876000000007</v>
      </c>
      <c r="AH85" s="116">
        <f t="shared" si="82"/>
        <v>7.8460978157377254E-3</v>
      </c>
      <c r="AI85" s="116">
        <f t="shared" si="83"/>
        <v>5.4585258833965674E-3</v>
      </c>
      <c r="AJ85" s="117">
        <f t="shared" si="84"/>
        <v>3.1697250160895155E-2</v>
      </c>
      <c r="AK85" s="117">
        <f t="shared" si="85"/>
        <v>5.8478027088158281E-3</v>
      </c>
      <c r="AL85" s="118">
        <f t="shared" si="86"/>
        <v>0.28179146474117439</v>
      </c>
      <c r="AM85" s="118">
        <f t="shared" si="87"/>
        <v>9.4181568626056686E-2</v>
      </c>
      <c r="AN85" s="119">
        <f t="shared" si="88"/>
        <v>6.2530632038166931E-2</v>
      </c>
      <c r="AO85" s="203">
        <f t="shared" si="89"/>
        <v>5.2497037266406942E-2</v>
      </c>
      <c r="AP85" s="123"/>
      <c r="AQ85" s="121"/>
      <c r="AR85" s="121"/>
      <c r="AS85" s="122"/>
      <c r="AT85" s="122"/>
    </row>
    <row r="86" spans="1:46">
      <c r="A86" s="198" t="s">
        <v>208</v>
      </c>
      <c r="B86" s="165">
        <v>104886395.95</v>
      </c>
      <c r="C86" s="176">
        <v>401.13</v>
      </c>
      <c r="D86" s="165">
        <v>104899463.2</v>
      </c>
      <c r="E86" s="176">
        <v>401.16</v>
      </c>
      <c r="F86" s="116">
        <f t="shared" si="54"/>
        <v>1.2458479368696431E-4</v>
      </c>
      <c r="G86" s="116">
        <f t="shared" si="55"/>
        <v>7.4788721860817096E-5</v>
      </c>
      <c r="H86" s="165">
        <v>103422474.77</v>
      </c>
      <c r="I86" s="176">
        <v>395.53</v>
      </c>
      <c r="J86" s="116">
        <f t="shared" si="70"/>
        <v>-1.4080038018726555E-2</v>
      </c>
      <c r="K86" s="116">
        <f t="shared" si="71"/>
        <v>-1.4034300528467573E-2</v>
      </c>
      <c r="L86" s="165">
        <v>123438011.95999999</v>
      </c>
      <c r="M86" s="176">
        <v>393.79</v>
      </c>
      <c r="N86" s="116">
        <f t="shared" si="72"/>
        <v>0.19353179504273429</v>
      </c>
      <c r="O86" s="116">
        <f t="shared" si="73"/>
        <v>-4.3991606199275711E-3</v>
      </c>
      <c r="P86" s="165">
        <v>122948922.95</v>
      </c>
      <c r="Q86" s="176">
        <v>393.57</v>
      </c>
      <c r="R86" s="116">
        <f t="shared" si="74"/>
        <v>-3.9622236475947087E-3</v>
      </c>
      <c r="S86" s="116">
        <f t="shared" si="75"/>
        <v>-5.5867340460658541E-4</v>
      </c>
      <c r="T86" s="165">
        <v>125881556.59999999</v>
      </c>
      <c r="U86" s="176">
        <v>402.94</v>
      </c>
      <c r="V86" s="116">
        <f t="shared" si="76"/>
        <v>2.3852454984031164E-2</v>
      </c>
      <c r="W86" s="116">
        <f t="shared" si="77"/>
        <v>2.3807708920903538E-2</v>
      </c>
      <c r="X86" s="165">
        <v>129729284.65000001</v>
      </c>
      <c r="Y86" s="176">
        <v>415.26</v>
      </c>
      <c r="Z86" s="116">
        <f t="shared" si="78"/>
        <v>3.0566257313027315E-2</v>
      </c>
      <c r="AA86" s="116">
        <f t="shared" si="79"/>
        <v>3.057527175261824E-2</v>
      </c>
      <c r="AB86" s="165">
        <v>128525681.42</v>
      </c>
      <c r="AC86" s="176">
        <v>411.43</v>
      </c>
      <c r="AD86" s="116">
        <f t="shared" si="80"/>
        <v>-9.2778067284286381E-3</v>
      </c>
      <c r="AE86" s="116">
        <f t="shared" si="81"/>
        <v>-9.2231373115638018E-3</v>
      </c>
      <c r="AF86" s="165">
        <v>128080732.77</v>
      </c>
      <c r="AG86" s="176">
        <v>410.23</v>
      </c>
      <c r="AH86" s="116">
        <f t="shared" si="82"/>
        <v>-3.4619435204236706E-3</v>
      </c>
      <c r="AI86" s="116">
        <f t="shared" si="83"/>
        <v>-2.9166565393869883E-3</v>
      </c>
      <c r="AJ86" s="117">
        <f t="shared" si="84"/>
        <v>2.7161635027288269E-2</v>
      </c>
      <c r="AK86" s="117">
        <f t="shared" si="85"/>
        <v>2.9157301239287588E-3</v>
      </c>
      <c r="AL86" s="118">
        <f t="shared" si="86"/>
        <v>0.22098558813216113</v>
      </c>
      <c r="AM86" s="118">
        <f t="shared" si="87"/>
        <v>2.2609432645328529E-2</v>
      </c>
      <c r="AN86" s="119">
        <f t="shared" si="88"/>
        <v>6.9042203456965656E-2</v>
      </c>
      <c r="AO86" s="203">
        <f t="shared" si="89"/>
        <v>1.5783569447870006E-2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434650230110.76752</v>
      </c>
      <c r="C87" s="172"/>
      <c r="D87" s="170">
        <f>SUM(D61:D86)</f>
        <v>439122942767.8219</v>
      </c>
      <c r="E87" s="172"/>
      <c r="F87" s="116">
        <f>((D87-B87)/B87)</f>
        <v>1.0290372228526242E-2</v>
      </c>
      <c r="G87" s="116"/>
      <c r="H87" s="170">
        <f>SUM(H61:H86)</f>
        <v>446769776840.92291</v>
      </c>
      <c r="I87" s="172"/>
      <c r="J87" s="116">
        <f>((H87-D87)/D87)</f>
        <v>1.74138796413198E-2</v>
      </c>
      <c r="K87" s="116"/>
      <c r="L87" s="170">
        <f>SUM(L61:L86)</f>
        <v>457132505206.80859</v>
      </c>
      <c r="M87" s="172"/>
      <c r="N87" s="116">
        <f>((L87-H87)/H87)</f>
        <v>2.3194783763485056E-2</v>
      </c>
      <c r="O87" s="116"/>
      <c r="P87" s="170">
        <f>SUM(P61:P86)</f>
        <v>462211719292.89813</v>
      </c>
      <c r="Q87" s="172"/>
      <c r="R87" s="116">
        <f>((P87-L87)/L87)</f>
        <v>1.1111032421095677E-2</v>
      </c>
      <c r="S87" s="116"/>
      <c r="T87" s="170">
        <f>SUM(T61:T86)</f>
        <v>472489656332.72375</v>
      </c>
      <c r="U87" s="172"/>
      <c r="V87" s="116">
        <f>((T87-P87)/P87)</f>
        <v>2.2236426751682199E-2</v>
      </c>
      <c r="W87" s="116"/>
      <c r="X87" s="170">
        <f>SUM(X61:X86)</f>
        <v>486718344326.01611</v>
      </c>
      <c r="Y87" s="172"/>
      <c r="Z87" s="116">
        <f>((X87-T87)/T87)</f>
        <v>3.0114284625254568E-2</v>
      </c>
      <c r="AA87" s="116"/>
      <c r="AB87" s="170">
        <f>SUM(AB61:AB86)</f>
        <v>482304677429.96259</v>
      </c>
      <c r="AC87" s="172"/>
      <c r="AD87" s="116">
        <f>((AB87-X87)/X87)</f>
        <v>-9.0682156271824094E-3</v>
      </c>
      <c r="AE87" s="116"/>
      <c r="AF87" s="170">
        <f>SUM(AF61:AF86)</f>
        <v>486590881226.19519</v>
      </c>
      <c r="AG87" s="172"/>
      <c r="AH87" s="116">
        <f>((AF87-AB87)/AB87)</f>
        <v>8.8869214768397559E-3</v>
      </c>
      <c r="AI87" s="116"/>
      <c r="AJ87" s="117">
        <f t="shared" si="84"/>
        <v>1.4272435660127612E-2</v>
      </c>
      <c r="AK87" s="117"/>
      <c r="AL87" s="118">
        <f t="shared" si="86"/>
        <v>0.10809714964829584</v>
      </c>
      <c r="AM87" s="118"/>
      <c r="AN87" s="119">
        <f t="shared" si="88"/>
        <v>1.1973228254568426E-2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2288302323.5500002</v>
      </c>
      <c r="C89" s="177">
        <v>69.3</v>
      </c>
      <c r="D89" s="165">
        <v>2290918585.3200002</v>
      </c>
      <c r="E89" s="177">
        <v>69.3</v>
      </c>
      <c r="F89" s="116">
        <f t="shared" ref="F89:G92" si="91">((D89-B89)/B89)</f>
        <v>1.1433199814005323E-3</v>
      </c>
      <c r="G89" s="116">
        <f t="shared" si="91"/>
        <v>0</v>
      </c>
      <c r="H89" s="165">
        <v>2255358653.9499998</v>
      </c>
      <c r="I89" s="177">
        <v>69.3</v>
      </c>
      <c r="J89" s="116">
        <f t="shared" ref="J89:J92" si="92">((H89-D89)/D89)</f>
        <v>-1.5522127934997427E-2</v>
      </c>
      <c r="K89" s="116">
        <f t="shared" ref="K89:K92" si="93">((I89-E89)/E89)</f>
        <v>0</v>
      </c>
      <c r="L89" s="165">
        <v>2257369440.8899999</v>
      </c>
      <c r="M89" s="177">
        <v>69.3</v>
      </c>
      <c r="N89" s="116">
        <f t="shared" ref="N89:N92" si="94">((L89-H89)/H89)</f>
        <v>8.9155972442715335E-4</v>
      </c>
      <c r="O89" s="116">
        <f t="shared" ref="O89:O92" si="95">((M89-I89)/I89)</f>
        <v>0</v>
      </c>
      <c r="P89" s="165">
        <v>2264474448.3499999</v>
      </c>
      <c r="Q89" s="177">
        <v>69.3</v>
      </c>
      <c r="R89" s="116">
        <f t="shared" ref="R89:R92" si="96">((P89-L89)/L89)</f>
        <v>3.1474721555541161E-3</v>
      </c>
      <c r="S89" s="116">
        <f t="shared" ref="S89:S92" si="97">((Q89-M89)/M89)</f>
        <v>0</v>
      </c>
      <c r="T89" s="165">
        <v>2263838570.8899999</v>
      </c>
      <c r="U89" s="177">
        <v>69.3</v>
      </c>
      <c r="V89" s="116">
        <f t="shared" ref="V89:V92" si="98">((T89-P89)/P89)</f>
        <v>-2.8080575625985435E-4</v>
      </c>
      <c r="W89" s="116">
        <f t="shared" ref="W89:W92" si="99">((U89-Q89)/Q89)</f>
        <v>0</v>
      </c>
      <c r="X89" s="165">
        <v>2266341755.2199998</v>
      </c>
      <c r="Y89" s="177">
        <v>69.3</v>
      </c>
      <c r="Z89" s="116">
        <f t="shared" ref="Z89:Z92" si="100">((X89-T89)/T89)</f>
        <v>1.1057256299930557E-3</v>
      </c>
      <c r="AA89" s="116">
        <f t="shared" ref="AA89:AA92" si="101">((Y89-U89)/U89)</f>
        <v>0</v>
      </c>
      <c r="AB89" s="165">
        <v>2268731708.5999999</v>
      </c>
      <c r="AC89" s="177">
        <v>69.3</v>
      </c>
      <c r="AD89" s="116">
        <f t="shared" ref="AD89:AD92" si="102">((AB89-X89)/X89)</f>
        <v>1.0545423586250412E-3</v>
      </c>
      <c r="AE89" s="116">
        <f t="shared" ref="AE89:AE92" si="103">((AC89-Y89)/Y89)</f>
        <v>0</v>
      </c>
      <c r="AF89" s="165">
        <v>2271515793.5300002</v>
      </c>
      <c r="AG89" s="177">
        <v>69.3</v>
      </c>
      <c r="AH89" s="116">
        <f t="shared" ref="AH89:AH92" si="104">((AF89-AB89)/AB89)</f>
        <v>1.2271547664480442E-3</v>
      </c>
      <c r="AI89" s="116">
        <f t="shared" ref="AI89:AI92" si="105">((AG89-AC89)/AC89)</f>
        <v>0</v>
      </c>
      <c r="AJ89" s="117">
        <f t="shared" si="84"/>
        <v>-9.0414488435116701E-4</v>
      </c>
      <c r="AK89" s="117">
        <f t="shared" si="85"/>
        <v>0</v>
      </c>
      <c r="AL89" s="118">
        <f t="shared" si="86"/>
        <v>-8.4694375061302053E-3</v>
      </c>
      <c r="AM89" s="118">
        <f t="shared" si="87"/>
        <v>0</v>
      </c>
      <c r="AN89" s="119">
        <f t="shared" si="88"/>
        <v>5.9800229526057605E-3</v>
      </c>
      <c r="AO89" s="203">
        <f t="shared" si="89"/>
        <v>0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9857267027.5400009</v>
      </c>
      <c r="C90" s="177">
        <v>40.65</v>
      </c>
      <c r="D90" s="165">
        <v>9868422712.6800003</v>
      </c>
      <c r="E90" s="177">
        <v>40.65</v>
      </c>
      <c r="F90" s="116">
        <f t="shared" si="91"/>
        <v>1.1317219173257423E-3</v>
      </c>
      <c r="G90" s="116">
        <f t="shared" si="91"/>
        <v>0</v>
      </c>
      <c r="H90" s="165">
        <v>9869964728.7900009</v>
      </c>
      <c r="I90" s="177">
        <v>40.65</v>
      </c>
      <c r="J90" s="116">
        <f t="shared" si="92"/>
        <v>1.5625760619468235E-4</v>
      </c>
      <c r="K90" s="116">
        <f t="shared" si="93"/>
        <v>0</v>
      </c>
      <c r="L90" s="165">
        <v>9876570471</v>
      </c>
      <c r="M90" s="177">
        <v>40.65</v>
      </c>
      <c r="N90" s="116">
        <f t="shared" si="94"/>
        <v>6.6927718502687189E-4</v>
      </c>
      <c r="O90" s="116">
        <f t="shared" si="95"/>
        <v>0</v>
      </c>
      <c r="P90" s="165">
        <v>9881268722</v>
      </c>
      <c r="Q90" s="177">
        <v>40.65</v>
      </c>
      <c r="R90" s="116">
        <f t="shared" si="96"/>
        <v>4.7569660073759423E-4</v>
      </c>
      <c r="S90" s="116">
        <f t="shared" si="97"/>
        <v>0</v>
      </c>
      <c r="T90" s="165">
        <v>9877813505.1100006</v>
      </c>
      <c r="U90" s="177">
        <v>40.65</v>
      </c>
      <c r="V90" s="116">
        <f t="shared" si="98"/>
        <v>-3.4967340603809052E-4</v>
      </c>
      <c r="W90" s="116">
        <f t="shared" si="99"/>
        <v>0</v>
      </c>
      <c r="X90" s="165">
        <v>9901882853.7199993</v>
      </c>
      <c r="Y90" s="177">
        <v>40.65</v>
      </c>
      <c r="Z90" s="116">
        <f t="shared" si="100"/>
        <v>2.4367081437149146E-3</v>
      </c>
      <c r="AA90" s="116">
        <f t="shared" si="101"/>
        <v>0</v>
      </c>
      <c r="AB90" s="165">
        <v>9902338681.3799992</v>
      </c>
      <c r="AC90" s="177">
        <v>40.65</v>
      </c>
      <c r="AD90" s="116">
        <f t="shared" si="102"/>
        <v>4.6034442815953868E-5</v>
      </c>
      <c r="AE90" s="116">
        <f t="shared" si="103"/>
        <v>0</v>
      </c>
      <c r="AF90" s="165">
        <v>9909355143.3999996</v>
      </c>
      <c r="AG90" s="177">
        <v>40.65</v>
      </c>
      <c r="AH90" s="116">
        <f t="shared" si="104"/>
        <v>7.0856615247809698E-4</v>
      </c>
      <c r="AI90" s="116">
        <f t="shared" si="105"/>
        <v>0</v>
      </c>
      <c r="AJ90" s="117">
        <f t="shared" si="84"/>
        <v>6.5932358028197066E-4</v>
      </c>
      <c r="AK90" s="117">
        <f t="shared" si="85"/>
        <v>0</v>
      </c>
      <c r="AL90" s="118">
        <f t="shared" si="86"/>
        <v>4.14781894855446E-3</v>
      </c>
      <c r="AM90" s="118">
        <f t="shared" si="87"/>
        <v>0</v>
      </c>
      <c r="AN90" s="119">
        <f t="shared" si="88"/>
        <v>8.5069490139138648E-4</v>
      </c>
      <c r="AO90" s="203">
        <f t="shared" si="89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 s="378" customFormat="1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 t="shared" si="91"/>
        <v>0</v>
      </c>
      <c r="G91" s="116">
        <f t="shared" si="91"/>
        <v>0</v>
      </c>
      <c r="H91" s="165">
        <v>30350365696.451077</v>
      </c>
      <c r="I91" s="177">
        <v>11.37</v>
      </c>
      <c r="J91" s="116">
        <f t="shared" ref="J91" si="106">((H91-D91)/D91)</f>
        <v>6.2654655988597357E-3</v>
      </c>
      <c r="K91" s="116">
        <f t="shared" ref="K91" si="107">((I91-E91)/E91)</f>
        <v>6.1946902654865929E-3</v>
      </c>
      <c r="L91" s="165">
        <v>30350365696.451077</v>
      </c>
      <c r="M91" s="177">
        <v>11.37</v>
      </c>
      <c r="N91" s="116">
        <f t="shared" si="94"/>
        <v>0</v>
      </c>
      <c r="O91" s="116">
        <f t="shared" si="95"/>
        <v>0</v>
      </c>
      <c r="P91" s="165">
        <v>30350365696.451077</v>
      </c>
      <c r="Q91" s="177">
        <v>11.37</v>
      </c>
      <c r="R91" s="116">
        <f t="shared" si="96"/>
        <v>0</v>
      </c>
      <c r="S91" s="116">
        <f t="shared" si="97"/>
        <v>0</v>
      </c>
      <c r="T91" s="165">
        <v>30350365696.451077</v>
      </c>
      <c r="U91" s="177">
        <v>11.37</v>
      </c>
      <c r="V91" s="116">
        <f t="shared" si="98"/>
        <v>0</v>
      </c>
      <c r="W91" s="116">
        <f t="shared" si="99"/>
        <v>0</v>
      </c>
      <c r="X91" s="165">
        <v>30350365696.451077</v>
      </c>
      <c r="Y91" s="177">
        <v>11.37</v>
      </c>
      <c r="Z91" s="116">
        <f t="shared" si="100"/>
        <v>0</v>
      </c>
      <c r="AA91" s="116">
        <f t="shared" si="101"/>
        <v>0</v>
      </c>
      <c r="AB91" s="165">
        <v>30350365696.451077</v>
      </c>
      <c r="AC91" s="177">
        <v>11.37</v>
      </c>
      <c r="AD91" s="116">
        <f t="shared" si="102"/>
        <v>0</v>
      </c>
      <c r="AE91" s="116">
        <f t="shared" si="103"/>
        <v>0</v>
      </c>
      <c r="AF91" s="165">
        <v>30350365696.451077</v>
      </c>
      <c r="AG91" s="177">
        <v>11.37</v>
      </c>
      <c r="AH91" s="116">
        <f t="shared" si="104"/>
        <v>0</v>
      </c>
      <c r="AI91" s="116">
        <f t="shared" si="105"/>
        <v>0</v>
      </c>
      <c r="AJ91" s="117">
        <f t="shared" si="84"/>
        <v>7.8318319985746696E-4</v>
      </c>
      <c r="AK91" s="117">
        <f t="shared" si="85"/>
        <v>7.7433628318582411E-4</v>
      </c>
      <c r="AL91" s="118">
        <f t="shared" si="86"/>
        <v>6.2654655988597357E-3</v>
      </c>
      <c r="AM91" s="118">
        <f t="shared" si="87"/>
        <v>6.1946902654865929E-3</v>
      </c>
      <c r="AN91" s="119">
        <f t="shared" si="88"/>
        <v>2.2151766061223759E-3</v>
      </c>
      <c r="AO91" s="203">
        <f t="shared" si="89"/>
        <v>2.1901537470379322E-3</v>
      </c>
      <c r="AP91" s="123"/>
      <c r="AQ91" s="142"/>
      <c r="AR91" s="142"/>
      <c r="AS91" s="122"/>
      <c r="AT91" s="122"/>
    </row>
    <row r="92" spans="1:46">
      <c r="A92" s="198" t="s">
        <v>216</v>
      </c>
      <c r="B92" s="165">
        <v>0</v>
      </c>
      <c r="C92" s="177">
        <v>0</v>
      </c>
      <c r="D92" s="165">
        <v>0</v>
      </c>
      <c r="E92" s="177">
        <v>0</v>
      </c>
      <c r="F92" s="116" t="e">
        <f t="shared" si="91"/>
        <v>#DIV/0!</v>
      </c>
      <c r="G92" s="116" t="e">
        <f t="shared" si="91"/>
        <v>#DIV/0!</v>
      </c>
      <c r="H92" s="165">
        <v>0</v>
      </c>
      <c r="I92" s="177">
        <v>0</v>
      </c>
      <c r="J92" s="116" t="e">
        <f t="shared" si="92"/>
        <v>#DIV/0!</v>
      </c>
      <c r="K92" s="116" t="e">
        <f t="shared" si="93"/>
        <v>#DIV/0!</v>
      </c>
      <c r="L92" s="165">
        <v>7400000</v>
      </c>
      <c r="M92" s="177">
        <v>100</v>
      </c>
      <c r="N92" s="116" t="e">
        <f t="shared" si="94"/>
        <v>#DIV/0!</v>
      </c>
      <c r="O92" s="116" t="e">
        <f t="shared" si="95"/>
        <v>#DIV/0!</v>
      </c>
      <c r="P92" s="165">
        <v>7400000</v>
      </c>
      <c r="Q92" s="177">
        <v>100</v>
      </c>
      <c r="R92" s="116">
        <f t="shared" si="96"/>
        <v>0</v>
      </c>
      <c r="S92" s="116">
        <f t="shared" si="97"/>
        <v>0</v>
      </c>
      <c r="T92" s="165">
        <v>7400000</v>
      </c>
      <c r="U92" s="177">
        <v>100</v>
      </c>
      <c r="V92" s="116">
        <f t="shared" si="98"/>
        <v>0</v>
      </c>
      <c r="W92" s="116">
        <f t="shared" si="99"/>
        <v>0</v>
      </c>
      <c r="X92" s="165">
        <v>7400000000</v>
      </c>
      <c r="Y92" s="177">
        <v>100</v>
      </c>
      <c r="Z92" s="116">
        <f t="shared" si="100"/>
        <v>999</v>
      </c>
      <c r="AA92" s="116">
        <f t="shared" si="101"/>
        <v>0</v>
      </c>
      <c r="AB92" s="165">
        <v>7400000000</v>
      </c>
      <c r="AC92" s="177">
        <v>100</v>
      </c>
      <c r="AD92" s="116">
        <f t="shared" si="102"/>
        <v>0</v>
      </c>
      <c r="AE92" s="116">
        <f t="shared" si="103"/>
        <v>0</v>
      </c>
      <c r="AF92" s="165">
        <v>7400000000</v>
      </c>
      <c r="AG92" s="177">
        <v>100</v>
      </c>
      <c r="AH92" s="116">
        <f t="shared" si="104"/>
        <v>0</v>
      </c>
      <c r="AI92" s="116">
        <f t="shared" si="105"/>
        <v>0</v>
      </c>
      <c r="AJ92" s="117" t="e">
        <f t="shared" si="84"/>
        <v>#DIV/0!</v>
      </c>
      <c r="AK92" s="117" t="e">
        <f t="shared" si="85"/>
        <v>#DIV/0!</v>
      </c>
      <c r="AL92" s="118" t="e">
        <f t="shared" si="86"/>
        <v>#DIV/0!</v>
      </c>
      <c r="AM92" s="118" t="e">
        <f t="shared" si="87"/>
        <v>#DIV/0!</v>
      </c>
      <c r="AN92" s="119" t="e">
        <f t="shared" si="88"/>
        <v>#DIV/0!</v>
      </c>
      <c r="AO92" s="203" t="e">
        <f t="shared" si="89"/>
        <v>#DIV/0!</v>
      </c>
      <c r="AP92" s="123"/>
      <c r="AQ92" s="133">
        <f>SUM(AQ88:AQ90)</f>
        <v>46073885489.857651</v>
      </c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0" t="s">
        <v>56</v>
      </c>
      <c r="B93" s="170">
        <f>SUM(B89:B92)</f>
        <v>42306959892.688919</v>
      </c>
      <c r="C93" s="172"/>
      <c r="D93" s="170">
        <f>SUM(D89:D92)</f>
        <v>42320731839.598915</v>
      </c>
      <c r="E93" s="172"/>
      <c r="F93" s="116">
        <f>((D93-B93)/B93)</f>
        <v>3.2552438050213029E-4</v>
      </c>
      <c r="G93" s="116"/>
      <c r="H93" s="170">
        <f>SUM(H89:H92)</f>
        <v>42475689079.191078</v>
      </c>
      <c r="I93" s="172"/>
      <c r="J93" s="116">
        <f>((H93-D93)/D93)</f>
        <v>3.6614971635998924E-3</v>
      </c>
      <c r="K93" s="116"/>
      <c r="L93" s="170">
        <f>SUM(L89:L92)</f>
        <v>42491705608.34108</v>
      </c>
      <c r="M93" s="172"/>
      <c r="N93" s="116">
        <f>((L93-H93)/H93)</f>
        <v>3.7707520459857717E-4</v>
      </c>
      <c r="O93" s="116"/>
      <c r="P93" s="170">
        <f>SUM(P89:P92)</f>
        <v>42503508866.801079</v>
      </c>
      <c r="Q93" s="172"/>
      <c r="R93" s="116">
        <f>((P93-L93)/L93)</f>
        <v>2.7777794021245682E-4</v>
      </c>
      <c r="S93" s="116"/>
      <c r="T93" s="170">
        <f>SUM(T89:T92)</f>
        <v>42499417772.45108</v>
      </c>
      <c r="U93" s="172"/>
      <c r="V93" s="116">
        <f>((T93-P93)/P93)</f>
        <v>-9.6253096722420791E-5</v>
      </c>
      <c r="W93" s="116"/>
      <c r="X93" s="170">
        <f>SUM(X89:X92)</f>
        <v>49918590305.391075</v>
      </c>
      <c r="Y93" s="172"/>
      <c r="Z93" s="116">
        <f>((X93-T93)/T93)</f>
        <v>0.17457115701357306</v>
      </c>
      <c r="AA93" s="116"/>
      <c r="AB93" s="170">
        <f>SUM(AB89:AB92)</f>
        <v>49921436086.431076</v>
      </c>
      <c r="AC93" s="172"/>
      <c r="AD93" s="116">
        <f>((AB93-X93)/X93)</f>
        <v>5.7008441596428228E-5</v>
      </c>
      <c r="AE93" s="116"/>
      <c r="AF93" s="170">
        <f>SUM(AF89:AF92)</f>
        <v>49931236633.381073</v>
      </c>
      <c r="AG93" s="172"/>
      <c r="AH93" s="116">
        <f>((AF93-AB93)/AB93)</f>
        <v>1.9631941142536145E-4</v>
      </c>
      <c r="AI93" s="116"/>
      <c r="AJ93" s="117">
        <f t="shared" si="84"/>
        <v>2.2421263307348185E-2</v>
      </c>
      <c r="AK93" s="117"/>
      <c r="AL93" s="118">
        <f t="shared" si="86"/>
        <v>0.17982923411218318</v>
      </c>
      <c r="AM93" s="118"/>
      <c r="AN93" s="119">
        <f t="shared" si="88"/>
        <v>6.1490031020722334E-2</v>
      </c>
      <c r="AO93" s="203"/>
      <c r="AP93" s="123"/>
      <c r="AQ93" s="133"/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1" t="s">
        <v>82</v>
      </c>
      <c r="B94" s="170"/>
      <c r="C94" s="172"/>
      <c r="D94" s="170"/>
      <c r="E94" s="172"/>
      <c r="F94" s="116"/>
      <c r="G94" s="116"/>
      <c r="H94" s="170"/>
      <c r="I94" s="172"/>
      <c r="J94" s="116"/>
      <c r="K94" s="116"/>
      <c r="L94" s="170"/>
      <c r="M94" s="172"/>
      <c r="N94" s="116"/>
      <c r="O94" s="116"/>
      <c r="P94" s="170"/>
      <c r="Q94" s="172"/>
      <c r="R94" s="116"/>
      <c r="S94" s="116"/>
      <c r="T94" s="170"/>
      <c r="U94" s="172"/>
      <c r="V94" s="116"/>
      <c r="W94" s="116"/>
      <c r="X94" s="170"/>
      <c r="Y94" s="172"/>
      <c r="Z94" s="116"/>
      <c r="AA94" s="116"/>
      <c r="AB94" s="170"/>
      <c r="AC94" s="172"/>
      <c r="AD94" s="116"/>
      <c r="AE94" s="116"/>
      <c r="AF94" s="170"/>
      <c r="AG94" s="172"/>
      <c r="AH94" s="116"/>
      <c r="AI94" s="116"/>
      <c r="AJ94" s="117"/>
      <c r="AK94" s="117"/>
      <c r="AL94" s="118"/>
      <c r="AM94" s="118"/>
      <c r="AN94" s="119"/>
      <c r="AO94" s="203"/>
      <c r="AP94" s="123"/>
      <c r="AQ94" s="121">
        <v>885354617.76999998</v>
      </c>
      <c r="AR94" s="121">
        <v>1763.14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35</v>
      </c>
      <c r="B95" s="165">
        <v>1666505230.26</v>
      </c>
      <c r="C95" s="165">
        <v>3228.8</v>
      </c>
      <c r="D95" s="165">
        <v>1687424822.6800001</v>
      </c>
      <c r="E95" s="165">
        <v>3259.17</v>
      </c>
      <c r="F95" s="116">
        <f t="shared" ref="F95:F114" si="108">((D95-B95)/B95)</f>
        <v>1.2552971355953263E-2</v>
      </c>
      <c r="G95" s="116">
        <f t="shared" ref="G95:G114" si="109">((E95-C95)/C95)</f>
        <v>9.405971258671918E-3</v>
      </c>
      <c r="H95" s="165">
        <v>1838782855.3099999</v>
      </c>
      <c r="I95" s="165">
        <v>3311.78</v>
      </c>
      <c r="J95" s="116">
        <f t="shared" ref="J95:J114" si="110">((H95-D95)/D95)</f>
        <v>8.9697644953219413E-2</v>
      </c>
      <c r="K95" s="116">
        <f t="shared" ref="K95:K114" si="111">((I95-E95)/E95)</f>
        <v>1.6142146620151794E-2</v>
      </c>
      <c r="L95" s="165">
        <v>1845723491.72</v>
      </c>
      <c r="M95" s="165">
        <v>3292.16</v>
      </c>
      <c r="N95" s="116">
        <f t="shared" ref="N95:N114" si="112">((L95-H95)/H95)</f>
        <v>3.7745818599281889E-3</v>
      </c>
      <c r="O95" s="116">
        <f t="shared" ref="O95:O114" si="113">((M95-I95)/I95)</f>
        <v>-5.9243065662575242E-3</v>
      </c>
      <c r="P95" s="165">
        <v>1886929993.48</v>
      </c>
      <c r="Q95" s="165">
        <v>3315.18</v>
      </c>
      <c r="R95" s="116">
        <f t="shared" ref="R95:R114" si="114">((P95-L95)/L95)</f>
        <v>2.2325392695522511E-2</v>
      </c>
      <c r="S95" s="116">
        <f t="shared" ref="S95:S114" si="115">((Q95-M95)/M95)</f>
        <v>6.9923697511664025E-3</v>
      </c>
      <c r="T95" s="165">
        <v>1905218638.78</v>
      </c>
      <c r="U95" s="165">
        <v>3291.73</v>
      </c>
      <c r="V95" s="116">
        <f t="shared" ref="V95:V114" si="116">((T95-P95)/P95)</f>
        <v>9.6922754756104297E-3</v>
      </c>
      <c r="W95" s="116">
        <f t="shared" ref="W95:W114" si="117">((U95-Q95)/Q95)</f>
        <v>-7.0735224030067205E-3</v>
      </c>
      <c r="X95" s="165">
        <v>1884251298.8900001</v>
      </c>
      <c r="Y95" s="165">
        <v>3173.37</v>
      </c>
      <c r="Z95" s="116">
        <f t="shared" ref="Z95:Z114" si="118">((X95-T95)/T95)</f>
        <v>-1.1005214552921984E-2</v>
      </c>
      <c r="AA95" s="116">
        <f t="shared" ref="AA95:AA114" si="119">((Y95-U95)/U95)</f>
        <v>-3.5956776527844063E-2</v>
      </c>
      <c r="AB95" s="165">
        <v>1855537562.6600001</v>
      </c>
      <c r="AC95" s="165">
        <v>3166.43</v>
      </c>
      <c r="AD95" s="116">
        <f t="shared" ref="AD95:AD114" si="120">((AB95-X95)/X95)</f>
        <v>-1.5238803999718662E-2</v>
      </c>
      <c r="AE95" s="116">
        <f t="shared" ref="AE95:AE114" si="121">((AC95-Y95)/Y95)</f>
        <v>-2.1869495205412716E-3</v>
      </c>
      <c r="AF95" s="165">
        <v>1856514244.1300001</v>
      </c>
      <c r="AG95" s="165">
        <v>3173.63</v>
      </c>
      <c r="AH95" s="116">
        <f t="shared" ref="AH95:AH114" si="122">((AF95-AB95)/AB95)</f>
        <v>5.2636038722919188E-4</v>
      </c>
      <c r="AI95" s="116">
        <f t="shared" ref="AI95:AI114" si="123">((AG95-AC95)/AC95)</f>
        <v>2.2738541512050711E-3</v>
      </c>
      <c r="AJ95" s="117">
        <f t="shared" si="84"/>
        <v>1.4040651021852795E-2</v>
      </c>
      <c r="AK95" s="117">
        <f t="shared" si="85"/>
        <v>-2.0409016545567993E-3</v>
      </c>
      <c r="AL95" s="118">
        <f t="shared" si="86"/>
        <v>0.10020560274883773</v>
      </c>
      <c r="AM95" s="118">
        <f t="shared" si="87"/>
        <v>-2.6245946053749868E-2</v>
      </c>
      <c r="AN95" s="119">
        <f t="shared" si="88"/>
        <v>3.2920573966863646E-2</v>
      </c>
      <c r="AO95" s="203">
        <f t="shared" si="89"/>
        <v>1.5823072022977763E-2</v>
      </c>
      <c r="AP95" s="123"/>
      <c r="AQ95" s="126">
        <v>113791197</v>
      </c>
      <c r="AR95" s="125">
        <v>81.52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33</v>
      </c>
      <c r="B96" s="165">
        <v>180831828</v>
      </c>
      <c r="C96" s="165">
        <v>134.47</v>
      </c>
      <c r="D96" s="165">
        <v>182216848</v>
      </c>
      <c r="E96" s="165">
        <v>134.47</v>
      </c>
      <c r="F96" s="116">
        <f t="shared" si="108"/>
        <v>7.6591605322930212E-3</v>
      </c>
      <c r="G96" s="116">
        <f t="shared" si="109"/>
        <v>0</v>
      </c>
      <c r="H96" s="165">
        <v>185187100</v>
      </c>
      <c r="I96" s="165">
        <v>137.83000000000001</v>
      </c>
      <c r="J96" s="116">
        <f t="shared" si="110"/>
        <v>1.6300644164363991E-2</v>
      </c>
      <c r="K96" s="116">
        <f t="shared" si="111"/>
        <v>2.4986985944820506E-2</v>
      </c>
      <c r="L96" s="165">
        <v>185912038</v>
      </c>
      <c r="M96" s="165">
        <v>138.38</v>
      </c>
      <c r="N96" s="116">
        <f t="shared" si="112"/>
        <v>3.9146247227803662E-3</v>
      </c>
      <c r="O96" s="116">
        <f t="shared" si="113"/>
        <v>3.9904229848362685E-3</v>
      </c>
      <c r="P96" s="165">
        <v>189131092</v>
      </c>
      <c r="Q96" s="165">
        <v>140.81</v>
      </c>
      <c r="R96" s="116">
        <f t="shared" si="114"/>
        <v>1.7314930408110527E-2</v>
      </c>
      <c r="S96" s="116">
        <f t="shared" si="115"/>
        <v>1.7560341089752903E-2</v>
      </c>
      <c r="T96" s="165">
        <v>186548809</v>
      </c>
      <c r="U96" s="165">
        <v>138.88</v>
      </c>
      <c r="V96" s="116">
        <f t="shared" si="116"/>
        <v>-1.3653402900037187E-2</v>
      </c>
      <c r="W96" s="116">
        <f t="shared" si="117"/>
        <v>-1.3706412896811354E-2</v>
      </c>
      <c r="X96" s="165">
        <v>180958712</v>
      </c>
      <c r="Y96" s="165">
        <v>134.69999999999999</v>
      </c>
      <c r="Z96" s="116">
        <f t="shared" si="118"/>
        <v>-2.9965868074772861E-2</v>
      </c>
      <c r="AA96" s="116">
        <f t="shared" si="119"/>
        <v>-3.0097926267281156E-2</v>
      </c>
      <c r="AB96" s="165">
        <v>180930996</v>
      </c>
      <c r="AC96" s="165">
        <v>134.68</v>
      </c>
      <c r="AD96" s="116">
        <f t="shared" si="120"/>
        <v>-1.5316200968539166E-4</v>
      </c>
      <c r="AE96" s="116">
        <f t="shared" si="121"/>
        <v>-1.4847809948019162E-4</v>
      </c>
      <c r="AF96" s="165">
        <v>180478164</v>
      </c>
      <c r="AG96" s="165">
        <v>134.34</v>
      </c>
      <c r="AH96" s="116">
        <f t="shared" si="122"/>
        <v>-2.5027884111133727E-3</v>
      </c>
      <c r="AI96" s="116">
        <f t="shared" si="123"/>
        <v>-2.5245025245025495E-3</v>
      </c>
      <c r="AJ96" s="117">
        <f t="shared" si="84"/>
        <v>-1.3573269600761345E-4</v>
      </c>
      <c r="AK96" s="117">
        <f t="shared" si="85"/>
        <v>7.5537789168031682E-6</v>
      </c>
      <c r="AL96" s="118">
        <f t="shared" si="86"/>
        <v>-9.5418399510455807E-3</v>
      </c>
      <c r="AM96" s="118">
        <f t="shared" si="87"/>
        <v>-9.6675838476980333E-4</v>
      </c>
      <c r="AN96" s="119">
        <f t="shared" si="88"/>
        <v>1.5720839325693452E-2</v>
      </c>
      <c r="AO96" s="203">
        <f t="shared" si="89"/>
        <v>1.7107993719508677E-2</v>
      </c>
      <c r="AP96" s="123"/>
      <c r="AQ96" s="121">
        <v>1066913090.3099999</v>
      </c>
      <c r="AR96" s="125">
        <v>1.1691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99</v>
      </c>
      <c r="B97" s="165">
        <v>1063084975.89</v>
      </c>
      <c r="C97" s="165">
        <v>1.3895999999999999</v>
      </c>
      <c r="D97" s="165">
        <v>1079646007.1800001</v>
      </c>
      <c r="E97" s="165">
        <v>1.4117</v>
      </c>
      <c r="F97" s="116">
        <f t="shared" si="108"/>
        <v>1.5578276116766127E-2</v>
      </c>
      <c r="G97" s="116">
        <f t="shared" si="109"/>
        <v>1.5903857225100754E-2</v>
      </c>
      <c r="H97" s="165">
        <v>1102831929.3499999</v>
      </c>
      <c r="I97" s="165">
        <v>1.4427000000000001</v>
      </c>
      <c r="J97" s="116">
        <f t="shared" si="110"/>
        <v>2.1475485497844525E-2</v>
      </c>
      <c r="K97" s="116">
        <f t="shared" si="111"/>
        <v>2.1959339803074407E-2</v>
      </c>
      <c r="L97" s="165">
        <v>983412010.29999995</v>
      </c>
      <c r="M97" s="165">
        <v>1.4457</v>
      </c>
      <c r="N97" s="116">
        <f t="shared" si="112"/>
        <v>-0.10828478562493658</v>
      </c>
      <c r="O97" s="116">
        <f t="shared" si="113"/>
        <v>2.079434393844799E-3</v>
      </c>
      <c r="P97" s="165">
        <v>1007011687.61</v>
      </c>
      <c r="Q97" s="165">
        <v>1.4809000000000001</v>
      </c>
      <c r="R97" s="116">
        <f t="shared" si="114"/>
        <v>2.3997751769170215E-2</v>
      </c>
      <c r="S97" s="116">
        <f t="shared" si="115"/>
        <v>2.4348066680500879E-2</v>
      </c>
      <c r="T97" s="165">
        <v>988632899.74000001</v>
      </c>
      <c r="U97" s="165">
        <v>1.4537</v>
      </c>
      <c r="V97" s="116">
        <f t="shared" si="116"/>
        <v>-1.8250818829739168E-2</v>
      </c>
      <c r="W97" s="116">
        <f t="shared" si="117"/>
        <v>-1.8367209129583437E-2</v>
      </c>
      <c r="X97" s="165">
        <v>953342672.35000002</v>
      </c>
      <c r="Y97" s="165">
        <v>1.4024000000000001</v>
      </c>
      <c r="Z97" s="116">
        <f t="shared" si="118"/>
        <v>-3.5695987256018837E-2</v>
      </c>
      <c r="AA97" s="116">
        <f t="shared" si="119"/>
        <v>-3.5289261883469702E-2</v>
      </c>
      <c r="AB97" s="165">
        <v>953570260.99000001</v>
      </c>
      <c r="AC97" s="165">
        <v>1.4031</v>
      </c>
      <c r="AD97" s="116">
        <f t="shared" si="120"/>
        <v>2.3872700404669524E-4</v>
      </c>
      <c r="AE97" s="116">
        <f t="shared" si="121"/>
        <v>4.9914432401591759E-4</v>
      </c>
      <c r="AF97" s="165">
        <v>927529328.88999999</v>
      </c>
      <c r="AG97" s="165">
        <v>1.3658999999999999</v>
      </c>
      <c r="AH97" s="116">
        <f t="shared" si="122"/>
        <v>-2.7308876089491545E-2</v>
      </c>
      <c r="AI97" s="116">
        <f t="shared" si="123"/>
        <v>-2.6512721830233142E-2</v>
      </c>
      <c r="AJ97" s="117">
        <f t="shared" si="84"/>
        <v>-1.603127842654482E-2</v>
      </c>
      <c r="AK97" s="117">
        <f t="shared" si="85"/>
        <v>-1.9224188020936913E-3</v>
      </c>
      <c r="AL97" s="118">
        <f t="shared" si="86"/>
        <v>-0.14089495749382139</v>
      </c>
      <c r="AM97" s="118">
        <f t="shared" si="87"/>
        <v>-3.2443153644542089E-2</v>
      </c>
      <c r="AN97" s="119">
        <f t="shared" si="88"/>
        <v>4.3593050799456225E-2</v>
      </c>
      <c r="AO97" s="203">
        <f t="shared" si="89"/>
        <v>2.2641908250877339E-2</v>
      </c>
      <c r="AP97" s="123"/>
      <c r="AQ97" s="121">
        <v>4173976375.3699999</v>
      </c>
      <c r="AR97" s="125">
        <v>299.53579999999999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10</v>
      </c>
      <c r="B98" s="165">
        <v>4132984640.0500002</v>
      </c>
      <c r="C98" s="165">
        <v>418.16750000000002</v>
      </c>
      <c r="D98" s="165">
        <v>4162410579.7199998</v>
      </c>
      <c r="E98" s="165">
        <v>419.22250000000003</v>
      </c>
      <c r="F98" s="116">
        <f t="shared" si="108"/>
        <v>7.119779586125829E-3</v>
      </c>
      <c r="G98" s="116">
        <f t="shared" si="109"/>
        <v>2.5229124692856494E-3</v>
      </c>
      <c r="H98" s="165">
        <v>4093253815.2800002</v>
      </c>
      <c r="I98" s="165">
        <v>412.40859999999998</v>
      </c>
      <c r="J98" s="116">
        <f t="shared" si="110"/>
        <v>-1.6614594623832538E-2</v>
      </c>
      <c r="K98" s="116">
        <f t="shared" si="111"/>
        <v>-1.6253660049257962E-2</v>
      </c>
      <c r="L98" s="165">
        <v>4091340116.8800001</v>
      </c>
      <c r="M98" s="165">
        <v>413.541</v>
      </c>
      <c r="N98" s="116">
        <f t="shared" si="112"/>
        <v>-4.6752497801536605E-4</v>
      </c>
      <c r="O98" s="116">
        <f t="shared" si="113"/>
        <v>2.7458205284759296E-3</v>
      </c>
      <c r="P98" s="165">
        <v>4121902446.3000002</v>
      </c>
      <c r="Q98" s="165">
        <v>416.46249999999998</v>
      </c>
      <c r="R98" s="116">
        <f t="shared" si="114"/>
        <v>7.4700045820943603E-3</v>
      </c>
      <c r="S98" s="116">
        <f t="shared" si="115"/>
        <v>7.0645957716404919E-3</v>
      </c>
      <c r="T98" s="165">
        <v>4121902446.3000002</v>
      </c>
      <c r="U98" s="165">
        <v>416.46249999999998</v>
      </c>
      <c r="V98" s="116">
        <f t="shared" si="116"/>
        <v>0</v>
      </c>
      <c r="W98" s="116">
        <f t="shared" si="117"/>
        <v>0</v>
      </c>
      <c r="X98" s="165">
        <v>4016522929.6300001</v>
      </c>
      <c r="Y98" s="165">
        <v>393.92140000000001</v>
      </c>
      <c r="Z98" s="116">
        <f t="shared" si="118"/>
        <v>-2.5565747380701196E-2</v>
      </c>
      <c r="AA98" s="116">
        <f t="shared" si="119"/>
        <v>-5.4125161329051173E-2</v>
      </c>
      <c r="AB98" s="165">
        <v>4182171019.9000001</v>
      </c>
      <c r="AC98" s="165">
        <v>422.41160000000002</v>
      </c>
      <c r="AD98" s="116">
        <f t="shared" si="120"/>
        <v>4.1241664288285136E-2</v>
      </c>
      <c r="AE98" s="116">
        <f t="shared" si="121"/>
        <v>7.2324580487376458E-2</v>
      </c>
      <c r="AF98" s="165">
        <v>4183056210.5300002</v>
      </c>
      <c r="AG98" s="165">
        <v>423.04160000000002</v>
      </c>
      <c r="AH98" s="116">
        <f t="shared" si="122"/>
        <v>2.1165816170312429E-4</v>
      </c>
      <c r="AI98" s="116">
        <f t="shared" si="123"/>
        <v>1.4914363147224068E-3</v>
      </c>
      <c r="AJ98" s="117">
        <f t="shared" si="84"/>
        <v>1.6744049544574187E-3</v>
      </c>
      <c r="AK98" s="117">
        <f t="shared" si="85"/>
        <v>1.9713155241489746E-3</v>
      </c>
      <c r="AL98" s="118">
        <f t="shared" si="86"/>
        <v>4.9600178585432163E-3</v>
      </c>
      <c r="AM98" s="118">
        <f t="shared" si="87"/>
        <v>9.1099595083756028E-3</v>
      </c>
      <c r="AN98" s="119">
        <f t="shared" si="88"/>
        <v>1.9693558119698668E-2</v>
      </c>
      <c r="AO98" s="203">
        <f t="shared" si="89"/>
        <v>3.4763503708839495E-2</v>
      </c>
      <c r="AP98" s="123"/>
      <c r="AQ98" s="121">
        <v>2336951594.8200002</v>
      </c>
      <c r="AR98" s="125">
        <v>9.7842000000000002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19</v>
      </c>
      <c r="B99" s="165">
        <v>2556228065.29</v>
      </c>
      <c r="C99" s="165">
        <v>12.050700000000001</v>
      </c>
      <c r="D99" s="165">
        <v>2482099447.79</v>
      </c>
      <c r="E99" s="165">
        <v>12.4694</v>
      </c>
      <c r="F99" s="116">
        <f t="shared" si="108"/>
        <v>-2.8999219008101387E-2</v>
      </c>
      <c r="G99" s="116">
        <f t="shared" si="109"/>
        <v>3.4744869592637721E-2</v>
      </c>
      <c r="H99" s="165">
        <v>2521672678.2600002</v>
      </c>
      <c r="I99" s="165">
        <v>12.6713</v>
      </c>
      <c r="J99" s="116">
        <f t="shared" si="110"/>
        <v>1.5943450817506644E-2</v>
      </c>
      <c r="K99" s="116">
        <f t="shared" si="111"/>
        <v>1.6191637127688598E-2</v>
      </c>
      <c r="L99" s="165">
        <v>2514340256.2800002</v>
      </c>
      <c r="M99" s="165">
        <v>12.635</v>
      </c>
      <c r="N99" s="116">
        <f t="shared" si="112"/>
        <v>-2.9077612027979473E-3</v>
      </c>
      <c r="O99" s="116">
        <f t="shared" si="113"/>
        <v>-2.8647415813689726E-3</v>
      </c>
      <c r="P99" s="165">
        <v>2549984507.27</v>
      </c>
      <c r="Q99" s="165">
        <v>12.8231</v>
      </c>
      <c r="R99" s="116">
        <f t="shared" si="114"/>
        <v>1.4176383208665606E-2</v>
      </c>
      <c r="S99" s="116">
        <f t="shared" si="115"/>
        <v>1.4887218045112812E-2</v>
      </c>
      <c r="T99" s="165">
        <v>2522226534.0900002</v>
      </c>
      <c r="U99" s="165">
        <v>12.6823</v>
      </c>
      <c r="V99" s="116">
        <f t="shared" si="116"/>
        <v>-1.0885545814440014E-2</v>
      </c>
      <c r="W99" s="116">
        <f t="shared" si="117"/>
        <v>-1.0980184198828714E-2</v>
      </c>
      <c r="X99" s="165">
        <v>2469110820.6700001</v>
      </c>
      <c r="Y99" s="165">
        <v>12.414099999999999</v>
      </c>
      <c r="Z99" s="116">
        <f t="shared" si="118"/>
        <v>-2.1059057424896933E-2</v>
      </c>
      <c r="AA99" s="116">
        <f t="shared" si="119"/>
        <v>-2.1147583640191467E-2</v>
      </c>
      <c r="AB99" s="165">
        <v>2452810267.98</v>
      </c>
      <c r="AC99" s="165">
        <v>12.334199999999999</v>
      </c>
      <c r="AD99" s="116">
        <f t="shared" si="120"/>
        <v>-6.6017906339160817E-3</v>
      </c>
      <c r="AE99" s="116">
        <f t="shared" si="121"/>
        <v>-6.4362297709862418E-3</v>
      </c>
      <c r="AF99" s="165">
        <v>2446402690.8499999</v>
      </c>
      <c r="AG99" s="165">
        <v>12.298299999999999</v>
      </c>
      <c r="AH99" s="116">
        <f t="shared" si="122"/>
        <v>-2.6123411230160264E-3</v>
      </c>
      <c r="AI99" s="116">
        <f t="shared" si="123"/>
        <v>-2.9106062817207297E-3</v>
      </c>
      <c r="AJ99" s="117">
        <f t="shared" si="84"/>
        <v>-5.3682351476245175E-3</v>
      </c>
      <c r="AK99" s="117">
        <f t="shared" si="85"/>
        <v>2.6855474115428757E-3</v>
      </c>
      <c r="AL99" s="118">
        <f t="shared" si="86"/>
        <v>-1.4381678772695255E-2</v>
      </c>
      <c r="AM99" s="118">
        <f t="shared" si="87"/>
        <v>-1.372159045343007E-2</v>
      </c>
      <c r="AN99" s="119">
        <f t="shared" si="88"/>
        <v>1.5521490297374464E-2</v>
      </c>
      <c r="AO99" s="203">
        <f t="shared" si="89"/>
        <v>1.7965026275631724E-2</v>
      </c>
      <c r="AP99" s="123"/>
      <c r="AQ99" s="143">
        <v>0</v>
      </c>
      <c r="AR99" s="144">
        <v>0</v>
      </c>
      <c r="AS99" s="122" t="e">
        <f>(#REF!/AQ99)-1</f>
        <v>#REF!</v>
      </c>
      <c r="AT99" s="122" t="e">
        <f>(#REF!/AR99)-1</f>
        <v>#REF!</v>
      </c>
    </row>
    <row r="100" spans="1:46">
      <c r="A100" s="199" t="s">
        <v>163</v>
      </c>
      <c r="B100" s="165">
        <v>4070677479.1100001</v>
      </c>
      <c r="C100" s="165">
        <v>189.12</v>
      </c>
      <c r="D100" s="165">
        <v>4189135030.2800002</v>
      </c>
      <c r="E100" s="165">
        <v>189.34</v>
      </c>
      <c r="F100" s="116">
        <f t="shared" si="108"/>
        <v>2.9100205500903319E-2</v>
      </c>
      <c r="G100" s="116">
        <f t="shared" si="109"/>
        <v>1.1632825719120074E-3</v>
      </c>
      <c r="H100" s="165">
        <v>4242553750.4099998</v>
      </c>
      <c r="I100" s="165">
        <v>191.08</v>
      </c>
      <c r="J100" s="116">
        <f t="shared" si="110"/>
        <v>1.2751730308017585E-2</v>
      </c>
      <c r="K100" s="116">
        <f t="shared" si="111"/>
        <v>9.1898172599556831E-3</v>
      </c>
      <c r="L100" s="165">
        <v>4254280580.1900001</v>
      </c>
      <c r="M100" s="165">
        <v>190.79</v>
      </c>
      <c r="N100" s="116">
        <f t="shared" si="112"/>
        <v>2.7640969260240792E-3</v>
      </c>
      <c r="O100" s="116">
        <f t="shared" si="113"/>
        <v>-1.5176889261043565E-3</v>
      </c>
      <c r="P100" s="165">
        <v>4320296193.5699997</v>
      </c>
      <c r="Q100" s="165">
        <v>192.43</v>
      </c>
      <c r="R100" s="116">
        <f t="shared" si="114"/>
        <v>1.5517456391428541E-2</v>
      </c>
      <c r="S100" s="116">
        <f t="shared" si="115"/>
        <v>8.5958383563080609E-3</v>
      </c>
      <c r="T100" s="165">
        <v>4327766908.1599998</v>
      </c>
      <c r="U100" s="165">
        <v>190.5</v>
      </c>
      <c r="V100" s="116">
        <f t="shared" si="116"/>
        <v>1.7292135203875595E-3</v>
      </c>
      <c r="W100" s="116">
        <f t="shared" si="117"/>
        <v>-1.0029621160941676E-2</v>
      </c>
      <c r="X100" s="165">
        <v>4241178781.3400002</v>
      </c>
      <c r="Y100" s="165">
        <v>186.5</v>
      </c>
      <c r="Z100" s="116">
        <f t="shared" si="118"/>
        <v>-2.0007576345375228E-2</v>
      </c>
      <c r="AA100" s="116">
        <f t="shared" si="119"/>
        <v>-2.0997375328083989E-2</v>
      </c>
      <c r="AB100" s="165">
        <v>4214941005.0500002</v>
      </c>
      <c r="AC100" s="165">
        <v>185.51</v>
      </c>
      <c r="AD100" s="116">
        <f t="shared" si="120"/>
        <v>-6.1864348669852911E-3</v>
      </c>
      <c r="AE100" s="116">
        <f t="shared" si="121"/>
        <v>-5.3083109919571537E-3</v>
      </c>
      <c r="AF100" s="165">
        <v>4214941005.0500002</v>
      </c>
      <c r="AG100" s="165">
        <v>185.27</v>
      </c>
      <c r="AH100" s="116">
        <f t="shared" si="122"/>
        <v>0</v>
      </c>
      <c r="AI100" s="116">
        <f t="shared" si="123"/>
        <v>-1.2937307961833899E-3</v>
      </c>
      <c r="AJ100" s="117">
        <f t="shared" si="84"/>
        <v>4.4585864293000699E-3</v>
      </c>
      <c r="AK100" s="117">
        <f t="shared" si="85"/>
        <v>-2.5247236268868519E-3</v>
      </c>
      <c r="AL100" s="118">
        <f t="shared" si="86"/>
        <v>6.1602155536808079E-3</v>
      </c>
      <c r="AM100" s="118">
        <f t="shared" si="87"/>
        <v>-2.1495721981620329E-2</v>
      </c>
      <c r="AN100" s="119">
        <f t="shared" si="88"/>
        <v>1.4834292289526853E-2</v>
      </c>
      <c r="AO100" s="203">
        <f t="shared" si="89"/>
        <v>9.8730435708344645E-3</v>
      </c>
      <c r="AP100" s="123"/>
      <c r="AQ100" s="145">
        <v>4131236617.7600002</v>
      </c>
      <c r="AR100" s="141">
        <v>103.24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161</v>
      </c>
      <c r="B101" s="165">
        <v>5180914594.8999996</v>
      </c>
      <c r="C101" s="165">
        <v>115.05</v>
      </c>
      <c r="D101" s="165">
        <v>5270197093.4200001</v>
      </c>
      <c r="E101" s="165">
        <v>115.05</v>
      </c>
      <c r="F101" s="116">
        <f t="shared" si="108"/>
        <v>1.7232960876809002E-2</v>
      </c>
      <c r="G101" s="116">
        <f t="shared" si="109"/>
        <v>0</v>
      </c>
      <c r="H101" s="165">
        <v>5333741422.3999996</v>
      </c>
      <c r="I101" s="165">
        <v>115.05</v>
      </c>
      <c r="J101" s="116">
        <f t="shared" si="110"/>
        <v>1.2057296502124474E-2</v>
      </c>
      <c r="K101" s="116">
        <f t="shared" si="111"/>
        <v>0</v>
      </c>
      <c r="L101" s="165">
        <v>5299916137.5699997</v>
      </c>
      <c r="M101" s="165">
        <v>115.05</v>
      </c>
      <c r="N101" s="116">
        <f t="shared" si="112"/>
        <v>-6.3417556554100276E-3</v>
      </c>
      <c r="O101" s="116">
        <f t="shared" si="113"/>
        <v>0</v>
      </c>
      <c r="P101" s="165">
        <v>5309506272.79</v>
      </c>
      <c r="Q101" s="165">
        <v>115.05</v>
      </c>
      <c r="R101" s="116">
        <f t="shared" si="114"/>
        <v>1.8094881071830174E-3</v>
      </c>
      <c r="S101" s="116">
        <f t="shared" si="115"/>
        <v>0</v>
      </c>
      <c r="T101" s="165">
        <v>5257604699.8400002</v>
      </c>
      <c r="U101" s="165">
        <v>115.05</v>
      </c>
      <c r="V101" s="116">
        <f t="shared" si="116"/>
        <v>-9.7752164294415567E-3</v>
      </c>
      <c r="W101" s="116">
        <f t="shared" si="117"/>
        <v>0</v>
      </c>
      <c r="X101" s="165">
        <v>5170224113.9399996</v>
      </c>
      <c r="Y101" s="165">
        <v>115.05</v>
      </c>
      <c r="Z101" s="116">
        <f t="shared" si="118"/>
        <v>-1.6619847038454556E-2</v>
      </c>
      <c r="AA101" s="116">
        <f t="shared" si="119"/>
        <v>0</v>
      </c>
      <c r="AB101" s="165">
        <v>5174075970.2299995</v>
      </c>
      <c r="AC101" s="165">
        <v>115.05</v>
      </c>
      <c r="AD101" s="116">
        <f t="shared" si="120"/>
        <v>7.450076060754419E-4</v>
      </c>
      <c r="AE101" s="116">
        <f t="shared" si="121"/>
        <v>0</v>
      </c>
      <c r="AF101" s="165">
        <v>5179589194.3699999</v>
      </c>
      <c r="AG101" s="165">
        <v>115.05</v>
      </c>
      <c r="AH101" s="116">
        <f t="shared" si="122"/>
        <v>1.0655475821618576E-3</v>
      </c>
      <c r="AI101" s="116">
        <f t="shared" si="123"/>
        <v>0</v>
      </c>
      <c r="AJ101" s="117">
        <f t="shared" si="84"/>
        <v>2.1685193880956272E-5</v>
      </c>
      <c r="AK101" s="117">
        <f t="shared" si="85"/>
        <v>0</v>
      </c>
      <c r="AL101" s="118">
        <f t="shared" si="86"/>
        <v>-1.7192506740047138E-2</v>
      </c>
      <c r="AM101" s="118">
        <f t="shared" si="87"/>
        <v>0</v>
      </c>
      <c r="AN101" s="119">
        <f t="shared" si="88"/>
        <v>1.107962279754194E-2</v>
      </c>
      <c r="AO101" s="203">
        <f t="shared" si="89"/>
        <v>0</v>
      </c>
      <c r="AP101" s="123"/>
      <c r="AQ101" s="138">
        <v>2931134847.0043802</v>
      </c>
      <c r="AR101" s="142">
        <v>2254.1853324818899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12</v>
      </c>
      <c r="B102" s="165">
        <v>2182223332.8499999</v>
      </c>
      <c r="C102" s="165">
        <v>3834.57</v>
      </c>
      <c r="D102" s="165">
        <v>2184552927.4099998</v>
      </c>
      <c r="E102" s="165">
        <v>3838.87</v>
      </c>
      <c r="F102" s="116">
        <f t="shared" si="108"/>
        <v>1.0675326053623828E-3</v>
      </c>
      <c r="G102" s="116">
        <f t="shared" si="109"/>
        <v>1.121377364345866E-3</v>
      </c>
      <c r="H102" s="165">
        <v>2222734163.6199999</v>
      </c>
      <c r="I102" s="165">
        <v>3916.91</v>
      </c>
      <c r="J102" s="116">
        <f t="shared" si="110"/>
        <v>1.7477826117615565E-2</v>
      </c>
      <c r="K102" s="116">
        <f t="shared" si="111"/>
        <v>2.0328898868677493E-2</v>
      </c>
      <c r="L102" s="165">
        <v>2233310090.0599999</v>
      </c>
      <c r="M102" s="165">
        <v>3928.87</v>
      </c>
      <c r="N102" s="116">
        <f t="shared" si="112"/>
        <v>4.7580707639710909E-3</v>
      </c>
      <c r="O102" s="116">
        <f t="shared" si="113"/>
        <v>3.0534273189835961E-3</v>
      </c>
      <c r="P102" s="165">
        <v>2288708616</v>
      </c>
      <c r="Q102" s="165">
        <v>4021.33</v>
      </c>
      <c r="R102" s="116">
        <f t="shared" si="114"/>
        <v>2.480556828474801E-2</v>
      </c>
      <c r="S102" s="116">
        <f t="shared" si="115"/>
        <v>2.3533484182474869E-2</v>
      </c>
      <c r="T102" s="165">
        <v>2293850614.77</v>
      </c>
      <c r="U102" s="165">
        <v>3943.61</v>
      </c>
      <c r="V102" s="116">
        <f t="shared" si="116"/>
        <v>2.2466812656067622E-3</v>
      </c>
      <c r="W102" s="116">
        <f t="shared" si="117"/>
        <v>-1.9326939097263792E-2</v>
      </c>
      <c r="X102" s="165">
        <v>2254798605.8600001</v>
      </c>
      <c r="Y102" s="165">
        <v>3876.26</v>
      </c>
      <c r="Z102" s="116">
        <f t="shared" si="118"/>
        <v>-1.7024652197726274E-2</v>
      </c>
      <c r="AA102" s="116">
        <f t="shared" si="119"/>
        <v>-1.7078260781365272E-2</v>
      </c>
      <c r="AB102" s="165">
        <v>2263134286.1399999</v>
      </c>
      <c r="AC102" s="165">
        <v>3890.59</v>
      </c>
      <c r="AD102" s="116">
        <f t="shared" si="120"/>
        <v>3.6968624418766798E-3</v>
      </c>
      <c r="AE102" s="116">
        <f t="shared" si="121"/>
        <v>3.6968624395680182E-3</v>
      </c>
      <c r="AF102" s="165">
        <v>2253480648.4200001</v>
      </c>
      <c r="AG102" s="165">
        <v>3873.84</v>
      </c>
      <c r="AH102" s="116">
        <f t="shared" si="122"/>
        <v>-4.2656053505623071E-3</v>
      </c>
      <c r="AI102" s="116">
        <f t="shared" si="123"/>
        <v>-4.3052596135804595E-3</v>
      </c>
      <c r="AJ102" s="117">
        <f t="shared" si="84"/>
        <v>4.0952854913614885E-3</v>
      </c>
      <c r="AK102" s="117">
        <f t="shared" si="85"/>
        <v>1.3779488352300398E-3</v>
      </c>
      <c r="AL102" s="118">
        <f t="shared" si="86"/>
        <v>3.1552323656319353E-2</v>
      </c>
      <c r="AM102" s="118">
        <f t="shared" si="87"/>
        <v>9.1094514792113973E-3</v>
      </c>
      <c r="AN102" s="119">
        <f t="shared" si="88"/>
        <v>1.2745571337432133E-2</v>
      </c>
      <c r="AO102" s="203">
        <f t="shared" si="89"/>
        <v>1.5398884871724031E-2</v>
      </c>
      <c r="AP102" s="123"/>
      <c r="AQ102" s="146">
        <v>1131224777.76</v>
      </c>
      <c r="AR102" s="147">
        <v>0.6573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204</v>
      </c>
      <c r="B103" s="165">
        <v>1813600121.25</v>
      </c>
      <c r="C103" s="165">
        <v>1.0693999999999999</v>
      </c>
      <c r="D103" s="165">
        <v>1819115953.3900001</v>
      </c>
      <c r="E103" s="165">
        <v>1.0729</v>
      </c>
      <c r="F103" s="116">
        <f t="shared" si="108"/>
        <v>3.0413717309405505E-3</v>
      </c>
      <c r="G103" s="116">
        <f t="shared" si="109"/>
        <v>3.2728632878250038E-3</v>
      </c>
      <c r="H103" s="165">
        <v>1865880497.9100001</v>
      </c>
      <c r="I103" s="165">
        <v>1.0887</v>
      </c>
      <c r="J103" s="116">
        <f t="shared" si="110"/>
        <v>2.5707291738524013E-2</v>
      </c>
      <c r="K103" s="116">
        <f t="shared" si="111"/>
        <v>1.4726442352502598E-2</v>
      </c>
      <c r="L103" s="165">
        <v>1845211235.05</v>
      </c>
      <c r="M103" s="165">
        <v>1.0886</v>
      </c>
      <c r="N103" s="116">
        <f t="shared" si="112"/>
        <v>-1.1077484803100775E-2</v>
      </c>
      <c r="O103" s="116">
        <f t="shared" si="113"/>
        <v>-9.1852668320004577E-5</v>
      </c>
      <c r="P103" s="165">
        <v>1872327628.51</v>
      </c>
      <c r="Q103" s="165">
        <v>1.1023000000000001</v>
      </c>
      <c r="R103" s="116">
        <f t="shared" si="114"/>
        <v>1.4695549726189078E-2</v>
      </c>
      <c r="S103" s="116">
        <f t="shared" si="115"/>
        <v>1.258497152305718E-2</v>
      </c>
      <c r="T103" s="165">
        <v>1838944174.0899999</v>
      </c>
      <c r="U103" s="165">
        <v>1.0842000000000001</v>
      </c>
      <c r="V103" s="116">
        <f t="shared" si="116"/>
        <v>-1.7829921383239244E-2</v>
      </c>
      <c r="W103" s="116">
        <f t="shared" si="117"/>
        <v>-1.6420212283407426E-2</v>
      </c>
      <c r="X103" s="165">
        <v>1805257404.47</v>
      </c>
      <c r="Y103" s="165">
        <v>1.0648</v>
      </c>
      <c r="Z103" s="116">
        <f t="shared" si="118"/>
        <v>-1.8318538482371145E-2</v>
      </c>
      <c r="AA103" s="116">
        <f t="shared" si="119"/>
        <v>-1.7893377605607899E-2</v>
      </c>
      <c r="AB103" s="165">
        <v>1812955426.78</v>
      </c>
      <c r="AC103" s="165">
        <v>1.0693999999999999</v>
      </c>
      <c r="AD103" s="116">
        <f t="shared" si="120"/>
        <v>4.2642241992409836E-3</v>
      </c>
      <c r="AE103" s="116">
        <f t="shared" si="121"/>
        <v>4.3200601051840131E-3</v>
      </c>
      <c r="AF103" s="165">
        <v>1797242946.1300001</v>
      </c>
      <c r="AG103" s="165">
        <v>1.0619000000000001</v>
      </c>
      <c r="AH103" s="116">
        <f t="shared" si="122"/>
        <v>-8.6667771407413358E-3</v>
      </c>
      <c r="AI103" s="116">
        <f t="shared" si="123"/>
        <v>-7.0132784739104555E-3</v>
      </c>
      <c r="AJ103" s="117">
        <f t="shared" si="84"/>
        <v>-1.0230355518197341E-3</v>
      </c>
      <c r="AK103" s="117">
        <f t="shared" si="85"/>
        <v>-8.142979703346237E-4</v>
      </c>
      <c r="AL103" s="118">
        <f t="shared" si="86"/>
        <v>-1.2023976382175479E-2</v>
      </c>
      <c r="AM103" s="118">
        <f t="shared" si="87"/>
        <v>-1.0252586447944729E-2</v>
      </c>
      <c r="AN103" s="119">
        <f t="shared" si="88"/>
        <v>1.5798659123130627E-2</v>
      </c>
      <c r="AO103" s="203">
        <f t="shared" si="89"/>
        <v>1.2179082547955128E-2</v>
      </c>
      <c r="AP103" s="123"/>
      <c r="AQ103" s="121">
        <v>318569106.36000001</v>
      </c>
      <c r="AR103" s="128">
        <v>123.8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41</v>
      </c>
      <c r="B104" s="165">
        <v>1048764631.0700001</v>
      </c>
      <c r="C104" s="166">
        <v>552.20000000000005</v>
      </c>
      <c r="D104" s="165">
        <v>1083434077.9000001</v>
      </c>
      <c r="E104" s="166">
        <v>552.20000000000005</v>
      </c>
      <c r="F104" s="116">
        <f t="shared" si="108"/>
        <v>3.3057414221366911E-2</v>
      </c>
      <c r="G104" s="116">
        <f t="shared" si="109"/>
        <v>0</v>
      </c>
      <c r="H104" s="165">
        <v>1103542252.48</v>
      </c>
      <c r="I104" s="166">
        <v>552.20000000000005</v>
      </c>
      <c r="J104" s="116">
        <f t="shared" si="110"/>
        <v>1.8559665964149125E-2</v>
      </c>
      <c r="K104" s="116">
        <f t="shared" si="111"/>
        <v>0</v>
      </c>
      <c r="L104" s="165">
        <v>1102441805.4300001</v>
      </c>
      <c r="M104" s="166">
        <v>552.20000000000005</v>
      </c>
      <c r="N104" s="116">
        <f t="shared" si="112"/>
        <v>-9.9719521162593291E-4</v>
      </c>
      <c r="O104" s="116">
        <f t="shared" si="113"/>
        <v>0</v>
      </c>
      <c r="P104" s="165">
        <v>1081046924.5599999</v>
      </c>
      <c r="Q104" s="166">
        <v>552.20000000000005</v>
      </c>
      <c r="R104" s="116">
        <f t="shared" si="114"/>
        <v>-1.9406812010049995E-2</v>
      </c>
      <c r="S104" s="116">
        <f t="shared" si="115"/>
        <v>0</v>
      </c>
      <c r="T104" s="165">
        <v>1102300686.02</v>
      </c>
      <c r="U104" s="166">
        <v>552.20000000000005</v>
      </c>
      <c r="V104" s="116">
        <f t="shared" si="116"/>
        <v>1.96603505149886E-2</v>
      </c>
      <c r="W104" s="116">
        <f t="shared" si="117"/>
        <v>0</v>
      </c>
      <c r="X104" s="165">
        <v>1079898624.9200001</v>
      </c>
      <c r="Y104" s="166">
        <v>552.20000000000005</v>
      </c>
      <c r="Z104" s="116">
        <f t="shared" si="118"/>
        <v>-2.0323003862843868E-2</v>
      </c>
      <c r="AA104" s="116">
        <f t="shared" si="119"/>
        <v>0</v>
      </c>
      <c r="AB104" s="165">
        <v>1087022479.1300001</v>
      </c>
      <c r="AC104" s="166">
        <v>552.20000000000005</v>
      </c>
      <c r="AD104" s="116">
        <f t="shared" si="120"/>
        <v>6.5967805177340423E-3</v>
      </c>
      <c r="AE104" s="116">
        <f t="shared" si="121"/>
        <v>0</v>
      </c>
      <c r="AF104" s="165">
        <v>1091280743.01</v>
      </c>
      <c r="AG104" s="166">
        <v>552.20000000000005</v>
      </c>
      <c r="AH104" s="116">
        <f t="shared" si="122"/>
        <v>3.9173650607556738E-3</v>
      </c>
      <c r="AI104" s="116">
        <f t="shared" si="123"/>
        <v>0</v>
      </c>
      <c r="AJ104" s="117">
        <f t="shared" si="84"/>
        <v>5.1330706493093198E-3</v>
      </c>
      <c r="AK104" s="117">
        <f t="shared" si="85"/>
        <v>0</v>
      </c>
      <c r="AL104" s="118">
        <f t="shared" si="86"/>
        <v>7.2424019790931242E-3</v>
      </c>
      <c r="AM104" s="118">
        <f t="shared" si="87"/>
        <v>0</v>
      </c>
      <c r="AN104" s="119">
        <f t="shared" si="88"/>
        <v>1.8755960586516393E-2</v>
      </c>
      <c r="AO104" s="203">
        <f t="shared" si="89"/>
        <v>0</v>
      </c>
      <c r="AP104" s="123"/>
      <c r="AQ104" s="121">
        <v>1812522091.8199999</v>
      </c>
      <c r="AR104" s="125">
        <v>1.6227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71</v>
      </c>
      <c r="B105" s="165">
        <v>2094459242.1800001</v>
      </c>
      <c r="C105" s="166">
        <v>2.95</v>
      </c>
      <c r="D105" s="165">
        <v>2064246047.77</v>
      </c>
      <c r="E105" s="166">
        <v>2.9</v>
      </c>
      <c r="F105" s="116">
        <f t="shared" si="108"/>
        <v>-1.4425295943478442E-2</v>
      </c>
      <c r="G105" s="116">
        <f t="shared" si="109"/>
        <v>-1.6949152542372972E-2</v>
      </c>
      <c r="H105" s="165">
        <v>2098018329.26</v>
      </c>
      <c r="I105" s="166">
        <v>2.95</v>
      </c>
      <c r="J105" s="116">
        <f t="shared" si="110"/>
        <v>1.6360589148994194E-2</v>
      </c>
      <c r="K105" s="116">
        <f t="shared" si="111"/>
        <v>1.7241379310344921E-2</v>
      </c>
      <c r="L105" s="165">
        <v>2084931607.3499999</v>
      </c>
      <c r="M105" s="166">
        <v>2.93</v>
      </c>
      <c r="N105" s="116">
        <f t="shared" si="112"/>
        <v>-6.2376585216087953E-3</v>
      </c>
      <c r="O105" s="116">
        <f t="shared" si="113"/>
        <v>-6.7796610169491584E-3</v>
      </c>
      <c r="P105" s="165">
        <v>2086799144.29</v>
      </c>
      <c r="Q105" s="166">
        <v>2.93</v>
      </c>
      <c r="R105" s="116">
        <f t="shared" si="114"/>
        <v>8.9573055222360188E-4</v>
      </c>
      <c r="S105" s="116">
        <f t="shared" si="115"/>
        <v>0</v>
      </c>
      <c r="T105" s="165">
        <v>2008465191.3599999</v>
      </c>
      <c r="U105" s="166">
        <v>2.82</v>
      </c>
      <c r="V105" s="116">
        <f t="shared" si="116"/>
        <v>-3.7537849842588442E-2</v>
      </c>
      <c r="W105" s="116">
        <f t="shared" si="117"/>
        <v>-3.7542662116041063E-2</v>
      </c>
      <c r="X105" s="165">
        <v>1961828267.1900001</v>
      </c>
      <c r="Y105" s="166">
        <v>2.76</v>
      </c>
      <c r="Z105" s="116">
        <f t="shared" si="118"/>
        <v>-2.3220180449540374E-2</v>
      </c>
      <c r="AA105" s="116">
        <f t="shared" si="119"/>
        <v>-2.1276595744680871E-2</v>
      </c>
      <c r="AB105" s="165">
        <v>1994500518.8</v>
      </c>
      <c r="AC105" s="166">
        <v>2.8</v>
      </c>
      <c r="AD105" s="116">
        <f t="shared" si="120"/>
        <v>1.6653981470456426E-2</v>
      </c>
      <c r="AE105" s="116">
        <f t="shared" si="121"/>
        <v>1.449275362318842E-2</v>
      </c>
      <c r="AF105" s="165">
        <v>1963742643.0699999</v>
      </c>
      <c r="AG105" s="166">
        <v>2.76</v>
      </c>
      <c r="AH105" s="116">
        <f t="shared" si="122"/>
        <v>-1.542134255673477E-2</v>
      </c>
      <c r="AI105" s="116">
        <f t="shared" si="123"/>
        <v>-1.4285714285714299E-2</v>
      </c>
      <c r="AJ105" s="117">
        <f t="shared" si="84"/>
        <v>-7.8665032677845761E-3</v>
      </c>
      <c r="AK105" s="117">
        <f t="shared" si="85"/>
        <v>-8.1374565965281268E-3</v>
      </c>
      <c r="AL105" s="118">
        <f t="shared" si="86"/>
        <v>-4.8687706007030332E-2</v>
      </c>
      <c r="AM105" s="118">
        <f t="shared" si="87"/>
        <v>-4.8275862068965558E-2</v>
      </c>
      <c r="AN105" s="119">
        <f t="shared" si="88"/>
        <v>1.8837097228991607E-2</v>
      </c>
      <c r="AO105" s="203">
        <f t="shared" si="89"/>
        <v>1.8427555773611062E-2</v>
      </c>
      <c r="AP105" s="123"/>
      <c r="AQ105" s="121">
        <v>146744114.84999999</v>
      </c>
      <c r="AR105" s="125">
        <v>1.0862860000000001</v>
      </c>
      <c r="AS105" s="122" t="e">
        <f>(#REF!/AQ105)-1</f>
        <v>#REF!</v>
      </c>
      <c r="AT105" s="122" t="e">
        <f>(#REF!/AR105)-1</f>
        <v>#REF!</v>
      </c>
    </row>
    <row r="106" spans="1:46">
      <c r="A106" s="199" t="s">
        <v>67</v>
      </c>
      <c r="B106" s="165">
        <v>159601112.02000001</v>
      </c>
      <c r="C106" s="166">
        <v>1.666598</v>
      </c>
      <c r="D106" s="165">
        <v>160736088.5</v>
      </c>
      <c r="E106" s="166">
        <v>1.676698</v>
      </c>
      <c r="F106" s="116">
        <f t="shared" si="108"/>
        <v>7.1113319051170683E-3</v>
      </c>
      <c r="G106" s="116">
        <f t="shared" si="109"/>
        <v>6.0602496822869086E-3</v>
      </c>
      <c r="H106" s="165">
        <v>161183830.25</v>
      </c>
      <c r="I106" s="166">
        <v>1.6836949999999999</v>
      </c>
      <c r="J106" s="116">
        <f t="shared" si="110"/>
        <v>2.7855707711837221E-3</v>
      </c>
      <c r="K106" s="116">
        <f t="shared" si="111"/>
        <v>4.173083047752141E-3</v>
      </c>
      <c r="L106" s="165">
        <v>164361936.31</v>
      </c>
      <c r="M106" s="166">
        <v>1.680795</v>
      </c>
      <c r="N106" s="116">
        <f t="shared" si="112"/>
        <v>1.9717275951754487E-2</v>
      </c>
      <c r="O106" s="116">
        <f t="shared" si="113"/>
        <v>-1.7224022165534154E-3</v>
      </c>
      <c r="P106" s="165">
        <v>180305307.34</v>
      </c>
      <c r="Q106" s="166">
        <v>1.681454</v>
      </c>
      <c r="R106" s="116">
        <f t="shared" si="114"/>
        <v>9.7001601392243911E-2</v>
      </c>
      <c r="S106" s="116">
        <f t="shared" si="115"/>
        <v>3.9207636862316058E-4</v>
      </c>
      <c r="T106" s="165">
        <v>166111639.18000001</v>
      </c>
      <c r="U106" s="166">
        <v>1.6818029999999999</v>
      </c>
      <c r="V106" s="116">
        <f t="shared" si="116"/>
        <v>-7.8720190600020057E-2</v>
      </c>
      <c r="W106" s="116">
        <f t="shared" si="117"/>
        <v>2.0755845833423495E-4</v>
      </c>
      <c r="X106" s="165">
        <v>162967328.91999999</v>
      </c>
      <c r="Y106" s="166">
        <v>1.6478569999999999</v>
      </c>
      <c r="Z106" s="116">
        <f t="shared" si="118"/>
        <v>-1.892889791180026E-2</v>
      </c>
      <c r="AA106" s="116">
        <f t="shared" si="119"/>
        <v>-2.0184290312242299E-2</v>
      </c>
      <c r="AB106" s="165">
        <v>162369757.75999999</v>
      </c>
      <c r="AC106" s="166">
        <v>1.6422330000000001</v>
      </c>
      <c r="AD106" s="116">
        <f t="shared" si="120"/>
        <v>-3.6668156983375591E-3</v>
      </c>
      <c r="AE106" s="116">
        <f t="shared" si="121"/>
        <v>-3.4129175043707384E-3</v>
      </c>
      <c r="AF106" s="165">
        <v>161206638.05000001</v>
      </c>
      <c r="AG106" s="166">
        <v>1.6306940000000001</v>
      </c>
      <c r="AH106" s="116">
        <f t="shared" si="122"/>
        <v>-7.1634011533058695E-3</v>
      </c>
      <c r="AI106" s="116">
        <f t="shared" si="123"/>
        <v>-7.0264085546934973E-3</v>
      </c>
      <c r="AJ106" s="117">
        <f t="shared" si="84"/>
        <v>2.2670593321044308E-3</v>
      </c>
      <c r="AK106" s="117">
        <f t="shared" si="85"/>
        <v>-2.6891313788579381E-3</v>
      </c>
      <c r="AL106" s="118">
        <f t="shared" si="86"/>
        <v>2.9274667213269405E-3</v>
      </c>
      <c r="AM106" s="118">
        <f t="shared" si="87"/>
        <v>-2.743726061580555E-2</v>
      </c>
      <c r="AN106" s="119">
        <f t="shared" si="88"/>
        <v>4.8455026369361699E-2</v>
      </c>
      <c r="AO106" s="203">
        <f t="shared" si="89"/>
        <v>8.1755497850870915E-3</v>
      </c>
      <c r="AP106" s="123"/>
      <c r="AQ106" s="121"/>
      <c r="AR106" s="125"/>
      <c r="AS106" s="122"/>
      <c r="AT106" s="122"/>
    </row>
    <row r="107" spans="1:46">
      <c r="A107" s="198" t="s">
        <v>131</v>
      </c>
      <c r="B107" s="165">
        <v>543828642.44000006</v>
      </c>
      <c r="C107" s="166">
        <v>1.0925</v>
      </c>
      <c r="D107" s="165">
        <v>544177091</v>
      </c>
      <c r="E107" s="166">
        <v>1.0931999999999999</v>
      </c>
      <c r="F107" s="116">
        <f t="shared" si="108"/>
        <v>6.4073226896721729E-4</v>
      </c>
      <c r="G107" s="116">
        <f t="shared" si="109"/>
        <v>6.4073226544615364E-4</v>
      </c>
      <c r="H107" s="165">
        <v>551245618.88999999</v>
      </c>
      <c r="I107" s="166">
        <v>1.1073999999999999</v>
      </c>
      <c r="J107" s="116">
        <f t="shared" si="110"/>
        <v>1.2989388945077781E-2</v>
      </c>
      <c r="K107" s="116">
        <f t="shared" si="111"/>
        <v>1.2989388949871927E-2</v>
      </c>
      <c r="L107" s="165">
        <v>551345175.62</v>
      </c>
      <c r="M107" s="166">
        <v>1.1075999999999999</v>
      </c>
      <c r="N107" s="116">
        <f t="shared" si="112"/>
        <v>1.8060321313843482E-4</v>
      </c>
      <c r="O107" s="116">
        <f t="shared" si="113"/>
        <v>1.8060321473720243E-4</v>
      </c>
      <c r="P107" s="165">
        <v>563142648.23000002</v>
      </c>
      <c r="Q107" s="166">
        <v>1.1313</v>
      </c>
      <c r="R107" s="116">
        <f t="shared" si="114"/>
        <v>2.1397616469090334E-2</v>
      </c>
      <c r="S107" s="116">
        <f t="shared" si="115"/>
        <v>2.1397616468039053E-2</v>
      </c>
      <c r="T107" s="165">
        <v>553536434.42999995</v>
      </c>
      <c r="U107" s="166">
        <v>1.1120000000000001</v>
      </c>
      <c r="V107" s="116">
        <f t="shared" si="116"/>
        <v>-1.7058224643779207E-2</v>
      </c>
      <c r="W107" s="116">
        <f t="shared" si="117"/>
        <v>-1.7060019446654178E-2</v>
      </c>
      <c r="X107" s="165">
        <v>540184020.69000006</v>
      </c>
      <c r="Y107" s="166">
        <v>1.0851999999999999</v>
      </c>
      <c r="Z107" s="116">
        <f t="shared" si="118"/>
        <v>-2.4122014215287275E-2</v>
      </c>
      <c r="AA107" s="116">
        <f t="shared" si="119"/>
        <v>-2.410071942446057E-2</v>
      </c>
      <c r="AB107" s="165">
        <v>550417985.62</v>
      </c>
      <c r="AC107" s="166">
        <v>1.1057999999999999</v>
      </c>
      <c r="AD107" s="116">
        <f t="shared" si="120"/>
        <v>1.894533073549208E-2</v>
      </c>
      <c r="AE107" s="116">
        <f t="shared" si="121"/>
        <v>1.8982676004423105E-2</v>
      </c>
      <c r="AF107" s="165">
        <v>546620147.23000002</v>
      </c>
      <c r="AG107" s="166">
        <v>1.0982000000000001</v>
      </c>
      <c r="AH107" s="116">
        <f t="shared" si="122"/>
        <v>-6.8999169526083653E-3</v>
      </c>
      <c r="AI107" s="116">
        <f t="shared" si="123"/>
        <v>-6.8728522336768223E-3</v>
      </c>
      <c r="AJ107" s="117">
        <f t="shared" si="84"/>
        <v>7.5918947751137513E-4</v>
      </c>
      <c r="AK107" s="117">
        <f t="shared" si="85"/>
        <v>7.6967822471573418E-4</v>
      </c>
      <c r="AL107" s="118">
        <f t="shared" si="86"/>
        <v>4.4894507144917998E-3</v>
      </c>
      <c r="AM107" s="118">
        <f t="shared" si="87"/>
        <v>4.5737285034761392E-3</v>
      </c>
      <c r="AN107" s="119">
        <f t="shared" si="88"/>
        <v>1.6482906428063181E-2</v>
      </c>
      <c r="AO107" s="203">
        <f t="shared" si="89"/>
        <v>1.6482688585371462E-2</v>
      </c>
      <c r="AP107" s="123"/>
      <c r="AQ107" s="121"/>
      <c r="AR107" s="125"/>
      <c r="AS107" s="122"/>
      <c r="AT107" s="122"/>
    </row>
    <row r="108" spans="1:46">
      <c r="A108" s="198" t="s">
        <v>140</v>
      </c>
      <c r="B108" s="165">
        <v>634233470.38999999</v>
      </c>
      <c r="C108" s="166">
        <v>1.1682999999999999</v>
      </c>
      <c r="D108" s="165">
        <v>639245214.89999998</v>
      </c>
      <c r="E108" s="166">
        <v>1.1682999999999999</v>
      </c>
      <c r="F108" s="116">
        <f t="shared" si="108"/>
        <v>7.9020498664603613E-3</v>
      </c>
      <c r="G108" s="116">
        <f t="shared" si="109"/>
        <v>0</v>
      </c>
      <c r="H108" s="165">
        <v>752164741.95000005</v>
      </c>
      <c r="I108" s="166">
        <v>1.21</v>
      </c>
      <c r="J108" s="116">
        <f t="shared" si="110"/>
        <v>0.17664508770341689</v>
      </c>
      <c r="K108" s="116">
        <f t="shared" si="111"/>
        <v>3.5692887100915921E-2</v>
      </c>
      <c r="L108" s="165">
        <v>751084362.14999998</v>
      </c>
      <c r="M108" s="166">
        <v>1.2101</v>
      </c>
      <c r="N108" s="116">
        <f t="shared" si="112"/>
        <v>-1.4363605999387426E-3</v>
      </c>
      <c r="O108" s="116">
        <f t="shared" si="113"/>
        <v>8.2644628099164453E-5</v>
      </c>
      <c r="P108" s="165">
        <v>755409867.13999999</v>
      </c>
      <c r="Q108" s="166">
        <v>1.2172000000000001</v>
      </c>
      <c r="R108" s="116">
        <f t="shared" si="114"/>
        <v>5.7590135116355381E-3</v>
      </c>
      <c r="S108" s="116">
        <f t="shared" si="115"/>
        <v>5.8672836955624384E-3</v>
      </c>
      <c r="T108" s="165">
        <v>738001239.70000005</v>
      </c>
      <c r="U108" s="166">
        <v>1.2116</v>
      </c>
      <c r="V108" s="116">
        <f t="shared" si="116"/>
        <v>-2.304527409194352E-2</v>
      </c>
      <c r="W108" s="116">
        <f t="shared" si="117"/>
        <v>-4.6007229707525875E-3</v>
      </c>
      <c r="X108" s="165">
        <v>718915892.95000005</v>
      </c>
      <c r="Y108" s="166">
        <v>1.1801999999999999</v>
      </c>
      <c r="Z108" s="116">
        <f t="shared" si="118"/>
        <v>-2.5860860013945584E-2</v>
      </c>
      <c r="AA108" s="116">
        <f t="shared" si="119"/>
        <v>-2.5916143941895092E-2</v>
      </c>
      <c r="AB108" s="165">
        <v>717541985.20000005</v>
      </c>
      <c r="AC108" s="166">
        <v>1.1778999999999999</v>
      </c>
      <c r="AD108" s="116">
        <f t="shared" si="120"/>
        <v>-1.9110827337010256E-3</v>
      </c>
      <c r="AE108" s="116">
        <f t="shared" si="121"/>
        <v>-1.9488222335197162E-3</v>
      </c>
      <c r="AF108" s="165">
        <v>718074683.25</v>
      </c>
      <c r="AG108" s="166">
        <v>1.1778999999999999</v>
      </c>
      <c r="AH108" s="116">
        <f t="shared" si="122"/>
        <v>7.4239286479030732E-4</v>
      </c>
      <c r="AI108" s="116">
        <f t="shared" si="123"/>
        <v>0</v>
      </c>
      <c r="AJ108" s="117">
        <f t="shared" si="84"/>
        <v>1.7349370813346782E-2</v>
      </c>
      <c r="AK108" s="117">
        <f t="shared" si="85"/>
        <v>1.1471407848012657E-3</v>
      </c>
      <c r="AL108" s="118">
        <f t="shared" si="86"/>
        <v>0.12331647779691503</v>
      </c>
      <c r="AM108" s="118">
        <f t="shared" si="87"/>
        <v>8.2170675340238405E-3</v>
      </c>
      <c r="AN108" s="119">
        <f t="shared" si="88"/>
        <v>6.5571363035466373E-2</v>
      </c>
      <c r="AO108" s="203">
        <f t="shared" si="89"/>
        <v>1.6879817444107447E-2</v>
      </c>
      <c r="AP108" s="123"/>
      <c r="AQ108" s="121"/>
      <c r="AR108" s="125"/>
      <c r="AS108" s="122"/>
      <c r="AT108" s="122"/>
    </row>
    <row r="109" spans="1:46" s="263" customFormat="1">
      <c r="A109" s="198" t="s">
        <v>142</v>
      </c>
      <c r="B109" s="165">
        <v>256035768.63064384</v>
      </c>
      <c r="C109" s="166">
        <v>127.91913773759235</v>
      </c>
      <c r="D109" s="165">
        <v>256714277.95379451</v>
      </c>
      <c r="E109" s="166">
        <v>128.26</v>
      </c>
      <c r="F109" s="116">
        <f t="shared" si="108"/>
        <v>2.6500567744090452E-3</v>
      </c>
      <c r="G109" s="116">
        <f t="shared" si="109"/>
        <v>2.6646697940293329E-3</v>
      </c>
      <c r="H109" s="165">
        <v>261078705.19694519</v>
      </c>
      <c r="I109" s="166">
        <v>130.43</v>
      </c>
      <c r="J109" s="116">
        <f t="shared" si="110"/>
        <v>1.7001108305850544E-2</v>
      </c>
      <c r="K109" s="116">
        <f t="shared" si="111"/>
        <v>1.6918758771246031E-2</v>
      </c>
      <c r="L109" s="165">
        <v>259251354.14009586</v>
      </c>
      <c r="M109" s="166">
        <v>129.52000000000001</v>
      </c>
      <c r="N109" s="116">
        <f t="shared" si="112"/>
        <v>-6.9992344089146036E-3</v>
      </c>
      <c r="O109" s="116">
        <f t="shared" si="113"/>
        <v>-6.9769224871578358E-3</v>
      </c>
      <c r="P109" s="165">
        <v>261777805.03324655</v>
      </c>
      <c r="Q109" s="166">
        <v>130.78</v>
      </c>
      <c r="R109" s="116">
        <f t="shared" si="114"/>
        <v>9.745179158390925E-3</v>
      </c>
      <c r="S109" s="116">
        <f t="shared" si="115"/>
        <v>9.7282273008028938E-3</v>
      </c>
      <c r="T109" s="165">
        <v>258297486.28639725</v>
      </c>
      <c r="U109" s="166">
        <v>129.04</v>
      </c>
      <c r="V109" s="116">
        <f t="shared" si="116"/>
        <v>-1.3294934405945102E-2</v>
      </c>
      <c r="W109" s="116">
        <f t="shared" si="117"/>
        <v>-1.3304786664627689E-2</v>
      </c>
      <c r="X109" s="165">
        <v>257088938.58000001</v>
      </c>
      <c r="Y109" s="166">
        <v>128.44</v>
      </c>
      <c r="Z109" s="116">
        <f t="shared" si="118"/>
        <v>-4.6788984429264316E-3</v>
      </c>
      <c r="AA109" s="116">
        <f t="shared" si="119"/>
        <v>-4.6497210167389521E-3</v>
      </c>
      <c r="AB109" s="165">
        <v>257120537.33000001</v>
      </c>
      <c r="AC109" s="166">
        <v>128.46</v>
      </c>
      <c r="AD109" s="116">
        <f t="shared" si="120"/>
        <v>1.2290979991022528E-4</v>
      </c>
      <c r="AE109" s="116">
        <f t="shared" si="121"/>
        <v>1.5571473061359571E-4</v>
      </c>
      <c r="AF109" s="165">
        <v>257871127.86000001</v>
      </c>
      <c r="AG109" s="166">
        <v>128.30000000000001</v>
      </c>
      <c r="AH109" s="116">
        <f t="shared" si="122"/>
        <v>2.9192165580949284E-3</v>
      </c>
      <c r="AI109" s="116">
        <f t="shared" si="123"/>
        <v>-1.2455238984897758E-3</v>
      </c>
      <c r="AJ109" s="117">
        <f t="shared" si="84"/>
        <v>9.3317541735869129E-4</v>
      </c>
      <c r="AK109" s="117">
        <f t="shared" si="85"/>
        <v>4.1130206620970059E-4</v>
      </c>
      <c r="AL109" s="118">
        <f t="shared" si="86"/>
        <v>4.5063715015248359E-3</v>
      </c>
      <c r="AM109" s="118">
        <f t="shared" si="87"/>
        <v>3.1186652112911637E-4</v>
      </c>
      <c r="AN109" s="119">
        <f t="shared" si="88"/>
        <v>9.5635920958302943E-3</v>
      </c>
      <c r="AO109" s="203">
        <f t="shared" si="89"/>
        <v>9.5283051464358642E-3</v>
      </c>
      <c r="AP109" s="123"/>
      <c r="AQ109" s="121"/>
      <c r="AR109" s="125"/>
      <c r="AS109" s="122"/>
      <c r="AT109" s="122"/>
    </row>
    <row r="110" spans="1:46" s="279" customFormat="1">
      <c r="A110" s="198" t="s">
        <v>148</v>
      </c>
      <c r="B110" s="165">
        <v>171604637.19999999</v>
      </c>
      <c r="C110" s="166">
        <v>3.7027000000000001</v>
      </c>
      <c r="D110" s="165">
        <v>171427724.97999999</v>
      </c>
      <c r="E110" s="166">
        <v>3.6989000000000001</v>
      </c>
      <c r="F110" s="116">
        <f t="shared" si="108"/>
        <v>-1.030929133889389E-3</v>
      </c>
      <c r="G110" s="116">
        <f t="shared" si="109"/>
        <v>-1.0262781213708984E-3</v>
      </c>
      <c r="H110" s="165">
        <v>172924135.27000001</v>
      </c>
      <c r="I110" s="166">
        <v>3.7311999999999999</v>
      </c>
      <c r="J110" s="116">
        <f t="shared" si="110"/>
        <v>8.7291031259652055E-3</v>
      </c>
      <c r="K110" s="116">
        <f t="shared" si="111"/>
        <v>8.7323258265970347E-3</v>
      </c>
      <c r="L110" s="165">
        <v>170870229.66</v>
      </c>
      <c r="M110" s="166">
        <v>3.6884999999999999</v>
      </c>
      <c r="N110" s="116">
        <f t="shared" si="112"/>
        <v>-1.1877495335125374E-2</v>
      </c>
      <c r="O110" s="116">
        <f t="shared" si="113"/>
        <v>-1.1444039451114912E-2</v>
      </c>
      <c r="P110" s="165">
        <v>172174659.53</v>
      </c>
      <c r="Q110" s="166">
        <v>3.7166999999999999</v>
      </c>
      <c r="R110" s="116">
        <f t="shared" si="114"/>
        <v>7.6340382557896587E-3</v>
      </c>
      <c r="S110" s="116">
        <f t="shared" si="115"/>
        <v>7.6453843025620178E-3</v>
      </c>
      <c r="T110" s="165">
        <v>172523304.52000001</v>
      </c>
      <c r="U110" s="166">
        <v>3.722</v>
      </c>
      <c r="V110" s="116">
        <f t="shared" si="116"/>
        <v>2.0249494957721176E-3</v>
      </c>
      <c r="W110" s="116">
        <f t="shared" si="117"/>
        <v>1.425996179406485E-3</v>
      </c>
      <c r="X110" s="165">
        <v>167000009.47999999</v>
      </c>
      <c r="Y110" s="166">
        <v>3.6029</v>
      </c>
      <c r="Z110" s="116">
        <f t="shared" si="118"/>
        <v>-3.2014776527537044E-2</v>
      </c>
      <c r="AA110" s="116">
        <f t="shared" si="119"/>
        <v>-3.1998925308973664E-2</v>
      </c>
      <c r="AB110" s="165">
        <v>164537437.74000001</v>
      </c>
      <c r="AC110" s="166">
        <v>3.5503</v>
      </c>
      <c r="AD110" s="116">
        <f t="shared" si="120"/>
        <v>-1.4745937725799343E-2</v>
      </c>
      <c r="AE110" s="116">
        <f t="shared" si="121"/>
        <v>-1.4599350523189647E-2</v>
      </c>
      <c r="AF110" s="165">
        <v>160983096.31</v>
      </c>
      <c r="AG110" s="166">
        <v>3.5226999999999999</v>
      </c>
      <c r="AH110" s="116">
        <f t="shared" si="122"/>
        <v>-2.1602022486921991E-2</v>
      </c>
      <c r="AI110" s="116">
        <f t="shared" si="123"/>
        <v>-7.7739909303439336E-3</v>
      </c>
      <c r="AJ110" s="117">
        <f t="shared" si="84"/>
        <v>-7.8603837914682697E-3</v>
      </c>
      <c r="AK110" s="117">
        <f t="shared" si="85"/>
        <v>-6.1298597533034401E-3</v>
      </c>
      <c r="AL110" s="118">
        <f t="shared" si="86"/>
        <v>-6.092730141065883E-2</v>
      </c>
      <c r="AM110" s="118">
        <f t="shared" si="87"/>
        <v>-4.7635783611343949E-2</v>
      </c>
      <c r="AN110" s="119">
        <f t="shared" si="88"/>
        <v>1.461635491253062E-2</v>
      </c>
      <c r="AO110" s="203">
        <f t="shared" si="89"/>
        <v>1.3446528565142883E-2</v>
      </c>
      <c r="AP110" s="123"/>
      <c r="AQ110" s="121"/>
      <c r="AR110" s="125"/>
      <c r="AS110" s="122"/>
      <c r="AT110" s="122"/>
    </row>
    <row r="111" spans="1:46" s="279" customFormat="1">
      <c r="A111" s="198" t="s">
        <v>200</v>
      </c>
      <c r="B111" s="165">
        <v>413759363.92000002</v>
      </c>
      <c r="C111" s="166">
        <v>131.27000000000001</v>
      </c>
      <c r="D111" s="165">
        <v>408227043</v>
      </c>
      <c r="E111" s="166">
        <v>131.28</v>
      </c>
      <c r="F111" s="116">
        <f t="shared" si="108"/>
        <v>-1.3370865779534806E-2</v>
      </c>
      <c r="G111" s="116">
        <f t="shared" si="109"/>
        <v>7.6178867981952495E-5</v>
      </c>
      <c r="H111" s="165">
        <v>417194037.92000002</v>
      </c>
      <c r="I111" s="166">
        <v>134.27000000000001</v>
      </c>
      <c r="J111" s="116">
        <f t="shared" si="110"/>
        <v>2.1965705295031168E-2</v>
      </c>
      <c r="K111" s="116">
        <f t="shared" si="111"/>
        <v>2.277574649603907E-2</v>
      </c>
      <c r="L111" s="165">
        <v>415082132.88</v>
      </c>
      <c r="M111" s="166">
        <v>133.56</v>
      </c>
      <c r="N111" s="116">
        <f t="shared" si="112"/>
        <v>-5.0621649593300148E-3</v>
      </c>
      <c r="O111" s="116">
        <f t="shared" si="113"/>
        <v>-5.2878528338423172E-3</v>
      </c>
      <c r="P111" s="165">
        <v>424192975.17000002</v>
      </c>
      <c r="Q111" s="166">
        <v>136.21</v>
      </c>
      <c r="R111" s="116">
        <f t="shared" si="114"/>
        <v>2.1949492807087315E-2</v>
      </c>
      <c r="S111" s="116">
        <f t="shared" si="115"/>
        <v>1.9841269841269882E-2</v>
      </c>
      <c r="T111" s="165">
        <v>426833938.51999998</v>
      </c>
      <c r="U111" s="166">
        <v>134.1</v>
      </c>
      <c r="V111" s="116">
        <f t="shared" si="116"/>
        <v>6.2258535727555816E-3</v>
      </c>
      <c r="W111" s="116">
        <f t="shared" si="117"/>
        <v>-1.5490786285882192E-2</v>
      </c>
      <c r="X111" s="165">
        <v>416601762.81999999</v>
      </c>
      <c r="Y111" s="166">
        <v>131.24</v>
      </c>
      <c r="Z111" s="116">
        <f t="shared" si="118"/>
        <v>-2.3972263628986343E-2</v>
      </c>
      <c r="AA111" s="116">
        <f t="shared" si="119"/>
        <v>-2.1327367636092359E-2</v>
      </c>
      <c r="AB111" s="165">
        <v>414584992.08999997</v>
      </c>
      <c r="AC111" s="166">
        <v>130.47999999999999</v>
      </c>
      <c r="AD111" s="116">
        <f t="shared" si="120"/>
        <v>-4.84100383144898E-3</v>
      </c>
      <c r="AE111" s="116">
        <f t="shared" si="121"/>
        <v>-5.7909174032308693E-3</v>
      </c>
      <c r="AF111" s="165">
        <v>415280945.60000002</v>
      </c>
      <c r="AG111" s="166">
        <v>130.74</v>
      </c>
      <c r="AH111" s="116">
        <f t="shared" si="122"/>
        <v>1.6786751167513787E-3</v>
      </c>
      <c r="AI111" s="116">
        <f t="shared" si="123"/>
        <v>1.9926425505826131E-3</v>
      </c>
      <c r="AJ111" s="117">
        <f t="shared" si="84"/>
        <v>5.7167857404066271E-4</v>
      </c>
      <c r="AK111" s="117">
        <f t="shared" si="85"/>
        <v>-4.0138580039677743E-4</v>
      </c>
      <c r="AL111" s="118">
        <f t="shared" si="86"/>
        <v>1.7279361377340267E-2</v>
      </c>
      <c r="AM111" s="118">
        <f t="shared" si="87"/>
        <v>-4.1133455210237051E-3</v>
      </c>
      <c r="AN111" s="119">
        <f t="shared" si="88"/>
        <v>1.6061255166575437E-2</v>
      </c>
      <c r="AO111" s="203">
        <f t="shared" si="89"/>
        <v>1.5452301457977486E-2</v>
      </c>
      <c r="AP111" s="123"/>
      <c r="AQ111" s="121"/>
      <c r="AR111" s="125"/>
      <c r="AS111" s="122"/>
      <c r="AT111" s="122"/>
    </row>
    <row r="112" spans="1:46" s="279" customFormat="1">
      <c r="A112" s="198" t="s">
        <v>166</v>
      </c>
      <c r="B112" s="165">
        <v>151233942.38999999</v>
      </c>
      <c r="C112" s="166">
        <v>141.50116700000001</v>
      </c>
      <c r="D112" s="165">
        <v>116613332.98</v>
      </c>
      <c r="E112" s="166">
        <v>142.785214</v>
      </c>
      <c r="F112" s="116">
        <f t="shared" si="108"/>
        <v>-0.22892089475999267</v>
      </c>
      <c r="G112" s="116">
        <f t="shared" si="109"/>
        <v>9.0744622622086699E-3</v>
      </c>
      <c r="H112" s="165">
        <v>98890009.060000002</v>
      </c>
      <c r="I112" s="166">
        <v>146.26488800000001</v>
      </c>
      <c r="J112" s="116">
        <f t="shared" si="110"/>
        <v>-0.15198368374429083</v>
      </c>
      <c r="K112" s="116">
        <f t="shared" si="111"/>
        <v>2.4369988337868215E-2</v>
      </c>
      <c r="L112" s="165">
        <v>100296148.06</v>
      </c>
      <c r="M112" s="166">
        <v>145.56823</v>
      </c>
      <c r="N112" s="116">
        <f t="shared" si="112"/>
        <v>1.4219222076790859E-2</v>
      </c>
      <c r="O112" s="116">
        <f t="shared" si="113"/>
        <v>-4.7629886401718878E-3</v>
      </c>
      <c r="P112" s="165">
        <v>102484506.11</v>
      </c>
      <c r="Q112" s="166">
        <v>148.48110299999999</v>
      </c>
      <c r="R112" s="116">
        <f t="shared" si="114"/>
        <v>2.1818964061220567E-2</v>
      </c>
      <c r="S112" s="116">
        <f t="shared" si="115"/>
        <v>2.0010362151136895E-2</v>
      </c>
      <c r="T112" s="165">
        <v>89835520.5</v>
      </c>
      <c r="U112" s="166">
        <v>145.46715</v>
      </c>
      <c r="V112" s="116">
        <f t="shared" si="116"/>
        <v>-0.1234233943267817</v>
      </c>
      <c r="W112" s="116">
        <f t="shared" si="117"/>
        <v>-2.0298562841360269E-2</v>
      </c>
      <c r="X112" s="165">
        <v>86873891.930000007</v>
      </c>
      <c r="Y112" s="166">
        <v>140.73189400000001</v>
      </c>
      <c r="Z112" s="116">
        <f t="shared" si="118"/>
        <v>-3.2967233378471857E-2</v>
      </c>
      <c r="AA112" s="116">
        <f t="shared" si="119"/>
        <v>-3.2552064160190068E-2</v>
      </c>
      <c r="AB112" s="165">
        <v>86671048.120000005</v>
      </c>
      <c r="AC112" s="166">
        <v>140.45457400000001</v>
      </c>
      <c r="AD112" s="116">
        <f t="shared" si="120"/>
        <v>-2.3349225583613421E-3</v>
      </c>
      <c r="AE112" s="116">
        <f t="shared" si="121"/>
        <v>-1.9705554449512565E-3</v>
      </c>
      <c r="AF112" s="165">
        <v>87804023.109999999</v>
      </c>
      <c r="AG112" s="166">
        <v>142.323004</v>
      </c>
      <c r="AH112" s="116">
        <f t="shared" si="122"/>
        <v>1.3072127481732299E-2</v>
      </c>
      <c r="AI112" s="116">
        <f t="shared" si="123"/>
        <v>1.3302735160479638E-2</v>
      </c>
      <c r="AJ112" s="117">
        <f t="shared" si="84"/>
        <v>-6.1314976893519328E-2</v>
      </c>
      <c r="AK112" s="117">
        <f t="shared" si="85"/>
        <v>8.9667210312749206E-4</v>
      </c>
      <c r="AL112" s="118">
        <f t="shared" si="86"/>
        <v>-0.24704987957887287</v>
      </c>
      <c r="AM112" s="118">
        <f t="shared" si="87"/>
        <v>-3.2370998862669277E-3</v>
      </c>
      <c r="AN112" s="119">
        <f t="shared" si="88"/>
        <v>9.45684662361303E-2</v>
      </c>
      <c r="AO112" s="203">
        <f t="shared" si="89"/>
        <v>1.9804130414361236E-2</v>
      </c>
      <c r="AP112" s="123"/>
      <c r="AQ112" s="121"/>
      <c r="AR112" s="125"/>
      <c r="AS112" s="122"/>
      <c r="AT112" s="122"/>
    </row>
    <row r="113" spans="1:46" s="378" customFormat="1">
      <c r="A113" s="198" t="s">
        <v>186</v>
      </c>
      <c r="B113" s="165">
        <v>1296613250.6900001</v>
      </c>
      <c r="C113" s="166">
        <v>2.2812000000000001</v>
      </c>
      <c r="D113" s="165">
        <v>1282197339.1900001</v>
      </c>
      <c r="E113" s="166">
        <v>2.2557999999999998</v>
      </c>
      <c r="F113" s="116">
        <f t="shared" si="108"/>
        <v>-1.1118127546767312E-2</v>
      </c>
      <c r="G113" s="116">
        <f t="shared" si="109"/>
        <v>-1.1134490618972606E-2</v>
      </c>
      <c r="H113" s="165">
        <v>1318911089.51</v>
      </c>
      <c r="I113" s="166">
        <v>2.3121999999999998</v>
      </c>
      <c r="J113" s="116">
        <f t="shared" si="110"/>
        <v>2.8633463194669424E-2</v>
      </c>
      <c r="K113" s="116">
        <f t="shared" si="111"/>
        <v>2.5002216508555726E-2</v>
      </c>
      <c r="L113" s="165">
        <v>1318816679.48</v>
      </c>
      <c r="M113" s="166">
        <v>2.3151000000000002</v>
      </c>
      <c r="N113" s="116">
        <f t="shared" si="112"/>
        <v>-7.1581800131081215E-5</v>
      </c>
      <c r="O113" s="116">
        <f t="shared" si="113"/>
        <v>1.2542167632559238E-3</v>
      </c>
      <c r="P113" s="165">
        <v>1334433354.1900001</v>
      </c>
      <c r="Q113" s="166">
        <v>2.3469000000000002</v>
      </c>
      <c r="R113" s="116">
        <f t="shared" si="114"/>
        <v>1.1841429482191248E-2</v>
      </c>
      <c r="S113" s="116">
        <f t="shared" si="115"/>
        <v>1.3735907736166925E-2</v>
      </c>
      <c r="T113" s="407">
        <v>1313935406.2</v>
      </c>
      <c r="U113" s="166">
        <v>2.3105000000000002</v>
      </c>
      <c r="V113" s="116">
        <f t="shared" si="116"/>
        <v>-1.53607881020347E-2</v>
      </c>
      <c r="W113" s="116">
        <f t="shared" si="117"/>
        <v>-1.5509821466615529E-2</v>
      </c>
      <c r="X113" s="165">
        <v>1230412813.9100001</v>
      </c>
      <c r="Y113" s="166">
        <v>2.1638999999999999</v>
      </c>
      <c r="Z113" s="116">
        <f t="shared" si="118"/>
        <v>-6.3566741482028843E-2</v>
      </c>
      <c r="AA113" s="116">
        <f t="shared" si="119"/>
        <v>-6.3449469811729178E-2</v>
      </c>
      <c r="AB113" s="165">
        <v>1262970707.77</v>
      </c>
      <c r="AC113" s="166">
        <v>2.2206999999999999</v>
      </c>
      <c r="AD113" s="116">
        <f t="shared" si="120"/>
        <v>2.6460951553761516E-2</v>
      </c>
      <c r="AE113" s="116">
        <f t="shared" si="121"/>
        <v>2.6248902444660088E-2</v>
      </c>
      <c r="AF113" s="165">
        <v>1271949887.6500001</v>
      </c>
      <c r="AG113" s="166">
        <v>2.2366999999999999</v>
      </c>
      <c r="AH113" s="116">
        <f t="shared" si="122"/>
        <v>7.1095709700618927E-3</v>
      </c>
      <c r="AI113" s="116">
        <f t="shared" si="123"/>
        <v>7.2049353807358109E-3</v>
      </c>
      <c r="AJ113" s="117">
        <f t="shared" si="84"/>
        <v>-2.0089779662847322E-3</v>
      </c>
      <c r="AK113" s="117">
        <f t="shared" si="85"/>
        <v>-2.0809503829928551E-3</v>
      </c>
      <c r="AL113" s="118">
        <f t="shared" si="86"/>
        <v>-7.9921017044642783E-3</v>
      </c>
      <c r="AM113" s="118">
        <f t="shared" si="87"/>
        <v>-8.4670626828619103E-3</v>
      </c>
      <c r="AN113" s="119">
        <f t="shared" si="88"/>
        <v>2.9468717072559481E-2</v>
      </c>
      <c r="AO113" s="203">
        <f t="shared" si="89"/>
        <v>2.9061508296921508E-2</v>
      </c>
      <c r="AP113" s="123"/>
      <c r="AQ113" s="121"/>
      <c r="AR113" s="125"/>
      <c r="AS113" s="122"/>
      <c r="AT113" s="122"/>
    </row>
    <row r="114" spans="1:46">
      <c r="A114" s="198" t="s">
        <v>207</v>
      </c>
      <c r="B114" s="165">
        <v>15774582.99</v>
      </c>
      <c r="C114" s="166">
        <v>0.98899999999999999</v>
      </c>
      <c r="D114" s="165">
        <v>15783963.07</v>
      </c>
      <c r="E114" s="166">
        <v>0.98960000000000004</v>
      </c>
      <c r="F114" s="116">
        <f t="shared" si="108"/>
        <v>5.946325177626819E-4</v>
      </c>
      <c r="G114" s="116">
        <f t="shared" si="109"/>
        <v>6.0667340748235077E-4</v>
      </c>
      <c r="H114" s="165">
        <v>14955665.17</v>
      </c>
      <c r="I114" s="166">
        <v>0.99370000000000003</v>
      </c>
      <c r="J114" s="116">
        <f t="shared" si="110"/>
        <v>-5.2477181828581174E-2</v>
      </c>
      <c r="K114" s="116">
        <f t="shared" si="111"/>
        <v>4.1430881164106629E-3</v>
      </c>
      <c r="L114" s="165">
        <v>14958742.34</v>
      </c>
      <c r="M114" s="166">
        <v>0.99390000000000001</v>
      </c>
      <c r="N114" s="116">
        <f t="shared" si="112"/>
        <v>2.057528010303754E-4</v>
      </c>
      <c r="O114" s="116">
        <f t="shared" si="113"/>
        <v>2.0126798832643451E-4</v>
      </c>
      <c r="P114" s="165">
        <v>14967565.630000001</v>
      </c>
      <c r="Q114" s="166">
        <v>0.99450000000000005</v>
      </c>
      <c r="R114" s="116">
        <f t="shared" si="114"/>
        <v>5.8984169921874391E-4</v>
      </c>
      <c r="S114" s="116">
        <f t="shared" si="115"/>
        <v>6.0368246302449431E-4</v>
      </c>
      <c r="T114" s="165">
        <v>14959413.619999999</v>
      </c>
      <c r="U114" s="166">
        <v>0.99399999999999999</v>
      </c>
      <c r="V114" s="116">
        <f t="shared" si="116"/>
        <v>-5.4464501452809993E-4</v>
      </c>
      <c r="W114" s="116">
        <f t="shared" si="117"/>
        <v>-5.0276520864761781E-4</v>
      </c>
      <c r="X114" s="407">
        <v>14876910.1</v>
      </c>
      <c r="Y114" s="166">
        <v>0.98850000000000005</v>
      </c>
      <c r="Z114" s="116">
        <f t="shared" si="118"/>
        <v>-5.5151573514684036E-3</v>
      </c>
      <c r="AA114" s="116">
        <f t="shared" si="119"/>
        <v>-5.5331991951709757E-3</v>
      </c>
      <c r="AB114" s="165">
        <v>15178109.720000001</v>
      </c>
      <c r="AC114" s="166">
        <v>1.0015000000000001</v>
      </c>
      <c r="AD114" s="116">
        <f t="shared" si="120"/>
        <v>2.0246114144361272E-2</v>
      </c>
      <c r="AE114" s="116">
        <f t="shared" si="121"/>
        <v>1.3151239251391007E-2</v>
      </c>
      <c r="AF114" s="165">
        <v>15156677.779999999</v>
      </c>
      <c r="AG114" s="166">
        <v>1.0001</v>
      </c>
      <c r="AH114" s="116">
        <f t="shared" si="122"/>
        <v>-1.4120295870414449E-3</v>
      </c>
      <c r="AI114" s="116">
        <f t="shared" si="123"/>
        <v>-1.3979031452821446E-3</v>
      </c>
      <c r="AJ114" s="117">
        <f t="shared" si="84"/>
        <v>-4.7890840774057553E-3</v>
      </c>
      <c r="AK114" s="117">
        <f t="shared" si="85"/>
        <v>1.4090104596917764E-3</v>
      </c>
      <c r="AL114" s="118">
        <f t="shared" si="86"/>
        <v>-3.9741938524441883E-2</v>
      </c>
      <c r="AM114" s="118">
        <f t="shared" si="87"/>
        <v>1.0610347615198013E-2</v>
      </c>
      <c r="AN114" s="119">
        <f t="shared" si="88"/>
        <v>2.0749280200414603E-2</v>
      </c>
      <c r="AO114" s="203">
        <f t="shared" si="89"/>
        <v>5.4489052965867191E-3</v>
      </c>
      <c r="AP114" s="123"/>
      <c r="AQ114" s="149">
        <f>SUM(AQ94:AQ105)</f>
        <v>19048418430.824383</v>
      </c>
      <c r="AR114" s="150"/>
      <c r="AS114" s="122" t="e">
        <f>(#REF!/AQ114)-1</f>
        <v>#REF!</v>
      </c>
      <c r="AT114" s="122" t="e">
        <f>(#REF!/AR114)-1</f>
        <v>#REF!</v>
      </c>
    </row>
    <row r="115" spans="1:46">
      <c r="A115" s="200" t="s">
        <v>56</v>
      </c>
      <c r="B115" s="180">
        <f>SUM(B95:B114)</f>
        <v>29632958911.520641</v>
      </c>
      <c r="C115" s="71"/>
      <c r="D115" s="180">
        <f>SUM(D95:D114)</f>
        <v>29799600911.113796</v>
      </c>
      <c r="E115" s="71"/>
      <c r="F115" s="116">
        <f>((D115-B115)/B115)</f>
        <v>5.6235356074539073E-3</v>
      </c>
      <c r="G115" s="116"/>
      <c r="H115" s="180">
        <f>SUM(H95:H114)</f>
        <v>30356746627.496941</v>
      </c>
      <c r="I115" s="71"/>
      <c r="J115" s="116">
        <f>((H115-D115)/D115)</f>
        <v>1.8696415366266071E-2</v>
      </c>
      <c r="K115" s="116"/>
      <c r="L115" s="180">
        <f>SUM(L95:L114)</f>
        <v>30186886129.4701</v>
      </c>
      <c r="M115" s="71"/>
      <c r="N115" s="116">
        <f>((L115-H115)/H115)</f>
        <v>-5.5954776745733908E-3</v>
      </c>
      <c r="O115" s="116"/>
      <c r="P115" s="180">
        <f>SUM(P95:P114)</f>
        <v>30522533194.753242</v>
      </c>
      <c r="Q115" s="71"/>
      <c r="R115" s="116">
        <f>((P115-L115)/L115)</f>
        <v>1.111896947050345E-2</v>
      </c>
      <c r="S115" s="116"/>
      <c r="T115" s="180">
        <f>SUM(T95:T114)</f>
        <v>30287495985.1064</v>
      </c>
      <c r="U115" s="71"/>
      <c r="V115" s="116">
        <f>((T115-P115)/P115)</f>
        <v>-7.7004489813199822E-3</v>
      </c>
      <c r="W115" s="116"/>
      <c r="X115" s="180">
        <f>SUM(X95:X114)</f>
        <v>29612293800.639996</v>
      </c>
      <c r="Y115" s="71"/>
      <c r="Z115" s="116">
        <f>((X115-T115)/T115)</f>
        <v>-2.229310025491802E-2</v>
      </c>
      <c r="AA115" s="116"/>
      <c r="AB115" s="180">
        <f>SUM(AB95:AB114)</f>
        <v>29803042355.010002</v>
      </c>
      <c r="AC115" s="71"/>
      <c r="AD115" s="116">
        <f>((AB115-X115)/X115)</f>
        <v>6.44153254908892E-3</v>
      </c>
      <c r="AE115" s="116"/>
      <c r="AF115" s="180">
        <f>SUM(AF95:AF114)</f>
        <v>29729205045.289997</v>
      </c>
      <c r="AG115" s="71"/>
      <c r="AH115" s="116">
        <f>((AF115-AB115)/AB115)</f>
        <v>-2.4775091361634999E-3</v>
      </c>
      <c r="AI115" s="116"/>
      <c r="AJ115" s="117">
        <f t="shared" si="84"/>
        <v>4.7673961829218167E-4</v>
      </c>
      <c r="AK115" s="117"/>
      <c r="AL115" s="118">
        <f t="shared" si="86"/>
        <v>-2.3623090132574532E-3</v>
      </c>
      <c r="AM115" s="118"/>
      <c r="AN115" s="119">
        <f t="shared" si="88"/>
        <v>1.2751545195164039E-2</v>
      </c>
      <c r="AO115" s="203"/>
      <c r="AP115" s="123"/>
      <c r="AQ115" s="133"/>
      <c r="AR115" s="99"/>
      <c r="AS115" s="122" t="e">
        <f>(#REF!/AQ115)-1</f>
        <v>#REF!</v>
      </c>
      <c r="AT115" s="122" t="e">
        <f>(#REF!/AR115)-1</f>
        <v>#REF!</v>
      </c>
    </row>
    <row r="116" spans="1:46">
      <c r="A116" s="201" t="s">
        <v>90</v>
      </c>
      <c r="B116" s="170"/>
      <c r="C116" s="172"/>
      <c r="D116" s="170"/>
      <c r="E116" s="172"/>
      <c r="F116" s="116"/>
      <c r="G116" s="116"/>
      <c r="H116" s="170"/>
      <c r="I116" s="172"/>
      <c r="J116" s="116"/>
      <c r="K116" s="116"/>
      <c r="L116" s="170"/>
      <c r="M116" s="172"/>
      <c r="N116" s="116"/>
      <c r="O116" s="116"/>
      <c r="P116" s="170"/>
      <c r="Q116" s="172"/>
      <c r="R116" s="116"/>
      <c r="S116" s="116"/>
      <c r="T116" s="170"/>
      <c r="U116" s="172"/>
      <c r="V116" s="116"/>
      <c r="W116" s="116"/>
      <c r="X116" s="170"/>
      <c r="Y116" s="172"/>
      <c r="Z116" s="116"/>
      <c r="AA116" s="116"/>
      <c r="AB116" s="170"/>
      <c r="AC116" s="172"/>
      <c r="AD116" s="116"/>
      <c r="AE116" s="116"/>
      <c r="AF116" s="170"/>
      <c r="AG116" s="172"/>
      <c r="AH116" s="116"/>
      <c r="AI116" s="116"/>
      <c r="AJ116" s="117"/>
      <c r="AK116" s="117"/>
      <c r="AL116" s="118"/>
      <c r="AM116" s="118"/>
      <c r="AN116" s="119"/>
      <c r="AO116" s="203"/>
      <c r="AP116" s="123"/>
      <c r="AQ116" s="121">
        <v>640873657.65999997</v>
      </c>
      <c r="AR116" s="125">
        <v>11.5358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36</v>
      </c>
      <c r="B117" s="173">
        <v>617909760.00999999</v>
      </c>
      <c r="C117" s="372">
        <v>13.3873</v>
      </c>
      <c r="D117" s="173">
        <v>607925914.69000006</v>
      </c>
      <c r="E117" s="372">
        <v>13.7676</v>
      </c>
      <c r="F117" s="116">
        <f t="shared" ref="F117:G123" si="124">((D117-B117)/B117)</f>
        <v>-1.6157448815565495E-2</v>
      </c>
      <c r="G117" s="116">
        <f t="shared" si="124"/>
        <v>2.8407520560531255E-2</v>
      </c>
      <c r="H117" s="173">
        <v>920707721.29999995</v>
      </c>
      <c r="I117" s="372">
        <v>14.006399999999999</v>
      </c>
      <c r="J117" s="116">
        <f t="shared" ref="J117:J123" si="125">((H117-D117)/D117)</f>
        <v>0.51450645391469596</v>
      </c>
      <c r="K117" s="116">
        <f t="shared" ref="K117:K123" si="126">((I117-E117)/E117)</f>
        <v>1.7345071036346166E-2</v>
      </c>
      <c r="L117" s="173">
        <v>617978998.25999999</v>
      </c>
      <c r="M117" s="372">
        <v>13.996499999999999</v>
      </c>
      <c r="N117" s="116">
        <f t="shared" ref="N117:N123" si="127">((L117-H117)/H117)</f>
        <v>-0.32880002636728184</v>
      </c>
      <c r="O117" s="116">
        <f t="shared" ref="O117:O123" si="128">((M117-I117)/I117)</f>
        <v>-7.068197395476368E-4</v>
      </c>
      <c r="P117" s="173">
        <v>621794687.03999996</v>
      </c>
      <c r="Q117" s="372">
        <v>14.1035</v>
      </c>
      <c r="R117" s="116">
        <f t="shared" ref="R117:R123" si="129">((P117-L117)/L117)</f>
        <v>6.1744635185718901E-3</v>
      </c>
      <c r="S117" s="116">
        <f t="shared" ref="S117:S123" si="130">((Q117-M117)/M117)</f>
        <v>7.6447683349409566E-3</v>
      </c>
      <c r="T117" s="173">
        <v>612994813.14999998</v>
      </c>
      <c r="U117" s="372">
        <v>13.902799999999999</v>
      </c>
      <c r="V117" s="116">
        <f t="shared" ref="V117:V123" si="131">((T117-P117)/P117)</f>
        <v>-1.4152378708623303E-2</v>
      </c>
      <c r="W117" s="116">
        <f t="shared" ref="W117:W123" si="132">((U117-Q117)/Q117)</f>
        <v>-1.4230510157053299E-2</v>
      </c>
      <c r="X117" s="173">
        <v>603425072.12</v>
      </c>
      <c r="Y117" s="372">
        <v>13.6944</v>
      </c>
      <c r="Z117" s="116">
        <f t="shared" ref="Z117:Z123" si="133">((X117-T117)/T117)</f>
        <v>-1.5611455145638E-2</v>
      </c>
      <c r="AA117" s="116">
        <f t="shared" ref="AA117:AA123" si="134">((Y117-U117)/U117)</f>
        <v>-1.4989786230111867E-2</v>
      </c>
      <c r="AB117" s="173">
        <v>600534072.22000003</v>
      </c>
      <c r="AC117" s="372">
        <v>13.639799999999999</v>
      </c>
      <c r="AD117" s="116">
        <f t="shared" ref="AD117:AD123" si="135">((AB117-X117)/X117)</f>
        <v>-4.7909840567994461E-3</v>
      </c>
      <c r="AE117" s="116">
        <f t="shared" ref="AE117:AE123" si="136">((AC117-Y117)/Y117)</f>
        <v>-3.9870311952331355E-3</v>
      </c>
      <c r="AF117" s="173">
        <v>559499391.29999995</v>
      </c>
      <c r="AG117" s="372">
        <v>13.6143</v>
      </c>
      <c r="AH117" s="116">
        <f t="shared" ref="AH117:AH123" si="137">((AF117-AB117)/AB117)</f>
        <v>-6.8330312663704124E-2</v>
      </c>
      <c r="AI117" s="116">
        <f t="shared" ref="AI117:AI123" si="138">((AG117-AC117)/AC117)</f>
        <v>-1.8695288787225026E-3</v>
      </c>
      <c r="AJ117" s="117">
        <f t="shared" si="84"/>
        <v>9.1047889594569609E-3</v>
      </c>
      <c r="AK117" s="117">
        <f t="shared" si="85"/>
        <v>2.2017104663937409E-3</v>
      </c>
      <c r="AL117" s="118">
        <f t="shared" si="86"/>
        <v>-7.9658593621057039E-2</v>
      </c>
      <c r="AM117" s="118">
        <f t="shared" si="87"/>
        <v>-1.1134838316046353E-2</v>
      </c>
      <c r="AN117" s="119">
        <f t="shared" si="88"/>
        <v>0.23225550913559123</v>
      </c>
      <c r="AO117" s="203">
        <f t="shared" si="89"/>
        <v>1.4998062853029657E-2</v>
      </c>
      <c r="AP117" s="123"/>
      <c r="AQ117" s="121">
        <v>2128320668.46</v>
      </c>
      <c r="AR117" s="128">
        <v>1.04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38</v>
      </c>
      <c r="B118" s="173">
        <v>2924144370.71</v>
      </c>
      <c r="C118" s="372">
        <v>1.46</v>
      </c>
      <c r="D118" s="173">
        <v>2950035421.3099999</v>
      </c>
      <c r="E118" s="372">
        <v>1.45</v>
      </c>
      <c r="F118" s="116">
        <f t="shared" si="124"/>
        <v>8.8542312956023436E-3</v>
      </c>
      <c r="G118" s="116">
        <f t="shared" si="124"/>
        <v>-6.8493150684931572E-3</v>
      </c>
      <c r="H118" s="173">
        <v>2990524432.8699999</v>
      </c>
      <c r="I118" s="372">
        <v>1.47</v>
      </c>
      <c r="J118" s="116">
        <f t="shared" si="125"/>
        <v>1.3724923866175239E-2</v>
      </c>
      <c r="K118" s="116">
        <f t="shared" si="126"/>
        <v>1.3793103448275874E-2</v>
      </c>
      <c r="L118" s="173">
        <v>2941231491.2399998</v>
      </c>
      <c r="M118" s="372">
        <v>1.47</v>
      </c>
      <c r="N118" s="116">
        <f t="shared" si="127"/>
        <v>-1.6483042602228059E-2</v>
      </c>
      <c r="O118" s="116">
        <f t="shared" si="128"/>
        <v>0</v>
      </c>
      <c r="P118" s="173">
        <v>2980180011.5599999</v>
      </c>
      <c r="Q118" s="372">
        <v>1.49</v>
      </c>
      <c r="R118" s="116">
        <f t="shared" si="129"/>
        <v>1.3242249185758509E-2</v>
      </c>
      <c r="S118" s="116">
        <f t="shared" si="130"/>
        <v>1.360544217687076E-2</v>
      </c>
      <c r="T118" s="173">
        <v>2955815334.6900001</v>
      </c>
      <c r="U118" s="372">
        <v>1.48</v>
      </c>
      <c r="V118" s="116">
        <f t="shared" si="131"/>
        <v>-8.175572205534656E-3</v>
      </c>
      <c r="W118" s="116">
        <f t="shared" si="132"/>
        <v>-6.7114093959731603E-3</v>
      </c>
      <c r="X118" s="173">
        <v>2934473062.6100001</v>
      </c>
      <c r="Y118" s="372">
        <v>1.47</v>
      </c>
      <c r="Z118" s="116">
        <f t="shared" si="133"/>
        <v>-7.2204348592156747E-3</v>
      </c>
      <c r="AA118" s="116">
        <f t="shared" si="134"/>
        <v>-6.7567567567567632E-3</v>
      </c>
      <c r="AB118" s="173">
        <v>2775335092.8699999</v>
      </c>
      <c r="AC118" s="372">
        <v>1.4</v>
      </c>
      <c r="AD118" s="116">
        <f t="shared" si="135"/>
        <v>-5.4230509650157979E-2</v>
      </c>
      <c r="AE118" s="116">
        <f t="shared" si="136"/>
        <v>-4.7619047619047665E-2</v>
      </c>
      <c r="AF118" s="173">
        <v>2764565963.6300001</v>
      </c>
      <c r="AG118" s="372">
        <v>1.39</v>
      </c>
      <c r="AH118" s="116">
        <f t="shared" si="137"/>
        <v>-3.8802987313734843E-3</v>
      </c>
      <c r="AI118" s="116">
        <f t="shared" si="138"/>
        <v>-7.1428571428571496E-3</v>
      </c>
      <c r="AJ118" s="117">
        <f t="shared" si="84"/>
        <v>-6.7710567126217213E-3</v>
      </c>
      <c r="AK118" s="117">
        <f t="shared" si="85"/>
        <v>-5.9601050447476581E-3</v>
      </c>
      <c r="AL118" s="118">
        <f t="shared" si="86"/>
        <v>-6.287024770625968E-2</v>
      </c>
      <c r="AM118" s="118">
        <f t="shared" si="87"/>
        <v>-4.1379310344827627E-2</v>
      </c>
      <c r="AN118" s="119">
        <f t="shared" si="88"/>
        <v>2.2110180872340443E-2</v>
      </c>
      <c r="AO118" s="203">
        <f t="shared" si="89"/>
        <v>1.9076458721882541E-2</v>
      </c>
      <c r="AP118" s="123"/>
      <c r="AQ118" s="121">
        <v>1789192828.73</v>
      </c>
      <c r="AR118" s="125">
        <v>0.79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39</v>
      </c>
      <c r="B119" s="169">
        <v>1566587657.9000001</v>
      </c>
      <c r="C119" s="169">
        <v>1.18</v>
      </c>
      <c r="D119" s="169">
        <v>1585772449.3699999</v>
      </c>
      <c r="E119" s="169">
        <v>1.19</v>
      </c>
      <c r="F119" s="116">
        <f t="shared" si="124"/>
        <v>1.2246229167742116E-2</v>
      </c>
      <c r="G119" s="116">
        <f t="shared" si="124"/>
        <v>8.4745762711864493E-3</v>
      </c>
      <c r="H119" s="169">
        <v>1623282357.6199999</v>
      </c>
      <c r="I119" s="169">
        <v>1.22</v>
      </c>
      <c r="J119" s="116">
        <f t="shared" si="125"/>
        <v>2.3654029469929335E-2</v>
      </c>
      <c r="K119" s="116">
        <f t="shared" si="126"/>
        <v>2.521008403361347E-2</v>
      </c>
      <c r="L119" s="169">
        <v>1625797902.0799999</v>
      </c>
      <c r="M119" s="169">
        <v>1.22</v>
      </c>
      <c r="N119" s="116">
        <f t="shared" si="127"/>
        <v>1.5496653728734179E-3</v>
      </c>
      <c r="O119" s="116">
        <f t="shared" si="128"/>
        <v>0</v>
      </c>
      <c r="P119" s="169">
        <v>1646121074.8299999</v>
      </c>
      <c r="Q119" s="169">
        <v>1.24</v>
      </c>
      <c r="R119" s="116">
        <f t="shared" si="129"/>
        <v>1.2500429926744959E-2</v>
      </c>
      <c r="S119" s="116">
        <f t="shared" si="130"/>
        <v>1.6393442622950834E-2</v>
      </c>
      <c r="T119" s="169">
        <v>1618524582.3900001</v>
      </c>
      <c r="U119" s="169">
        <v>1.22</v>
      </c>
      <c r="V119" s="116">
        <f t="shared" si="131"/>
        <v>-1.676455812513657E-2</v>
      </c>
      <c r="W119" s="116">
        <f t="shared" si="132"/>
        <v>-1.612903225806453E-2</v>
      </c>
      <c r="X119" s="169">
        <v>1553849313.5</v>
      </c>
      <c r="Y119" s="169">
        <v>1.18</v>
      </c>
      <c r="Z119" s="116">
        <f t="shared" si="133"/>
        <v>-3.9959398574284946E-2</v>
      </c>
      <c r="AA119" s="116">
        <f t="shared" si="134"/>
        <v>-3.2786885245901669E-2</v>
      </c>
      <c r="AB119" s="169">
        <v>1553226697.3900001</v>
      </c>
      <c r="AC119" s="169">
        <v>1.18</v>
      </c>
      <c r="AD119" s="116">
        <f t="shared" si="135"/>
        <v>-4.0069272135370102E-4</v>
      </c>
      <c r="AE119" s="116">
        <f t="shared" si="136"/>
        <v>0</v>
      </c>
      <c r="AF119" s="169">
        <v>1555683155.79</v>
      </c>
      <c r="AG119" s="169">
        <v>1.18</v>
      </c>
      <c r="AH119" s="116">
        <f t="shared" si="137"/>
        <v>1.5815195580449544E-3</v>
      </c>
      <c r="AI119" s="116">
        <f t="shared" si="138"/>
        <v>0</v>
      </c>
      <c r="AJ119" s="117">
        <f t="shared" si="84"/>
        <v>-6.990969906800551E-4</v>
      </c>
      <c r="AK119" s="117">
        <f t="shared" si="85"/>
        <v>1.4527317797306902E-4</v>
      </c>
      <c r="AL119" s="118">
        <f t="shared" si="86"/>
        <v>-1.8974534203790638E-2</v>
      </c>
      <c r="AM119" s="118">
        <f t="shared" si="87"/>
        <v>-8.4033613445378234E-3</v>
      </c>
      <c r="AN119" s="119">
        <f t="shared" si="88"/>
        <v>1.9801519637263544E-2</v>
      </c>
      <c r="AO119" s="203">
        <f t="shared" si="89"/>
        <v>1.8170102729207566E-2</v>
      </c>
      <c r="AP119" s="123"/>
      <c r="AQ119" s="121">
        <v>204378030.47999999</v>
      </c>
      <c r="AR119" s="125">
        <v>22.9087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40</v>
      </c>
      <c r="B120" s="169">
        <v>358963764.81999999</v>
      </c>
      <c r="C120" s="169">
        <v>35.459200000000003</v>
      </c>
      <c r="D120" s="169">
        <v>358820848.51999998</v>
      </c>
      <c r="E120" s="169">
        <v>35.110999999999997</v>
      </c>
      <c r="F120" s="116">
        <f t="shared" si="124"/>
        <v>-3.9813572846740216E-4</v>
      </c>
      <c r="G120" s="116">
        <f t="shared" si="124"/>
        <v>-9.8197364858768829E-3</v>
      </c>
      <c r="H120" s="169">
        <v>360257854.56</v>
      </c>
      <c r="I120" s="169">
        <v>35.846299999999999</v>
      </c>
      <c r="J120" s="116">
        <f t="shared" si="125"/>
        <v>4.00480085236721E-3</v>
      </c>
      <c r="K120" s="116">
        <f t="shared" si="126"/>
        <v>2.094215488023703E-2</v>
      </c>
      <c r="L120" s="169">
        <v>371962691.99000001</v>
      </c>
      <c r="M120" s="169">
        <v>37.052799999999998</v>
      </c>
      <c r="N120" s="116">
        <f t="shared" si="127"/>
        <v>3.2490165812750091E-2</v>
      </c>
      <c r="O120" s="116">
        <f t="shared" si="128"/>
        <v>3.3657588091378983E-2</v>
      </c>
      <c r="P120" s="169">
        <v>368737684.66000003</v>
      </c>
      <c r="Q120" s="169">
        <v>36.901899999999998</v>
      </c>
      <c r="R120" s="116">
        <f t="shared" si="129"/>
        <v>-8.6702440848198982E-3</v>
      </c>
      <c r="S120" s="116">
        <f t="shared" si="130"/>
        <v>-4.072566715605839E-3</v>
      </c>
      <c r="T120" s="169">
        <v>368737684.66000003</v>
      </c>
      <c r="U120" s="169">
        <v>36.901899999999998</v>
      </c>
      <c r="V120" s="116">
        <f t="shared" si="131"/>
        <v>0</v>
      </c>
      <c r="W120" s="116">
        <f t="shared" si="132"/>
        <v>0</v>
      </c>
      <c r="X120" s="169">
        <v>364136397.87</v>
      </c>
      <c r="Y120" s="169">
        <v>36.407400000000003</v>
      </c>
      <c r="Z120" s="116">
        <f t="shared" si="133"/>
        <v>-1.2478482621711705E-2</v>
      </c>
      <c r="AA120" s="116">
        <f t="shared" si="134"/>
        <v>-1.3400394017652074E-2</v>
      </c>
      <c r="AB120" s="169">
        <v>363235148.69</v>
      </c>
      <c r="AC120" s="169">
        <v>36.375999999999998</v>
      </c>
      <c r="AD120" s="116">
        <f t="shared" si="135"/>
        <v>-2.4750318432099207E-3</v>
      </c>
      <c r="AE120" s="116">
        <f t="shared" si="136"/>
        <v>-8.6246202695070169E-4</v>
      </c>
      <c r="AF120" s="169">
        <v>361400566.86000001</v>
      </c>
      <c r="AG120" s="169">
        <v>36.226900000000001</v>
      </c>
      <c r="AH120" s="116">
        <f t="shared" si="137"/>
        <v>-5.0506726472269118E-3</v>
      </c>
      <c r="AI120" s="116">
        <f t="shared" si="138"/>
        <v>-4.0988563888277197E-3</v>
      </c>
      <c r="AJ120" s="117">
        <f t="shared" si="84"/>
        <v>9.2779996746018291E-4</v>
      </c>
      <c r="AK120" s="117">
        <f t="shared" si="85"/>
        <v>2.7932159170878492E-3</v>
      </c>
      <c r="AL120" s="118">
        <f t="shared" si="86"/>
        <v>7.1894326950075332E-3</v>
      </c>
      <c r="AM120" s="118">
        <f t="shared" si="87"/>
        <v>3.1782062601464031E-2</v>
      </c>
      <c r="AN120" s="119">
        <f t="shared" si="88"/>
        <v>1.3770787154975719E-2</v>
      </c>
      <c r="AO120" s="203">
        <f t="shared" si="89"/>
        <v>1.612061100604973E-2</v>
      </c>
      <c r="AP120" s="123"/>
      <c r="AQ120" s="121">
        <v>160273731.87</v>
      </c>
      <c r="AR120" s="125">
        <v>133.94</v>
      </c>
      <c r="AS120" s="122" t="e">
        <f>(#REF!/AQ120)-1</f>
        <v>#REF!</v>
      </c>
      <c r="AT120" s="122" t="e">
        <f>(#REF!/AR120)-1</f>
        <v>#REF!</v>
      </c>
    </row>
    <row r="121" spans="1:46" s="279" customFormat="1">
      <c r="A121" s="198" t="s">
        <v>89</v>
      </c>
      <c r="B121" s="165">
        <v>231578959.25999999</v>
      </c>
      <c r="C121" s="177">
        <v>219.87</v>
      </c>
      <c r="D121" s="165">
        <v>234259014.71000001</v>
      </c>
      <c r="E121" s="177">
        <v>220</v>
      </c>
      <c r="F121" s="116">
        <f t="shared" si="124"/>
        <v>1.1572966121637359E-2</v>
      </c>
      <c r="G121" s="116">
        <f t="shared" si="124"/>
        <v>5.9125847091461069E-4</v>
      </c>
      <c r="H121" s="165">
        <v>245776990.36000001</v>
      </c>
      <c r="I121" s="177">
        <v>225.42</v>
      </c>
      <c r="J121" s="116">
        <f t="shared" si="125"/>
        <v>4.9167694418328522E-2</v>
      </c>
      <c r="K121" s="116">
        <f t="shared" si="126"/>
        <v>2.4636363636363578E-2</v>
      </c>
      <c r="L121" s="165">
        <v>260516248.71000001</v>
      </c>
      <c r="M121" s="177">
        <v>224.36</v>
      </c>
      <c r="N121" s="116">
        <f t="shared" si="127"/>
        <v>5.997004979355787E-2</v>
      </c>
      <c r="O121" s="116">
        <f t="shared" si="128"/>
        <v>-4.70233342205649E-3</v>
      </c>
      <c r="P121" s="165">
        <v>263113992.13999999</v>
      </c>
      <c r="Q121" s="177">
        <v>225.92</v>
      </c>
      <c r="R121" s="116">
        <f t="shared" si="129"/>
        <v>9.9715217106926737E-3</v>
      </c>
      <c r="S121" s="116">
        <f t="shared" si="130"/>
        <v>6.9531110714921279E-3</v>
      </c>
      <c r="T121" s="165">
        <v>263861568.02000001</v>
      </c>
      <c r="U121" s="177">
        <v>223</v>
      </c>
      <c r="V121" s="116">
        <f t="shared" si="131"/>
        <v>2.8412623514231365E-3</v>
      </c>
      <c r="W121" s="116">
        <f t="shared" si="132"/>
        <v>-1.29249291784702E-2</v>
      </c>
      <c r="X121" s="165">
        <v>255125276.09</v>
      </c>
      <c r="Y121" s="177">
        <v>218.9</v>
      </c>
      <c r="Z121" s="116">
        <f t="shared" si="133"/>
        <v>-3.3109376236776622E-2</v>
      </c>
      <c r="AA121" s="116">
        <f t="shared" si="134"/>
        <v>-1.8385650224215223E-2</v>
      </c>
      <c r="AB121" s="165">
        <v>253764947.19</v>
      </c>
      <c r="AC121" s="177">
        <v>217.77</v>
      </c>
      <c r="AD121" s="116">
        <f t="shared" si="135"/>
        <v>-5.3320036369901881E-3</v>
      </c>
      <c r="AE121" s="116">
        <f t="shared" si="136"/>
        <v>-5.1621745089081563E-3</v>
      </c>
      <c r="AF121" s="165">
        <v>253238824.28999999</v>
      </c>
      <c r="AG121" s="177">
        <v>217.48</v>
      </c>
      <c r="AH121" s="116">
        <f t="shared" si="137"/>
        <v>-2.0732686126507653E-3</v>
      </c>
      <c r="AI121" s="116">
        <f t="shared" si="138"/>
        <v>-1.331680213068928E-3</v>
      </c>
      <c r="AJ121" s="117">
        <f t="shared" si="84"/>
        <v>1.1626105738652746E-2</v>
      </c>
      <c r="AK121" s="117">
        <f t="shared" si="85"/>
        <v>-1.2907542959935854E-3</v>
      </c>
      <c r="AL121" s="118">
        <f t="shared" si="86"/>
        <v>8.1020615592940839E-2</v>
      </c>
      <c r="AM121" s="118">
        <f t="shared" si="87"/>
        <v>-1.14545454545455E-2</v>
      </c>
      <c r="AN121" s="119">
        <f t="shared" si="88"/>
        <v>3.0006988308982227E-2</v>
      </c>
      <c r="AO121" s="203">
        <f t="shared" si="89"/>
        <v>1.3081812161777515E-2</v>
      </c>
      <c r="AP121" s="123"/>
      <c r="AQ121" s="121"/>
      <c r="AR121" s="125"/>
      <c r="AS121" s="122"/>
      <c r="AT121" s="122"/>
    </row>
    <row r="122" spans="1:46" s="378" customFormat="1">
      <c r="A122" s="198" t="s">
        <v>185</v>
      </c>
      <c r="B122" s="165">
        <v>6785734572.2600002</v>
      </c>
      <c r="C122" s="177">
        <v>111.57</v>
      </c>
      <c r="D122" s="165">
        <v>7322739392.6400003</v>
      </c>
      <c r="E122" s="177">
        <v>111.68</v>
      </c>
      <c r="F122" s="116">
        <f t="shared" si="124"/>
        <v>7.9137315888432952E-2</v>
      </c>
      <c r="G122" s="116">
        <f t="shared" si="124"/>
        <v>9.8592811687741905E-4</v>
      </c>
      <c r="H122" s="165">
        <v>8398605415.1400003</v>
      </c>
      <c r="I122" s="177">
        <v>111.58</v>
      </c>
      <c r="J122" s="116">
        <f t="shared" ref="J122" si="139">((H122-D122)/D122)</f>
        <v>0.1469212496598391</v>
      </c>
      <c r="K122" s="116">
        <f t="shared" ref="K122" si="140">((I122-E122)/E122)</f>
        <v>-8.954154727794459E-4</v>
      </c>
      <c r="L122" s="165">
        <v>8755153472.1299992</v>
      </c>
      <c r="M122" s="177">
        <v>111.95</v>
      </c>
      <c r="N122" s="116">
        <f t="shared" si="127"/>
        <v>4.2453245433730781E-2</v>
      </c>
      <c r="O122" s="116">
        <f t="shared" si="128"/>
        <v>3.3160064527693544E-3</v>
      </c>
      <c r="P122" s="165">
        <v>8751127200.8700008</v>
      </c>
      <c r="Q122" s="177">
        <v>110.97</v>
      </c>
      <c r="R122" s="116">
        <f t="shared" si="129"/>
        <v>-4.5987443541852495E-4</v>
      </c>
      <c r="S122" s="116">
        <f t="shared" si="130"/>
        <v>-8.7539079946405002E-3</v>
      </c>
      <c r="T122" s="165">
        <v>8893367914.3500004</v>
      </c>
      <c r="U122" s="177">
        <v>110.78</v>
      </c>
      <c r="V122" s="116">
        <f t="shared" si="131"/>
        <v>1.6253987653825734E-2</v>
      </c>
      <c r="W122" s="116">
        <f t="shared" si="132"/>
        <v>-1.7121744615661687E-3</v>
      </c>
      <c r="X122" s="165">
        <v>8707733268.9200001</v>
      </c>
      <c r="Y122" s="177">
        <v>109.86</v>
      </c>
      <c r="Z122" s="116">
        <f t="shared" si="133"/>
        <v>-2.0873379715964219E-2</v>
      </c>
      <c r="AA122" s="116">
        <f t="shared" si="134"/>
        <v>-8.304748149485482E-3</v>
      </c>
      <c r="AB122" s="165">
        <v>8773085119.3999996</v>
      </c>
      <c r="AC122" s="177">
        <v>109.93</v>
      </c>
      <c r="AD122" s="116">
        <f t="shared" si="135"/>
        <v>7.5050358642996173E-3</v>
      </c>
      <c r="AE122" s="116">
        <f t="shared" si="136"/>
        <v>6.371745858365865E-4</v>
      </c>
      <c r="AF122" s="165">
        <v>8829168752.1000004</v>
      </c>
      <c r="AG122" s="177">
        <v>110.02</v>
      </c>
      <c r="AH122" s="116">
        <f t="shared" si="137"/>
        <v>6.3926921871511923E-3</v>
      </c>
      <c r="AI122" s="116">
        <f t="shared" si="138"/>
        <v>8.1870281087955234E-4</v>
      </c>
      <c r="AJ122" s="117">
        <f t="shared" si="84"/>
        <v>3.4666284066987088E-2</v>
      </c>
      <c r="AK122" s="117">
        <f t="shared" si="85"/>
        <v>-1.7385542640135855E-3</v>
      </c>
      <c r="AL122" s="118">
        <f t="shared" si="86"/>
        <v>0.20571937340472538</v>
      </c>
      <c r="AM122" s="118">
        <f t="shared" si="87"/>
        <v>-1.4863896848137631E-2</v>
      </c>
      <c r="AN122" s="119">
        <f t="shared" si="88"/>
        <v>5.4555515714368057E-2</v>
      </c>
      <c r="AO122" s="203">
        <f t="shared" si="89"/>
        <v>4.4432405905925178E-3</v>
      </c>
      <c r="AP122" s="123"/>
      <c r="AQ122" s="121"/>
      <c r="AR122" s="125"/>
      <c r="AS122" s="122"/>
      <c r="AT122" s="122"/>
    </row>
    <row r="123" spans="1:46">
      <c r="A123" s="198" t="s">
        <v>217</v>
      </c>
      <c r="B123" s="165">
        <v>0</v>
      </c>
      <c r="C123" s="177">
        <v>0</v>
      </c>
      <c r="D123" s="165">
        <v>0</v>
      </c>
      <c r="E123" s="177">
        <v>0</v>
      </c>
      <c r="F123" s="116" t="e">
        <f t="shared" si="124"/>
        <v>#DIV/0!</v>
      </c>
      <c r="G123" s="116" t="e">
        <f t="shared" si="124"/>
        <v>#DIV/0!</v>
      </c>
      <c r="H123" s="165">
        <v>0</v>
      </c>
      <c r="I123" s="177">
        <v>0</v>
      </c>
      <c r="J123" s="116" t="e">
        <f t="shared" si="125"/>
        <v>#DIV/0!</v>
      </c>
      <c r="K123" s="116" t="e">
        <f t="shared" si="126"/>
        <v>#DIV/0!</v>
      </c>
      <c r="L123" s="165">
        <v>253106720</v>
      </c>
      <c r="M123" s="177">
        <v>1.0096000000000001</v>
      </c>
      <c r="N123" s="116" t="e">
        <f t="shared" si="127"/>
        <v>#DIV/0!</v>
      </c>
      <c r="O123" s="116" t="e">
        <f t="shared" si="128"/>
        <v>#DIV/0!</v>
      </c>
      <c r="P123" s="165">
        <v>576808032.24000001</v>
      </c>
      <c r="Q123" s="177">
        <v>1.0169999999999999</v>
      </c>
      <c r="R123" s="116">
        <f t="shared" si="129"/>
        <v>1.2789123585497848</v>
      </c>
      <c r="S123" s="116">
        <f t="shared" si="130"/>
        <v>7.3296354992074594E-3</v>
      </c>
      <c r="T123" s="165">
        <v>598554009.38999999</v>
      </c>
      <c r="U123" s="177">
        <v>1.0181</v>
      </c>
      <c r="V123" s="116">
        <f t="shared" si="131"/>
        <v>3.7700544955226706E-2</v>
      </c>
      <c r="W123" s="116">
        <f t="shared" si="132"/>
        <v>1.081612586037464E-3</v>
      </c>
      <c r="X123" s="165">
        <v>609764186.83000004</v>
      </c>
      <c r="Y123" s="177">
        <v>1.0192000000000001</v>
      </c>
      <c r="Z123" s="116">
        <f t="shared" si="133"/>
        <v>1.8728765097446434E-2</v>
      </c>
      <c r="AA123" s="116">
        <f t="shared" si="134"/>
        <v>1.0804439642472261E-3</v>
      </c>
      <c r="AB123" s="165">
        <v>654782950.60000002</v>
      </c>
      <c r="AC123" s="177">
        <v>1.0202</v>
      </c>
      <c r="AD123" s="116">
        <f t="shared" si="135"/>
        <v>7.3829793127143828E-2</v>
      </c>
      <c r="AE123" s="116">
        <f t="shared" si="136"/>
        <v>9.8116169544730167E-4</v>
      </c>
      <c r="AF123" s="165">
        <v>656508484.62</v>
      </c>
      <c r="AG123" s="177">
        <v>1.0213000000000001</v>
      </c>
      <c r="AH123" s="116">
        <f t="shared" si="137"/>
        <v>2.6352763437392729E-3</v>
      </c>
      <c r="AI123" s="116">
        <f t="shared" si="138"/>
        <v>1.0782199568713006E-3</v>
      </c>
      <c r="AJ123" s="117" t="e">
        <f t="shared" si="84"/>
        <v>#DIV/0!</v>
      </c>
      <c r="AK123" s="117" t="e">
        <f t="shared" si="85"/>
        <v>#DIV/0!</v>
      </c>
      <c r="AL123" s="118" t="e">
        <f t="shared" si="86"/>
        <v>#DIV/0!</v>
      </c>
      <c r="AM123" s="118" t="e">
        <f t="shared" si="87"/>
        <v>#DIV/0!</v>
      </c>
      <c r="AN123" s="119" t="e">
        <f t="shared" si="88"/>
        <v>#DIV/0!</v>
      </c>
      <c r="AO123" s="203" t="e">
        <f t="shared" si="89"/>
        <v>#DIV/0!</v>
      </c>
      <c r="AP123" s="123"/>
      <c r="AQ123" s="151">
        <f>SUM(AQ116:AQ120)</f>
        <v>4923038917.1999998</v>
      </c>
      <c r="AR123" s="99"/>
      <c r="AS123" s="122" t="e">
        <f>(#REF!/AQ123)-1</f>
        <v>#REF!</v>
      </c>
      <c r="AT123" s="122" t="e">
        <f>(#REF!/AR123)-1</f>
        <v>#REF!</v>
      </c>
    </row>
    <row r="124" spans="1:46">
      <c r="A124" s="200" t="s">
        <v>56</v>
      </c>
      <c r="B124" s="181">
        <f>SUM(B117:B123)</f>
        <v>12484919084.960001</v>
      </c>
      <c r="C124" s="172"/>
      <c r="D124" s="181">
        <f>SUM(D117:D123)</f>
        <v>13059553041.24</v>
      </c>
      <c r="E124" s="172"/>
      <c r="F124" s="116">
        <f>((D124-B124)/B124)</f>
        <v>4.6026245934764086E-2</v>
      </c>
      <c r="G124" s="116"/>
      <c r="H124" s="181">
        <f>SUM(H117:H123)</f>
        <v>14539154771.85</v>
      </c>
      <c r="I124" s="172"/>
      <c r="J124" s="116">
        <f>((H124-D124)/D124)</f>
        <v>0.11329650608544203</v>
      </c>
      <c r="K124" s="116"/>
      <c r="L124" s="181">
        <f>SUM(L117:L123)</f>
        <v>14825747524.41</v>
      </c>
      <c r="M124" s="172"/>
      <c r="N124" s="116">
        <f>((L124-H124)/H124)</f>
        <v>1.9711789100346214E-2</v>
      </c>
      <c r="O124" s="116"/>
      <c r="P124" s="181">
        <f>SUM(P117:P123)</f>
        <v>15207882683.340002</v>
      </c>
      <c r="Q124" s="172"/>
      <c r="R124" s="116">
        <f>((P124-L124)/L124)</f>
        <v>2.5775102287478723E-2</v>
      </c>
      <c r="S124" s="116"/>
      <c r="T124" s="181">
        <f>SUM(T117:T123)</f>
        <v>15311855906.650002</v>
      </c>
      <c r="U124" s="172"/>
      <c r="V124" s="116">
        <f>((T124-P124)/P124)</f>
        <v>6.8367980918146156E-3</v>
      </c>
      <c r="W124" s="116"/>
      <c r="X124" s="181">
        <f>SUM(X117:X123)</f>
        <v>15028506577.940001</v>
      </c>
      <c r="Y124" s="172"/>
      <c r="Z124" s="116">
        <f>((X124-T124)/T124)</f>
        <v>-1.8505224346249315E-2</v>
      </c>
      <c r="AA124" s="116"/>
      <c r="AB124" s="181">
        <f>SUM(AB117:AB123)</f>
        <v>14973964028.359999</v>
      </c>
      <c r="AC124" s="172"/>
      <c r="AD124" s="116">
        <f>((AB124-X124)/X124)</f>
        <v>-3.6292727622093592E-3</v>
      </c>
      <c r="AE124" s="116"/>
      <c r="AF124" s="181">
        <f>SUM(AF117:AF123)</f>
        <v>14980065138.590002</v>
      </c>
      <c r="AG124" s="172"/>
      <c r="AH124" s="116">
        <f>((AF124-AB124)/AB124)</f>
        <v>4.0744790213520846E-4</v>
      </c>
      <c r="AI124" s="116"/>
      <c r="AJ124" s="117">
        <f t="shared" si="84"/>
        <v>2.3739924036690275E-2</v>
      </c>
      <c r="AK124" s="117"/>
      <c r="AL124" s="118">
        <f t="shared" si="86"/>
        <v>0.1470580265101975</v>
      </c>
      <c r="AM124" s="118"/>
      <c r="AN124" s="119">
        <f t="shared" si="88"/>
        <v>4.1233264931135806E-2</v>
      </c>
      <c r="AO124" s="203"/>
      <c r="AP124" s="123"/>
      <c r="AQ124" s="98">
        <f>SUM(AQ19,AQ47,AQ59,AQ86,AQ92,AQ114,AQ123)</f>
        <v>244289452404.71518</v>
      </c>
      <c r="AR124" s="99"/>
      <c r="AS124" s="122" t="e">
        <f>(#REF!/AQ124)-1</f>
        <v>#REF!</v>
      </c>
      <c r="AT124" s="122" t="e">
        <f>(#REF!/AR124)-1</f>
        <v>#REF!</v>
      </c>
    </row>
    <row r="125" spans="1:46" ht="15" customHeight="1">
      <c r="A125" s="200" t="s">
        <v>42</v>
      </c>
      <c r="B125" s="72">
        <f>SUM(B19,B47,B59,B87,B93,B115,B124)</f>
        <v>1493761634797.3459</v>
      </c>
      <c r="C125" s="97"/>
      <c r="D125" s="72">
        <f>SUM(D19,D47,D59,D87,D93,D115,D124)</f>
        <v>1493636064307.1685</v>
      </c>
      <c r="E125" s="97"/>
      <c r="F125" s="116">
        <f>((D125-B125)/B125)</f>
        <v>-8.4063271711035735E-5</v>
      </c>
      <c r="G125" s="116"/>
      <c r="H125" s="72">
        <f>SUM(H19,H47,H59,H87,H93,H115,H124)</f>
        <v>1496203829459.8872</v>
      </c>
      <c r="I125" s="97"/>
      <c r="J125" s="116">
        <f>((H125-D125)/D125)</f>
        <v>1.7191370870586352E-3</v>
      </c>
      <c r="K125" s="116"/>
      <c r="L125" s="72">
        <f>SUM(L19,L47,L59,L87,L93,L115,L124)</f>
        <v>1497907917131.5071</v>
      </c>
      <c r="M125" s="97"/>
      <c r="N125" s="116">
        <f>((L125-H125)/H125)</f>
        <v>1.1389408568985081E-3</v>
      </c>
      <c r="O125" s="116"/>
      <c r="P125" s="72">
        <f>SUM(P19,P47,P59,P87,P93,P115,P124)</f>
        <v>1494913695939.4785</v>
      </c>
      <c r="Q125" s="97"/>
      <c r="R125" s="116">
        <f>((P125-L125)/L125)</f>
        <v>-1.9989354203845166E-3</v>
      </c>
      <c r="S125" s="116"/>
      <c r="T125" s="72">
        <f>SUM(T19,T47,T59,T87,T93,T115,T124)</f>
        <v>1498071304374.8413</v>
      </c>
      <c r="U125" s="97"/>
      <c r="V125" s="116">
        <f>((T125-P125)/P125)</f>
        <v>2.1122346018633497E-3</v>
      </c>
      <c r="W125" s="116"/>
      <c r="X125" s="72">
        <f>SUM(X19,X47,X59,X87,X93,X115,X124)</f>
        <v>1499578455140.927</v>
      </c>
      <c r="Y125" s="97"/>
      <c r="Z125" s="116">
        <f>((X125-T125)/T125)</f>
        <v>1.006060767390936E-3</v>
      </c>
      <c r="AA125" s="116"/>
      <c r="AB125" s="72">
        <f>SUM(AB19,AB47,AB59,AB87,AB93,AB115,AB124)</f>
        <v>1486617241686.8438</v>
      </c>
      <c r="AC125" s="97"/>
      <c r="AD125" s="116">
        <f>((AB125-X125)/X125)</f>
        <v>-8.6432379777456776E-3</v>
      </c>
      <c r="AE125" s="116"/>
      <c r="AF125" s="72">
        <f>SUM(AF19,AF47,AF59,AF87,AF93,AF115,AF124)</f>
        <v>1478166196226.9844</v>
      </c>
      <c r="AG125" s="97"/>
      <c r="AH125" s="116">
        <f>((AF125-AB125)/AB125)</f>
        <v>-5.6847487186884047E-3</v>
      </c>
      <c r="AI125" s="116"/>
      <c r="AJ125" s="117">
        <f t="shared" si="84"/>
        <v>-1.3043265094147757E-3</v>
      </c>
      <c r="AK125" s="117"/>
      <c r="AL125" s="118">
        <f t="shared" si="86"/>
        <v>-1.0357187034955445E-2</v>
      </c>
      <c r="AM125" s="118"/>
      <c r="AN125" s="119">
        <f t="shared" si="88"/>
        <v>3.9122684489838484E-3</v>
      </c>
      <c r="AO125" s="203"/>
      <c r="AP125" s="123"/>
      <c r="AQ125" s="152"/>
      <c r="AR125" s="153"/>
      <c r="AS125" s="122" t="e">
        <f>(#REF!/AQ125)-1</f>
        <v>#REF!</v>
      </c>
      <c r="AT125" s="122" t="e">
        <f>(#REF!/AR125)-1</f>
        <v>#REF!</v>
      </c>
    </row>
    <row r="126" spans="1:46" ht="17.25" customHeight="1" thickBot="1">
      <c r="A126" s="199"/>
      <c r="B126" s="272"/>
      <c r="C126" s="272"/>
      <c r="D126" s="272"/>
      <c r="E126" s="272"/>
      <c r="F126" s="116"/>
      <c r="G126" s="116"/>
      <c r="H126" s="272"/>
      <c r="I126" s="272"/>
      <c r="J126" s="116"/>
      <c r="K126" s="116"/>
      <c r="L126" s="272"/>
      <c r="M126" s="272"/>
      <c r="N126" s="116"/>
      <c r="O126" s="116"/>
      <c r="P126" s="272"/>
      <c r="Q126" s="272"/>
      <c r="R126" s="116"/>
      <c r="S126" s="116"/>
      <c r="T126" s="272"/>
      <c r="U126" s="272"/>
      <c r="V126" s="116"/>
      <c r="W126" s="116"/>
      <c r="X126" s="272"/>
      <c r="Y126" s="272"/>
      <c r="Z126" s="116"/>
      <c r="AA126" s="116"/>
      <c r="AB126" s="272"/>
      <c r="AC126" s="272"/>
      <c r="AD126" s="116"/>
      <c r="AE126" s="116"/>
      <c r="AF126" s="272"/>
      <c r="AG126" s="272"/>
      <c r="AH126" s="116"/>
      <c r="AI126" s="116"/>
      <c r="AJ126" s="117"/>
      <c r="AK126" s="117"/>
      <c r="AL126" s="118"/>
      <c r="AM126" s="118"/>
      <c r="AN126" s="119"/>
      <c r="AO126" s="203"/>
      <c r="AP126" s="123"/>
      <c r="AQ126" s="461" t="s">
        <v>109</v>
      </c>
      <c r="AR126" s="461"/>
      <c r="AS126" s="122" t="e">
        <f>(#REF!/AQ126)-1</f>
        <v>#REF!</v>
      </c>
      <c r="AT126" s="122" t="e">
        <f>(#REF!/AR126)-1</f>
        <v>#REF!</v>
      </c>
    </row>
    <row r="127" spans="1:46" ht="29.25" customHeight="1">
      <c r="A127" s="202" t="s">
        <v>63</v>
      </c>
      <c r="B127" s="456" t="s">
        <v>212</v>
      </c>
      <c r="C127" s="457"/>
      <c r="D127" s="456" t="s">
        <v>213</v>
      </c>
      <c r="E127" s="457"/>
      <c r="F127" s="456" t="s">
        <v>84</v>
      </c>
      <c r="G127" s="457"/>
      <c r="H127" s="456" t="s">
        <v>214</v>
      </c>
      <c r="I127" s="457"/>
      <c r="J127" s="456" t="s">
        <v>84</v>
      </c>
      <c r="K127" s="457"/>
      <c r="L127" s="456" t="s">
        <v>215</v>
      </c>
      <c r="M127" s="457"/>
      <c r="N127" s="456" t="s">
        <v>84</v>
      </c>
      <c r="O127" s="457"/>
      <c r="P127" s="456" t="s">
        <v>218</v>
      </c>
      <c r="Q127" s="457"/>
      <c r="R127" s="456" t="s">
        <v>84</v>
      </c>
      <c r="S127" s="457"/>
      <c r="T127" s="456" t="s">
        <v>219</v>
      </c>
      <c r="U127" s="457"/>
      <c r="V127" s="456" t="s">
        <v>84</v>
      </c>
      <c r="W127" s="457"/>
      <c r="X127" s="456" t="s">
        <v>220</v>
      </c>
      <c r="Y127" s="457"/>
      <c r="Z127" s="456" t="s">
        <v>84</v>
      </c>
      <c r="AA127" s="457"/>
      <c r="AB127" s="456" t="s">
        <v>221</v>
      </c>
      <c r="AC127" s="457"/>
      <c r="AD127" s="456" t="s">
        <v>84</v>
      </c>
      <c r="AE127" s="457"/>
      <c r="AF127" s="456" t="s">
        <v>223</v>
      </c>
      <c r="AG127" s="457"/>
      <c r="AH127" s="456" t="s">
        <v>84</v>
      </c>
      <c r="AI127" s="457"/>
      <c r="AJ127" s="460" t="s">
        <v>103</v>
      </c>
      <c r="AK127" s="460"/>
      <c r="AL127" s="460" t="s">
        <v>104</v>
      </c>
      <c r="AM127" s="460"/>
      <c r="AN127" s="460" t="s">
        <v>94</v>
      </c>
      <c r="AO127" s="462"/>
      <c r="AP127" s="123"/>
      <c r="AQ127" s="154" t="s">
        <v>97</v>
      </c>
      <c r="AR127" s="155" t="s">
        <v>98</v>
      </c>
      <c r="AS127" s="122" t="e">
        <f>(#REF!/AQ127)-1</f>
        <v>#REF!</v>
      </c>
      <c r="AT127" s="122" t="e">
        <f>(#REF!/AR127)-1</f>
        <v>#REF!</v>
      </c>
    </row>
    <row r="128" spans="1:46" ht="25.5" customHeight="1">
      <c r="A128" s="202"/>
      <c r="B128" s="206" t="s">
        <v>97</v>
      </c>
      <c r="C128" s="207" t="s">
        <v>98</v>
      </c>
      <c r="D128" s="206" t="s">
        <v>97</v>
      </c>
      <c r="E128" s="207" t="s">
        <v>98</v>
      </c>
      <c r="F128" s="397" t="s">
        <v>96</v>
      </c>
      <c r="G128" s="397" t="s">
        <v>5</v>
      </c>
      <c r="H128" s="206" t="s">
        <v>97</v>
      </c>
      <c r="I128" s="207" t="s">
        <v>98</v>
      </c>
      <c r="J128" s="398" t="s">
        <v>96</v>
      </c>
      <c r="K128" s="398" t="s">
        <v>5</v>
      </c>
      <c r="L128" s="206" t="s">
        <v>97</v>
      </c>
      <c r="M128" s="207" t="s">
        <v>98</v>
      </c>
      <c r="N128" s="400" t="s">
        <v>96</v>
      </c>
      <c r="O128" s="400" t="s">
        <v>5</v>
      </c>
      <c r="P128" s="206" t="s">
        <v>97</v>
      </c>
      <c r="Q128" s="207" t="s">
        <v>98</v>
      </c>
      <c r="R128" s="404" t="s">
        <v>96</v>
      </c>
      <c r="S128" s="404" t="s">
        <v>5</v>
      </c>
      <c r="T128" s="206" t="s">
        <v>97</v>
      </c>
      <c r="U128" s="207" t="s">
        <v>98</v>
      </c>
      <c r="V128" s="406" t="s">
        <v>96</v>
      </c>
      <c r="W128" s="406" t="s">
        <v>5</v>
      </c>
      <c r="X128" s="206" t="s">
        <v>97</v>
      </c>
      <c r="Y128" s="207" t="s">
        <v>98</v>
      </c>
      <c r="Z128" s="408" t="s">
        <v>96</v>
      </c>
      <c r="AA128" s="408" t="s">
        <v>5</v>
      </c>
      <c r="AB128" s="206" t="s">
        <v>97</v>
      </c>
      <c r="AC128" s="207" t="s">
        <v>98</v>
      </c>
      <c r="AD128" s="412" t="s">
        <v>96</v>
      </c>
      <c r="AE128" s="412" t="s">
        <v>5</v>
      </c>
      <c r="AF128" s="206" t="s">
        <v>97</v>
      </c>
      <c r="AG128" s="207" t="s">
        <v>98</v>
      </c>
      <c r="AH128" s="419" t="s">
        <v>96</v>
      </c>
      <c r="AI128" s="419" t="s">
        <v>5</v>
      </c>
      <c r="AJ128" s="252" t="s">
        <v>102</v>
      </c>
      <c r="AK128" s="252" t="s">
        <v>102</v>
      </c>
      <c r="AL128" s="252" t="s">
        <v>102</v>
      </c>
      <c r="AM128" s="252" t="s">
        <v>102</v>
      </c>
      <c r="AN128" s="252" t="s">
        <v>102</v>
      </c>
      <c r="AO128" s="253" t="s">
        <v>102</v>
      </c>
      <c r="AP128" s="123"/>
      <c r="AQ128" s="148">
        <v>1901056000</v>
      </c>
      <c r="AR128" s="140">
        <v>12.64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44</v>
      </c>
      <c r="B129" s="179">
        <v>2547192000</v>
      </c>
      <c r="C129" s="178">
        <v>16.88</v>
      </c>
      <c r="D129" s="179">
        <v>2598498000</v>
      </c>
      <c r="E129" s="178">
        <v>17.22</v>
      </c>
      <c r="F129" s="116">
        <f t="shared" ref="F129:F138" si="141">((D129-B129)/B129)</f>
        <v>2.014218009478673E-2</v>
      </c>
      <c r="G129" s="116">
        <f t="shared" ref="G129:G138" si="142">((E129-C129)/C129)</f>
        <v>2.0142180094786723E-2</v>
      </c>
      <c r="H129" s="179">
        <v>2675457000</v>
      </c>
      <c r="I129" s="178">
        <v>17.73</v>
      </c>
      <c r="J129" s="116">
        <f t="shared" ref="J129:J138" si="143">((H129-D129)/D129)</f>
        <v>2.9616724738675958E-2</v>
      </c>
      <c r="K129" s="116">
        <f t="shared" ref="K129:K138" si="144">((I129-E129)/E129)</f>
        <v>2.9616724738676051E-2</v>
      </c>
      <c r="L129" s="179">
        <v>2669421000</v>
      </c>
      <c r="M129" s="178">
        <v>17.690000000000001</v>
      </c>
      <c r="N129" s="116">
        <f t="shared" ref="N129:N138" si="145">((L129-H129)/H129)</f>
        <v>-2.2560631697687537E-3</v>
      </c>
      <c r="O129" s="116">
        <f t="shared" ref="O129:O138" si="146">((M129-I129)/I129)</f>
        <v>-2.2560631697687056E-3</v>
      </c>
      <c r="P129" s="179">
        <v>2669421000</v>
      </c>
      <c r="Q129" s="178">
        <v>17.690000000000001</v>
      </c>
      <c r="R129" s="116">
        <f t="shared" ref="R129:R138" si="147">((P129-L129)/L129)</f>
        <v>0</v>
      </c>
      <c r="S129" s="116">
        <f t="shared" ref="S129:S138" si="148">((Q129-M129)/M129)</f>
        <v>0</v>
      </c>
      <c r="T129" s="179">
        <v>2669421000</v>
      </c>
      <c r="U129" s="178">
        <v>17.690000000000001</v>
      </c>
      <c r="V129" s="116">
        <f t="shared" ref="V129:V138" si="149">((T129-P129)/P129)</f>
        <v>0</v>
      </c>
      <c r="W129" s="116">
        <f t="shared" ref="W129:W138" si="150">((U129-Q129)/Q129)</f>
        <v>0</v>
      </c>
      <c r="X129" s="179">
        <v>2716200000</v>
      </c>
      <c r="Y129" s="178">
        <v>16.760000000000002</v>
      </c>
      <c r="Z129" s="116">
        <f t="shared" ref="Z129:Z138" si="151">((X129-T129)/T129)</f>
        <v>1.7524024872809497E-2</v>
      </c>
      <c r="AA129" s="116">
        <f t="shared" ref="AA129:AA138" si="152">((Y129-U129)/U129)</f>
        <v>-5.2572074618428472E-2</v>
      </c>
      <c r="AB129" s="179">
        <v>2640750000</v>
      </c>
      <c r="AC129" s="178">
        <v>17.5</v>
      </c>
      <c r="AD129" s="116">
        <f t="shared" ref="AD129:AD138" si="153">((AB129-X129)/X129)</f>
        <v>-2.7777777777777776E-2</v>
      </c>
      <c r="AE129" s="116">
        <f t="shared" ref="AE129:AE138" si="154">((AC129-Y129)/Y129)</f>
        <v>4.4152744630071503E-2</v>
      </c>
      <c r="AF129" s="179">
        <v>2582300000</v>
      </c>
      <c r="AG129" s="178">
        <v>17</v>
      </c>
      <c r="AH129" s="116">
        <f t="shared" ref="AH129:AH138" si="155">((AF129-AB129)/AB129)</f>
        <v>-2.2133863485752154E-2</v>
      </c>
      <c r="AI129" s="116">
        <f t="shared" ref="AI129:AI138" si="156">((AG129-AC129)/AC129)</f>
        <v>-2.8571428571428571E-2</v>
      </c>
      <c r="AJ129" s="117">
        <f t="shared" ref="AJ129" si="157">AVERAGE(F129,J129,N129,R129,V129,Z129,AD129,AH129)</f>
        <v>1.8894031591216889E-3</v>
      </c>
      <c r="AK129" s="117">
        <f t="shared" ref="AK129" si="158">AVERAGE(G129,K129,O129,S129,W129,AA129,AE129,AI129)</f>
        <v>1.3140103879885662E-3</v>
      </c>
      <c r="AL129" s="118">
        <f t="shared" ref="AL129" si="159">((AF129-D129)/D129)</f>
        <v>-6.23360110340666E-3</v>
      </c>
      <c r="AM129" s="118">
        <f t="shared" ref="AM129" si="160">((AG129-E129)/E129)</f>
        <v>-1.2775842044134662E-2</v>
      </c>
      <c r="AN129" s="119">
        <f t="shared" ref="AN129" si="161">STDEV(F129,J129,N129,R129,V129,Z129,AD129,AH129)</f>
        <v>2.0099726965743595E-2</v>
      </c>
      <c r="AO129" s="203">
        <f t="shared" ref="AO129" si="162">STDEV(G129,K129,O129,S129,W129,AA129,AE129,AI129)</f>
        <v>3.1176339601213944E-2</v>
      </c>
      <c r="AP129" s="123"/>
      <c r="AQ129" s="148">
        <v>106884243.56</v>
      </c>
      <c r="AR129" s="140">
        <v>2.92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80</v>
      </c>
      <c r="B130" s="179">
        <v>337408604.27999997</v>
      </c>
      <c r="C130" s="178">
        <v>3.96</v>
      </c>
      <c r="D130" s="179">
        <v>345929023.57999998</v>
      </c>
      <c r="E130" s="178">
        <v>4.0599999999999996</v>
      </c>
      <c r="F130" s="116">
        <f t="shared" si="141"/>
        <v>2.525252525252529E-2</v>
      </c>
      <c r="G130" s="116">
        <f t="shared" si="142"/>
        <v>2.5252525252525162E-2</v>
      </c>
      <c r="H130" s="179">
        <v>355301484.81</v>
      </c>
      <c r="I130" s="178">
        <v>4.17</v>
      </c>
      <c r="J130" s="116">
        <f t="shared" si="143"/>
        <v>2.7093596059113358E-2</v>
      </c>
      <c r="K130" s="116">
        <f t="shared" si="144"/>
        <v>2.7093596059113382E-2</v>
      </c>
      <c r="L130" s="179">
        <v>349337191.30000001</v>
      </c>
      <c r="M130" s="178">
        <v>4.0999999999999996</v>
      </c>
      <c r="N130" s="116">
        <f t="shared" si="145"/>
        <v>-1.6786570743405248E-2</v>
      </c>
      <c r="O130" s="116">
        <f t="shared" si="146"/>
        <v>-1.6786570743405345E-2</v>
      </c>
      <c r="P130" s="179">
        <v>360413736.38999999</v>
      </c>
      <c r="Q130" s="178">
        <v>4.2300000000000004</v>
      </c>
      <c r="R130" s="116">
        <f t="shared" si="147"/>
        <v>3.1707317073170656E-2</v>
      </c>
      <c r="S130" s="116">
        <f t="shared" si="148"/>
        <v>3.1707317073170926E-2</v>
      </c>
      <c r="T130" s="179">
        <v>360413736.38999999</v>
      </c>
      <c r="U130" s="178">
        <v>4.2300000000000004</v>
      </c>
      <c r="V130" s="116">
        <f t="shared" si="149"/>
        <v>0</v>
      </c>
      <c r="W130" s="116">
        <f t="shared" si="150"/>
        <v>0</v>
      </c>
      <c r="X130" s="179">
        <v>340816772</v>
      </c>
      <c r="Y130" s="178">
        <v>4</v>
      </c>
      <c r="Z130" s="116">
        <f t="shared" si="151"/>
        <v>-5.4373522458628802E-2</v>
      </c>
      <c r="AA130" s="116">
        <f t="shared" si="152"/>
        <v>-5.4373522458628934E-2</v>
      </c>
      <c r="AB130" s="179">
        <v>336556562.35000002</v>
      </c>
      <c r="AC130" s="178">
        <v>3.95</v>
      </c>
      <c r="AD130" s="116">
        <f t="shared" si="153"/>
        <v>-1.249999999999993E-2</v>
      </c>
      <c r="AE130" s="116">
        <f t="shared" si="154"/>
        <v>-1.2499999999999956E-2</v>
      </c>
      <c r="AF130" s="179">
        <v>326332059.19</v>
      </c>
      <c r="AG130" s="178">
        <v>3.83</v>
      </c>
      <c r="AH130" s="116">
        <f t="shared" si="155"/>
        <v>-3.0379746835443113E-2</v>
      </c>
      <c r="AI130" s="116">
        <f t="shared" si="156"/>
        <v>-3.0379746835443065E-2</v>
      </c>
      <c r="AJ130" s="117">
        <f t="shared" ref="AJ130:AJ140" si="163">AVERAGE(F130,J130,N130,R130,V130,Z130,AD130,AH130)</f>
        <v>-3.7483002065834747E-3</v>
      </c>
      <c r="AK130" s="117">
        <f t="shared" ref="AK130:AK140" si="164">AVERAGE(G130,K130,O130,S130,W130,AA130,AE130,AI130)</f>
        <v>-3.7483002065834777E-3</v>
      </c>
      <c r="AL130" s="118">
        <f t="shared" ref="AL130:AL140" si="165">((AF130-D130)/D130)</f>
        <v>-5.6650246305418678E-2</v>
      </c>
      <c r="AM130" s="118">
        <f t="shared" ref="AM130:AM140" si="166">((AG130-E130)/E130)</f>
        <v>-5.6650246305418608E-2</v>
      </c>
      <c r="AN130" s="119">
        <f t="shared" ref="AN130:AN140" si="167">STDEV(F130,J130,N130,R130,V130,Z130,AD130,AH130)</f>
        <v>3.0664443856457863E-2</v>
      </c>
      <c r="AO130" s="203">
        <f t="shared" ref="AO130:AO140" si="168">STDEV(G130,K130,O130,S130,W130,AA130,AE130,AI130)</f>
        <v>3.0664443856457925E-2</v>
      </c>
      <c r="AP130" s="123"/>
      <c r="AQ130" s="148">
        <v>84059843.040000007</v>
      </c>
      <c r="AR130" s="140">
        <v>7.19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69</v>
      </c>
      <c r="B131" s="179">
        <v>147153367.68000001</v>
      </c>
      <c r="C131" s="178">
        <v>5.73</v>
      </c>
      <c r="D131" s="179">
        <v>151005550.08000001</v>
      </c>
      <c r="E131" s="178">
        <v>5.88</v>
      </c>
      <c r="F131" s="116">
        <f t="shared" si="141"/>
        <v>2.6178010471204227E-2</v>
      </c>
      <c r="G131" s="116">
        <f t="shared" si="142"/>
        <v>2.6178010471204095E-2</v>
      </c>
      <c r="H131" s="179">
        <v>155884981.12</v>
      </c>
      <c r="I131" s="178">
        <v>6.07</v>
      </c>
      <c r="J131" s="116">
        <f t="shared" si="143"/>
        <v>3.2312925170067966E-2</v>
      </c>
      <c r="K131" s="116">
        <f t="shared" si="144"/>
        <v>3.2312925170068091E-2</v>
      </c>
      <c r="L131" s="179">
        <v>155628168.96000001</v>
      </c>
      <c r="M131" s="178">
        <v>6.06</v>
      </c>
      <c r="N131" s="116">
        <f t="shared" si="145"/>
        <v>-1.6474464579900924E-3</v>
      </c>
      <c r="O131" s="116">
        <f t="shared" si="146"/>
        <v>-1.6474464579902264E-3</v>
      </c>
      <c r="P131" s="179">
        <v>157682666.24000001</v>
      </c>
      <c r="Q131" s="178">
        <v>6.14</v>
      </c>
      <c r="R131" s="116">
        <f t="shared" si="147"/>
        <v>1.3201320132013208E-2</v>
      </c>
      <c r="S131" s="116">
        <f t="shared" si="148"/>
        <v>1.3201320132013214E-2</v>
      </c>
      <c r="T131" s="179">
        <v>152032798.72</v>
      </c>
      <c r="U131" s="178">
        <v>5.92</v>
      </c>
      <c r="V131" s="116">
        <f t="shared" si="149"/>
        <v>-3.5830618892508208E-2</v>
      </c>
      <c r="W131" s="116">
        <f t="shared" si="150"/>
        <v>-3.5830618892508104E-2</v>
      </c>
      <c r="X131" s="179">
        <v>151005550.08000001</v>
      </c>
      <c r="Y131" s="178">
        <v>5.92</v>
      </c>
      <c r="Z131" s="116">
        <f t="shared" si="151"/>
        <v>-6.7567567567566626E-3</v>
      </c>
      <c r="AA131" s="116">
        <f t="shared" si="152"/>
        <v>0</v>
      </c>
      <c r="AB131" s="179">
        <v>149207864.96000001</v>
      </c>
      <c r="AC131" s="178">
        <v>5.81</v>
      </c>
      <c r="AD131" s="116">
        <f t="shared" si="153"/>
        <v>-1.1904761904761935E-2</v>
      </c>
      <c r="AE131" s="116">
        <f t="shared" si="154"/>
        <v>-1.8581081081081134E-2</v>
      </c>
      <c r="AF131" s="179">
        <v>144842058.24000001</v>
      </c>
      <c r="AG131" s="178">
        <v>5.64</v>
      </c>
      <c r="AH131" s="116">
        <f t="shared" si="155"/>
        <v>-2.925989672977624E-2</v>
      </c>
      <c r="AI131" s="116">
        <f t="shared" si="156"/>
        <v>-2.9259896729776236E-2</v>
      </c>
      <c r="AJ131" s="117">
        <f t="shared" si="163"/>
        <v>-1.7134031210634679E-3</v>
      </c>
      <c r="AK131" s="117">
        <f t="shared" si="164"/>
        <v>-1.7033484235087887E-3</v>
      </c>
      <c r="AL131" s="118">
        <f t="shared" si="165"/>
        <v>-4.0816326530612262E-2</v>
      </c>
      <c r="AM131" s="118">
        <f t="shared" si="166"/>
        <v>-4.0816326530612283E-2</v>
      </c>
      <c r="AN131" s="119">
        <f t="shared" si="167"/>
        <v>2.4524821889642907E-2</v>
      </c>
      <c r="AO131" s="203">
        <f t="shared" si="168"/>
        <v>2.4981200109913552E-2</v>
      </c>
      <c r="AP131" s="123"/>
      <c r="AQ131" s="148">
        <v>82672021.189999998</v>
      </c>
      <c r="AR131" s="140">
        <v>18.53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70</v>
      </c>
      <c r="B132" s="179">
        <v>216004251.96000001</v>
      </c>
      <c r="C132" s="178">
        <v>20.52</v>
      </c>
      <c r="D132" s="179">
        <v>211056786.15000001</v>
      </c>
      <c r="E132" s="178">
        <v>20.05</v>
      </c>
      <c r="F132" s="116">
        <f t="shared" si="141"/>
        <v>-2.2904483430799229E-2</v>
      </c>
      <c r="G132" s="116">
        <f t="shared" si="142"/>
        <v>-2.2904483430799167E-2</v>
      </c>
      <c r="H132" s="179">
        <v>217056904.25999999</v>
      </c>
      <c r="I132" s="178">
        <v>20.62</v>
      </c>
      <c r="J132" s="116">
        <f t="shared" si="143"/>
        <v>2.8428927680797932E-2</v>
      </c>
      <c r="K132" s="116">
        <f t="shared" si="144"/>
        <v>2.8428927680798018E-2</v>
      </c>
      <c r="L132" s="179">
        <v>216004251.96000001</v>
      </c>
      <c r="M132" s="178">
        <v>20.52</v>
      </c>
      <c r="N132" s="116">
        <f t="shared" si="145"/>
        <v>-4.8496605237632546E-3</v>
      </c>
      <c r="O132" s="116">
        <f t="shared" si="146"/>
        <v>-4.8496605237634055E-3</v>
      </c>
      <c r="P132" s="179">
        <v>219372739.31999999</v>
      </c>
      <c r="Q132" s="178">
        <v>20.84</v>
      </c>
      <c r="R132" s="116">
        <f t="shared" si="147"/>
        <v>1.5594541910331312E-2</v>
      </c>
      <c r="S132" s="116">
        <f t="shared" si="148"/>
        <v>1.5594541910331399E-2</v>
      </c>
      <c r="T132" s="179">
        <v>214530538.74000001</v>
      </c>
      <c r="U132" s="178">
        <v>20.38</v>
      </c>
      <c r="V132" s="116">
        <f t="shared" si="149"/>
        <v>-2.207293666026864E-2</v>
      </c>
      <c r="W132" s="116">
        <f t="shared" si="150"/>
        <v>-2.2072936660268754E-2</v>
      </c>
      <c r="X132" s="179">
        <v>200003937</v>
      </c>
      <c r="Y132" s="178">
        <v>20.38</v>
      </c>
      <c r="Z132" s="116">
        <f t="shared" si="151"/>
        <v>-6.7713444553483854E-2</v>
      </c>
      <c r="AA132" s="116">
        <f t="shared" si="152"/>
        <v>0</v>
      </c>
      <c r="AB132" s="179">
        <v>200846058.84</v>
      </c>
      <c r="AC132" s="178">
        <v>19.079999999999998</v>
      </c>
      <c r="AD132" s="116">
        <f t="shared" si="153"/>
        <v>4.2105263157894918E-3</v>
      </c>
      <c r="AE132" s="116">
        <f t="shared" si="154"/>
        <v>-6.3788027477919562E-2</v>
      </c>
      <c r="AF132" s="179">
        <v>199793406.53999999</v>
      </c>
      <c r="AG132" s="178">
        <v>18.98</v>
      </c>
      <c r="AH132" s="116">
        <f t="shared" si="155"/>
        <v>-5.2410901467505834E-3</v>
      </c>
      <c r="AI132" s="116">
        <f t="shared" si="156"/>
        <v>-5.2410901467504125E-3</v>
      </c>
      <c r="AJ132" s="117">
        <f t="shared" si="163"/>
        <v>-9.3184524260183539E-3</v>
      </c>
      <c r="AK132" s="117">
        <f t="shared" si="164"/>
        <v>-9.3540910810464856E-3</v>
      </c>
      <c r="AL132" s="118">
        <f t="shared" si="165"/>
        <v>-5.3366583541147199E-2</v>
      </c>
      <c r="AM132" s="118">
        <f t="shared" si="166"/>
        <v>-5.3366583541147143E-2</v>
      </c>
      <c r="AN132" s="119">
        <f t="shared" si="167"/>
        <v>2.933155895194791E-2</v>
      </c>
      <c r="AO132" s="203">
        <f t="shared" si="168"/>
        <v>2.7987579090780722E-2</v>
      </c>
      <c r="AP132" s="123"/>
      <c r="AQ132" s="148">
        <v>541500000</v>
      </c>
      <c r="AR132" s="140">
        <v>3610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117</v>
      </c>
      <c r="B133" s="179">
        <v>854179907.75999999</v>
      </c>
      <c r="C133" s="178">
        <v>249.64</v>
      </c>
      <c r="D133" s="179">
        <v>859143613.95000005</v>
      </c>
      <c r="E133" s="178">
        <v>244.05</v>
      </c>
      <c r="F133" s="116">
        <f t="shared" si="141"/>
        <v>5.8110781404550624E-3</v>
      </c>
      <c r="G133" s="116">
        <f t="shared" si="142"/>
        <v>-2.2392244832558784E-2</v>
      </c>
      <c r="H133" s="179">
        <v>821053329.57000005</v>
      </c>
      <c r="I133" s="178">
        <v>233.23</v>
      </c>
      <c r="J133" s="116">
        <f t="shared" si="143"/>
        <v>-4.4335177217783232E-2</v>
      </c>
      <c r="K133" s="116">
        <f t="shared" si="144"/>
        <v>-4.4335177217783329E-2</v>
      </c>
      <c r="L133" s="179">
        <v>792503218.08000004</v>
      </c>
      <c r="M133" s="178">
        <v>225.12</v>
      </c>
      <c r="N133" s="116">
        <f t="shared" si="145"/>
        <v>-3.4772542125798576E-2</v>
      </c>
      <c r="O133" s="116">
        <f t="shared" si="146"/>
        <v>-3.4772542125798507E-2</v>
      </c>
      <c r="P133" s="179">
        <v>765326046.60000002</v>
      </c>
      <c r="Q133" s="178">
        <v>217.4</v>
      </c>
      <c r="R133" s="116">
        <f t="shared" si="147"/>
        <v>-3.4292821606254464E-2</v>
      </c>
      <c r="S133" s="116">
        <f t="shared" si="148"/>
        <v>-3.4292821606254437E-2</v>
      </c>
      <c r="T133" s="179">
        <v>754518544.47000003</v>
      </c>
      <c r="U133" s="178">
        <v>214.33</v>
      </c>
      <c r="V133" s="116">
        <f t="shared" si="149"/>
        <v>-1.4121435142594289E-2</v>
      </c>
      <c r="W133" s="116">
        <f t="shared" si="150"/>
        <v>-1.4121435142594264E-2</v>
      </c>
      <c r="X133" s="179">
        <v>713752787.25</v>
      </c>
      <c r="Y133" s="178">
        <v>202.75</v>
      </c>
      <c r="Z133" s="116">
        <f t="shared" si="151"/>
        <v>-5.4028834040964903E-2</v>
      </c>
      <c r="AA133" s="116">
        <f t="shared" si="152"/>
        <v>-5.4028834040964924E-2</v>
      </c>
      <c r="AB133" s="179">
        <v>697418321.49000001</v>
      </c>
      <c r="AC133" s="178">
        <v>198.11</v>
      </c>
      <c r="AD133" s="116">
        <f t="shared" si="153"/>
        <v>-2.2885326757089999E-2</v>
      </c>
      <c r="AE133" s="116">
        <f t="shared" si="154"/>
        <v>-2.2885326757089944E-2</v>
      </c>
      <c r="AF133" s="179">
        <v>697418321.49000001</v>
      </c>
      <c r="AG133" s="178">
        <v>198.11</v>
      </c>
      <c r="AH133" s="116">
        <f t="shared" si="155"/>
        <v>0</v>
      </c>
      <c r="AI133" s="116">
        <f t="shared" si="156"/>
        <v>0</v>
      </c>
      <c r="AJ133" s="117">
        <f t="shared" si="163"/>
        <v>-2.4828132343753799E-2</v>
      </c>
      <c r="AK133" s="117">
        <f t="shared" si="164"/>
        <v>-2.8353547715380525E-2</v>
      </c>
      <c r="AL133" s="118">
        <f t="shared" si="165"/>
        <v>-0.18824011473058802</v>
      </c>
      <c r="AM133" s="118">
        <f t="shared" si="166"/>
        <v>-0.18824011473058797</v>
      </c>
      <c r="AN133" s="119">
        <f t="shared" si="167"/>
        <v>2.1028153377777432E-2</v>
      </c>
      <c r="AO133" s="203">
        <f t="shared" si="168"/>
        <v>1.7167354991739631E-2</v>
      </c>
      <c r="AP133" s="123"/>
      <c r="AQ133" s="148">
        <v>551092000</v>
      </c>
      <c r="AR133" s="140">
        <v>8.86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46</v>
      </c>
      <c r="B134" s="179">
        <v>13243302800</v>
      </c>
      <c r="C134" s="178">
        <v>9100</v>
      </c>
      <c r="D134" s="179">
        <v>9785633520</v>
      </c>
      <c r="E134" s="178">
        <v>9060</v>
      </c>
      <c r="F134" s="116">
        <f t="shared" si="141"/>
        <v>-0.26108813882893322</v>
      </c>
      <c r="G134" s="116">
        <f t="shared" si="142"/>
        <v>-4.3956043956043956E-3</v>
      </c>
      <c r="H134" s="179">
        <v>9418402240</v>
      </c>
      <c r="I134" s="178">
        <v>8720</v>
      </c>
      <c r="J134" s="116">
        <f t="shared" si="143"/>
        <v>-3.7527593818984545E-2</v>
      </c>
      <c r="K134" s="116">
        <f t="shared" si="144"/>
        <v>-3.7527593818984545E-2</v>
      </c>
      <c r="L134" s="179">
        <v>9396800400</v>
      </c>
      <c r="M134" s="178">
        <v>8700</v>
      </c>
      <c r="N134" s="116">
        <f t="shared" si="145"/>
        <v>-2.2935779816513763E-3</v>
      </c>
      <c r="O134" s="116">
        <f t="shared" si="146"/>
        <v>-2.2935779816513763E-3</v>
      </c>
      <c r="P134" s="179">
        <v>9569615120</v>
      </c>
      <c r="Q134" s="178">
        <v>8860</v>
      </c>
      <c r="R134" s="116">
        <f t="shared" si="147"/>
        <v>1.8390804597701149E-2</v>
      </c>
      <c r="S134" s="116">
        <f t="shared" si="148"/>
        <v>1.8390804597701149E-2</v>
      </c>
      <c r="T134" s="179">
        <v>12167299170</v>
      </c>
      <c r="U134" s="178">
        <v>8490</v>
      </c>
      <c r="V134" s="116">
        <f t="shared" si="149"/>
        <v>0.27145125665200209</v>
      </c>
      <c r="W134" s="116">
        <f t="shared" si="150"/>
        <v>-4.17607223476298E-2</v>
      </c>
      <c r="X134" s="179">
        <v>13041510300</v>
      </c>
      <c r="Y134" s="178">
        <v>9100</v>
      </c>
      <c r="Z134" s="116">
        <f t="shared" si="151"/>
        <v>7.1849234393404002E-2</v>
      </c>
      <c r="AA134" s="116">
        <f t="shared" si="152"/>
        <v>7.1849234393404002E-2</v>
      </c>
      <c r="AB134" s="179">
        <v>11966660550</v>
      </c>
      <c r="AC134" s="178">
        <v>8350</v>
      </c>
      <c r="AD134" s="116">
        <f t="shared" si="153"/>
        <v>-8.2417582417582416E-2</v>
      </c>
      <c r="AE134" s="116">
        <f t="shared" si="154"/>
        <v>-8.2417582417582416E-2</v>
      </c>
      <c r="AF134" s="179">
        <v>11837678580</v>
      </c>
      <c r="AG134" s="178">
        <v>8260</v>
      </c>
      <c r="AH134" s="116">
        <f t="shared" si="155"/>
        <v>-1.0778443113772455E-2</v>
      </c>
      <c r="AI134" s="116">
        <f t="shared" si="156"/>
        <v>-1.0778443113772455E-2</v>
      </c>
      <c r="AJ134" s="117">
        <f t="shared" si="163"/>
        <v>-4.0517550647270915E-3</v>
      </c>
      <c r="AK134" s="117">
        <f t="shared" si="164"/>
        <v>-1.1116685635514979E-2</v>
      </c>
      <c r="AL134" s="118">
        <f t="shared" si="165"/>
        <v>0.2096997660709452</v>
      </c>
      <c r="AM134" s="118">
        <f t="shared" si="166"/>
        <v>-8.8300220750551883E-2</v>
      </c>
      <c r="AN134" s="119">
        <f t="shared" si="167"/>
        <v>0.14906586028821364</v>
      </c>
      <c r="AO134" s="203">
        <f t="shared" si="168"/>
        <v>4.5665838083115293E-2</v>
      </c>
      <c r="AP134" s="123"/>
      <c r="AQ134" s="121">
        <v>913647681</v>
      </c>
      <c r="AR134" s="125">
        <v>81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64</v>
      </c>
      <c r="B135" s="179">
        <v>613586000</v>
      </c>
      <c r="C135" s="178">
        <v>12.73</v>
      </c>
      <c r="D135" s="179">
        <v>613586000</v>
      </c>
      <c r="E135" s="178">
        <v>12.73</v>
      </c>
      <c r="F135" s="116">
        <f t="shared" si="141"/>
        <v>0</v>
      </c>
      <c r="G135" s="116">
        <f t="shared" si="142"/>
        <v>0</v>
      </c>
      <c r="H135" s="179">
        <v>613586000</v>
      </c>
      <c r="I135" s="178">
        <v>12.73</v>
      </c>
      <c r="J135" s="116">
        <f t="shared" si="143"/>
        <v>0</v>
      </c>
      <c r="K135" s="116">
        <f t="shared" si="144"/>
        <v>0</v>
      </c>
      <c r="L135" s="179">
        <v>613586000</v>
      </c>
      <c r="M135" s="178">
        <v>12.73</v>
      </c>
      <c r="N135" s="116">
        <f t="shared" si="145"/>
        <v>0</v>
      </c>
      <c r="O135" s="116">
        <f t="shared" si="146"/>
        <v>0</v>
      </c>
      <c r="P135" s="179">
        <v>655038000</v>
      </c>
      <c r="Q135" s="178">
        <v>13.66</v>
      </c>
      <c r="R135" s="116">
        <f t="shared" si="147"/>
        <v>6.7556952081696778E-2</v>
      </c>
      <c r="S135" s="116">
        <f t="shared" si="148"/>
        <v>7.3055773762765092E-2</v>
      </c>
      <c r="T135" s="179">
        <v>655038000</v>
      </c>
      <c r="U135" s="178">
        <v>13.59</v>
      </c>
      <c r="V135" s="116">
        <f t="shared" si="149"/>
        <v>0</v>
      </c>
      <c r="W135" s="116">
        <f t="shared" si="150"/>
        <v>-5.1244509516837691E-3</v>
      </c>
      <c r="X135" s="179">
        <v>642506000</v>
      </c>
      <c r="Y135" s="178">
        <v>13.33</v>
      </c>
      <c r="Z135" s="116">
        <f t="shared" si="151"/>
        <v>-1.9131714495952908E-2</v>
      </c>
      <c r="AA135" s="116">
        <f t="shared" si="152"/>
        <v>-1.9131714495952891E-2</v>
      </c>
      <c r="AB135" s="179">
        <v>642506000</v>
      </c>
      <c r="AC135" s="178">
        <v>13.33</v>
      </c>
      <c r="AD135" s="116">
        <f t="shared" si="153"/>
        <v>0</v>
      </c>
      <c r="AE135" s="116">
        <f t="shared" si="154"/>
        <v>0</v>
      </c>
      <c r="AF135" s="179">
        <v>642506000</v>
      </c>
      <c r="AG135" s="178">
        <v>13.33</v>
      </c>
      <c r="AH135" s="116">
        <f t="shared" si="155"/>
        <v>0</v>
      </c>
      <c r="AI135" s="116">
        <f t="shared" si="156"/>
        <v>0</v>
      </c>
      <c r="AJ135" s="117">
        <f t="shared" si="163"/>
        <v>6.0531546982179833E-3</v>
      </c>
      <c r="AK135" s="117">
        <f t="shared" si="164"/>
        <v>6.0999510393910548E-3</v>
      </c>
      <c r="AL135" s="118">
        <f t="shared" si="165"/>
        <v>4.7132757266300077E-2</v>
      </c>
      <c r="AM135" s="118">
        <f t="shared" si="166"/>
        <v>4.7132757266300049E-2</v>
      </c>
      <c r="AN135" s="119">
        <f t="shared" si="167"/>
        <v>2.5737240444036014E-2</v>
      </c>
      <c r="AO135" s="203">
        <f t="shared" si="168"/>
        <v>2.785614411765111E-2</v>
      </c>
      <c r="AP135" s="123"/>
      <c r="AQ135" s="156">
        <f>SUM(AQ128:AQ134)</f>
        <v>4180911788.79</v>
      </c>
      <c r="AR135" s="157"/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54</v>
      </c>
      <c r="B136" s="179">
        <v>560995235.95000005</v>
      </c>
      <c r="C136" s="177">
        <v>90</v>
      </c>
      <c r="D136" s="179">
        <v>558705495.20000005</v>
      </c>
      <c r="E136" s="177">
        <v>90</v>
      </c>
      <c r="F136" s="116">
        <f t="shared" si="141"/>
        <v>-4.0815689746856931E-3</v>
      </c>
      <c r="G136" s="116">
        <f t="shared" si="142"/>
        <v>0</v>
      </c>
      <c r="H136" s="179">
        <v>575459114.00999999</v>
      </c>
      <c r="I136" s="177">
        <v>90</v>
      </c>
      <c r="J136" s="116">
        <f t="shared" si="143"/>
        <v>2.9986493696473566E-2</v>
      </c>
      <c r="K136" s="116">
        <f t="shared" si="144"/>
        <v>0</v>
      </c>
      <c r="L136" s="179">
        <v>569298346.37</v>
      </c>
      <c r="M136" s="177">
        <v>90</v>
      </c>
      <c r="N136" s="116">
        <f t="shared" si="145"/>
        <v>-1.0705830336180803E-2</v>
      </c>
      <c r="O136" s="116">
        <f t="shared" si="146"/>
        <v>0</v>
      </c>
      <c r="P136" s="179">
        <v>584174664.99000001</v>
      </c>
      <c r="Q136" s="177">
        <v>90</v>
      </c>
      <c r="R136" s="116">
        <f t="shared" si="147"/>
        <v>2.6130971071417E-2</v>
      </c>
      <c r="S136" s="116">
        <f t="shared" si="148"/>
        <v>0</v>
      </c>
      <c r="T136" s="179">
        <v>572742843.83000004</v>
      </c>
      <c r="U136" s="177">
        <v>90</v>
      </c>
      <c r="V136" s="116">
        <f t="shared" si="149"/>
        <v>-1.956918340543861E-2</v>
      </c>
      <c r="W136" s="116">
        <f t="shared" si="150"/>
        <v>0</v>
      </c>
      <c r="X136" s="179">
        <v>556961866.01999998</v>
      </c>
      <c r="Y136" s="177">
        <v>81</v>
      </c>
      <c r="Z136" s="116">
        <f t="shared" si="151"/>
        <v>-2.7553339129426344E-2</v>
      </c>
      <c r="AA136" s="116">
        <f t="shared" si="152"/>
        <v>-0.1</v>
      </c>
      <c r="AB136" s="179">
        <v>551958172.42999995</v>
      </c>
      <c r="AC136" s="177">
        <v>81</v>
      </c>
      <c r="AD136" s="116">
        <f t="shared" si="153"/>
        <v>-8.9839069697104819E-3</v>
      </c>
      <c r="AE136" s="116">
        <f t="shared" si="154"/>
        <v>0</v>
      </c>
      <c r="AF136" s="179">
        <v>545153459.19000006</v>
      </c>
      <c r="AG136" s="177">
        <v>81</v>
      </c>
      <c r="AH136" s="116">
        <f t="shared" si="155"/>
        <v>-1.2328313230769081E-2</v>
      </c>
      <c r="AI136" s="116">
        <f t="shared" si="156"/>
        <v>0</v>
      </c>
      <c r="AJ136" s="117">
        <f t="shared" si="163"/>
        <v>-3.3880846597900559E-3</v>
      </c>
      <c r="AK136" s="117">
        <f t="shared" si="164"/>
        <v>-1.2500000000000001E-2</v>
      </c>
      <c r="AL136" s="118">
        <f t="shared" si="165"/>
        <v>-2.4256135166790802E-2</v>
      </c>
      <c r="AM136" s="118">
        <f t="shared" si="166"/>
        <v>-0.1</v>
      </c>
      <c r="AN136" s="119">
        <f t="shared" si="167"/>
        <v>2.0689182295600378E-2</v>
      </c>
      <c r="AO136" s="203">
        <f t="shared" si="168"/>
        <v>3.5355339059327376E-2</v>
      </c>
      <c r="AP136" s="123"/>
      <c r="AQ136" s="204"/>
      <c r="AR136" s="205"/>
      <c r="AS136" s="122"/>
      <c r="AT136" s="122"/>
    </row>
    <row r="137" spans="1:46" s="279" customFormat="1">
      <c r="A137" s="199" t="s">
        <v>119</v>
      </c>
      <c r="B137" s="179">
        <v>776804319.88</v>
      </c>
      <c r="C137" s="167">
        <v>120.92</v>
      </c>
      <c r="D137" s="179">
        <v>789100641.49000001</v>
      </c>
      <c r="E137" s="167">
        <v>120.92</v>
      </c>
      <c r="F137" s="116">
        <f t="shared" si="141"/>
        <v>1.5829368214506759E-2</v>
      </c>
      <c r="G137" s="116">
        <f t="shared" si="142"/>
        <v>0</v>
      </c>
      <c r="H137" s="179">
        <v>816671280.74000001</v>
      </c>
      <c r="I137" s="167">
        <v>120.92</v>
      </c>
      <c r="J137" s="116">
        <f t="shared" si="143"/>
        <v>3.4939319271037994E-2</v>
      </c>
      <c r="K137" s="116">
        <f t="shared" si="144"/>
        <v>0</v>
      </c>
      <c r="L137" s="179">
        <v>811529232.29999995</v>
      </c>
      <c r="M137" s="167">
        <v>120.92</v>
      </c>
      <c r="N137" s="116">
        <f t="shared" si="145"/>
        <v>-6.2963502712385794E-3</v>
      </c>
      <c r="O137" s="116">
        <f t="shared" si="146"/>
        <v>0</v>
      </c>
      <c r="P137" s="179">
        <v>831730008.13</v>
      </c>
      <c r="Q137" s="167">
        <v>120.92</v>
      </c>
      <c r="R137" s="116">
        <f t="shared" si="147"/>
        <v>2.4892234347181685E-2</v>
      </c>
      <c r="S137" s="116">
        <f t="shared" si="148"/>
        <v>0</v>
      </c>
      <c r="T137" s="179">
        <v>806956564.11000001</v>
      </c>
      <c r="U137" s="167">
        <v>120.92</v>
      </c>
      <c r="V137" s="116">
        <f t="shared" si="149"/>
        <v>-2.9785439719433416E-2</v>
      </c>
      <c r="W137" s="116">
        <f t="shared" si="150"/>
        <v>0</v>
      </c>
      <c r="X137" s="179">
        <v>777326609.44000006</v>
      </c>
      <c r="Y137" s="167">
        <v>120.92</v>
      </c>
      <c r="Z137" s="116">
        <f t="shared" si="151"/>
        <v>-3.6718153104906101E-2</v>
      </c>
      <c r="AA137" s="116">
        <f t="shared" si="152"/>
        <v>0</v>
      </c>
      <c r="AB137" s="179">
        <v>776382992.14999998</v>
      </c>
      <c r="AC137" s="167">
        <v>120.92</v>
      </c>
      <c r="AD137" s="116">
        <f t="shared" si="153"/>
        <v>-1.2139263966273839E-3</v>
      </c>
      <c r="AE137" s="116">
        <f t="shared" si="154"/>
        <v>0</v>
      </c>
      <c r="AF137" s="179">
        <v>767272444.47000003</v>
      </c>
      <c r="AG137" s="167">
        <v>120.92</v>
      </c>
      <c r="AH137" s="116">
        <f t="shared" si="155"/>
        <v>-1.1734604920659773E-2</v>
      </c>
      <c r="AI137" s="116">
        <f t="shared" si="156"/>
        <v>0</v>
      </c>
      <c r="AJ137" s="117">
        <f t="shared" si="163"/>
        <v>-1.2609440725173519E-3</v>
      </c>
      <c r="AK137" s="117">
        <f t="shared" si="164"/>
        <v>0</v>
      </c>
      <c r="AL137" s="118">
        <f t="shared" si="165"/>
        <v>-2.7662120485396416E-2</v>
      </c>
      <c r="AM137" s="118">
        <f t="shared" si="166"/>
        <v>0</v>
      </c>
      <c r="AN137" s="119">
        <f t="shared" si="167"/>
        <v>2.5333327015587014E-2</v>
      </c>
      <c r="AO137" s="203">
        <f t="shared" si="168"/>
        <v>0</v>
      </c>
      <c r="AP137" s="123"/>
      <c r="AQ137" s="204"/>
      <c r="AR137" s="205"/>
      <c r="AS137" s="122"/>
      <c r="AT137" s="122"/>
    </row>
    <row r="138" spans="1:46" ht="15.75" thickBot="1">
      <c r="A138" s="199" t="s">
        <v>180</v>
      </c>
      <c r="B138" s="179">
        <v>654350000</v>
      </c>
      <c r="C138" s="167">
        <v>100</v>
      </c>
      <c r="D138" s="179">
        <v>654350000</v>
      </c>
      <c r="E138" s="167">
        <v>100</v>
      </c>
      <c r="F138" s="116">
        <f t="shared" si="141"/>
        <v>0</v>
      </c>
      <c r="G138" s="116">
        <f t="shared" si="142"/>
        <v>0</v>
      </c>
      <c r="H138" s="179">
        <v>654350000</v>
      </c>
      <c r="I138" s="167">
        <v>100</v>
      </c>
      <c r="J138" s="116">
        <f t="shared" si="143"/>
        <v>0</v>
      </c>
      <c r="K138" s="116">
        <f t="shared" si="144"/>
        <v>0</v>
      </c>
      <c r="L138" s="179">
        <v>654350000</v>
      </c>
      <c r="M138" s="167">
        <v>100</v>
      </c>
      <c r="N138" s="116">
        <f t="shared" si="145"/>
        <v>0</v>
      </c>
      <c r="O138" s="116">
        <f t="shared" si="146"/>
        <v>0</v>
      </c>
      <c r="P138" s="179">
        <v>654350000</v>
      </c>
      <c r="Q138" s="167">
        <v>100</v>
      </c>
      <c r="R138" s="116">
        <f t="shared" si="147"/>
        <v>0</v>
      </c>
      <c r="S138" s="116">
        <f t="shared" si="148"/>
        <v>0</v>
      </c>
      <c r="T138" s="179">
        <v>654350000</v>
      </c>
      <c r="U138" s="167">
        <v>100</v>
      </c>
      <c r="V138" s="116">
        <f t="shared" si="149"/>
        <v>0</v>
      </c>
      <c r="W138" s="116">
        <f t="shared" si="150"/>
        <v>0</v>
      </c>
      <c r="X138" s="179">
        <v>654350000</v>
      </c>
      <c r="Y138" s="167">
        <v>100</v>
      </c>
      <c r="Z138" s="116">
        <f t="shared" si="151"/>
        <v>0</v>
      </c>
      <c r="AA138" s="116">
        <f t="shared" si="152"/>
        <v>0</v>
      </c>
      <c r="AB138" s="179">
        <v>654350000</v>
      </c>
      <c r="AC138" s="167">
        <v>100</v>
      </c>
      <c r="AD138" s="116">
        <f t="shared" si="153"/>
        <v>0</v>
      </c>
      <c r="AE138" s="116">
        <f t="shared" si="154"/>
        <v>0</v>
      </c>
      <c r="AF138" s="179">
        <v>654350000</v>
      </c>
      <c r="AG138" s="167">
        <v>100</v>
      </c>
      <c r="AH138" s="116">
        <f t="shared" si="155"/>
        <v>0</v>
      </c>
      <c r="AI138" s="116">
        <f t="shared" si="156"/>
        <v>0</v>
      </c>
      <c r="AJ138" s="117">
        <f t="shared" si="163"/>
        <v>0</v>
      </c>
      <c r="AK138" s="117">
        <f t="shared" si="164"/>
        <v>0</v>
      </c>
      <c r="AL138" s="118">
        <f t="shared" si="165"/>
        <v>0</v>
      </c>
      <c r="AM138" s="118">
        <f t="shared" si="166"/>
        <v>0</v>
      </c>
      <c r="AN138" s="119">
        <f t="shared" si="167"/>
        <v>0</v>
      </c>
      <c r="AO138" s="203">
        <f t="shared" si="168"/>
        <v>0</v>
      </c>
      <c r="AP138" s="123"/>
      <c r="AQ138" s="159">
        <f>SUM(AQ124,AQ135)</f>
        <v>248470364193.50519</v>
      </c>
      <c r="AR138" s="160"/>
      <c r="AS138" s="122" t="e">
        <f>(#REF!/AQ138)-1</f>
        <v>#REF!</v>
      </c>
      <c r="AT138" s="122" t="e">
        <f>(#REF!/AR138)-1</f>
        <v>#REF!</v>
      </c>
    </row>
    <row r="139" spans="1:46">
      <c r="A139" s="200" t="s">
        <v>47</v>
      </c>
      <c r="B139" s="182">
        <f>SUM(B129:B138)</f>
        <v>19950976487.510002</v>
      </c>
      <c r="C139" s="172"/>
      <c r="D139" s="182">
        <f>SUM(D129:D138)</f>
        <v>16567008630.450001</v>
      </c>
      <c r="E139" s="172"/>
      <c r="F139" s="116">
        <f>((D139-B139)/B139)</f>
        <v>-0.16961414691548965</v>
      </c>
      <c r="G139" s="116"/>
      <c r="H139" s="182">
        <f>SUM(H129:H138)</f>
        <v>16303222334.51</v>
      </c>
      <c r="I139" s="172"/>
      <c r="J139" s="116">
        <f>((H139-D139)/D139)</f>
        <v>-1.5922385375906904E-2</v>
      </c>
      <c r="K139" s="116"/>
      <c r="L139" s="182">
        <f>SUM(L129:L138)</f>
        <v>16228457808.969999</v>
      </c>
      <c r="M139" s="172"/>
      <c r="N139" s="116">
        <f>((L139-H139)/H139)</f>
        <v>-4.5858741300327114E-3</v>
      </c>
      <c r="O139" s="116"/>
      <c r="P139" s="182">
        <f>SUM(P129:P138)</f>
        <v>16467123981.669998</v>
      </c>
      <c r="Q139" s="172"/>
      <c r="R139" s="116">
        <f>((P139-L139)/L139)</f>
        <v>1.4706645296146395E-2</v>
      </c>
      <c r="S139" s="116"/>
      <c r="T139" s="182">
        <f>SUM(T129:T138)</f>
        <v>19007303196.260002</v>
      </c>
      <c r="U139" s="172"/>
      <c r="V139" s="116">
        <f>((T139-P139)/P139)</f>
        <v>0.1542576115548499</v>
      </c>
      <c r="W139" s="116"/>
      <c r="X139" s="182">
        <f>SUM(X129:X138)</f>
        <v>19794433821.790001</v>
      </c>
      <c r="Y139" s="172"/>
      <c r="Z139" s="116">
        <f>((X139-T139)/T139)</f>
        <v>4.141200976290417E-2</v>
      </c>
      <c r="AA139" s="116"/>
      <c r="AB139" s="182">
        <f>SUM(AB129:AB138)</f>
        <v>18616636522.220001</v>
      </c>
      <c r="AC139" s="172"/>
      <c r="AD139" s="116">
        <f>((AB139-X139)/X139)</f>
        <v>-5.9501439150710302E-2</v>
      </c>
      <c r="AE139" s="116"/>
      <c r="AF139" s="182">
        <f>SUM(AF129:AF138)</f>
        <v>18397646329.119999</v>
      </c>
      <c r="AG139" s="172"/>
      <c r="AH139" s="116">
        <f>((AF139-AB139)/AB139)</f>
        <v>-1.1763144907439385E-2</v>
      </c>
      <c r="AI139" s="116"/>
      <c r="AJ139" s="117">
        <f t="shared" si="163"/>
        <v>-6.3763404832098101E-3</v>
      </c>
      <c r="AK139" s="117"/>
      <c r="AL139" s="118">
        <f t="shared" si="165"/>
        <v>0.11049898865298494</v>
      </c>
      <c r="AM139" s="118"/>
      <c r="AN139" s="119">
        <f t="shared" si="167"/>
        <v>9.1122910101841287E-2</v>
      </c>
      <c r="AO139" s="203"/>
    </row>
    <row r="140" spans="1:46" ht="15.75" thickBot="1">
      <c r="A140" s="158" t="s">
        <v>57</v>
      </c>
      <c r="B140" s="183">
        <f>SUM(B125,B139)</f>
        <v>1513712611284.856</v>
      </c>
      <c r="C140" s="184"/>
      <c r="D140" s="183">
        <f>SUM(D125,D139)</f>
        <v>1510203072937.6184</v>
      </c>
      <c r="E140" s="184"/>
      <c r="F140" s="116">
        <f>((D140-B140)/B140)</f>
        <v>-2.318497131538472E-3</v>
      </c>
      <c r="G140" s="116"/>
      <c r="H140" s="183">
        <f>SUM(H125,H139)</f>
        <v>1512507051794.3972</v>
      </c>
      <c r="I140" s="184"/>
      <c r="J140" s="116">
        <f>((H140-D140)/D140)</f>
        <v>1.5256086403646052E-3</v>
      </c>
      <c r="K140" s="116"/>
      <c r="L140" s="183">
        <f>SUM(L125,L139)</f>
        <v>1514136374940.4771</v>
      </c>
      <c r="M140" s="184"/>
      <c r="N140" s="116">
        <f>((L140-H140)/H140)</f>
        <v>1.0772334212570112E-3</v>
      </c>
      <c r="O140" s="116"/>
      <c r="P140" s="183">
        <f>SUM(P125,P139)</f>
        <v>1511380819921.1484</v>
      </c>
      <c r="Q140" s="184"/>
      <c r="R140" s="116">
        <f>((P140-L140)/L140)</f>
        <v>-1.8198856225463431E-3</v>
      </c>
      <c r="S140" s="116"/>
      <c r="T140" s="183">
        <f>SUM(T125,T139)</f>
        <v>1517078607571.1013</v>
      </c>
      <c r="U140" s="184"/>
      <c r="V140" s="116">
        <f>((T140-P140)/P140)</f>
        <v>3.7699218984730432E-3</v>
      </c>
      <c r="W140" s="116"/>
      <c r="X140" s="183">
        <f>SUM(X125,X139)</f>
        <v>1519372888962.717</v>
      </c>
      <c r="Y140" s="184"/>
      <c r="Z140" s="116">
        <f>((X140-T140)/T140)</f>
        <v>1.5123022499730265E-3</v>
      </c>
      <c r="AA140" s="116"/>
      <c r="AB140" s="183">
        <f>SUM(AB125,AB139)</f>
        <v>1505233878209.0637</v>
      </c>
      <c r="AC140" s="184"/>
      <c r="AD140" s="116">
        <f>((AB140-X140)/X140)</f>
        <v>-9.3058200895674067E-3</v>
      </c>
      <c r="AE140" s="116"/>
      <c r="AF140" s="183">
        <f>SUM(AF125,AF139)</f>
        <v>1496563842556.1045</v>
      </c>
      <c r="AG140" s="184"/>
      <c r="AH140" s="116">
        <f>((AF140-AB140)/AB140)</f>
        <v>-5.7599259347490168E-3</v>
      </c>
      <c r="AI140" s="116"/>
      <c r="AJ140" s="117">
        <f t="shared" si="163"/>
        <v>-1.414882821041694E-3</v>
      </c>
      <c r="AK140" s="117"/>
      <c r="AL140" s="118">
        <f t="shared" si="165"/>
        <v>-9.0313883118931446E-3</v>
      </c>
      <c r="AM140" s="118"/>
      <c r="AN140" s="119">
        <f t="shared" si="167"/>
        <v>4.3496236708536187E-3</v>
      </c>
      <c r="AO140" s="203"/>
    </row>
  </sheetData>
  <protectedRanges>
    <protectedRange password="CADF" sqref="C78" name="BidOffer Prices_2_1_9"/>
    <protectedRange password="CADF" sqref="B44:B46" name="Yield_2_1_2_9"/>
    <protectedRange password="CADF" sqref="B18" name="Fund Name_1_1_1_7"/>
    <protectedRange password="CADF" sqref="C18" name="Fund Name_1_1_1_1_3"/>
    <protectedRange password="CADF" sqref="B43" name="Yield_2_1_2_1_6"/>
    <protectedRange password="CADF" sqref="B81" name="Yield_2_1_2_2_6"/>
    <protectedRange password="CADF" sqref="C81" name="Fund Name_2_1_6"/>
    <protectedRange password="CADF" sqref="E78" name="BidOffer Prices_2_1_3"/>
    <protectedRange password="CADF" sqref="D44:D46" name="Yield_2_1_2"/>
    <protectedRange password="CADF" sqref="D18" name="Fund Name_1_1_1_2"/>
    <protectedRange password="CADF" sqref="E18" name="Fund Name_1_1_1_3"/>
    <protectedRange password="CADF" sqref="D43" name="Yield_2_1_2_2_1_1"/>
    <protectedRange password="CADF" sqref="D81" name="Yield_2_1_2_2_2"/>
    <protectedRange password="CADF" sqref="E81" name="Fund Name_2_2_1"/>
    <protectedRange password="CADF" sqref="I78" name="BidOffer Prices_2_1_4"/>
    <protectedRange password="CADF" sqref="H44:H46" name="Yield_2_1_2_1"/>
    <protectedRange password="CADF" sqref="H18" name="Fund Name_1_1_1_1_1"/>
    <protectedRange password="CADF" sqref="I18" name="Fund Name_1_1_1_1_1_1"/>
    <protectedRange password="CADF" sqref="H43" name="Yield_2_1_2_1_3"/>
    <protectedRange password="CADF" sqref="H81" name="Yield_2_1_2_1_1_1"/>
    <protectedRange password="CADF" sqref="I81" name="Fund Name_2_1_2"/>
    <protectedRange password="CADF" sqref="M78" name="BidOffer Prices_2_1_5"/>
    <protectedRange password="CADF" sqref="L44:L46" name="Yield_2_1_2_7"/>
    <protectedRange password="CADF" sqref="M81" name="Fund Name_2_1_3"/>
    <protectedRange password="CADF" sqref="L18" name="Fund Name_1_1_1_5"/>
    <protectedRange password="CADF" sqref="M18" name="Fund Name_1_1_1_2_3"/>
    <protectedRange password="CADF" sqref="L43" name="Yield_2_1_2_2_3"/>
    <protectedRange password="CADF" sqref="L81" name="Yield_2_1_2_2_1_2"/>
    <protectedRange password="CADF" sqref="Q78" name="BidOffer Prices_2_1"/>
    <protectedRange password="CADF" sqref="P44:P46" name="Yield_2_1_2_2"/>
    <protectedRange password="CADF" sqref="P18" name="Fund Name_1_1_1_1_2"/>
    <protectedRange password="CADF" sqref="Q18" name="Fund Name_1_1_1_1_1_2"/>
    <protectedRange password="CADF" sqref="P43" name="Yield_2_1_2_1_1"/>
    <protectedRange password="CADF" sqref="P81" name="Yield_2_1_2_1_1_2"/>
    <protectedRange password="CADF" sqref="Q81" name="Fund Name_2_1_1"/>
    <protectedRange password="CADF" sqref="U78" name="BidOffer Prices_2_1_6"/>
    <protectedRange password="CADF" sqref="T44:T46" name="Yield_2_1_2_3"/>
    <protectedRange password="CADF" sqref="T18" name="Fund Name_1_1_1_6"/>
    <protectedRange password="CADF" sqref="U18" name="Fund Name_1_1_1_2_1"/>
    <protectedRange password="CADF" sqref="T43" name="Yield_2_1_2_3_1"/>
    <protectedRange password="CADF" sqref="T81" name="Yield_2_1_2_3_1_1"/>
    <protectedRange password="CADF" sqref="U81" name="Fund Name_2_3"/>
    <protectedRange password="CADF" sqref="Y78" name="BidOffer Prices_2_1_8"/>
    <protectedRange password="CADF" sqref="X44:X46" name="Yield_2_1_2_5"/>
    <protectedRange password="CADF" sqref="X18" name="Fund Name_1_1_1_1_5"/>
    <protectedRange password="CADF" sqref="Y18" name="Fund Name_1_1_1_1_1_3"/>
    <protectedRange password="CADF" sqref="X43" name="Yield_2_1_2_1_4"/>
    <protectedRange password="CADF" sqref="X81" name="Yield_2_1_2_1_1_3"/>
    <protectedRange password="CADF" sqref="Y81" name="Fund Name_2_1_4"/>
    <protectedRange password="CADF" sqref="AC78" name="BidOffer Prices_2_1_1"/>
    <protectedRange password="CADF" sqref="AB44:AB46" name="Yield_2_1_2_4"/>
    <protectedRange password="CADF" sqref="AB18" name="Fund Name_1_1_1_1_2_1"/>
    <protectedRange password="CADF" sqref="AC18" name="Fund Name_1_1_1_1_3_1"/>
    <protectedRange password="CADF" sqref="AB43" name="Yield_2_1_2_1_2"/>
    <protectedRange password="CADF" sqref="AB81" name="Yield_2_1_2_1_3_1"/>
    <protectedRange password="CADF" sqref="AC81" name="Fund Name_2_1_1_1"/>
    <protectedRange password="CADF" sqref="AG78" name="BidOffer Prices_2_1_2"/>
    <protectedRange password="CADF" sqref="AF44:AF46" name="Yield_2_1_2_6"/>
    <protectedRange password="CADF" sqref="AF18" name="Fund Name_1_1_1"/>
    <protectedRange password="CADF" sqref="AG18" name="Fund Name_1_1_1_1"/>
    <protectedRange password="CADF" sqref="AF43" name="Yield_2_1_2_1_5"/>
    <protectedRange password="CADF" sqref="AF81" name="Yield_2_1_2_2_1"/>
    <protectedRange password="CADF" sqref="AG81" name="Fund Name_2"/>
  </protectedRanges>
  <mergeCells count="43">
    <mergeCell ref="AH2:AI2"/>
    <mergeCell ref="AH127:AI127"/>
    <mergeCell ref="AF2:AG2"/>
    <mergeCell ref="AF127:AG127"/>
    <mergeCell ref="AD2:AE2"/>
    <mergeCell ref="AD127:AE127"/>
    <mergeCell ref="AB2:AC2"/>
    <mergeCell ref="AB127:AC127"/>
    <mergeCell ref="Z2:AA2"/>
    <mergeCell ref="Z127:AA127"/>
    <mergeCell ref="X2:Y2"/>
    <mergeCell ref="X127:Y127"/>
    <mergeCell ref="A1:AO1"/>
    <mergeCell ref="AN2:AO2"/>
    <mergeCell ref="AL2:AM2"/>
    <mergeCell ref="AJ2:AK2"/>
    <mergeCell ref="F2:G2"/>
    <mergeCell ref="J2:K2"/>
    <mergeCell ref="H2:I2"/>
    <mergeCell ref="L2:M2"/>
    <mergeCell ref="R2:S2"/>
    <mergeCell ref="H127:I127"/>
    <mergeCell ref="F127:G127"/>
    <mergeCell ref="D2:E2"/>
    <mergeCell ref="D127:E127"/>
    <mergeCell ref="B127:C127"/>
    <mergeCell ref="AQ2:AR2"/>
    <mergeCell ref="AJ127:AK127"/>
    <mergeCell ref="AQ126:AR126"/>
    <mergeCell ref="AN127:AO127"/>
    <mergeCell ref="AL127:AM127"/>
    <mergeCell ref="B2:C2"/>
    <mergeCell ref="J127:K127"/>
    <mergeCell ref="T2:U2"/>
    <mergeCell ref="V2:W2"/>
    <mergeCell ref="V127:W127"/>
    <mergeCell ref="T127:U127"/>
    <mergeCell ref="R127:S127"/>
    <mergeCell ref="L127:M127"/>
    <mergeCell ref="P2:Q2"/>
    <mergeCell ref="P127:Q127"/>
    <mergeCell ref="N2:O2"/>
    <mergeCell ref="N127:O12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2021-03-03T21:15:00Z</dcterms:modified>
</cp:coreProperties>
</file>