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Data!$A$1:$AO$188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F52" i="11" l="1"/>
  <c r="AF161" i="11" s="1"/>
  <c r="AF182" i="11" s="1"/>
  <c r="AF181" i="11"/>
  <c r="AF166" i="11"/>
  <c r="AF160" i="11"/>
  <c r="AF145" i="11"/>
  <c r="AF139" i="11"/>
  <c r="AF114" i="11"/>
  <c r="AG105" i="11"/>
  <c r="AG96" i="11"/>
  <c r="AG94" i="11"/>
  <c r="AF107" i="11"/>
  <c r="AF96" i="11"/>
  <c r="AF94" i="11"/>
  <c r="AF85" i="11"/>
  <c r="AF20" i="11"/>
  <c r="L95" i="9" l="1"/>
  <c r="K95" i="9"/>
  <c r="I95" i="9"/>
  <c r="AL170" i="11"/>
  <c r="AM170" i="11"/>
  <c r="AL171" i="11"/>
  <c r="AM171" i="11"/>
  <c r="AL172" i="11"/>
  <c r="AM172" i="11"/>
  <c r="AL173" i="11"/>
  <c r="AM173" i="11"/>
  <c r="AL174" i="11"/>
  <c r="AM174" i="11"/>
  <c r="AL175" i="11"/>
  <c r="AM175" i="11"/>
  <c r="AL176" i="11"/>
  <c r="AM176" i="11"/>
  <c r="AL177" i="11"/>
  <c r="AM177" i="11"/>
  <c r="AL178" i="11"/>
  <c r="AM178" i="11"/>
  <c r="AL179" i="11"/>
  <c r="AM179" i="11"/>
  <c r="AL180" i="11"/>
  <c r="AM180" i="11"/>
  <c r="AL181" i="11"/>
  <c r="AL182" i="11"/>
  <c r="AM169" i="11"/>
  <c r="AL169" i="11"/>
  <c r="AL6" i="11"/>
  <c r="AM6" i="11"/>
  <c r="AL7" i="11"/>
  <c r="AM7" i="11"/>
  <c r="AL8" i="11"/>
  <c r="AM8" i="11"/>
  <c r="AL9" i="11"/>
  <c r="AM9" i="11"/>
  <c r="AL10" i="11"/>
  <c r="AM10" i="11"/>
  <c r="AL11" i="11"/>
  <c r="AM11" i="11"/>
  <c r="AL12" i="11"/>
  <c r="AM12" i="11"/>
  <c r="AL13" i="11"/>
  <c r="AM13" i="11"/>
  <c r="AL14" i="11"/>
  <c r="AM14" i="11"/>
  <c r="AL15" i="11"/>
  <c r="AM15" i="11"/>
  <c r="AL16" i="11"/>
  <c r="AM16" i="11"/>
  <c r="AL17" i="11"/>
  <c r="AM17" i="11"/>
  <c r="AL18" i="11"/>
  <c r="AM18" i="11"/>
  <c r="AL19" i="11"/>
  <c r="AM19" i="11"/>
  <c r="AL20" i="11"/>
  <c r="AK23" i="11"/>
  <c r="AL23" i="11"/>
  <c r="AM23" i="11"/>
  <c r="AO23" i="11"/>
  <c r="AK24" i="11"/>
  <c r="AL24" i="11"/>
  <c r="AM24" i="11"/>
  <c r="AO24" i="11"/>
  <c r="AK25" i="11"/>
  <c r="AL25" i="11"/>
  <c r="AM25" i="11"/>
  <c r="AO25" i="11"/>
  <c r="AK26" i="11"/>
  <c r="AL26" i="11"/>
  <c r="AM26" i="11"/>
  <c r="AO26" i="11"/>
  <c r="AK27" i="11"/>
  <c r="AL27" i="11"/>
  <c r="AM27" i="11"/>
  <c r="AO27" i="11"/>
  <c r="AK28" i="11"/>
  <c r="AL28" i="11"/>
  <c r="AM28" i="11"/>
  <c r="AO28" i="11"/>
  <c r="AK29" i="11"/>
  <c r="AL29" i="11"/>
  <c r="AM29" i="11"/>
  <c r="AO29" i="11"/>
  <c r="AK30" i="11"/>
  <c r="AL30" i="11"/>
  <c r="AM30" i="11"/>
  <c r="AO30" i="11"/>
  <c r="AK31" i="11"/>
  <c r="AL31" i="11"/>
  <c r="AM31" i="11"/>
  <c r="AO31" i="11"/>
  <c r="AK32" i="11"/>
  <c r="AL32" i="11"/>
  <c r="AM32" i="11"/>
  <c r="AO32" i="11"/>
  <c r="AK33" i="11"/>
  <c r="AL33" i="11"/>
  <c r="AM33" i="11"/>
  <c r="AO33" i="11"/>
  <c r="AK34" i="11"/>
  <c r="AL34" i="11"/>
  <c r="AM34" i="11"/>
  <c r="AO34" i="11"/>
  <c r="AK35" i="11"/>
  <c r="AL35" i="11"/>
  <c r="AM35" i="11"/>
  <c r="AO35" i="11"/>
  <c r="AK36" i="11"/>
  <c r="AL36" i="11"/>
  <c r="AM36" i="11"/>
  <c r="AO36" i="11"/>
  <c r="AK37" i="11"/>
  <c r="AL37" i="11"/>
  <c r="AM37" i="11"/>
  <c r="AO37" i="11"/>
  <c r="AK38" i="11"/>
  <c r="AL38" i="11"/>
  <c r="AM38" i="11"/>
  <c r="AO38" i="11"/>
  <c r="AK39" i="11"/>
  <c r="AL39" i="11"/>
  <c r="AM39" i="11"/>
  <c r="AO39" i="11"/>
  <c r="AK40" i="11"/>
  <c r="AL40" i="11"/>
  <c r="AM40" i="11"/>
  <c r="AO40" i="11"/>
  <c r="AK41" i="11"/>
  <c r="AL41" i="11"/>
  <c r="AM41" i="11"/>
  <c r="AO41" i="11"/>
  <c r="AK42" i="11"/>
  <c r="AL42" i="11"/>
  <c r="AM42" i="11"/>
  <c r="AO42" i="11"/>
  <c r="AK43" i="11"/>
  <c r="AL43" i="11"/>
  <c r="AM43" i="11"/>
  <c r="AO43" i="11"/>
  <c r="AK44" i="11"/>
  <c r="AL44" i="11"/>
  <c r="AM44" i="11"/>
  <c r="AO44" i="11"/>
  <c r="AK45" i="11"/>
  <c r="AL45" i="11"/>
  <c r="AM45" i="11"/>
  <c r="AO45" i="11"/>
  <c r="AK46" i="11"/>
  <c r="AL46" i="11"/>
  <c r="AM46" i="11"/>
  <c r="AO46" i="11"/>
  <c r="AK47" i="11"/>
  <c r="AL47" i="11"/>
  <c r="AM47" i="11"/>
  <c r="AO47" i="11"/>
  <c r="AK48" i="11"/>
  <c r="AL48" i="11"/>
  <c r="AM48" i="11"/>
  <c r="AO48" i="11"/>
  <c r="AK49" i="11"/>
  <c r="AL49" i="11"/>
  <c r="AM49" i="11"/>
  <c r="AO49" i="11"/>
  <c r="AK50" i="11"/>
  <c r="AL50" i="11"/>
  <c r="AM50" i="11"/>
  <c r="AO50" i="11"/>
  <c r="AK51" i="11"/>
  <c r="AL51" i="11"/>
  <c r="AM51" i="11"/>
  <c r="AO51" i="11"/>
  <c r="AL52" i="11"/>
  <c r="AL55" i="11"/>
  <c r="AM55" i="11"/>
  <c r="AL56" i="11"/>
  <c r="AM56" i="11"/>
  <c r="AL57" i="11"/>
  <c r="AM57" i="11"/>
  <c r="AL58" i="11"/>
  <c r="AM58" i="11"/>
  <c r="AL59" i="11"/>
  <c r="AM59" i="11"/>
  <c r="AL60" i="11"/>
  <c r="AM60" i="11"/>
  <c r="AL61" i="11"/>
  <c r="AM61" i="11"/>
  <c r="AL62" i="11"/>
  <c r="AM62" i="11"/>
  <c r="AL63" i="11"/>
  <c r="AM63" i="11"/>
  <c r="AL64" i="11"/>
  <c r="AM64" i="11"/>
  <c r="AL65" i="11"/>
  <c r="AM65" i="11"/>
  <c r="AL66" i="11"/>
  <c r="AM66" i="11"/>
  <c r="AL67" i="11"/>
  <c r="AM67" i="11"/>
  <c r="AL68" i="11"/>
  <c r="AM68" i="11"/>
  <c r="AL69" i="11"/>
  <c r="AM69" i="11"/>
  <c r="AL70" i="11"/>
  <c r="AM70" i="11"/>
  <c r="AL71" i="11"/>
  <c r="AM71" i="11"/>
  <c r="AL72" i="11"/>
  <c r="AM72" i="11"/>
  <c r="AL73" i="11"/>
  <c r="AM73" i="11"/>
  <c r="AL74" i="11"/>
  <c r="AM74" i="11"/>
  <c r="AL75" i="11"/>
  <c r="AM75" i="11"/>
  <c r="AL76" i="11"/>
  <c r="AM76" i="11"/>
  <c r="AL77" i="11"/>
  <c r="AM77" i="11"/>
  <c r="AL78" i="11"/>
  <c r="AM78" i="11"/>
  <c r="AL79" i="11"/>
  <c r="AM79" i="11"/>
  <c r="AL80" i="11"/>
  <c r="AM80" i="11"/>
  <c r="AL81" i="11"/>
  <c r="AM81" i="11"/>
  <c r="AL82" i="11"/>
  <c r="AM82" i="11"/>
  <c r="AL83" i="11"/>
  <c r="AM83" i="11"/>
  <c r="AJ84" i="11"/>
  <c r="AL84" i="11"/>
  <c r="AM84" i="11"/>
  <c r="AN84" i="11"/>
  <c r="AL85" i="11"/>
  <c r="AL89" i="11"/>
  <c r="AM89" i="11"/>
  <c r="AL90" i="11"/>
  <c r="AM90" i="11"/>
  <c r="AL91" i="11"/>
  <c r="AM91" i="11"/>
  <c r="AL92" i="11"/>
  <c r="AM92" i="11"/>
  <c r="AL93" i="11"/>
  <c r="AM93" i="11"/>
  <c r="AL94" i="11"/>
  <c r="AM94" i="11"/>
  <c r="AL95" i="11"/>
  <c r="AM95" i="11"/>
  <c r="AK96" i="11"/>
  <c r="AL96" i="11"/>
  <c r="AM96" i="11"/>
  <c r="AO96" i="11"/>
  <c r="AL99" i="11"/>
  <c r="AM99" i="11"/>
  <c r="AL100" i="11"/>
  <c r="AM100" i="11"/>
  <c r="AL101" i="11"/>
  <c r="AM101" i="11"/>
  <c r="AL102" i="11"/>
  <c r="AM102" i="11"/>
  <c r="AL103" i="11"/>
  <c r="AM103" i="11"/>
  <c r="AL104" i="11"/>
  <c r="AM104" i="11"/>
  <c r="AL105" i="11"/>
  <c r="AM105" i="11"/>
  <c r="AL106" i="11"/>
  <c r="AM106" i="11"/>
  <c r="AJ107" i="11"/>
  <c r="AL107" i="11"/>
  <c r="AN107" i="11"/>
  <c r="AL110" i="11"/>
  <c r="AM110" i="11"/>
  <c r="AL111" i="11"/>
  <c r="AM111" i="11"/>
  <c r="AL112" i="11"/>
  <c r="AM112" i="11"/>
  <c r="AL113" i="11"/>
  <c r="AM113" i="11"/>
  <c r="AL114" i="11"/>
  <c r="AL116" i="11"/>
  <c r="AM116" i="11"/>
  <c r="AL117" i="11"/>
  <c r="AM117" i="11"/>
  <c r="AL118" i="11"/>
  <c r="AM118" i="11"/>
  <c r="AL119" i="11"/>
  <c r="AM119" i="11"/>
  <c r="AL120" i="11"/>
  <c r="AM120" i="11"/>
  <c r="AL121" i="11"/>
  <c r="AM121" i="11"/>
  <c r="AL122" i="11"/>
  <c r="AM122" i="11"/>
  <c r="AL123" i="11"/>
  <c r="AM123" i="11"/>
  <c r="AL124" i="11"/>
  <c r="AM124" i="11"/>
  <c r="AL125" i="11"/>
  <c r="AM125" i="11"/>
  <c r="AL126" i="11"/>
  <c r="AM126" i="11"/>
  <c r="AL127" i="11"/>
  <c r="AM127" i="11"/>
  <c r="AL128" i="11"/>
  <c r="AM128" i="11"/>
  <c r="AL129" i="11"/>
  <c r="AM129" i="11"/>
  <c r="AL130" i="11"/>
  <c r="AM130" i="11"/>
  <c r="AL131" i="11"/>
  <c r="AM131" i="11"/>
  <c r="AL132" i="11"/>
  <c r="AM132" i="11"/>
  <c r="AL133" i="11"/>
  <c r="AM133" i="11"/>
  <c r="AL134" i="11"/>
  <c r="AM134" i="11"/>
  <c r="AL135" i="11"/>
  <c r="AM135" i="11"/>
  <c r="AL136" i="11"/>
  <c r="AM136" i="11"/>
  <c r="AL137" i="11"/>
  <c r="AM137" i="11"/>
  <c r="AL138" i="11"/>
  <c r="AM138" i="11"/>
  <c r="AL139" i="11"/>
  <c r="AL142" i="11"/>
  <c r="AM142" i="11"/>
  <c r="AL143" i="11"/>
  <c r="AM143" i="11"/>
  <c r="AL144" i="11"/>
  <c r="AM144" i="11"/>
  <c r="AL145" i="11"/>
  <c r="AL149" i="11"/>
  <c r="AM149" i="11"/>
  <c r="AL150" i="11"/>
  <c r="AM150" i="11"/>
  <c r="AL153" i="11"/>
  <c r="AM153" i="11"/>
  <c r="AL154" i="11"/>
  <c r="AM154" i="11"/>
  <c r="AL155" i="11"/>
  <c r="AM155" i="11"/>
  <c r="AL156" i="11"/>
  <c r="AM156" i="11"/>
  <c r="AL157" i="11"/>
  <c r="AM157" i="11"/>
  <c r="AL158" i="11"/>
  <c r="AM158" i="11"/>
  <c r="AL159" i="11"/>
  <c r="AM159" i="11"/>
  <c r="AL160" i="11"/>
  <c r="AL161" i="11"/>
  <c r="AL164" i="11"/>
  <c r="AM164" i="11"/>
  <c r="AL165" i="11"/>
  <c r="AM165" i="11"/>
  <c r="AM5" i="11"/>
  <c r="AL5" i="11"/>
  <c r="AH182" i="11" l="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5" i="11"/>
  <c r="AH165" i="11"/>
  <c r="AI164" i="11"/>
  <c r="AH164" i="11"/>
  <c r="AH161" i="11"/>
  <c r="AH160" i="11"/>
  <c r="AI159" i="11"/>
  <c r="AH159" i="11"/>
  <c r="AI158" i="11"/>
  <c r="AH158" i="11"/>
  <c r="AI157" i="11"/>
  <c r="AH157" i="11"/>
  <c r="AI156" i="11"/>
  <c r="AH156" i="11"/>
  <c r="AI155" i="11"/>
  <c r="AH155" i="11"/>
  <c r="AI154" i="11"/>
  <c r="AH154" i="11"/>
  <c r="AI153" i="11"/>
  <c r="AH153" i="11"/>
  <c r="AI150" i="11"/>
  <c r="AH150" i="11"/>
  <c r="AI149" i="11"/>
  <c r="AH149" i="11"/>
  <c r="AH145" i="11"/>
  <c r="AI144" i="11"/>
  <c r="AH144" i="11"/>
  <c r="AI143" i="11"/>
  <c r="AH143" i="11"/>
  <c r="AI142" i="11"/>
  <c r="AH142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H114" i="11"/>
  <c r="AI113" i="11"/>
  <c r="AH113" i="11"/>
  <c r="AI112" i="11"/>
  <c r="AH112" i="11"/>
  <c r="AI111" i="11"/>
  <c r="AH111" i="11"/>
  <c r="AI110" i="11"/>
  <c r="AH110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K178" i="11" l="1"/>
  <c r="AO178" i="11"/>
  <c r="AK174" i="11"/>
  <c r="AO174" i="11"/>
  <c r="AK171" i="11"/>
  <c r="AO171" i="11"/>
  <c r="AO175" i="11"/>
  <c r="AK175" i="11"/>
  <c r="AO179" i="11"/>
  <c r="AK179" i="11"/>
  <c r="AK172" i="11"/>
  <c r="AO172" i="11"/>
  <c r="AK176" i="11"/>
  <c r="AO176" i="11"/>
  <c r="AK180" i="11"/>
  <c r="AO180" i="11"/>
  <c r="AK170" i="11"/>
  <c r="AO170" i="11"/>
  <c r="AO169" i="11"/>
  <c r="AK169" i="11"/>
  <c r="AO173" i="11"/>
  <c r="AK173" i="11"/>
  <c r="AO177" i="11"/>
  <c r="AK177" i="11"/>
  <c r="AJ176" i="11"/>
  <c r="AN176" i="11"/>
  <c r="AN169" i="11"/>
  <c r="AJ169" i="11"/>
  <c r="AJ177" i="11"/>
  <c r="AN177" i="11"/>
  <c r="AJ170" i="11"/>
  <c r="AN170" i="11"/>
  <c r="AJ174" i="11"/>
  <c r="AN174" i="11"/>
  <c r="AJ178" i="11"/>
  <c r="AN178" i="11"/>
  <c r="AJ180" i="11"/>
  <c r="AN180" i="11"/>
  <c r="AN171" i="11"/>
  <c r="AJ171" i="11"/>
  <c r="AN175" i="11"/>
  <c r="AJ175" i="11"/>
  <c r="AN179" i="11"/>
  <c r="AJ179" i="11"/>
  <c r="AJ173" i="11"/>
  <c r="AN173" i="11"/>
  <c r="AJ172" i="11"/>
  <c r="AN172" i="11"/>
  <c r="AJ181" i="11"/>
  <c r="AN181" i="11"/>
  <c r="AN182" i="11"/>
  <c r="AJ182" i="11"/>
  <c r="AK165" i="11"/>
  <c r="AO165" i="11"/>
  <c r="AK164" i="11"/>
  <c r="AO164" i="11"/>
  <c r="AN164" i="11"/>
  <c r="AJ164" i="11"/>
  <c r="AJ165" i="11"/>
  <c r="AN165" i="11"/>
  <c r="AK158" i="11"/>
  <c r="AO158" i="11"/>
  <c r="AO155" i="11"/>
  <c r="AK155" i="11"/>
  <c r="AO159" i="11"/>
  <c r="AK159" i="11"/>
  <c r="AO153" i="11"/>
  <c r="AK153" i="11"/>
  <c r="AO157" i="11"/>
  <c r="AK157" i="11"/>
  <c r="AK154" i="11"/>
  <c r="AO154" i="11"/>
  <c r="AK156" i="11"/>
  <c r="AO156" i="11"/>
  <c r="AN159" i="11"/>
  <c r="AJ159" i="11"/>
  <c r="AN156" i="11"/>
  <c r="AJ156" i="11"/>
  <c r="AN160" i="11"/>
  <c r="AJ160" i="11"/>
  <c r="AJ161" i="11"/>
  <c r="AN161" i="11"/>
  <c r="AN153" i="11"/>
  <c r="AJ153" i="11"/>
  <c r="AJ157" i="11"/>
  <c r="AN157" i="11"/>
  <c r="AJ158" i="11"/>
  <c r="AN158" i="11"/>
  <c r="AK149" i="11"/>
  <c r="AO149" i="11"/>
  <c r="AK150" i="11"/>
  <c r="AO150" i="11"/>
  <c r="AN155" i="11"/>
  <c r="AJ155" i="11"/>
  <c r="AJ154" i="11"/>
  <c r="AN154" i="11"/>
  <c r="AK144" i="11"/>
  <c r="AO144" i="11"/>
  <c r="AK142" i="11"/>
  <c r="AO142" i="11"/>
  <c r="AO143" i="11"/>
  <c r="AK143" i="11"/>
  <c r="AJ149" i="11"/>
  <c r="AN149" i="11"/>
  <c r="AN142" i="11"/>
  <c r="AJ142" i="11"/>
  <c r="AN150" i="11"/>
  <c r="AJ150" i="11"/>
  <c r="AJ144" i="11"/>
  <c r="AN144" i="11"/>
  <c r="AN145" i="11"/>
  <c r="AJ145" i="11"/>
  <c r="AJ143" i="11"/>
  <c r="AN143" i="11"/>
  <c r="AO122" i="11"/>
  <c r="AK122" i="11"/>
  <c r="AO138" i="11"/>
  <c r="AK138" i="11"/>
  <c r="AK119" i="11"/>
  <c r="AO119" i="11"/>
  <c r="AK123" i="11"/>
  <c r="AO123" i="11"/>
  <c r="AK127" i="11"/>
  <c r="AO127" i="11"/>
  <c r="AK131" i="11"/>
  <c r="AO131" i="11"/>
  <c r="AK135" i="11"/>
  <c r="AO135" i="11"/>
  <c r="AK126" i="11"/>
  <c r="AO126" i="11"/>
  <c r="AO134" i="11"/>
  <c r="AK134" i="11"/>
  <c r="AO116" i="11"/>
  <c r="AK116" i="11"/>
  <c r="AO120" i="11"/>
  <c r="AK120" i="11"/>
  <c r="AO124" i="11"/>
  <c r="AK124" i="11"/>
  <c r="AK132" i="11"/>
  <c r="AO132" i="11"/>
  <c r="AK136" i="11"/>
  <c r="AO136" i="11"/>
  <c r="AK117" i="11"/>
  <c r="AO117" i="11"/>
  <c r="AK121" i="11"/>
  <c r="AO121" i="11"/>
  <c r="AK125" i="11"/>
  <c r="AO125" i="11"/>
  <c r="AK129" i="11"/>
  <c r="AO129" i="11"/>
  <c r="AK133" i="11"/>
  <c r="AO133" i="11"/>
  <c r="AK137" i="11"/>
  <c r="AO137" i="11"/>
  <c r="AK118" i="11"/>
  <c r="AO118" i="11"/>
  <c r="AO130" i="11"/>
  <c r="AK130" i="11"/>
  <c r="AO128" i="11"/>
  <c r="AK128" i="11"/>
  <c r="AJ123" i="11"/>
  <c r="AN123" i="11"/>
  <c r="AJ131" i="11"/>
  <c r="AN131" i="11"/>
  <c r="AJ135" i="11"/>
  <c r="AN135" i="11"/>
  <c r="AJ116" i="11"/>
  <c r="AN116" i="11"/>
  <c r="AJ120" i="11"/>
  <c r="AN120" i="11"/>
  <c r="AJ124" i="11"/>
  <c r="AN124" i="11"/>
  <c r="AJ128" i="11"/>
  <c r="AN128" i="11"/>
  <c r="AJ132" i="11"/>
  <c r="AN132" i="11"/>
  <c r="AJ136" i="11"/>
  <c r="AN136" i="11"/>
  <c r="AN117" i="11"/>
  <c r="AJ117" i="11"/>
  <c r="AN121" i="11"/>
  <c r="AJ121" i="11"/>
  <c r="AN125" i="11"/>
  <c r="AJ125" i="11"/>
  <c r="AN129" i="11"/>
  <c r="AJ129" i="11"/>
  <c r="AN133" i="11"/>
  <c r="AJ133" i="11"/>
  <c r="AN137" i="11"/>
  <c r="AJ137" i="11"/>
  <c r="AJ119" i="11"/>
  <c r="AN119" i="11"/>
  <c r="AN118" i="11"/>
  <c r="AJ118" i="11"/>
  <c r="AN122" i="11"/>
  <c r="AJ122" i="11"/>
  <c r="AN126" i="11"/>
  <c r="AJ126" i="11"/>
  <c r="AN130" i="11"/>
  <c r="AJ130" i="11"/>
  <c r="AN134" i="11"/>
  <c r="AJ134" i="11"/>
  <c r="AN138" i="11"/>
  <c r="AJ138" i="11"/>
  <c r="AJ127" i="11"/>
  <c r="AN127" i="11"/>
  <c r="AJ139" i="11"/>
  <c r="AN139" i="11"/>
  <c r="AO110" i="11"/>
  <c r="AK110" i="11"/>
  <c r="AK111" i="11"/>
  <c r="AO111" i="11"/>
  <c r="AK112" i="11"/>
  <c r="AO112" i="11"/>
  <c r="AK113" i="11"/>
  <c r="AO113" i="11"/>
  <c r="AN113" i="11"/>
  <c r="AJ113" i="11"/>
  <c r="AN111" i="11"/>
  <c r="AJ111" i="11"/>
  <c r="AJ112" i="11"/>
  <c r="AN112" i="11"/>
  <c r="AN110" i="11"/>
  <c r="AJ110" i="11"/>
  <c r="AN114" i="11"/>
  <c r="AJ114" i="11"/>
  <c r="AO102" i="11"/>
  <c r="AK102" i="11"/>
  <c r="AO106" i="11"/>
  <c r="AK106" i="11"/>
  <c r="AK99" i="11"/>
  <c r="AO99" i="11"/>
  <c r="AK103" i="11"/>
  <c r="AO103" i="11"/>
  <c r="AO104" i="11"/>
  <c r="AK104" i="11"/>
  <c r="AO100" i="11"/>
  <c r="AK100" i="11"/>
  <c r="AK101" i="11"/>
  <c r="AO101" i="11"/>
  <c r="AK105" i="11"/>
  <c r="AO105" i="11"/>
  <c r="AK93" i="11"/>
  <c r="AO93" i="11"/>
  <c r="AO92" i="11"/>
  <c r="AK92" i="11"/>
  <c r="AK89" i="11"/>
  <c r="AO89" i="11"/>
  <c r="AK90" i="11"/>
  <c r="AO90" i="11"/>
  <c r="AO94" i="11"/>
  <c r="AK94" i="11"/>
  <c r="AO91" i="11"/>
  <c r="AK91" i="11"/>
  <c r="AK95" i="11"/>
  <c r="AO95" i="11"/>
  <c r="AN102" i="11"/>
  <c r="AJ102" i="11"/>
  <c r="AJ100" i="11"/>
  <c r="AN100" i="11"/>
  <c r="AJ92" i="11"/>
  <c r="AN92" i="11"/>
  <c r="AJ90" i="11"/>
  <c r="AN90" i="11"/>
  <c r="AJ104" i="11"/>
  <c r="AN104" i="11"/>
  <c r="AN91" i="11"/>
  <c r="AJ91" i="11"/>
  <c r="AJ101" i="11"/>
  <c r="AN101" i="11"/>
  <c r="AJ105" i="11"/>
  <c r="AN105" i="11"/>
  <c r="AJ94" i="11"/>
  <c r="AN94" i="11"/>
  <c r="AN106" i="11"/>
  <c r="AJ106" i="11"/>
  <c r="AJ93" i="11"/>
  <c r="AN93" i="11"/>
  <c r="AN99" i="11"/>
  <c r="AJ99" i="11"/>
  <c r="AN103" i="11"/>
  <c r="AJ103" i="11"/>
  <c r="AN95" i="11"/>
  <c r="AJ95" i="11"/>
  <c r="AN96" i="11"/>
  <c r="AJ96" i="11"/>
  <c r="AJ89" i="11"/>
  <c r="AN89" i="11"/>
  <c r="AO60" i="11"/>
  <c r="AK60" i="11"/>
  <c r="AO84" i="11"/>
  <c r="AK84" i="11"/>
  <c r="AO58" i="11"/>
  <c r="AK58" i="11"/>
  <c r="AO82" i="11"/>
  <c r="AK82" i="11"/>
  <c r="AO64" i="11"/>
  <c r="AK64" i="11"/>
  <c r="AO80" i="11"/>
  <c r="AK80" i="11"/>
  <c r="AO62" i="11"/>
  <c r="AK62" i="11"/>
  <c r="AO66" i="11"/>
  <c r="AK66" i="11"/>
  <c r="AO70" i="11"/>
  <c r="AK70" i="11"/>
  <c r="AO74" i="11"/>
  <c r="AK74" i="11"/>
  <c r="AK78" i="11"/>
  <c r="AO78" i="11"/>
  <c r="AK56" i="11"/>
  <c r="AO56" i="11"/>
  <c r="AK68" i="11"/>
  <c r="AO68" i="11"/>
  <c r="AK55" i="11"/>
  <c r="AO55" i="11"/>
  <c r="AK59" i="11"/>
  <c r="AO59" i="11"/>
  <c r="AK63" i="11"/>
  <c r="AO63" i="11"/>
  <c r="AK67" i="11"/>
  <c r="AO67" i="11"/>
  <c r="AK71" i="11"/>
  <c r="AO71" i="11"/>
  <c r="AK79" i="11"/>
  <c r="AO79" i="11"/>
  <c r="AK83" i="11"/>
  <c r="AO83" i="11"/>
  <c r="AO76" i="11"/>
  <c r="AK76" i="11"/>
  <c r="AK75" i="11"/>
  <c r="AO75" i="11"/>
  <c r="AO72" i="11"/>
  <c r="AK72" i="11"/>
  <c r="AK57" i="11"/>
  <c r="AO57" i="11"/>
  <c r="AK61" i="11"/>
  <c r="AO61" i="11"/>
  <c r="AK65" i="11"/>
  <c r="AO65" i="11"/>
  <c r="AK69" i="11"/>
  <c r="AO69" i="11"/>
  <c r="AK73" i="11"/>
  <c r="AO73" i="11"/>
  <c r="AK77" i="11"/>
  <c r="AO77" i="11"/>
  <c r="AK81" i="11"/>
  <c r="AO81" i="11"/>
  <c r="AN57" i="11"/>
  <c r="AJ57" i="11"/>
  <c r="AN61" i="11"/>
  <c r="AJ61" i="11"/>
  <c r="AN65" i="11"/>
  <c r="AJ65" i="11"/>
  <c r="AN69" i="11"/>
  <c r="AJ69" i="11"/>
  <c r="AN73" i="11"/>
  <c r="AJ73" i="11"/>
  <c r="AN77" i="11"/>
  <c r="AJ77" i="11"/>
  <c r="AN81" i="11"/>
  <c r="AJ81" i="11"/>
  <c r="AN85" i="11"/>
  <c r="AJ85" i="11"/>
  <c r="AN58" i="11"/>
  <c r="AJ58" i="11"/>
  <c r="AN62" i="11"/>
  <c r="AJ62" i="11"/>
  <c r="AJ66" i="11"/>
  <c r="AN66" i="11"/>
  <c r="AN70" i="11"/>
  <c r="AJ70" i="11"/>
  <c r="AJ74" i="11"/>
  <c r="AN74" i="11"/>
  <c r="AN78" i="11"/>
  <c r="AJ78" i="11"/>
  <c r="AN82" i="11"/>
  <c r="AJ82" i="11"/>
  <c r="AJ59" i="11"/>
  <c r="AN59" i="11"/>
  <c r="AJ79" i="11"/>
  <c r="AN79" i="11"/>
  <c r="AJ55" i="11"/>
  <c r="AN55" i="11"/>
  <c r="AJ63" i="11"/>
  <c r="AN63" i="11"/>
  <c r="AJ67" i="11"/>
  <c r="AN67" i="11"/>
  <c r="AJ71" i="11"/>
  <c r="AN71" i="11"/>
  <c r="AJ75" i="11"/>
  <c r="AN75" i="11"/>
  <c r="AJ83" i="11"/>
  <c r="AN83" i="11"/>
  <c r="AJ56" i="11"/>
  <c r="AN56" i="11"/>
  <c r="AJ60" i="11"/>
  <c r="AN60" i="11"/>
  <c r="AJ64" i="11"/>
  <c r="AN64" i="11"/>
  <c r="AJ68" i="11"/>
  <c r="AN68" i="11"/>
  <c r="AJ72" i="11"/>
  <c r="AN72" i="11"/>
  <c r="AJ76" i="11"/>
  <c r="AN76" i="11"/>
  <c r="AN80" i="11"/>
  <c r="AJ80" i="11"/>
  <c r="AJ44" i="11"/>
  <c r="AN44" i="11"/>
  <c r="AJ52" i="11"/>
  <c r="AN52" i="11"/>
  <c r="AJ32" i="11"/>
  <c r="AN32" i="11"/>
  <c r="AJ40" i="11"/>
  <c r="AN40" i="11"/>
  <c r="AN48" i="11"/>
  <c r="AJ48" i="11"/>
  <c r="AJ25" i="11"/>
  <c r="AN25" i="11"/>
  <c r="AJ29" i="11"/>
  <c r="AN29" i="11"/>
  <c r="AJ33" i="11"/>
  <c r="AN33" i="11"/>
  <c r="AN37" i="11"/>
  <c r="AJ37" i="11"/>
  <c r="AJ41" i="11"/>
  <c r="AN41" i="11"/>
  <c r="AN45" i="11"/>
  <c r="AJ45" i="11"/>
  <c r="AJ49" i="11"/>
  <c r="AN49" i="11"/>
  <c r="AJ24" i="11"/>
  <c r="AN24" i="11"/>
  <c r="AN30" i="11"/>
  <c r="AJ30" i="11"/>
  <c r="AJ38" i="11"/>
  <c r="AN38" i="11"/>
  <c r="AN42" i="11"/>
  <c r="AJ42" i="11"/>
  <c r="AJ46" i="11"/>
  <c r="AN46" i="11"/>
  <c r="AN50" i="11"/>
  <c r="AJ50" i="11"/>
  <c r="AJ28" i="11"/>
  <c r="AN28" i="11"/>
  <c r="AJ36" i="11"/>
  <c r="AN36" i="11"/>
  <c r="AN26" i="11"/>
  <c r="AJ26" i="11"/>
  <c r="AN34" i="11"/>
  <c r="AJ34" i="11"/>
  <c r="AN23" i="11"/>
  <c r="AJ23" i="11"/>
  <c r="AN27" i="11"/>
  <c r="AJ27" i="11"/>
  <c r="AN31" i="11"/>
  <c r="AJ31" i="11"/>
  <c r="AN35" i="11"/>
  <c r="AJ35" i="11"/>
  <c r="AJ39" i="11"/>
  <c r="AN39" i="11"/>
  <c r="AN43" i="11"/>
  <c r="AJ43" i="11"/>
  <c r="AN47" i="11"/>
  <c r="AJ47" i="11"/>
  <c r="AJ51" i="11"/>
  <c r="AN51" i="11"/>
  <c r="AK8" i="11"/>
  <c r="AO8" i="11"/>
  <c r="AO9" i="11"/>
  <c r="AK9" i="11"/>
  <c r="AO13" i="11"/>
  <c r="AK13" i="11"/>
  <c r="AO17" i="11"/>
  <c r="AK17" i="11"/>
  <c r="AK16" i="11"/>
  <c r="AO16" i="11"/>
  <c r="AO5" i="11"/>
  <c r="AK5" i="11"/>
  <c r="AK6" i="11"/>
  <c r="AO6" i="11"/>
  <c r="AK10" i="11"/>
  <c r="AO10" i="11"/>
  <c r="AK14" i="11"/>
  <c r="AO14" i="11"/>
  <c r="AK18" i="11"/>
  <c r="AO18" i="11"/>
  <c r="AK12" i="11"/>
  <c r="AO12" i="11"/>
  <c r="AO7" i="11"/>
  <c r="AK7" i="11"/>
  <c r="AK19" i="11"/>
  <c r="AO19" i="11"/>
  <c r="AO11" i="11"/>
  <c r="AK11" i="11"/>
  <c r="AO15" i="11"/>
  <c r="AK15" i="11"/>
  <c r="AN5" i="11"/>
  <c r="AJ5" i="11"/>
  <c r="AJ6" i="11"/>
  <c r="AN6" i="11"/>
  <c r="AJ10" i="11"/>
  <c r="AN10" i="11"/>
  <c r="AJ18" i="11"/>
  <c r="AN18" i="11"/>
  <c r="AJ14" i="11"/>
  <c r="AN14" i="11"/>
  <c r="AN7" i="11"/>
  <c r="AJ7" i="11"/>
  <c r="AN11" i="11"/>
  <c r="AJ11" i="11"/>
  <c r="AN19" i="11"/>
  <c r="AJ19" i="11"/>
  <c r="AJ17" i="11"/>
  <c r="AN17" i="11"/>
  <c r="AN15" i="11"/>
  <c r="AJ15" i="11"/>
  <c r="AJ9" i="11"/>
  <c r="AN9" i="11"/>
  <c r="AN8" i="11"/>
  <c r="AJ8" i="11"/>
  <c r="AN12" i="11"/>
  <c r="AJ12" i="11"/>
  <c r="AJ20" i="11"/>
  <c r="AN20" i="11"/>
  <c r="AJ13" i="11"/>
  <c r="AN13" i="11"/>
  <c r="AN16" i="11"/>
  <c r="AJ16" i="11"/>
  <c r="L97" i="9"/>
  <c r="K97" i="9"/>
  <c r="I97" i="9"/>
  <c r="L106" i="9"/>
  <c r="K106" i="9"/>
  <c r="D187" i="9"/>
  <c r="D170" i="9"/>
  <c r="D162" i="9"/>
  <c r="D147" i="9"/>
  <c r="D163" i="9" s="1"/>
  <c r="D188" i="9" s="1"/>
  <c r="D141" i="9"/>
  <c r="D115" i="9"/>
  <c r="G106" i="9"/>
  <c r="F106" i="9"/>
  <c r="D108" i="9"/>
  <c r="G97" i="9"/>
  <c r="F97" i="9"/>
  <c r="G95" i="9"/>
  <c r="F95" i="9"/>
  <c r="D97" i="9"/>
  <c r="D95" i="9"/>
  <c r="D86" i="9"/>
  <c r="D53" i="9"/>
  <c r="D21" i="9"/>
  <c r="AB181" i="11" l="1"/>
  <c r="AB166" i="11"/>
  <c r="AB160" i="11"/>
  <c r="AB145" i="11"/>
  <c r="AB139" i="11"/>
  <c r="AB114" i="11"/>
  <c r="AC105" i="11"/>
  <c r="AC96" i="11"/>
  <c r="AC94" i="11"/>
  <c r="AB96" i="11"/>
  <c r="AB94" i="11"/>
  <c r="AB85" i="11"/>
  <c r="AB52" i="11"/>
  <c r="AB107" i="11" l="1"/>
  <c r="AB20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5" i="11"/>
  <c r="AD165" i="11"/>
  <c r="AE164" i="11"/>
  <c r="AD164" i="11"/>
  <c r="AE159" i="11"/>
  <c r="AD159" i="11"/>
  <c r="AE158" i="11"/>
  <c r="AD158" i="11"/>
  <c r="AE157" i="11"/>
  <c r="AD157" i="11"/>
  <c r="AE156" i="11"/>
  <c r="AD156" i="11"/>
  <c r="AE155" i="11"/>
  <c r="AD155" i="11"/>
  <c r="AE154" i="11"/>
  <c r="AD154" i="11"/>
  <c r="AE153" i="11"/>
  <c r="AD153" i="11"/>
  <c r="AE150" i="11"/>
  <c r="AD150" i="11"/>
  <c r="AE149" i="11"/>
  <c r="AD149" i="11"/>
  <c r="AE144" i="11"/>
  <c r="AD144" i="11"/>
  <c r="AE143" i="11"/>
  <c r="AD143" i="11"/>
  <c r="AE142" i="11"/>
  <c r="AD142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3" i="11"/>
  <c r="AD113" i="11"/>
  <c r="AE112" i="11"/>
  <c r="AD112" i="11"/>
  <c r="AE111" i="11"/>
  <c r="AD111" i="11"/>
  <c r="AE110" i="11"/>
  <c r="AD110" i="11"/>
  <c r="AE106" i="11"/>
  <c r="AD106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5" i="11"/>
  <c r="AD95" i="11"/>
  <c r="AD93" i="11"/>
  <c r="AE92" i="11"/>
  <c r="AD92" i="11"/>
  <c r="AE91" i="11"/>
  <c r="AD91" i="11"/>
  <c r="AE90" i="11"/>
  <c r="AD90" i="11"/>
  <c r="AE89" i="11"/>
  <c r="AD89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61" i="11" l="1"/>
  <c r="AB182" i="11" l="1"/>
  <c r="X181" i="11"/>
  <c r="AD181" i="11" s="1"/>
  <c r="X166" i="11"/>
  <c r="X160" i="11"/>
  <c r="AD160" i="11" s="1"/>
  <c r="X145" i="11"/>
  <c r="AD145" i="11" s="1"/>
  <c r="X139" i="11"/>
  <c r="AD139" i="11" s="1"/>
  <c r="X114" i="11"/>
  <c r="AD114" i="11" s="1"/>
  <c r="Y105" i="11"/>
  <c r="AE105" i="11" s="1"/>
  <c r="Y96" i="11"/>
  <c r="AE96" i="11" s="1"/>
  <c r="Y94" i="11"/>
  <c r="AE94" i="11" s="1"/>
  <c r="Y93" i="11"/>
  <c r="AE93" i="11" s="1"/>
  <c r="X96" i="11"/>
  <c r="AD96" i="11" s="1"/>
  <c r="X94" i="11"/>
  <c r="X85" i="11"/>
  <c r="AD85" i="11" s="1"/>
  <c r="X52" i="11"/>
  <c r="AD52" i="11" s="1"/>
  <c r="X20" i="11"/>
  <c r="AD20" i="11" s="1"/>
  <c r="X107" i="11" l="1"/>
  <c r="AD94" i="11"/>
  <c r="X16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5" i="11"/>
  <c r="Z165" i="11"/>
  <c r="AA164" i="11"/>
  <c r="Z164" i="11"/>
  <c r="AA159" i="11"/>
  <c r="Z159" i="11"/>
  <c r="AA158" i="11"/>
  <c r="Z158" i="11"/>
  <c r="AA157" i="11"/>
  <c r="Z157" i="11"/>
  <c r="AA156" i="11"/>
  <c r="Z156" i="11"/>
  <c r="AA155" i="11"/>
  <c r="Z155" i="11"/>
  <c r="AA154" i="11"/>
  <c r="Z154" i="11"/>
  <c r="AA153" i="11"/>
  <c r="Z153" i="11"/>
  <c r="AA150" i="11"/>
  <c r="Z150" i="11"/>
  <c r="AA149" i="11"/>
  <c r="Z149" i="11"/>
  <c r="AA144" i="11"/>
  <c r="Z144" i="11"/>
  <c r="AA143" i="11"/>
  <c r="Z143" i="11"/>
  <c r="AA142" i="11"/>
  <c r="Z142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3" i="11"/>
  <c r="Z113" i="11"/>
  <c r="AA112" i="11"/>
  <c r="Z112" i="11"/>
  <c r="AA111" i="11"/>
  <c r="Z111" i="11"/>
  <c r="AA110" i="11"/>
  <c r="Z110" i="11"/>
  <c r="AA106" i="11"/>
  <c r="Z106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5" i="11"/>
  <c r="Z95" i="11"/>
  <c r="Z94" i="11"/>
  <c r="Z93" i="11"/>
  <c r="AA92" i="11"/>
  <c r="Z92" i="11"/>
  <c r="AA91" i="11"/>
  <c r="Z91" i="11"/>
  <c r="AA90" i="11"/>
  <c r="Z90" i="11"/>
  <c r="AA89" i="11"/>
  <c r="Z89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J10" i="1"/>
  <c r="I10" i="1"/>
  <c r="H10" i="1"/>
  <c r="G10" i="1"/>
  <c r="F10" i="1"/>
  <c r="E10" i="1"/>
  <c r="D10" i="1"/>
  <c r="C10" i="1"/>
  <c r="X182" i="11" l="1"/>
  <c r="AD182" i="11" s="1"/>
  <c r="AD161" i="11"/>
  <c r="T181" i="11"/>
  <c r="Z181" i="11" s="1"/>
  <c r="T166" i="11"/>
  <c r="T160" i="11"/>
  <c r="Z160" i="11" s="1"/>
  <c r="T145" i="11"/>
  <c r="Z145" i="11" s="1"/>
  <c r="T139" i="11"/>
  <c r="Z139" i="11" s="1"/>
  <c r="T114" i="11"/>
  <c r="Z114" i="11" s="1"/>
  <c r="U105" i="11"/>
  <c r="AA105" i="11" s="1"/>
  <c r="U96" i="11"/>
  <c r="AA96" i="11" s="1"/>
  <c r="U94" i="11"/>
  <c r="AA94" i="11" s="1"/>
  <c r="U93" i="11"/>
  <c r="AA93" i="11" s="1"/>
  <c r="T96" i="11"/>
  <c r="Z96" i="11" s="1"/>
  <c r="T85" i="11"/>
  <c r="Z85" i="11" s="1"/>
  <c r="T52" i="11"/>
  <c r="Z52" i="11" s="1"/>
  <c r="T20" i="11"/>
  <c r="Z20" i="11" s="1"/>
  <c r="T107" i="11" l="1"/>
  <c r="T161" i="11" s="1"/>
  <c r="Z161" i="11" s="1"/>
  <c r="T182" i="11" l="1"/>
  <c r="Z182" i="11" s="1"/>
  <c r="W180" i="11" l="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5" i="11"/>
  <c r="V165" i="11"/>
  <c r="W164" i="11"/>
  <c r="V164" i="11"/>
  <c r="W159" i="11"/>
  <c r="V159" i="11"/>
  <c r="W158" i="11"/>
  <c r="V158" i="11"/>
  <c r="W157" i="11"/>
  <c r="V157" i="11"/>
  <c r="W156" i="11"/>
  <c r="V156" i="11"/>
  <c r="W155" i="11"/>
  <c r="V155" i="11"/>
  <c r="W154" i="11"/>
  <c r="V154" i="11"/>
  <c r="W153" i="11"/>
  <c r="V153" i="11"/>
  <c r="W150" i="11"/>
  <c r="V150" i="11"/>
  <c r="W149" i="11"/>
  <c r="V149" i="11"/>
  <c r="W144" i="11"/>
  <c r="V144" i="11"/>
  <c r="W143" i="11"/>
  <c r="V143" i="11"/>
  <c r="W142" i="11"/>
  <c r="V142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3" i="11"/>
  <c r="V113" i="11"/>
  <c r="W112" i="11"/>
  <c r="V112" i="11"/>
  <c r="W111" i="11"/>
  <c r="V111" i="11"/>
  <c r="W110" i="11"/>
  <c r="V110" i="11"/>
  <c r="W106" i="11"/>
  <c r="V106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5" i="11"/>
  <c r="V95" i="11"/>
  <c r="V93" i="11"/>
  <c r="W92" i="11"/>
  <c r="V92" i="11"/>
  <c r="W91" i="11"/>
  <c r="V91" i="11"/>
  <c r="W90" i="11"/>
  <c r="V90" i="11"/>
  <c r="W89" i="11"/>
  <c r="V89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P181" i="11" l="1"/>
  <c r="V181" i="11" s="1"/>
  <c r="P166" i="11"/>
  <c r="P160" i="11"/>
  <c r="V160" i="11" s="1"/>
  <c r="P145" i="11"/>
  <c r="V145" i="11" s="1"/>
  <c r="P139" i="11"/>
  <c r="V139" i="11" s="1"/>
  <c r="P114" i="11"/>
  <c r="V114" i="11" s="1"/>
  <c r="Q105" i="11"/>
  <c r="W105" i="11" s="1"/>
  <c r="Q96" i="11"/>
  <c r="W96" i="11" s="1"/>
  <c r="Q94" i="11"/>
  <c r="W94" i="11" s="1"/>
  <c r="Q93" i="11"/>
  <c r="W93" i="11" s="1"/>
  <c r="P96" i="11"/>
  <c r="V96" i="11" s="1"/>
  <c r="P94" i="11"/>
  <c r="V94" i="11" s="1"/>
  <c r="P85" i="11"/>
  <c r="V85" i="11" s="1"/>
  <c r="P52" i="11"/>
  <c r="V52" i="11" s="1"/>
  <c r="P20" i="11"/>
  <c r="V20" i="11" s="1"/>
  <c r="P107" i="11" l="1"/>
  <c r="P161" i="11" s="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5" i="11"/>
  <c r="R165" i="11"/>
  <c r="S164" i="11"/>
  <c r="R164" i="11"/>
  <c r="S159" i="11"/>
  <c r="R159" i="11"/>
  <c r="S158" i="11"/>
  <c r="R158" i="11"/>
  <c r="S157" i="11"/>
  <c r="R157" i="11"/>
  <c r="S156" i="11"/>
  <c r="R156" i="11"/>
  <c r="S155" i="11"/>
  <c r="R155" i="11"/>
  <c r="S154" i="11"/>
  <c r="R154" i="11"/>
  <c r="S153" i="11"/>
  <c r="R153" i="11"/>
  <c r="S150" i="11"/>
  <c r="R150" i="11"/>
  <c r="S149" i="11"/>
  <c r="R149" i="11"/>
  <c r="S144" i="11"/>
  <c r="R144" i="11"/>
  <c r="S143" i="11"/>
  <c r="R143" i="11"/>
  <c r="S142" i="11"/>
  <c r="R142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3" i="11"/>
  <c r="R113" i="11"/>
  <c r="S112" i="11"/>
  <c r="R112" i="11"/>
  <c r="S111" i="11"/>
  <c r="R111" i="11"/>
  <c r="S110" i="11"/>
  <c r="R110" i="11"/>
  <c r="S106" i="11"/>
  <c r="R106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5" i="11"/>
  <c r="R95" i="11"/>
  <c r="R94" i="11"/>
  <c r="R93" i="11"/>
  <c r="S92" i="11"/>
  <c r="R92" i="11"/>
  <c r="S91" i="11"/>
  <c r="R91" i="11"/>
  <c r="S90" i="11"/>
  <c r="R90" i="11"/>
  <c r="S89" i="11"/>
  <c r="R89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82" i="11" l="1"/>
  <c r="V182" i="11" s="1"/>
  <c r="V161" i="11"/>
  <c r="L139" i="11"/>
  <c r="R139" i="11" s="1"/>
  <c r="M105" i="11"/>
  <c r="S105" i="11" s="1"/>
  <c r="L85" i="11"/>
  <c r="R85" i="11" s="1"/>
  <c r="L52" i="11"/>
  <c r="R52" i="11" s="1"/>
  <c r="L181" i="11" l="1"/>
  <c r="R181" i="11" s="1"/>
  <c r="L166" i="11"/>
  <c r="L160" i="11"/>
  <c r="R160" i="11" s="1"/>
  <c r="L145" i="11"/>
  <c r="R145" i="11" s="1"/>
  <c r="L114" i="11"/>
  <c r="R114" i="11" s="1"/>
  <c r="M96" i="11"/>
  <c r="S96" i="11" s="1"/>
  <c r="M94" i="11"/>
  <c r="S94" i="11" s="1"/>
  <c r="M93" i="11"/>
  <c r="S93" i="11" s="1"/>
  <c r="L96" i="11"/>
  <c r="R96" i="11" s="1"/>
  <c r="L20" i="11"/>
  <c r="R20" i="11" s="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5" i="11"/>
  <c r="N165" i="11"/>
  <c r="O164" i="11"/>
  <c r="N164" i="11"/>
  <c r="O159" i="11"/>
  <c r="N159" i="11"/>
  <c r="O158" i="11"/>
  <c r="N158" i="11"/>
  <c r="O157" i="11"/>
  <c r="N157" i="11"/>
  <c r="O156" i="11"/>
  <c r="N156" i="11"/>
  <c r="O155" i="11"/>
  <c r="N155" i="11"/>
  <c r="O154" i="11"/>
  <c r="N154" i="11"/>
  <c r="O153" i="11"/>
  <c r="N153" i="11"/>
  <c r="O150" i="11"/>
  <c r="N150" i="11"/>
  <c r="O149" i="11"/>
  <c r="N149" i="11"/>
  <c r="O144" i="11"/>
  <c r="N144" i="11"/>
  <c r="O143" i="11"/>
  <c r="N143" i="11"/>
  <c r="O142" i="11"/>
  <c r="N142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3" i="11"/>
  <c r="N113" i="11"/>
  <c r="O112" i="11"/>
  <c r="N112" i="11"/>
  <c r="O111" i="11"/>
  <c r="N111" i="11"/>
  <c r="O110" i="11"/>
  <c r="N110" i="11"/>
  <c r="O106" i="11"/>
  <c r="N106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5" i="11"/>
  <c r="N95" i="11"/>
  <c r="N93" i="11"/>
  <c r="O92" i="11"/>
  <c r="N92" i="11"/>
  <c r="O91" i="11"/>
  <c r="N91" i="11"/>
  <c r="O90" i="11"/>
  <c r="N90" i="11"/>
  <c r="O89" i="11"/>
  <c r="N89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07" i="11" l="1"/>
  <c r="L161" i="11" s="1"/>
  <c r="R161" i="11" s="1"/>
  <c r="O93" i="11"/>
  <c r="L182" i="11" l="1"/>
  <c r="R182" i="11" s="1"/>
  <c r="J143" i="11" l="1"/>
  <c r="J144" i="11"/>
  <c r="J142" i="11"/>
  <c r="F143" i="11"/>
  <c r="F144" i="11"/>
  <c r="F142" i="11"/>
  <c r="H181" i="11"/>
  <c r="N181" i="11" s="1"/>
  <c r="H166" i="11"/>
  <c r="H160" i="11"/>
  <c r="N160" i="11" s="1"/>
  <c r="H145" i="11"/>
  <c r="N145" i="11" s="1"/>
  <c r="H139" i="11"/>
  <c r="N139" i="11" s="1"/>
  <c r="H114" i="11"/>
  <c r="N114" i="11" s="1"/>
  <c r="I105" i="11"/>
  <c r="O105" i="11" s="1"/>
  <c r="I96" i="11"/>
  <c r="O96" i="11" s="1"/>
  <c r="I94" i="11"/>
  <c r="O94" i="11" s="1"/>
  <c r="H96" i="11"/>
  <c r="N96" i="11" s="1"/>
  <c r="H94" i="11"/>
  <c r="N94" i="11" s="1"/>
  <c r="H85" i="11"/>
  <c r="N85" i="11" s="1"/>
  <c r="H52" i="11"/>
  <c r="N52" i="11" s="1"/>
  <c r="H20" i="11"/>
  <c r="N20" i="11" s="1"/>
  <c r="H107" i="11" l="1"/>
  <c r="H161" i="11" s="1"/>
  <c r="N161" i="11" s="1"/>
  <c r="H182" i="11" l="1"/>
  <c r="N182" i="11" s="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5" i="11"/>
  <c r="J165" i="11"/>
  <c r="K164" i="11"/>
  <c r="J164" i="11"/>
  <c r="K159" i="11"/>
  <c r="J159" i="11"/>
  <c r="K158" i="11"/>
  <c r="J158" i="11"/>
  <c r="K157" i="11"/>
  <c r="J157" i="11"/>
  <c r="K156" i="11"/>
  <c r="J156" i="11"/>
  <c r="K155" i="11"/>
  <c r="J155" i="11"/>
  <c r="K154" i="11"/>
  <c r="J154" i="11"/>
  <c r="K153" i="11"/>
  <c r="J153" i="11"/>
  <c r="K150" i="11"/>
  <c r="J150" i="11"/>
  <c r="K149" i="11"/>
  <c r="J149" i="11"/>
  <c r="K144" i="11"/>
  <c r="K143" i="11"/>
  <c r="K142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3" i="11"/>
  <c r="J113" i="11"/>
  <c r="K112" i="11"/>
  <c r="J112" i="11"/>
  <c r="K111" i="11"/>
  <c r="J111" i="11"/>
  <c r="K110" i="11"/>
  <c r="J110" i="11"/>
  <c r="K106" i="11"/>
  <c r="J106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I147" i="9" l="1"/>
  <c r="D181" i="11" l="1"/>
  <c r="J181" i="11" s="1"/>
  <c r="D166" i="11"/>
  <c r="D160" i="11"/>
  <c r="J160" i="11" s="1"/>
  <c r="D145" i="11"/>
  <c r="D139" i="11"/>
  <c r="J139" i="11" s="1"/>
  <c r="D114" i="11"/>
  <c r="J114" i="11" s="1"/>
  <c r="E105" i="11"/>
  <c r="E96" i="11"/>
  <c r="K96" i="11" s="1"/>
  <c r="D96" i="11"/>
  <c r="J96" i="11" s="1"/>
  <c r="D85" i="11"/>
  <c r="J85" i="11" s="1"/>
  <c r="D52" i="11"/>
  <c r="J52" i="11" s="1"/>
  <c r="D20" i="11"/>
  <c r="J20" i="11" s="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5" i="11"/>
  <c r="F165" i="11"/>
  <c r="G164" i="11"/>
  <c r="F164" i="11"/>
  <c r="G159" i="11"/>
  <c r="F159" i="11"/>
  <c r="G158" i="11"/>
  <c r="F158" i="11"/>
  <c r="G157" i="11"/>
  <c r="F157" i="11"/>
  <c r="G156" i="11"/>
  <c r="F156" i="11"/>
  <c r="G155" i="11"/>
  <c r="F155" i="11"/>
  <c r="G154" i="11"/>
  <c r="F154" i="11"/>
  <c r="G153" i="11"/>
  <c r="F153" i="11"/>
  <c r="G150" i="11"/>
  <c r="F150" i="11"/>
  <c r="G149" i="11"/>
  <c r="F149" i="11"/>
  <c r="G144" i="11"/>
  <c r="G143" i="11"/>
  <c r="G142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3" i="11"/>
  <c r="F113" i="11"/>
  <c r="G112" i="11"/>
  <c r="F112" i="11"/>
  <c r="G111" i="11"/>
  <c r="F111" i="11"/>
  <c r="G110" i="11"/>
  <c r="F110" i="11"/>
  <c r="G106" i="11"/>
  <c r="F106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G105" i="11" l="1"/>
  <c r="K105" i="11"/>
  <c r="J145" i="11"/>
  <c r="G96" i="11"/>
  <c r="D107" i="11"/>
  <c r="D161" i="11" s="1"/>
  <c r="J161" i="11" s="1"/>
  <c r="D182" i="11" l="1"/>
  <c r="J182" i="11" s="1"/>
  <c r="B96" i="11" l="1"/>
  <c r="B181" i="11"/>
  <c r="B166" i="11"/>
  <c r="B160" i="11"/>
  <c r="B145" i="11"/>
  <c r="B139" i="11"/>
  <c r="B114" i="11"/>
  <c r="C95" i="11"/>
  <c r="B85" i="11"/>
  <c r="B52" i="11"/>
  <c r="B20" i="11"/>
  <c r="G95" i="11" l="1"/>
  <c r="F114" i="11"/>
  <c r="F139" i="11"/>
  <c r="F145" i="11"/>
  <c r="F160" i="11"/>
  <c r="F52" i="11"/>
  <c r="F181" i="11"/>
  <c r="F20" i="11"/>
  <c r="F85" i="11"/>
  <c r="B107" i="11"/>
  <c r="F96" i="11"/>
  <c r="B161" i="11" l="1"/>
  <c r="B182" i="11" s="1"/>
  <c r="F182" i="11" l="1"/>
  <c r="F161" i="11"/>
  <c r="P84" i="9" l="1"/>
  <c r="O84" i="9"/>
  <c r="N84" i="9"/>
  <c r="E84" i="9" l="1"/>
  <c r="I141" i="9" l="1"/>
  <c r="I115" i="9"/>
  <c r="I108" i="9"/>
  <c r="I86" i="9"/>
  <c r="I53" i="9"/>
  <c r="I21" i="9"/>
  <c r="J127" i="9" l="1"/>
  <c r="J136" i="9"/>
  <c r="J84" i="9"/>
  <c r="J71" i="9"/>
  <c r="P96" i="9"/>
  <c r="O96" i="9"/>
  <c r="N96" i="9"/>
  <c r="J96" i="9"/>
  <c r="P160" i="9"/>
  <c r="O160" i="9"/>
  <c r="N160" i="9"/>
  <c r="P139" i="9"/>
  <c r="O139" i="9"/>
  <c r="N139" i="9"/>
  <c r="E139" i="9"/>
  <c r="E96" i="9"/>
  <c r="E160" i="9" l="1"/>
  <c r="I187" i="9" l="1"/>
  <c r="J175" i="9" s="1"/>
  <c r="I170" i="9"/>
  <c r="I162" i="9"/>
  <c r="J139" i="9"/>
  <c r="J160" i="9" l="1"/>
  <c r="I163" i="9"/>
  <c r="I188" i="9" s="1"/>
  <c r="P187" i="9" l="1"/>
  <c r="J185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0" i="9"/>
  <c r="N170" i="9"/>
  <c r="P169" i="9"/>
  <c r="O169" i="9"/>
  <c r="N169" i="9"/>
  <c r="J169" i="9"/>
  <c r="E169" i="9"/>
  <c r="P168" i="9"/>
  <c r="O168" i="9"/>
  <c r="N168" i="9"/>
  <c r="J168" i="9"/>
  <c r="E168" i="9"/>
  <c r="P162" i="9"/>
  <c r="J155" i="9"/>
  <c r="E152" i="9"/>
  <c r="P161" i="9"/>
  <c r="O161" i="9"/>
  <c r="N161" i="9"/>
  <c r="P159" i="9"/>
  <c r="O159" i="9"/>
  <c r="N159" i="9"/>
  <c r="P158" i="9"/>
  <c r="O158" i="9"/>
  <c r="N158" i="9"/>
  <c r="P157" i="9"/>
  <c r="O157" i="9"/>
  <c r="N157" i="9"/>
  <c r="P156" i="9"/>
  <c r="O156" i="9"/>
  <c r="N156" i="9"/>
  <c r="E156" i="9"/>
  <c r="P155" i="9"/>
  <c r="O155" i="9"/>
  <c r="N155" i="9"/>
  <c r="P152" i="9"/>
  <c r="O152" i="9"/>
  <c r="N152" i="9"/>
  <c r="J152" i="9"/>
  <c r="P151" i="9"/>
  <c r="O151" i="9"/>
  <c r="N151" i="9"/>
  <c r="P147" i="9"/>
  <c r="N147" i="9"/>
  <c r="P146" i="9"/>
  <c r="O146" i="9"/>
  <c r="N146" i="9"/>
  <c r="J146" i="9"/>
  <c r="E146" i="9"/>
  <c r="P145" i="9"/>
  <c r="O145" i="9"/>
  <c r="N145" i="9"/>
  <c r="J145" i="9"/>
  <c r="E145" i="9"/>
  <c r="P144" i="9"/>
  <c r="O144" i="9"/>
  <c r="N144" i="9"/>
  <c r="J144" i="9"/>
  <c r="E144" i="9"/>
  <c r="P141" i="9"/>
  <c r="J135" i="9"/>
  <c r="E135" i="9"/>
  <c r="P140" i="9"/>
  <c r="O140" i="9"/>
  <c r="N140" i="9"/>
  <c r="E140" i="9"/>
  <c r="P138" i="9"/>
  <c r="O138" i="9"/>
  <c r="N138" i="9"/>
  <c r="P137" i="9"/>
  <c r="O137" i="9"/>
  <c r="N137" i="9"/>
  <c r="E137" i="9"/>
  <c r="P136" i="9"/>
  <c r="O136" i="9"/>
  <c r="N136" i="9"/>
  <c r="P135" i="9"/>
  <c r="O135" i="9"/>
  <c r="N135" i="9"/>
  <c r="P134" i="9"/>
  <c r="O134" i="9"/>
  <c r="N134" i="9"/>
  <c r="E134" i="9"/>
  <c r="P133" i="9"/>
  <c r="O133" i="9"/>
  <c r="N133" i="9"/>
  <c r="P132" i="9"/>
  <c r="O132" i="9"/>
  <c r="N132" i="9"/>
  <c r="E132" i="9"/>
  <c r="P131" i="9"/>
  <c r="O131" i="9"/>
  <c r="N131" i="9"/>
  <c r="E131" i="9"/>
  <c r="P130" i="9"/>
  <c r="O130" i="9"/>
  <c r="N130" i="9"/>
  <c r="P129" i="9"/>
  <c r="O129" i="9"/>
  <c r="N129" i="9"/>
  <c r="E129" i="9"/>
  <c r="P128" i="9"/>
  <c r="O128" i="9"/>
  <c r="N128" i="9"/>
  <c r="P127" i="9"/>
  <c r="O127" i="9"/>
  <c r="N127" i="9"/>
  <c r="P126" i="9"/>
  <c r="O126" i="9"/>
  <c r="N126" i="9"/>
  <c r="E126" i="9"/>
  <c r="P125" i="9"/>
  <c r="O125" i="9"/>
  <c r="N125" i="9"/>
  <c r="P124" i="9"/>
  <c r="O124" i="9"/>
  <c r="N124" i="9"/>
  <c r="E124" i="9"/>
  <c r="P123" i="9"/>
  <c r="O123" i="9"/>
  <c r="N123" i="9"/>
  <c r="E123" i="9"/>
  <c r="P122" i="9"/>
  <c r="O122" i="9"/>
  <c r="N122" i="9"/>
  <c r="P121" i="9"/>
  <c r="O121" i="9"/>
  <c r="N121" i="9"/>
  <c r="E121" i="9"/>
  <c r="P120" i="9"/>
  <c r="O120" i="9"/>
  <c r="N120" i="9"/>
  <c r="P119" i="9"/>
  <c r="O119" i="9"/>
  <c r="N119" i="9"/>
  <c r="P118" i="9"/>
  <c r="O118" i="9"/>
  <c r="N118" i="9"/>
  <c r="E118" i="9"/>
  <c r="P115" i="9"/>
  <c r="N115" i="9"/>
  <c r="E114" i="9"/>
  <c r="P114" i="9"/>
  <c r="O114" i="9"/>
  <c r="N114" i="9"/>
  <c r="P113" i="9"/>
  <c r="O113" i="9"/>
  <c r="N113" i="9"/>
  <c r="E113" i="9"/>
  <c r="P112" i="9"/>
  <c r="O112" i="9"/>
  <c r="N112" i="9"/>
  <c r="P111" i="9"/>
  <c r="O111" i="9"/>
  <c r="N111" i="9"/>
  <c r="E111" i="9"/>
  <c r="P108" i="9"/>
  <c r="P107" i="9"/>
  <c r="O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7" i="9"/>
  <c r="O97" i="9"/>
  <c r="N97" i="9"/>
  <c r="P95" i="9"/>
  <c r="O95" i="9"/>
  <c r="P94" i="9"/>
  <c r="N94" i="9"/>
  <c r="O94" i="9"/>
  <c r="P93" i="9"/>
  <c r="O93" i="9"/>
  <c r="N93" i="9"/>
  <c r="P92" i="9"/>
  <c r="O92" i="9"/>
  <c r="N92" i="9"/>
  <c r="P91" i="9"/>
  <c r="O91" i="9"/>
  <c r="N91" i="9"/>
  <c r="P90" i="9"/>
  <c r="O90" i="9"/>
  <c r="N90" i="9"/>
  <c r="P86" i="9"/>
  <c r="N86" i="9"/>
  <c r="E85" i="9"/>
  <c r="P85" i="9"/>
  <c r="O85" i="9"/>
  <c r="N85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E45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N21" i="9"/>
  <c r="E12" i="9"/>
  <c r="P20" i="9"/>
  <c r="O20" i="9"/>
  <c r="N20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O6" i="9"/>
  <c r="N6" i="9"/>
  <c r="E6" i="9"/>
  <c r="J184" i="9" l="1"/>
  <c r="J177" i="9"/>
  <c r="J179" i="9"/>
  <c r="J181" i="9"/>
  <c r="J176" i="9"/>
  <c r="J178" i="9"/>
  <c r="J183" i="9"/>
  <c r="N187" i="9"/>
  <c r="J182" i="9"/>
  <c r="J186" i="9"/>
  <c r="J180" i="9"/>
  <c r="J157" i="9"/>
  <c r="J151" i="9"/>
  <c r="J156" i="9"/>
  <c r="J158" i="9"/>
  <c r="J159" i="9"/>
  <c r="J161" i="9"/>
  <c r="J121" i="9"/>
  <c r="J73" i="9"/>
  <c r="J57" i="9"/>
  <c r="J62" i="9"/>
  <c r="J68" i="9"/>
  <c r="J83" i="9"/>
  <c r="J61" i="9"/>
  <c r="J70" i="9"/>
  <c r="J60" i="9"/>
  <c r="J76" i="9"/>
  <c r="J78" i="9"/>
  <c r="J81" i="9"/>
  <c r="J65" i="9"/>
  <c r="J69" i="9"/>
  <c r="J103" i="9"/>
  <c r="J38" i="9"/>
  <c r="J30" i="9"/>
  <c r="J45" i="9"/>
  <c r="J49" i="9"/>
  <c r="J28" i="9"/>
  <c r="J44" i="9"/>
  <c r="J46" i="9"/>
  <c r="J48" i="9"/>
  <c r="J50" i="9"/>
  <c r="J52" i="9"/>
  <c r="J51" i="9"/>
  <c r="J26" i="9"/>
  <c r="J42" i="9"/>
  <c r="J36" i="9"/>
  <c r="J47" i="9"/>
  <c r="J32" i="9"/>
  <c r="J24" i="9"/>
  <c r="J40" i="9"/>
  <c r="J34" i="9"/>
  <c r="N53" i="9"/>
  <c r="J7" i="9"/>
  <c r="J9" i="9"/>
  <c r="J11" i="9"/>
  <c r="J18" i="9"/>
  <c r="J6" i="9"/>
  <c r="J14" i="9"/>
  <c r="J15" i="9"/>
  <c r="J13" i="9"/>
  <c r="J17" i="9"/>
  <c r="J8" i="9"/>
  <c r="J124" i="9"/>
  <c r="J137" i="9"/>
  <c r="J129" i="9"/>
  <c r="J132" i="9"/>
  <c r="J112" i="9"/>
  <c r="J113" i="9"/>
  <c r="J111" i="9"/>
  <c r="J19" i="9"/>
  <c r="J10" i="9"/>
  <c r="J12" i="9"/>
  <c r="J16" i="9"/>
  <c r="E151" i="9"/>
  <c r="E159" i="9"/>
  <c r="N162" i="9"/>
  <c r="E19" i="9"/>
  <c r="J59" i="9"/>
  <c r="J67" i="9"/>
  <c r="J75" i="9"/>
  <c r="J80" i="9"/>
  <c r="E120" i="9"/>
  <c r="J123" i="9"/>
  <c r="E128" i="9"/>
  <c r="J131" i="9"/>
  <c r="E136" i="9"/>
  <c r="J140" i="9"/>
  <c r="N141" i="9"/>
  <c r="E158" i="9"/>
  <c r="E8" i="9"/>
  <c r="E16" i="9"/>
  <c r="E13" i="9"/>
  <c r="J25" i="9"/>
  <c r="J27" i="9"/>
  <c r="J29" i="9"/>
  <c r="J31" i="9"/>
  <c r="J33" i="9"/>
  <c r="J35" i="9"/>
  <c r="J37" i="9"/>
  <c r="J39" i="9"/>
  <c r="J41" i="9"/>
  <c r="J43" i="9"/>
  <c r="J56" i="9"/>
  <c r="J64" i="9"/>
  <c r="J72" i="9"/>
  <c r="E82" i="9"/>
  <c r="E112" i="9"/>
  <c r="J120" i="9"/>
  <c r="E125" i="9"/>
  <c r="J128" i="9"/>
  <c r="E133" i="9"/>
  <c r="E155" i="9"/>
  <c r="N95" i="9"/>
  <c r="J126" i="9"/>
  <c r="J134" i="9"/>
  <c r="J77" i="9"/>
  <c r="J82" i="9"/>
  <c r="E122" i="9"/>
  <c r="J125" i="9"/>
  <c r="E130" i="9"/>
  <c r="J133" i="9"/>
  <c r="E138" i="9"/>
  <c r="E161" i="9"/>
  <c r="J118" i="9"/>
  <c r="E7" i="9"/>
  <c r="E15" i="9"/>
  <c r="E20" i="9"/>
  <c r="J58" i="9"/>
  <c r="J66" i="9"/>
  <c r="J74" i="9"/>
  <c r="J79" i="9"/>
  <c r="E119" i="9"/>
  <c r="J122" i="9"/>
  <c r="E127" i="9"/>
  <c r="J130" i="9"/>
  <c r="J138" i="9"/>
  <c r="E157" i="9"/>
  <c r="E95" i="9"/>
  <c r="E10" i="9"/>
  <c r="E18" i="9"/>
  <c r="J63" i="9"/>
  <c r="E81" i="9"/>
  <c r="J85" i="9"/>
  <c r="J114" i="9"/>
  <c r="J119" i="9"/>
  <c r="E100" i="9" l="1"/>
  <c r="E103" i="9"/>
  <c r="E106" i="9"/>
  <c r="E101" i="9"/>
  <c r="E92" i="9"/>
  <c r="E104" i="9"/>
  <c r="E93" i="9"/>
  <c r="E105" i="9"/>
  <c r="E90" i="9"/>
  <c r="E97" i="9"/>
  <c r="E94" i="9"/>
  <c r="E102" i="9"/>
  <c r="E91" i="9"/>
  <c r="E141" i="9" l="1"/>
  <c r="E115" i="9"/>
  <c r="E147" i="9"/>
  <c r="E162" i="9"/>
  <c r="E53" i="9"/>
  <c r="E21" i="9"/>
  <c r="E86" i="9"/>
  <c r="E108" i="9"/>
  <c r="K10" i="1" l="1"/>
  <c r="K12" i="1" s="1"/>
  <c r="AT136" i="11" l="1"/>
  <c r="AT131" i="11"/>
  <c r="AQ131" i="11"/>
  <c r="AS131" i="11" s="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Q120" i="11"/>
  <c r="AQ136" i="11" s="1"/>
  <c r="AS136" i="11" s="1"/>
  <c r="AT119" i="11"/>
  <c r="AQ119" i="11"/>
  <c r="AS119" i="11" s="1"/>
  <c r="AT115" i="11"/>
  <c r="AS115" i="11"/>
  <c r="AT114" i="11"/>
  <c r="AS114" i="11"/>
  <c r="AT113" i="11"/>
  <c r="AS113" i="11"/>
  <c r="AT112" i="11"/>
  <c r="AS112" i="11"/>
  <c r="AT111" i="11"/>
  <c r="AS111" i="11"/>
  <c r="AT110" i="11"/>
  <c r="AS110" i="11"/>
  <c r="AT109" i="11"/>
  <c r="AQ109" i="11"/>
  <c r="AS109" i="11" s="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9" i="11"/>
  <c r="AS89" i="11"/>
  <c r="AT85" i="11"/>
  <c r="AS85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0" i="11" l="1"/>
  <c r="R170" i="9"/>
  <c r="R188" i="9"/>
  <c r="N107" i="9"/>
  <c r="J104" i="9"/>
  <c r="N163" i="9" l="1"/>
  <c r="J93" i="9"/>
  <c r="J95" i="9"/>
  <c r="J106" i="9"/>
  <c r="J100" i="9"/>
  <c r="J97" i="9"/>
  <c r="J102" i="9"/>
  <c r="J105" i="9"/>
  <c r="J92" i="9"/>
  <c r="J107" i="9"/>
  <c r="N108" i="9"/>
  <c r="J91" i="9"/>
  <c r="E107" i="9"/>
  <c r="J90" i="9"/>
  <c r="J94" i="9"/>
  <c r="J101" i="9"/>
  <c r="J53" i="9" l="1"/>
  <c r="J86" i="9"/>
  <c r="R163" i="9"/>
  <c r="J147" i="9"/>
  <c r="J21" i="9"/>
  <c r="J108" i="9"/>
  <c r="J162" i="9"/>
  <c r="J141" i="9"/>
  <c r="J115" i="9"/>
</calcChain>
</file>

<file path=xl/sharedStrings.xml><?xml version="1.0" encoding="utf-8"?>
<sst xmlns="http://schemas.openxmlformats.org/spreadsheetml/2006/main" count="703" uniqueCount="283">
  <si>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</si>
  <si>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</si>
  <si>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</si>
  <si>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</si>
  <si>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</si>
  <si>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</si>
  <si>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</si>
  <si>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</si>
  <si>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</si>
  <si>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</si>
  <si>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</si>
  <si>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</si>
  <si>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</si>
  <si>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</si>
  <si>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</si>
  <si>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</si>
  <si>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</si>
  <si>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</si>
  <si>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</si>
  <si>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</si>
  <si>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</si>
  <si>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</si>
  <si>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</si>
  <si>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</si>
  <si>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</si>
  <si>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</si>
  <si>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</si>
  <si>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</si>
  <si>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</si>
  <si>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</si>
  <si>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</si>
  <si>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</si>
  <si>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</si>
  <si>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</si>
  <si>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</si>
  <si>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</si>
  <si>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</si>
  <si>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</si>
  <si>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</si>
  <si>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</si>
  <si>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</si>
  <si>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</si>
  <si>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</si>
  <si>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</si>
  <si>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</si>
  <si>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</si>
  <si>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</si>
  <si>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</si>
  <si>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</si>
  <si>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</si>
  <si>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</si>
  <si>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</si>
  <si>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</si>
  <si>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</si>
  <si>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</si>
  <si>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</si>
  <si>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</si>
  <si>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</si>
  <si>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</si>
  <si>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</si>
  <si>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</si>
  <si>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</si>
  <si>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</si>
  <si>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</si>
  <si>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</si>
  <si>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</si>
  <si>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</si>
  <si>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</si>
  <si>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</si>
  <si>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</si>
  <si>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</si>
  <si>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</si>
  <si>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</si>
  <si>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</si>
  <si>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</si>
  <si>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</si>
  <si>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</si>
  <si>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</si>
  <si>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</si>
  <si>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</si>
  <si>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</si>
  <si>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</si>
  <si>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</si>
  <si>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</si>
  <si>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</si>
  <si>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</si>
  <si>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</si>
  <si>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</si>
  <si>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</si>
  <si>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</si>
  <si>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</si>
  <si>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</si>
  <si>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</si>
  <si>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</si>
  <si>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</si>
  <si>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</si>
  <si>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</si>
  <si>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</si>
  <si>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</si>
  <si>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</si>
  <si>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</si>
  <si>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</si>
  <si>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</si>
  <si>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</si>
  <si>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</si>
  <si>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</si>
  <si>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</si>
  <si>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</si>
  <si>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</si>
  <si>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</si>
  <si>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</si>
  <si>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</si>
  <si>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</si>
  <si>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</si>
  <si>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</si>
  <si>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</si>
  <si>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</si>
  <si>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</si>
  <si>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</si>
  <si>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</si>
  <si>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</si>
  <si>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</si>
  <si>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</si>
  <si>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</si>
  <si>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</si>
  <si>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</si>
  <si>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</si>
  <si>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</si>
  <si>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</si>
  <si>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</si>
  <si>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</si>
  <si>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</si>
  <si>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</si>
  <si>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</si>
  <si>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</si>
  <si>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</si>
  <si>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</si>
  <si>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</si>
  <si>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</si>
  <si>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</si>
  <si>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</si>
  <si>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</si>
  <si>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</si>
  <si>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</si>
  <si>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</si>
  <si>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</si>
  <si>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</si>
  <si>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</si>
  <si>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</si>
  <si>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</si>
  <si>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</si>
  <si>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</si>
  <si>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</si>
  <si>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</si>
  <si>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</si>
  <si>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</si>
  <si>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</si>
  <si>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</si>
  <si>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</si>
  <si>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</si>
  <si>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</si>
  <si>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</si>
  <si>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</si>
  <si>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</si>
  <si>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</si>
  <si>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</si>
  <si>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</si>
  <si>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</si>
  <si>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</si>
  <si>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</si>
  <si>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</si>
  <si>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</si>
  <si>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</si>
  <si>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</si>
  <si>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</si>
  <si>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</si>
  <si>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</si>
  <si>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</si>
  <si>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</si>
  <si>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</si>
  <si>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</si>
  <si>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</si>
  <si>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</si>
  <si>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</si>
  <si>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</si>
  <si>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</si>
  <si>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</si>
  <si>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</si>
  <si>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</si>
  <si>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</si>
  <si>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</si>
  <si>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</si>
  <si>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</si>
  <si>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</si>
  <si>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</si>
  <si>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</si>
  <si>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</si>
  <si>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</si>
  <si>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</si>
  <si>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</si>
  <si>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</si>
  <si>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</si>
  <si>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</si>
  <si>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</si>
  <si>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</si>
  <si>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</si>
  <si>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</si>
  <si>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</si>
  <si>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</si>
  <si>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</si>
  <si>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</si>
  <si>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</si>
  <si>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</si>
  <si>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</si>
  <si>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</si>
  <si>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</si>
  <si>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</si>
  <si>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</si>
  <si>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</si>
  <si>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</si>
  <si>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</si>
  <si>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</si>
  <si>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</si>
  <si>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</si>
  <si>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</si>
  <si>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</si>
  <si>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</si>
  <si>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</si>
  <si>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</si>
  <si>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</si>
  <si>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</si>
  <si>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</si>
  <si>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</si>
  <si>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</si>
  <si>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</si>
  <si>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</si>
  <si>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</si>
  <si>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</si>
  <si>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</si>
  <si>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</si>
  <si>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</si>
  <si>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</si>
  <si>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</si>
  <si>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</si>
  <si>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</si>
  <si>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</si>
  <si>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</si>
  <si>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</si>
  <si>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</si>
  <si>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</si>
  <si>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</si>
  <si>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</si>
  <si>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</si>
  <si>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</si>
  <si>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</si>
  <si>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</si>
  <si>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</si>
  <si>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</si>
  <si>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Greenwich Balanced  Fund (Nigeria Entertainment)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</si>
  <si>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</si>
  <si>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</si>
  <si>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</si>
  <si>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</si>
  <si>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</si>
  <si>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</si>
  <si>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NAV and Unit Price as at Week Ended September 30, 2022</t>
  </si>
  <si>
    <t>NAV and Unit Price as at Week Ended October 7, 2022</t>
  </si>
  <si>
    <t>United Capital Wealth for Women Fund</t>
  </si>
  <si>
    <t>Balanced Strategy Fund</t>
  </si>
  <si>
    <t>ESG Impact Fund</t>
  </si>
  <si>
    <t>NAV and Unit Price as at Week Ended October 14, 2022</t>
  </si>
  <si>
    <t>NAV and Unit Price as at Week Ended October 21, 2022</t>
  </si>
  <si>
    <t>NAV and Unit Price as at Week Ended October 28, 2022</t>
  </si>
  <si>
    <t>NAV and Unit Price as at Week Ended November 4, 2022</t>
  </si>
  <si>
    <t>NAV and Unit Price as at Week Ended November 11, 2022</t>
  </si>
  <si>
    <t>NAV, Unit Price and Yield as at Week Ended November 18, 2022</t>
  </si>
  <si>
    <t>1.75% </t>
  </si>
  <si>
    <t>Guaranty Trust Fund Managers</t>
  </si>
  <si>
    <t>NAV and Unit Price as at Week Ended November 18, 2022</t>
  </si>
  <si>
    <t>NAV, Unit Price and Yield as at Week Ended November 25, 2022</t>
  </si>
  <si>
    <t>NET ASSET VALUES AND UNIT PRICES OF COLLECTIVE INVESTMENT SCHEMES AS AT WEEK ENDED NOVEMBER 25, 2022</t>
  </si>
  <si>
    <t>NAV and Unit Price as at Week Ended November 25, 2022</t>
  </si>
  <si>
    <t>The chart above shows that Money Market Fund category has 42.41% share of the Total NAV, followed by Bond/Fixed Income Fund with 24.92%, Dollar Fund (Eurobonds and Fixed Income) at 24.48%, Real Estate Investment Trust at 3.32%.  Next is Balanced Fund at 2.13%, Shari'ah Compliant Fund at 1.44%, Equity Fund at 1.10%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</si>
</sst>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</numFmts>
  <fonts count="8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  <font>
      <sz val="14"/>
      <color rgb="FF002060"/>
      <name val="Calibri"/>
      <family val="2"/>
      <scheme val="minor"/>
    </font>
    <font>
      <sz val="10"/>
      <color theme="1"/>
      <name val="Corbe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77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6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6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0" fontId="85" fillId="0" borderId="0" xfId="0" applyFont="1"/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7" fillId="6" borderId="0" xfId="0" applyFont="1" applyFill="1" applyBorder="1" applyAlignment="1">
      <alignment wrapText="1"/>
    </xf>
    <xf numFmtId="0" fontId="87" fillId="0" borderId="0" xfId="0" applyFont="1"/>
    <xf numFmtId="4" fontId="8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19777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2" xfId="211"/>
    <cellStyle name="Comma 12 10" xfId="13194"/>
    <cellStyle name="Comma 12 10 2" xfId="19703"/>
    <cellStyle name="Comma 12 11" xfId="13445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5" xfId="13153"/>
    <cellStyle name="Comma 15 2" xfId="13198"/>
    <cellStyle name="Comma 15 2 2" xfId="19707"/>
    <cellStyle name="Comma 15 3" xfId="19682"/>
    <cellStyle name="Comma 16" xfId="13154"/>
    <cellStyle name="Comma 16 2" xfId="13199"/>
    <cellStyle name="Comma 16 2 2" xfId="19708"/>
    <cellStyle name="Comma 16 3" xfId="19683"/>
    <cellStyle name="Comma 17" xfId="13180"/>
    <cellStyle name="Comma 17 2" xfId="13200"/>
    <cellStyle name="Comma 17 2 2" xfId="19709"/>
    <cellStyle name="Comma 17 3" xfId="19691"/>
    <cellStyle name="Comma 18" xfId="13201"/>
    <cellStyle name="Comma 18 2" xfId="19710"/>
    <cellStyle name="Comma 19" xfId="13202"/>
    <cellStyle name="Comma 19 2" xfId="19711"/>
    <cellStyle name="Comma 2" xfId="3"/>
    <cellStyle name="Comma 2 10" xfId="13203"/>
    <cellStyle name="Comma 2 10 2" xfId="19712"/>
    <cellStyle name="Comma 2 11" xfId="13399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3" xfId="2323"/>
    <cellStyle name="Comma 2 3 2" xfId="13179"/>
    <cellStyle name="Comma 2 3 2 2" xfId="19690"/>
    <cellStyle name="Comma 2 3 3" xfId="13974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1" xfId="13206"/>
    <cellStyle name="Comma 21 2" xfId="19715"/>
    <cellStyle name="Comma 22" xfId="13207"/>
    <cellStyle name="Comma 22 2" xfId="19716"/>
    <cellStyle name="Comma 23" xfId="13208"/>
    <cellStyle name="Comma 23 2" xfId="19717"/>
    <cellStyle name="Comma 24" xfId="13209"/>
    <cellStyle name="Comma 24 2" xfId="19718"/>
    <cellStyle name="Comma 25" xfId="13210"/>
    <cellStyle name="Comma 25 2" xfId="19719"/>
    <cellStyle name="Comma 26" xfId="13211"/>
    <cellStyle name="Comma 26 2" xfId="19720"/>
    <cellStyle name="Comma 27" xfId="13212"/>
    <cellStyle name="Comma 27 2" xfId="19721"/>
    <cellStyle name="Comma 28" xfId="13213"/>
    <cellStyle name="Comma 28 2" xfId="19722"/>
    <cellStyle name="Comma 29" xfId="13214"/>
    <cellStyle name="Comma 29 2" xfId="19723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1" xfId="13218"/>
    <cellStyle name="Comma 31 2" xfId="19727"/>
    <cellStyle name="Comma 32" xfId="13219"/>
    <cellStyle name="Comma 32 2" xfId="19728"/>
    <cellStyle name="Comma 33" xfId="13220"/>
    <cellStyle name="Comma 33 2" xfId="19729"/>
    <cellStyle name="Comma 34" xfId="13221"/>
    <cellStyle name="Comma 34 2" xfId="19730"/>
    <cellStyle name="Comma 35" xfId="13222"/>
    <cellStyle name="Comma 35 2" xfId="19731"/>
    <cellStyle name="Comma 36" xfId="13223"/>
    <cellStyle name="Comma 36 2" xfId="19732"/>
    <cellStyle name="Comma 37" xfId="13224"/>
    <cellStyle name="Comma 37 2" xfId="19733"/>
    <cellStyle name="Comma 38" xfId="13225"/>
    <cellStyle name="Comma 38 2" xfId="19734"/>
    <cellStyle name="Comma 39" xfId="13226"/>
    <cellStyle name="Comma 39 2" xfId="19735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1" xfId="13230"/>
    <cellStyle name="Comma 41 2" xfId="19739"/>
    <cellStyle name="Comma 42" xfId="13231"/>
    <cellStyle name="Comma 42 10" xfId="13232"/>
    <cellStyle name="Comma 42 10 2" xfId="19741"/>
    <cellStyle name="Comma 42 11" xfId="19740"/>
    <cellStyle name="Comma 42 2" xfId="13233"/>
    <cellStyle name="Comma 42 2 2" xfId="19742"/>
    <cellStyle name="Comma 42 3" xfId="13234"/>
    <cellStyle name="Comma 42 3 2" xfId="19743"/>
    <cellStyle name="Comma 42 4" xfId="13235"/>
    <cellStyle name="Comma 42 4 2" xfId="19744"/>
    <cellStyle name="Comma 42 5" xfId="13236"/>
    <cellStyle name="Comma 42 5 2" xfId="19745"/>
    <cellStyle name="Comma 42 6" xfId="13237"/>
    <cellStyle name="Comma 42 6 2" xfId="19746"/>
    <cellStyle name="Comma 42 7" xfId="13238"/>
    <cellStyle name="Comma 42 7 2" xfId="19747"/>
    <cellStyle name="Comma 42 8" xfId="13239"/>
    <cellStyle name="Comma 42 8 2" xfId="19748"/>
    <cellStyle name="Comma 42 9" xfId="13240"/>
    <cellStyle name="Comma 42 9 2" xfId="19749"/>
    <cellStyle name="Comma 43" xfId="13241"/>
    <cellStyle name="Comma 43 2" xfId="19750"/>
    <cellStyle name="Comma 44" xfId="13242"/>
    <cellStyle name="Comma 44 2" xfId="19751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7" xfId="13244"/>
    <cellStyle name="Comma 47 2" xfId="19753"/>
    <cellStyle name="Comma 48" xfId="13245"/>
    <cellStyle name="Comma 48 2" xfId="19754"/>
    <cellStyle name="Comma 49" xfId="13246"/>
    <cellStyle name="Comma 49 2" xfId="19755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1" xfId="13250"/>
    <cellStyle name="Comma 51 2" xfId="19759"/>
    <cellStyle name="Comma 52" xfId="13251"/>
    <cellStyle name="Comma 52 2" xfId="19760"/>
    <cellStyle name="Comma 53" xfId="13252"/>
    <cellStyle name="Comma 53 2" xfId="19761"/>
    <cellStyle name="Comma 54" xfId="13253"/>
    <cellStyle name="Comma 54 2" xfId="19762"/>
    <cellStyle name="Comma 55" xfId="13254"/>
    <cellStyle name="Comma 55 2" xfId="19763"/>
    <cellStyle name="Comma 56" xfId="13255"/>
    <cellStyle name="Comma 56 2" xfId="19764"/>
    <cellStyle name="Comma 57" xfId="13256"/>
    <cellStyle name="Comma 57 2" xfId="19765"/>
    <cellStyle name="Comma 58" xfId="13257"/>
    <cellStyle name="Comma 58 2" xfId="19766"/>
    <cellStyle name="Comma 59" xfId="13258"/>
    <cellStyle name="Comma 59 2" xfId="19767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25TH NOVEMBER, 2022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14950754480.85</c:v>
                </c:pt>
                <c:pt idx="1">
                  <c:v>578013629503.56995</c:v>
                </c:pt>
                <c:pt idx="2">
                  <c:v>350413185415.0213</c:v>
                </c:pt>
                <c:pt idx="3">
                  <c:v>335619156968.651</c:v>
                </c:pt>
                <c:pt idx="4">
                  <c:v>45713006421.229996</c:v>
                </c:pt>
                <c:pt idx="5">
                  <c:v>29133230721.822796</c:v>
                </c:pt>
                <c:pt idx="6">
                  <c:v>2806026075.8699999</c:v>
                </c:pt>
                <c:pt idx="7">
                  <c:v>19838947131.609997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25, 2022)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44841</c:v>
                </c:pt>
                <c:pt idx="1">
                  <c:v>44848</c:v>
                </c:pt>
                <c:pt idx="2">
                  <c:v>44855</c:v>
                </c:pt>
                <c:pt idx="3">
                  <c:v>44862</c:v>
                </c:pt>
                <c:pt idx="4">
                  <c:v>44869</c:v>
                </c:pt>
                <c:pt idx="5">
                  <c:v>44876</c:v>
                </c:pt>
                <c:pt idx="6">
                  <c:v>44883</c:v>
                </c:pt>
                <c:pt idx="7">
                  <c:v>44890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1399100578478.8164</c:v>
                </c:pt>
                <c:pt idx="1">
                  <c:v>1393091533920.209</c:v>
                </c:pt>
                <c:pt idx="2">
                  <c:v>1387341791742.134</c:v>
                </c:pt>
                <c:pt idx="3">
                  <c:v>1384120833399.6692</c:v>
                </c:pt>
                <c:pt idx="4">
                  <c:v>1374458022985.5962</c:v>
                </c:pt>
                <c:pt idx="5">
                  <c:v>1366619804891.1321</c:v>
                </c:pt>
                <c:pt idx="6">
                  <c:v>1376487936718.6252</c:v>
                </c:pt>
                <c:pt idx="7">
                  <c:v>1379080530789.1563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25,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93708478688819"/>
          <c:y val="3.4944806859730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44834</c:v>
                </c:pt>
                <c:pt idx="1">
                  <c:v>44841</c:v>
                </c:pt>
                <c:pt idx="2">
                  <c:v>44848</c:v>
                </c:pt>
                <c:pt idx="3">
                  <c:v>44855</c:v>
                </c:pt>
                <c:pt idx="4">
                  <c:v>44862</c:v>
                </c:pt>
                <c:pt idx="5">
                  <c:v>44869</c:v>
                </c:pt>
                <c:pt idx="6">
                  <c:v>44876</c:v>
                </c:pt>
                <c:pt idx="7">
                  <c:v>44883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19464545301.919998</c:v>
                </c:pt>
                <c:pt idx="1">
                  <c:v>19407822854.599998</c:v>
                </c:pt>
                <c:pt idx="2">
                  <c:v>19409938016.499996</c:v>
                </c:pt>
                <c:pt idx="3">
                  <c:v>19533895686.860004</c:v>
                </c:pt>
                <c:pt idx="4">
                  <c:v>19488439479.509998</c:v>
                </c:pt>
                <c:pt idx="5">
                  <c:v>19804591061.689999</c:v>
                </c:pt>
                <c:pt idx="6">
                  <c:v>19799411572.150002</c:v>
                </c:pt>
                <c:pt idx="7">
                  <c:v>19838947131.609997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44834</c:v>
                </c:pt>
                <c:pt idx="1">
                  <c:v>44841</c:v>
                </c:pt>
                <c:pt idx="2">
                  <c:v>44848</c:v>
                </c:pt>
                <c:pt idx="3">
                  <c:v>44855</c:v>
                </c:pt>
                <c:pt idx="4">
                  <c:v>44862</c:v>
                </c:pt>
                <c:pt idx="5">
                  <c:v>44869</c:v>
                </c:pt>
                <c:pt idx="6">
                  <c:v>44876</c:v>
                </c:pt>
                <c:pt idx="7">
                  <c:v>44883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2898104930.2599998</c:v>
                </c:pt>
                <c:pt idx="1">
                  <c:v>2818765809.2600002</c:v>
                </c:pt>
                <c:pt idx="2">
                  <c:v>2818289248.1300001</c:v>
                </c:pt>
                <c:pt idx="3">
                  <c:v>2818847145.04</c:v>
                </c:pt>
                <c:pt idx="4">
                  <c:v>2797748732.5599999</c:v>
                </c:pt>
                <c:pt idx="5">
                  <c:v>2807498589.54</c:v>
                </c:pt>
                <c:pt idx="6">
                  <c:v>2782426925.4700003</c:v>
                </c:pt>
                <c:pt idx="7">
                  <c:v>2806026075.8699999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44834</c:v>
                </c:pt>
                <c:pt idx="1">
                  <c:v>44841</c:v>
                </c:pt>
                <c:pt idx="2">
                  <c:v>44848</c:v>
                </c:pt>
                <c:pt idx="3">
                  <c:v>44855</c:v>
                </c:pt>
                <c:pt idx="4">
                  <c:v>44862</c:v>
                </c:pt>
                <c:pt idx="5">
                  <c:v>44869</c:v>
                </c:pt>
                <c:pt idx="6">
                  <c:v>44876</c:v>
                </c:pt>
                <c:pt idx="7">
                  <c:v>44883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30236302038.614044</c:v>
                </c:pt>
                <c:pt idx="1">
                  <c:v>29488176136.809769</c:v>
                </c:pt>
                <c:pt idx="2">
                  <c:v>29481224740.193726</c:v>
                </c:pt>
                <c:pt idx="3">
                  <c:v>29320313758.282204</c:v>
                </c:pt>
                <c:pt idx="4">
                  <c:v>29225566515.922413</c:v>
                </c:pt>
                <c:pt idx="5">
                  <c:v>29123241376.55814</c:v>
                </c:pt>
                <c:pt idx="6">
                  <c:v>28963635112.849403</c:v>
                </c:pt>
                <c:pt idx="7">
                  <c:v>29133230721.822796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44834</c:v>
                </c:pt>
                <c:pt idx="1">
                  <c:v>44841</c:v>
                </c:pt>
                <c:pt idx="2">
                  <c:v>44848</c:v>
                </c:pt>
                <c:pt idx="3">
                  <c:v>44855</c:v>
                </c:pt>
                <c:pt idx="4">
                  <c:v>44862</c:v>
                </c:pt>
                <c:pt idx="5">
                  <c:v>44869</c:v>
                </c:pt>
                <c:pt idx="6">
                  <c:v>44876</c:v>
                </c:pt>
                <c:pt idx="7">
                  <c:v>44883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15674117794.778118</c:v>
                </c:pt>
                <c:pt idx="1">
                  <c:v>15198855674.760004</c:v>
                </c:pt>
                <c:pt idx="2">
                  <c:v>15202748443.17</c:v>
                </c:pt>
                <c:pt idx="3">
                  <c:v>15126765956.470003</c:v>
                </c:pt>
                <c:pt idx="4">
                  <c:v>15117578327.809998</c:v>
                </c:pt>
                <c:pt idx="5">
                  <c:v>15091571938.020002</c:v>
                </c:pt>
                <c:pt idx="6">
                  <c:v>14878650973.370001</c:v>
                </c:pt>
                <c:pt idx="7">
                  <c:v>14950754480.85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44834</c:v>
                </c:pt>
                <c:pt idx="1">
                  <c:v>44841</c:v>
                </c:pt>
                <c:pt idx="2">
                  <c:v>44848</c:v>
                </c:pt>
                <c:pt idx="3">
                  <c:v>44855</c:v>
                </c:pt>
                <c:pt idx="4">
                  <c:v>44862</c:v>
                </c:pt>
                <c:pt idx="5">
                  <c:v>44869</c:v>
                </c:pt>
                <c:pt idx="6">
                  <c:v>44876</c:v>
                </c:pt>
                <c:pt idx="7">
                  <c:v>44883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45775630302.32</c:v>
                </c:pt>
                <c:pt idx="1">
                  <c:v>45836329909.319992</c:v>
                </c:pt>
                <c:pt idx="2">
                  <c:v>45845894907.309998</c:v>
                </c:pt>
                <c:pt idx="3">
                  <c:v>45906482780.219994</c:v>
                </c:pt>
                <c:pt idx="4">
                  <c:v>45441254320.619995</c:v>
                </c:pt>
                <c:pt idx="5">
                  <c:v>45471708137.050003</c:v>
                </c:pt>
                <c:pt idx="6">
                  <c:v>45709841753.909996</c:v>
                </c:pt>
                <c:pt idx="7">
                  <c:v>45713006421.229996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44834</c:v>
                </c:pt>
                <c:pt idx="1">
                  <c:v>44841</c:v>
                </c:pt>
                <c:pt idx="2">
                  <c:v>44848</c:v>
                </c:pt>
                <c:pt idx="3">
                  <c:v>44855</c:v>
                </c:pt>
                <c:pt idx="4">
                  <c:v>44862</c:v>
                </c:pt>
                <c:pt idx="5">
                  <c:v>44869</c:v>
                </c:pt>
                <c:pt idx="6">
                  <c:v>44876</c:v>
                </c:pt>
                <c:pt idx="7">
                  <c:v>44883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567896466007.21826</c:v>
                </c:pt>
                <c:pt idx="1">
                  <c:v>577863614226.84558</c:v>
                </c:pt>
                <c:pt idx="2">
                  <c:v>580575777604.53003</c:v>
                </c:pt>
                <c:pt idx="3">
                  <c:v>581539849077.11572</c:v>
                </c:pt>
                <c:pt idx="4">
                  <c:v>582479188277.02686</c:v>
                </c:pt>
                <c:pt idx="5">
                  <c:v>577843844867.68115</c:v>
                </c:pt>
                <c:pt idx="6">
                  <c:v>574228446553.54651</c:v>
                </c:pt>
                <c:pt idx="7">
                  <c:v>578013629503.56995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44834</c:v>
                </c:pt>
                <c:pt idx="1">
                  <c:v>44841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386910649743.87994</c:v>
                </c:pt>
                <c:pt idx="1">
                  <c:v>375145141203.6283</c:v>
                </c:pt>
                <c:pt idx="2">
                  <c:v>372587304659.86005</c:v>
                </c:pt>
                <c:pt idx="3">
                  <c:v>367445238143.47998</c:v>
                </c:pt>
                <c:pt idx="4">
                  <c:v>363697756606.80829</c:v>
                </c:pt>
                <c:pt idx="5">
                  <c:v>358756134715.60413</c:v>
                </c:pt>
                <c:pt idx="6">
                  <c:v>354067957931.39105</c:v>
                </c:pt>
                <c:pt idx="7">
                  <c:v>350413185415.0213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333853535702.37933</c:v>
                </c:pt>
                <c:pt idx="1">
                  <c:v>333341872663.59253</c:v>
                </c:pt>
                <c:pt idx="2">
                  <c:v>327170356300.51538</c:v>
                </c:pt>
                <c:pt idx="3">
                  <c:v>325650399194.66595</c:v>
                </c:pt>
                <c:pt idx="4">
                  <c:v>325873301139.4115</c:v>
                </c:pt>
                <c:pt idx="5">
                  <c:v>325559432299.45282</c:v>
                </c:pt>
                <c:pt idx="6">
                  <c:v>326189434068.44525</c:v>
                </c:pt>
                <c:pt idx="7">
                  <c:v>335619156968.651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9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59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96186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96186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5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0" customWidth="1"/>
    <col min="9" max="9" width="17.140625" style="246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28" customWidth="1"/>
    <col min="17" max="17" width="6.7109375" style="128" customWidth="1"/>
    <col min="18" max="18" width="22.28515625" style="129" customWidth="1"/>
    <col min="19" max="19" width="18.42578125" style="128" customWidth="1"/>
    <col min="20" max="20" width="18.140625" style="128" customWidth="1"/>
    <col min="21" max="21" width="9.42578125" style="128" customWidth="1"/>
    <col min="22" max="22" width="18.42578125" style="128" customWidth="1"/>
    <col min="23" max="23" width="8.85546875" style="128" customWidth="1"/>
    <col min="24" max="24" width="25.140625" style="128" customWidth="1"/>
    <col min="25" max="30" width="8.85546875" style="128"/>
    <col min="31" max="31" width="9" style="128" bestFit="1" customWidth="1"/>
    <col min="32" max="40" width="8.85546875" style="128"/>
    <col min="41" max="41" width="9.28515625" style="128" bestFit="1" customWidth="1"/>
    <col min="42" max="49" width="8.85546875" style="128"/>
    <col min="50" max="50" width="8.85546875" style="128" customWidth="1"/>
    <col min="51" max="101" width="8.85546875" style="128"/>
    <col min="102" max="16384" width="8.85546875" style="4"/>
  </cols>
  <sheetData>
    <row r="1" spans="1:24" s="135" customFormat="1" ht="22.5" customHeight="1">
      <c r="A1" s="446" t="s">
        <v>280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8"/>
      <c r="Q1" s="133"/>
      <c r="R1" s="332"/>
      <c r="S1" s="136"/>
    </row>
    <row r="2" spans="1:24" s="135" customFormat="1" ht="25.5" customHeight="1">
      <c r="A2" s="279"/>
      <c r="B2" s="280"/>
      <c r="C2" s="280"/>
      <c r="D2" s="455" t="s">
        <v>275</v>
      </c>
      <c r="E2" s="455"/>
      <c r="F2" s="455"/>
      <c r="G2" s="455"/>
      <c r="H2" s="455"/>
      <c r="I2" s="455" t="s">
        <v>279</v>
      </c>
      <c r="J2" s="455"/>
      <c r="K2" s="455"/>
      <c r="L2" s="455"/>
      <c r="M2" s="455"/>
      <c r="N2" s="456" t="s">
        <v>68</v>
      </c>
      <c r="O2" s="457"/>
      <c r="P2" s="351" t="s">
        <v>239</v>
      </c>
      <c r="Q2" s="133"/>
      <c r="R2" s="332"/>
      <c r="S2" s="136"/>
    </row>
    <row r="3" spans="1:24" s="135" customFormat="1" ht="12.95" customHeight="1">
      <c r="A3" s="338" t="s">
        <v>2</v>
      </c>
      <c r="B3" s="339" t="s">
        <v>213</v>
      </c>
      <c r="C3" s="339" t="s">
        <v>3</v>
      </c>
      <c r="D3" s="340" t="s">
        <v>223</v>
      </c>
      <c r="E3" s="341" t="s">
        <v>67</v>
      </c>
      <c r="F3" s="341" t="s">
        <v>236</v>
      </c>
      <c r="G3" s="341" t="s">
        <v>237</v>
      </c>
      <c r="H3" s="342" t="s">
        <v>238</v>
      </c>
      <c r="I3" s="343" t="s">
        <v>223</v>
      </c>
      <c r="J3" s="341" t="s">
        <v>67</v>
      </c>
      <c r="K3" s="341" t="s">
        <v>236</v>
      </c>
      <c r="L3" s="341" t="s">
        <v>237</v>
      </c>
      <c r="M3" s="341" t="s">
        <v>238</v>
      </c>
      <c r="N3" s="344" t="s">
        <v>224</v>
      </c>
      <c r="O3" s="345" t="s">
        <v>129</v>
      </c>
      <c r="P3" s="346" t="s">
        <v>238</v>
      </c>
      <c r="Q3" s="133"/>
      <c r="R3" s="332"/>
      <c r="S3" s="136"/>
    </row>
    <row r="4" spans="1:24" s="135" customFormat="1" ht="5.25" customHeight="1">
      <c r="A4" s="458"/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60"/>
      <c r="Q4" s="133"/>
      <c r="R4" s="332"/>
      <c r="S4" s="136"/>
    </row>
    <row r="5" spans="1:24" s="135" customFormat="1" ht="12.95" customHeight="1">
      <c r="A5" s="461" t="s">
        <v>0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3"/>
      <c r="Q5" s="133"/>
      <c r="R5" s="332"/>
      <c r="S5" s="136"/>
    </row>
    <row r="6" spans="1:24" s="135" customFormat="1" ht="12.95" customHeight="1">
      <c r="A6" s="435">
        <v>1</v>
      </c>
      <c r="B6" s="436" t="s">
        <v>6</v>
      </c>
      <c r="C6" s="437" t="s">
        <v>249</v>
      </c>
      <c r="D6" s="417">
        <v>6759341893.6499996</v>
      </c>
      <c r="E6" s="217">
        <f t="shared" ref="E6:E20" si="0">(D6/$D$21)</f>
        <v>0.45210707608822348</v>
      </c>
      <c r="F6" s="416">
        <v>11391.05</v>
      </c>
      <c r="G6" s="416">
        <v>11530.01</v>
      </c>
      <c r="H6" s="425">
        <v>3.0599999999999999E-2</v>
      </c>
      <c r="I6" s="417">
        <v>6871062925.3699999</v>
      </c>
      <c r="J6" s="217">
        <f t="shared" ref="J6:J19" si="1">(I6/$I$21)</f>
        <v>0.45164745117847527</v>
      </c>
      <c r="K6" s="416">
        <v>11585.38</v>
      </c>
      <c r="L6" s="416">
        <v>11723.86</v>
      </c>
      <c r="M6" s="425">
        <v>4.8000000000000001E-2</v>
      </c>
      <c r="N6" s="84">
        <f>((I6-D6)/D6)</f>
        <v>1.6528388928655251E-2</v>
      </c>
      <c r="O6" s="84" t="e">
        <f>((#REF!-G6)/G6)</f>
        <v>#REF!</v>
      </c>
      <c r="P6" s="254">
        <f>M6-H6</f>
        <v>1.7400000000000002E-2</v>
      </c>
      <c r="Q6" s="133"/>
      <c r="S6" s="136"/>
    </row>
    <row r="7" spans="1:24" s="135" customFormat="1" ht="12.95" customHeight="1">
      <c r="A7" s="435">
        <v>2</v>
      </c>
      <c r="B7" s="436" t="s">
        <v>144</v>
      </c>
      <c r="C7" s="437" t="s">
        <v>50</v>
      </c>
      <c r="D7" s="417">
        <v>898859738.01999998</v>
      </c>
      <c r="E7" s="217">
        <f t="shared" si="0"/>
        <v>6.0121363050361379E-2</v>
      </c>
      <c r="F7" s="363">
        <v>1.8</v>
      </c>
      <c r="G7" s="416">
        <v>1.83</v>
      </c>
      <c r="H7" s="425">
        <v>4.36E-2</v>
      </c>
      <c r="I7" s="417">
        <v>933826320.80999994</v>
      </c>
      <c r="J7" s="217">
        <f t="shared" si="1"/>
        <v>6.1382100879901091E-2</v>
      </c>
      <c r="K7" s="363">
        <v>1.87</v>
      </c>
      <c r="L7" s="359">
        <v>1.9</v>
      </c>
      <c r="M7" s="361">
        <v>8.4199999999999997E-2</v>
      </c>
      <c r="N7" s="84">
        <f>((I7-D7)/D7)</f>
        <v>3.8901044635755999E-2</v>
      </c>
      <c r="O7" s="84">
        <f t="shared" ref="O7:O20" si="2">((L7-G7)/G7)</f>
        <v>3.825136612021849E-2</v>
      </c>
      <c r="P7" s="254">
        <f>M7-H7</f>
        <v>4.0599999999999997E-2</v>
      </c>
      <c r="Q7" s="133"/>
      <c r="R7" s="332"/>
      <c r="S7" s="136"/>
    </row>
    <row r="8" spans="1:24" s="135" customFormat="1" ht="12.95" customHeight="1">
      <c r="A8" s="435">
        <v>3</v>
      </c>
      <c r="B8" s="436" t="s">
        <v>62</v>
      </c>
      <c r="C8" s="437" t="s">
        <v>12</v>
      </c>
      <c r="D8" s="417">
        <v>241611461.49000001</v>
      </c>
      <c r="E8" s="217">
        <f t="shared" si="0"/>
        <v>1.6160486201513998E-2</v>
      </c>
      <c r="F8" s="416">
        <v>121.39</v>
      </c>
      <c r="G8" s="416">
        <v>123.97</v>
      </c>
      <c r="H8" s="425">
        <v>1.35E-2</v>
      </c>
      <c r="I8" s="417">
        <v>246109823.97999999</v>
      </c>
      <c r="J8" s="217">
        <f t="shared" si="1"/>
        <v>1.6177245925100388E-2</v>
      </c>
      <c r="K8" s="416">
        <v>123.65</v>
      </c>
      <c r="L8" s="359">
        <v>126.24</v>
      </c>
      <c r="M8" s="425">
        <v>1.8000000000000001E-4</v>
      </c>
      <c r="N8" s="84">
        <f>((I8-D8)/D8)</f>
        <v>1.8618166796636679E-2</v>
      </c>
      <c r="O8" s="84">
        <f t="shared" si="2"/>
        <v>1.8310881664918899E-2</v>
      </c>
      <c r="P8" s="254">
        <f>M8-H8</f>
        <v>-1.332E-2</v>
      </c>
      <c r="Q8" s="133"/>
      <c r="R8" s="332"/>
      <c r="S8" s="136"/>
      <c r="T8" s="169"/>
      <c r="U8" s="137"/>
      <c r="V8" s="137"/>
      <c r="W8" s="138"/>
    </row>
    <row r="9" spans="1:24" s="135" customFormat="1" ht="12.95" customHeight="1">
      <c r="A9" s="435">
        <v>4</v>
      </c>
      <c r="B9" s="436" t="s">
        <v>13</v>
      </c>
      <c r="C9" s="437" t="s">
        <v>14</v>
      </c>
      <c r="D9" s="417">
        <v>660798606.40999997</v>
      </c>
      <c r="E9" s="217">
        <f t="shared" si="0"/>
        <v>4.4198345124080413E-2</v>
      </c>
      <c r="F9" s="416">
        <v>17.47</v>
      </c>
      <c r="G9" s="416">
        <v>17.79</v>
      </c>
      <c r="H9" s="425">
        <v>4.8000000000000001E-2</v>
      </c>
      <c r="I9" s="357">
        <v>678466805.94000006</v>
      </c>
      <c r="J9" s="217">
        <f t="shared" si="1"/>
        <v>4.4596855965411117E-2</v>
      </c>
      <c r="K9" s="359">
        <v>17.690000000000001</v>
      </c>
      <c r="L9" s="359">
        <v>18</v>
      </c>
      <c r="M9" s="361">
        <v>5.8700000000000002E-2</v>
      </c>
      <c r="N9" s="84">
        <f>((I9-D9)/D9)</f>
        <v>2.6737646475963748E-2</v>
      </c>
      <c r="O9" s="84">
        <f t="shared" si="2"/>
        <v>1.1804384485666152E-2</v>
      </c>
      <c r="P9" s="254">
        <f>M9-H9</f>
        <v>1.0700000000000001E-2</v>
      </c>
      <c r="Q9" s="133"/>
      <c r="R9" s="332"/>
      <c r="S9" s="136"/>
      <c r="T9" s="169"/>
      <c r="U9" s="137"/>
      <c r="V9" s="137"/>
      <c r="W9" s="138"/>
    </row>
    <row r="10" spans="1:24" s="135" customFormat="1" ht="12.95" customHeight="1">
      <c r="A10" s="435">
        <v>5</v>
      </c>
      <c r="B10" s="436" t="s">
        <v>63</v>
      </c>
      <c r="C10" s="437" t="s">
        <v>18</v>
      </c>
      <c r="D10" s="417">
        <v>371416823.94</v>
      </c>
      <c r="E10" s="217">
        <f t="shared" si="0"/>
        <v>2.4842680977454169E-2</v>
      </c>
      <c r="F10" s="416">
        <v>173.2988</v>
      </c>
      <c r="G10" s="416">
        <v>178.26310000000001</v>
      </c>
      <c r="H10" s="425">
        <v>3.44E-2</v>
      </c>
      <c r="I10" s="417">
        <v>381576981.00999999</v>
      </c>
      <c r="J10" s="217">
        <f t="shared" si="1"/>
        <v>2.508174830785205E-2</v>
      </c>
      <c r="K10" s="416">
        <v>178.0394</v>
      </c>
      <c r="L10" s="416">
        <v>183.08840000000001</v>
      </c>
      <c r="M10" s="425">
        <v>6.2700000000000006E-2</v>
      </c>
      <c r="N10" s="132">
        <f>((I10-D10)/D10)</f>
        <v>2.7355134218802379E-2</v>
      </c>
      <c r="O10" s="132">
        <f t="shared" si="2"/>
        <v>2.7068417412240663E-2</v>
      </c>
      <c r="P10" s="254">
        <f t="shared" ref="P10:P21" si="3">M10-H10</f>
        <v>2.8300000000000006E-2</v>
      </c>
      <c r="Q10" s="133"/>
      <c r="R10" s="332"/>
      <c r="S10" s="136"/>
      <c r="T10" s="169"/>
      <c r="U10" s="137"/>
      <c r="V10" s="137"/>
      <c r="W10" s="138"/>
    </row>
    <row r="11" spans="1:24" s="135" customFormat="1" ht="12.95" customHeight="1">
      <c r="A11" s="435">
        <v>6</v>
      </c>
      <c r="B11" s="436" t="s">
        <v>46</v>
      </c>
      <c r="C11" s="436" t="s">
        <v>82</v>
      </c>
      <c r="D11" s="416">
        <v>1683035324.6800001</v>
      </c>
      <c r="E11" s="217">
        <f t="shared" si="0"/>
        <v>0.11257193252927486</v>
      </c>
      <c r="F11" s="416">
        <v>0.88149999999999995</v>
      </c>
      <c r="G11" s="360">
        <v>0.90129999999999999</v>
      </c>
      <c r="H11" s="425">
        <v>-1.4E-3</v>
      </c>
      <c r="I11" s="416">
        <v>1702581661.5899999</v>
      </c>
      <c r="J11" s="217">
        <f t="shared" si="1"/>
        <v>0.11191378629950892</v>
      </c>
      <c r="K11" s="416">
        <v>0.89280000000000004</v>
      </c>
      <c r="L11" s="360">
        <v>0.91180000000000005</v>
      </c>
      <c r="M11" s="361">
        <v>1.0800000000000001E-2</v>
      </c>
      <c r="N11" s="84">
        <f t="shared" ref="N11:N21" si="4">((I11-D11)/D11)</f>
        <v>1.161374132994876E-2</v>
      </c>
      <c r="O11" s="84">
        <f t="shared" si="2"/>
        <v>1.1649839121269349E-2</v>
      </c>
      <c r="P11" s="254">
        <f t="shared" si="3"/>
        <v>1.2200000000000001E-2</v>
      </c>
      <c r="Q11" s="133"/>
      <c r="R11" s="332"/>
      <c r="S11" s="136"/>
      <c r="T11" s="171"/>
      <c r="U11" s="138"/>
      <c r="V11" s="138"/>
      <c r="W11" s="139"/>
      <c r="X11" s="140"/>
    </row>
    <row r="12" spans="1:24" s="135" customFormat="1" ht="12.95" customHeight="1">
      <c r="A12" s="435">
        <v>7</v>
      </c>
      <c r="B12" s="436" t="s">
        <v>8</v>
      </c>
      <c r="C12" s="437" t="s">
        <v>15</v>
      </c>
      <c r="D12" s="416">
        <v>2168486647.9899998</v>
      </c>
      <c r="E12" s="217">
        <f t="shared" si="0"/>
        <v>0.14504195428849784</v>
      </c>
      <c r="F12" s="416">
        <v>20.466999999999999</v>
      </c>
      <c r="G12" s="416">
        <v>21.084</v>
      </c>
      <c r="H12" s="398">
        <v>0.42280000000000001</v>
      </c>
      <c r="I12" s="416">
        <v>2198934210.79</v>
      </c>
      <c r="J12" s="217">
        <f t="shared" si="1"/>
        <v>0.14453994125792055</v>
      </c>
      <c r="K12" s="416">
        <v>20.936800000000002</v>
      </c>
      <c r="L12" s="416">
        <v>21.568100000000001</v>
      </c>
      <c r="M12" s="362">
        <v>1.1972</v>
      </c>
      <c r="N12" s="84">
        <f t="shared" si="4"/>
        <v>1.4040927034631482E-2</v>
      </c>
      <c r="O12" s="84">
        <f t="shared" si="2"/>
        <v>2.2960538797192256E-2</v>
      </c>
      <c r="P12" s="254">
        <f t="shared" si="3"/>
        <v>0.77439999999999998</v>
      </c>
      <c r="Q12" s="133"/>
      <c r="R12" s="167"/>
      <c r="S12" s="136"/>
    </row>
    <row r="13" spans="1:24" s="135" customFormat="1" ht="12.95" customHeight="1">
      <c r="A13" s="435">
        <v>8</v>
      </c>
      <c r="B13" s="436" t="s">
        <v>203</v>
      </c>
      <c r="C13" s="437" t="s">
        <v>58</v>
      </c>
      <c r="D13" s="416">
        <v>347652658.10000002</v>
      </c>
      <c r="E13" s="217">
        <f t="shared" si="0"/>
        <v>2.3253184884100567E-2</v>
      </c>
      <c r="F13" s="416">
        <v>153.36000000000001</v>
      </c>
      <c r="G13" s="416">
        <v>155.49</v>
      </c>
      <c r="H13" s="425">
        <v>7.0000000000000001E-3</v>
      </c>
      <c r="I13" s="416">
        <v>346059851.50999999</v>
      </c>
      <c r="J13" s="217">
        <f t="shared" si="1"/>
        <v>2.2747142849266901E-2</v>
      </c>
      <c r="K13" s="416">
        <v>152.66</v>
      </c>
      <c r="L13" s="416">
        <v>154.78</v>
      </c>
      <c r="M13" s="425">
        <v>-4.5999999999999999E-3</v>
      </c>
      <c r="N13" s="84">
        <f>((I13-D13)/D13)</f>
        <v>-4.5816033701714803E-3</v>
      </c>
      <c r="O13" s="84">
        <f t="shared" si="2"/>
        <v>-4.5662100456621514E-3</v>
      </c>
      <c r="P13" s="254">
        <f t="shared" si="3"/>
        <v>-1.1599999999999999E-2</v>
      </c>
      <c r="Q13" s="133"/>
      <c r="R13" s="167"/>
      <c r="S13" s="136"/>
    </row>
    <row r="14" spans="1:24" s="135" customFormat="1" ht="12.95" customHeight="1">
      <c r="A14" s="435">
        <v>9</v>
      </c>
      <c r="B14" s="436" t="s">
        <v>60</v>
      </c>
      <c r="C14" s="437" t="s">
        <v>59</v>
      </c>
      <c r="D14" s="416">
        <v>267465448.99000001</v>
      </c>
      <c r="E14" s="217">
        <f t="shared" si="0"/>
        <v>1.7889762642586966E-2</v>
      </c>
      <c r="F14" s="416">
        <v>11.6235</v>
      </c>
      <c r="G14" s="416">
        <v>11.696999999999999</v>
      </c>
      <c r="H14" s="425">
        <v>7.0000000000000007E-2</v>
      </c>
      <c r="I14" s="356">
        <v>269961034.05000001</v>
      </c>
      <c r="J14" s="217">
        <f t="shared" si="1"/>
        <v>1.7745029301943473E-2</v>
      </c>
      <c r="K14" s="359">
        <v>11.7441</v>
      </c>
      <c r="L14" s="359">
        <v>11.822699999999999</v>
      </c>
      <c r="M14" s="361">
        <v>8.0399999999999999E-2</v>
      </c>
      <c r="N14" s="84">
        <f t="shared" si="4"/>
        <v>9.3304950954368211E-3</v>
      </c>
      <c r="O14" s="84">
        <f t="shared" si="2"/>
        <v>1.074634521672225E-2</v>
      </c>
      <c r="P14" s="254">
        <f t="shared" si="3"/>
        <v>1.0399999999999993E-2</v>
      </c>
      <c r="Q14" s="133"/>
      <c r="R14" s="167"/>
      <c r="S14" s="172"/>
      <c r="T14" s="172"/>
    </row>
    <row r="15" spans="1:24" s="135" customFormat="1" ht="12.95" customHeight="1">
      <c r="A15" s="435">
        <v>10</v>
      </c>
      <c r="B15" s="436" t="s">
        <v>6</v>
      </c>
      <c r="C15" s="437" t="s">
        <v>73</v>
      </c>
      <c r="D15" s="417">
        <v>311665043.99000001</v>
      </c>
      <c r="E15" s="217">
        <f t="shared" si="0"/>
        <v>2.0846108093688715E-2</v>
      </c>
      <c r="F15" s="416">
        <v>2994.52</v>
      </c>
      <c r="G15" s="416">
        <v>3033.11</v>
      </c>
      <c r="H15" s="425">
        <v>6.5299999999999997E-2</v>
      </c>
      <c r="I15" s="417">
        <v>316526801.93000001</v>
      </c>
      <c r="J15" s="217">
        <f t="shared" si="1"/>
        <v>2.0805881837221044E-2</v>
      </c>
      <c r="K15" s="416">
        <v>3042.31</v>
      </c>
      <c r="L15" s="416">
        <v>3079.69</v>
      </c>
      <c r="M15" s="361">
        <v>8.1699999999999995E-2</v>
      </c>
      <c r="N15" s="84">
        <f t="shared" si="4"/>
        <v>1.5599304553885069E-2</v>
      </c>
      <c r="O15" s="84">
        <f t="shared" si="2"/>
        <v>1.5357174649122493E-2</v>
      </c>
      <c r="P15" s="254">
        <f t="shared" si="3"/>
        <v>1.6399999999999998E-2</v>
      </c>
      <c r="Q15" s="133"/>
      <c r="R15" s="167"/>
      <c r="S15" s="173"/>
      <c r="T15" s="173"/>
    </row>
    <row r="16" spans="1:24" s="135" customFormat="1" ht="12.95" customHeight="1">
      <c r="A16" s="435">
        <v>11</v>
      </c>
      <c r="B16" s="436" t="s">
        <v>87</v>
      </c>
      <c r="C16" s="437" t="s">
        <v>88</v>
      </c>
      <c r="D16" s="417">
        <v>249532464.53999999</v>
      </c>
      <c r="E16" s="217">
        <f t="shared" si="0"/>
        <v>1.6690292443743832E-2</v>
      </c>
      <c r="F16" s="416">
        <v>140.11000000000001</v>
      </c>
      <c r="G16" s="416">
        <v>141.09</v>
      </c>
      <c r="H16" s="425">
        <v>5.28E-2</v>
      </c>
      <c r="I16" s="417">
        <v>255128169.13</v>
      </c>
      <c r="J16" s="217">
        <f t="shared" si="1"/>
        <v>1.6770038138632027E-2</v>
      </c>
      <c r="K16" s="416">
        <v>141.77000000000001</v>
      </c>
      <c r="L16" s="416">
        <v>142.77000000000001</v>
      </c>
      <c r="M16" s="361">
        <v>6.5299999999999997E-2</v>
      </c>
      <c r="N16" s="84">
        <f t="shared" si="4"/>
        <v>2.2424755834137219E-2</v>
      </c>
      <c r="O16" s="84">
        <f t="shared" si="2"/>
        <v>1.190729321709552E-2</v>
      </c>
      <c r="P16" s="254">
        <f t="shared" si="3"/>
        <v>1.2499999999999997E-2</v>
      </c>
      <c r="Q16" s="133"/>
      <c r="R16" s="167"/>
      <c r="S16" s="174"/>
      <c r="T16" s="174"/>
    </row>
    <row r="17" spans="1:23" s="135" customFormat="1" ht="12.95" customHeight="1">
      <c r="A17" s="435">
        <v>12</v>
      </c>
      <c r="B17" s="436" t="s">
        <v>277</v>
      </c>
      <c r="C17" s="437" t="s">
        <v>134</v>
      </c>
      <c r="D17" s="417">
        <v>296986666.30000001</v>
      </c>
      <c r="E17" s="217">
        <f t="shared" si="0"/>
        <v>1.9864326357603011E-2</v>
      </c>
      <c r="F17" s="416">
        <v>1.1499999999999999</v>
      </c>
      <c r="G17" s="416">
        <v>1.18</v>
      </c>
      <c r="H17" s="425">
        <v>2.5999999999999999E-3</v>
      </c>
      <c r="I17" s="417">
        <v>302757443.89999998</v>
      </c>
      <c r="J17" s="217">
        <f t="shared" si="1"/>
        <v>1.9900796914238988E-2</v>
      </c>
      <c r="K17" s="359">
        <v>1.17</v>
      </c>
      <c r="L17" s="359">
        <v>1.21</v>
      </c>
      <c r="M17" s="361">
        <v>1.9400000000000001E-2</v>
      </c>
      <c r="N17" s="84">
        <f t="shared" si="4"/>
        <v>1.9431099961136417E-2</v>
      </c>
      <c r="O17" s="84">
        <f t="shared" si="2"/>
        <v>2.5423728813559344E-2</v>
      </c>
      <c r="P17" s="254">
        <f t="shared" si="3"/>
        <v>1.6800000000000002E-2</v>
      </c>
      <c r="Q17" s="133"/>
      <c r="R17" s="167"/>
      <c r="S17" s="173"/>
      <c r="T17" s="173"/>
    </row>
    <row r="18" spans="1:23" s="135" customFormat="1" ht="12.95" customHeight="1">
      <c r="A18" s="435">
        <v>13</v>
      </c>
      <c r="B18" s="436" t="s">
        <v>97</v>
      </c>
      <c r="C18" s="437" t="s">
        <v>137</v>
      </c>
      <c r="D18" s="416">
        <v>260101509.59</v>
      </c>
      <c r="E18" s="217">
        <f t="shared" si="0"/>
        <v>1.7397216302572335E-2</v>
      </c>
      <c r="F18" s="416">
        <v>1.3222</v>
      </c>
      <c r="G18" s="416">
        <v>1.3424</v>
      </c>
      <c r="H18" s="425">
        <v>-6.83E-2</v>
      </c>
      <c r="I18" s="416">
        <v>268558512.22000003</v>
      </c>
      <c r="J18" s="217">
        <f t="shared" si="1"/>
        <v>1.765283899359936E-2</v>
      </c>
      <c r="K18" s="416">
        <v>1.3652</v>
      </c>
      <c r="L18" s="416">
        <v>1.3856999999999999</v>
      </c>
      <c r="M18" s="361">
        <v>-3.8100000000000002E-2</v>
      </c>
      <c r="N18" s="84">
        <f t="shared" si="4"/>
        <v>3.2514238934371671E-2</v>
      </c>
      <c r="O18" s="84">
        <f t="shared" si="2"/>
        <v>3.2255661501787762E-2</v>
      </c>
      <c r="P18" s="254">
        <f t="shared" si="3"/>
        <v>3.0199999999999998E-2</v>
      </c>
      <c r="Q18" s="133"/>
      <c r="R18" s="167"/>
      <c r="S18" s="175"/>
      <c r="T18" s="175"/>
    </row>
    <row r="19" spans="1:23" s="135" customFormat="1" ht="12.95" customHeight="1">
      <c r="A19" s="435">
        <v>14</v>
      </c>
      <c r="B19" s="436" t="s">
        <v>147</v>
      </c>
      <c r="C19" s="437" t="s">
        <v>148</v>
      </c>
      <c r="D19" s="416">
        <v>410445458.70999998</v>
      </c>
      <c r="E19" s="217">
        <f t="shared" si="0"/>
        <v>2.7453160255940794E-2</v>
      </c>
      <c r="F19" s="416">
        <v>136.74160000000001</v>
      </c>
      <c r="G19" s="416">
        <v>138.24010000000001</v>
      </c>
      <c r="H19" s="425">
        <v>2.3844000000000001E-2</v>
      </c>
      <c r="I19" s="356">
        <v>417774506.80000001</v>
      </c>
      <c r="J19" s="217">
        <f t="shared" si="1"/>
        <v>2.7461077450895852E-2</v>
      </c>
      <c r="K19" s="359">
        <v>139.1746</v>
      </c>
      <c r="L19" s="359">
        <v>140.70920000000001</v>
      </c>
      <c r="M19" s="361">
        <v>1.8158000000000001E-2</v>
      </c>
      <c r="N19" s="84">
        <v>5.6480000000000002E-3</v>
      </c>
      <c r="O19" s="84">
        <f t="shared" si="2"/>
        <v>1.7860953514935225E-2</v>
      </c>
      <c r="P19" s="254">
        <f>M19-H19</f>
        <v>-5.6860000000000001E-3</v>
      </c>
      <c r="Q19" s="133"/>
      <c r="R19" s="358"/>
      <c r="S19" s="358"/>
      <c r="T19" s="175"/>
    </row>
    <row r="20" spans="1:23" s="135" customFormat="1" ht="12.95" customHeight="1">
      <c r="A20" s="435">
        <v>15</v>
      </c>
      <c r="B20" s="436" t="s">
        <v>241</v>
      </c>
      <c r="C20" s="437" t="s">
        <v>240</v>
      </c>
      <c r="D20" s="78">
        <v>23354734.449999999</v>
      </c>
      <c r="E20" s="217">
        <f t="shared" si="0"/>
        <v>1.562110760357574E-3</v>
      </c>
      <c r="F20" s="416">
        <v>91.19</v>
      </c>
      <c r="G20" s="416">
        <v>93.95</v>
      </c>
      <c r="H20" s="425">
        <v>1.8200000000000001E-2</v>
      </c>
      <c r="I20" s="78">
        <v>24007623.260000002</v>
      </c>
      <c r="J20" s="217">
        <v>0.96619999999999995</v>
      </c>
      <c r="K20" s="70">
        <v>93.72</v>
      </c>
      <c r="L20" s="70">
        <v>96.59</v>
      </c>
      <c r="M20" s="251">
        <v>2.5899999999999999E-2</v>
      </c>
      <c r="N20" s="84">
        <f t="shared" si="4"/>
        <v>2.7955308650490882E-2</v>
      </c>
      <c r="O20" s="84">
        <f t="shared" si="2"/>
        <v>2.810005321979777E-2</v>
      </c>
      <c r="P20" s="254">
        <f t="shared" si="3"/>
        <v>7.6999999999999985E-3</v>
      </c>
      <c r="Q20" s="133"/>
      <c r="R20" s="168"/>
      <c r="S20" s="142"/>
      <c r="T20" s="142"/>
    </row>
    <row r="21" spans="1:23" s="135" customFormat="1" ht="12.95" customHeight="1">
      <c r="A21" s="241"/>
      <c r="B21" s="322"/>
      <c r="C21" s="282" t="s">
        <v>47</v>
      </c>
      <c r="D21" s="73">
        <f>SUM(D6:D20)</f>
        <v>14950754480.85</v>
      </c>
      <c r="E21" s="301">
        <f>(D21/$D$163)</f>
        <v>1.0861522343952193E-2</v>
      </c>
      <c r="F21" s="303"/>
      <c r="G21" s="74"/>
      <c r="H21" s="323"/>
      <c r="I21" s="73">
        <f>SUM(I6:I20)</f>
        <v>15213332672.289999</v>
      </c>
      <c r="J21" s="301">
        <f>(I21/$I$163)</f>
        <v>1.1031504203445189E-2</v>
      </c>
      <c r="K21" s="303"/>
      <c r="L21" s="74"/>
      <c r="M21" s="323"/>
      <c r="N21" s="305">
        <f t="shared" si="4"/>
        <v>1.7562872280213526E-2</v>
      </c>
      <c r="O21" s="305"/>
      <c r="P21" s="306">
        <f t="shared" si="3"/>
        <v>0</v>
      </c>
      <c r="Q21" s="133"/>
      <c r="R21" s="167"/>
      <c r="S21" s="176"/>
      <c r="V21" s="142"/>
      <c r="W21" s="142"/>
    </row>
    <row r="22" spans="1:23" s="135" customFormat="1" ht="5.25" customHeight="1">
      <c r="A22" s="452"/>
      <c r="B22" s="453"/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3"/>
      <c r="O22" s="453"/>
      <c r="P22" s="454"/>
      <c r="Q22" s="133"/>
      <c r="R22" s="167"/>
      <c r="S22" s="176"/>
      <c r="V22" s="142"/>
      <c r="W22" s="142"/>
    </row>
    <row r="23" spans="1:23" s="135" customFormat="1" ht="12.95" customHeight="1">
      <c r="A23" s="449" t="s">
        <v>49</v>
      </c>
      <c r="B23" s="450"/>
      <c r="C23" s="450"/>
      <c r="D23" s="450"/>
      <c r="E23" s="450"/>
      <c r="F23" s="450"/>
      <c r="G23" s="450"/>
      <c r="H23" s="450"/>
      <c r="I23" s="450"/>
      <c r="J23" s="450"/>
      <c r="K23" s="450"/>
      <c r="L23" s="450"/>
      <c r="M23" s="450"/>
      <c r="N23" s="450"/>
      <c r="O23" s="450"/>
      <c r="P23" s="451"/>
      <c r="Q23" s="133"/>
      <c r="R23" s="177"/>
      <c r="T23" s="178"/>
    </row>
    <row r="24" spans="1:23" s="135" customFormat="1" ht="12.95" customHeight="1">
      <c r="A24" s="435">
        <v>16</v>
      </c>
      <c r="B24" s="436" t="s">
        <v>6</v>
      </c>
      <c r="C24" s="437" t="s">
        <v>39</v>
      </c>
      <c r="D24" s="410">
        <v>233852759307.48001</v>
      </c>
      <c r="E24" s="219">
        <v>3.6200000000000003E-2</v>
      </c>
      <c r="F24" s="360">
        <v>100</v>
      </c>
      <c r="G24" s="360">
        <v>100</v>
      </c>
      <c r="H24" s="425">
        <v>0.1134</v>
      </c>
      <c r="I24" s="410">
        <v>238349165178.81</v>
      </c>
      <c r="J24" s="217">
        <f t="shared" ref="J24:J52" si="5">(I24/$I$53)</f>
        <v>0.40752468412854509</v>
      </c>
      <c r="K24" s="76">
        <v>100</v>
      </c>
      <c r="L24" s="76">
        <v>100</v>
      </c>
      <c r="M24" s="366">
        <v>0.10829999999999999</v>
      </c>
      <c r="N24" s="84">
        <f>((I24-D24)/D24)</f>
        <v>1.9227508303282032E-2</v>
      </c>
      <c r="O24" s="84">
        <f t="shared" ref="O24:O51" si="6">((L24-G24)/G24)</f>
        <v>0</v>
      </c>
      <c r="P24" s="254">
        <f t="shared" ref="P24:P53" si="7">M24-H24</f>
        <v>-5.1000000000000073E-3</v>
      </c>
      <c r="Q24" s="133"/>
      <c r="R24" s="179"/>
      <c r="S24" s="134"/>
      <c r="T24" s="134"/>
    </row>
    <row r="25" spans="1:23" s="135" customFormat="1" ht="12.95" customHeight="1">
      <c r="A25" s="435">
        <v>17</v>
      </c>
      <c r="B25" s="436" t="s">
        <v>203</v>
      </c>
      <c r="C25" s="437" t="s">
        <v>19</v>
      </c>
      <c r="D25" s="410">
        <v>145540219503.13</v>
      </c>
      <c r="E25" s="219">
        <v>6.2600000000000003E-2</v>
      </c>
      <c r="F25" s="360">
        <v>100</v>
      </c>
      <c r="G25" s="360">
        <v>100</v>
      </c>
      <c r="H25" s="425">
        <v>0.122</v>
      </c>
      <c r="I25" s="410">
        <v>145806430393.82999</v>
      </c>
      <c r="J25" s="217">
        <f t="shared" si="5"/>
        <v>0.24929694822123449</v>
      </c>
      <c r="K25" s="76">
        <v>100</v>
      </c>
      <c r="L25" s="76">
        <v>100</v>
      </c>
      <c r="M25" s="366">
        <v>0.1239</v>
      </c>
      <c r="N25" s="84">
        <f t="shared" ref="N25:N53" si="8">((I25-D25)/D25)</f>
        <v>1.8291225037918575E-3</v>
      </c>
      <c r="O25" s="84">
        <f t="shared" si="6"/>
        <v>0</v>
      </c>
      <c r="P25" s="254">
        <f t="shared" si="7"/>
        <v>1.8999999999999989E-3</v>
      </c>
      <c r="Q25" s="133"/>
      <c r="R25" s="180"/>
      <c r="S25" s="143"/>
      <c r="T25" s="178"/>
      <c r="U25" s="181"/>
    </row>
    <row r="26" spans="1:23" s="135" customFormat="1" ht="12.95" customHeight="1">
      <c r="A26" s="435">
        <v>18</v>
      </c>
      <c r="B26" s="436" t="s">
        <v>46</v>
      </c>
      <c r="C26" s="437" t="s">
        <v>83</v>
      </c>
      <c r="D26" s="410">
        <v>25235402540.959999</v>
      </c>
      <c r="E26" s="219">
        <v>5.2600000000000001E-2</v>
      </c>
      <c r="F26" s="360">
        <v>1</v>
      </c>
      <c r="G26" s="360">
        <v>1</v>
      </c>
      <c r="H26" s="425">
        <v>0.14549999999999999</v>
      </c>
      <c r="I26" s="410">
        <v>25700402359.150002</v>
      </c>
      <c r="J26" s="217">
        <f t="shared" si="5"/>
        <v>4.3942039174048896E-2</v>
      </c>
      <c r="K26" s="76">
        <v>1</v>
      </c>
      <c r="L26" s="76">
        <v>1</v>
      </c>
      <c r="M26" s="366">
        <v>0.14699999999999999</v>
      </c>
      <c r="N26" s="84">
        <f t="shared" si="8"/>
        <v>1.8426487052673465E-2</v>
      </c>
      <c r="O26" s="84">
        <f t="shared" si="6"/>
        <v>0</v>
      </c>
      <c r="P26" s="254">
        <f t="shared" si="7"/>
        <v>1.5000000000000013E-3</v>
      </c>
      <c r="Q26" s="133"/>
      <c r="R26" s="167"/>
      <c r="S26" s="136"/>
    </row>
    <row r="27" spans="1:23" s="135" customFormat="1" ht="12.95" customHeight="1">
      <c r="A27" s="435">
        <v>19</v>
      </c>
      <c r="B27" s="436" t="s">
        <v>41</v>
      </c>
      <c r="C27" s="437" t="s">
        <v>42</v>
      </c>
      <c r="D27" s="410">
        <v>1103946806.1099999</v>
      </c>
      <c r="E27" s="219">
        <v>8.6400000000000005E-2</v>
      </c>
      <c r="F27" s="360">
        <v>100</v>
      </c>
      <c r="G27" s="360">
        <v>100</v>
      </c>
      <c r="H27" s="425">
        <v>0.1163</v>
      </c>
      <c r="I27" s="410">
        <v>1116787206.8</v>
      </c>
      <c r="J27" s="217">
        <f t="shared" si="5"/>
        <v>1.9094606576387186E-3</v>
      </c>
      <c r="K27" s="76">
        <v>100</v>
      </c>
      <c r="L27" s="76">
        <v>100</v>
      </c>
      <c r="M27" s="366">
        <v>9.5200000000000007E-2</v>
      </c>
      <c r="N27" s="84">
        <f t="shared" si="8"/>
        <v>1.1631358158683425E-2</v>
      </c>
      <c r="O27" s="84">
        <f t="shared" si="6"/>
        <v>0</v>
      </c>
      <c r="P27" s="254">
        <f t="shared" si="7"/>
        <v>-2.1099999999999994E-2</v>
      </c>
      <c r="Q27" s="133"/>
      <c r="R27" s="167"/>
      <c r="S27" s="143"/>
    </row>
    <row r="28" spans="1:23" s="135" customFormat="1" ht="12.95" customHeight="1">
      <c r="A28" s="435">
        <v>20</v>
      </c>
      <c r="B28" s="436" t="s">
        <v>8</v>
      </c>
      <c r="C28" s="437" t="s">
        <v>20</v>
      </c>
      <c r="D28" s="410">
        <v>65305030519.580002</v>
      </c>
      <c r="E28" s="219">
        <v>6.54E-2</v>
      </c>
      <c r="F28" s="360">
        <v>1</v>
      </c>
      <c r="G28" s="360">
        <v>1</v>
      </c>
      <c r="H28" s="425">
        <v>9.6600000000000005E-2</v>
      </c>
      <c r="I28" s="410">
        <v>65707175403.419998</v>
      </c>
      <c r="J28" s="217">
        <f t="shared" si="5"/>
        <v>0.1123448277285522</v>
      </c>
      <c r="K28" s="76">
        <v>1</v>
      </c>
      <c r="L28" s="76">
        <v>1</v>
      </c>
      <c r="M28" s="366">
        <v>0.1119</v>
      </c>
      <c r="N28" s="84">
        <f t="shared" si="8"/>
        <v>6.1579464957056216E-3</v>
      </c>
      <c r="O28" s="84">
        <f t="shared" si="6"/>
        <v>0</v>
      </c>
      <c r="P28" s="254">
        <f t="shared" si="7"/>
        <v>1.5299999999999994E-2</v>
      </c>
      <c r="Q28" s="133"/>
      <c r="R28" s="177"/>
      <c r="S28" s="136"/>
    </row>
    <row r="29" spans="1:23" s="135" customFormat="1" ht="12.95" customHeight="1">
      <c r="A29" s="435">
        <v>21</v>
      </c>
      <c r="B29" s="436" t="s">
        <v>60</v>
      </c>
      <c r="C29" s="437" t="s">
        <v>61</v>
      </c>
      <c r="D29" s="399">
        <v>1964968102.5</v>
      </c>
      <c r="E29" s="219">
        <v>6.4500000000000002E-2</v>
      </c>
      <c r="F29" s="360">
        <v>10</v>
      </c>
      <c r="G29" s="360">
        <v>10</v>
      </c>
      <c r="H29" s="425">
        <v>0.1066</v>
      </c>
      <c r="I29" s="365">
        <v>1961084638.0899999</v>
      </c>
      <c r="J29" s="217">
        <f t="shared" si="5"/>
        <v>3.3530236914713555E-3</v>
      </c>
      <c r="K29" s="76">
        <v>10</v>
      </c>
      <c r="L29" s="76">
        <v>10</v>
      </c>
      <c r="M29" s="366">
        <v>0.1048</v>
      </c>
      <c r="N29" s="84">
        <f t="shared" si="8"/>
        <v>-1.9763498476434356E-3</v>
      </c>
      <c r="O29" s="84">
        <f t="shared" si="6"/>
        <v>0</v>
      </c>
      <c r="P29" s="254">
        <f t="shared" si="7"/>
        <v>-1.799999999999996E-3</v>
      </c>
      <c r="Q29" s="133"/>
      <c r="R29" s="167"/>
      <c r="S29" s="172"/>
      <c r="T29" s="471"/>
      <c r="U29" s="471"/>
    </row>
    <row r="30" spans="1:23" s="135" customFormat="1" ht="12.95" customHeight="1">
      <c r="A30" s="435">
        <v>22</v>
      </c>
      <c r="B30" s="436" t="s">
        <v>87</v>
      </c>
      <c r="C30" s="437" t="s">
        <v>89</v>
      </c>
      <c r="D30" s="410">
        <v>30620371289.849998</v>
      </c>
      <c r="E30" s="219">
        <v>6.9800000000000001E-2</v>
      </c>
      <c r="F30" s="360">
        <v>1</v>
      </c>
      <c r="G30" s="360">
        <v>1</v>
      </c>
      <c r="H30" s="425">
        <v>0.1203</v>
      </c>
      <c r="I30" s="410">
        <v>31381651844.16</v>
      </c>
      <c r="J30" s="217">
        <f t="shared" si="5"/>
        <v>5.3655727074307553E-2</v>
      </c>
      <c r="K30" s="76">
        <v>1</v>
      </c>
      <c r="L30" s="76">
        <v>1</v>
      </c>
      <c r="M30" s="366">
        <v>0.1196</v>
      </c>
      <c r="N30" s="84">
        <f t="shared" si="8"/>
        <v>2.4861898214877286E-2</v>
      </c>
      <c r="O30" s="84">
        <f t="shared" si="6"/>
        <v>0</v>
      </c>
      <c r="P30" s="254">
        <f t="shared" si="7"/>
        <v>-7.0000000000000617E-4</v>
      </c>
      <c r="Q30" s="133"/>
      <c r="R30" s="167"/>
      <c r="S30" s="136"/>
      <c r="T30" s="469"/>
      <c r="U30" s="469"/>
    </row>
    <row r="31" spans="1:23" s="135" customFormat="1" ht="12.95" customHeight="1">
      <c r="A31" s="435">
        <v>23</v>
      </c>
      <c r="B31" s="436" t="s">
        <v>94</v>
      </c>
      <c r="C31" s="437" t="s">
        <v>93</v>
      </c>
      <c r="D31" s="410">
        <v>2046581896.77</v>
      </c>
      <c r="E31" s="219">
        <v>4.2599999999999999E-2</v>
      </c>
      <c r="F31" s="360">
        <v>100</v>
      </c>
      <c r="G31" s="360">
        <v>100</v>
      </c>
      <c r="H31" s="425">
        <v>0.1091</v>
      </c>
      <c r="I31" s="364">
        <v>2067121545.75</v>
      </c>
      <c r="J31" s="217">
        <f t="shared" si="5"/>
        <v>3.5343234970221364E-3</v>
      </c>
      <c r="K31" s="76">
        <v>100</v>
      </c>
      <c r="L31" s="76">
        <v>100</v>
      </c>
      <c r="M31" s="366">
        <v>0.1079</v>
      </c>
      <c r="N31" s="84">
        <f>((I31-D31)/D31)</f>
        <v>1.0036074790076342E-2</v>
      </c>
      <c r="O31" s="84">
        <f t="shared" si="6"/>
        <v>0</v>
      </c>
      <c r="P31" s="254">
        <f t="shared" si="7"/>
        <v>-1.2000000000000066E-3</v>
      </c>
      <c r="Q31" s="133"/>
      <c r="R31" s="167"/>
      <c r="S31" s="136"/>
      <c r="T31" s="470"/>
      <c r="U31" s="470"/>
    </row>
    <row r="32" spans="1:23" s="135" customFormat="1" ht="12.95" customHeight="1">
      <c r="A32" s="435">
        <v>24</v>
      </c>
      <c r="B32" s="436" t="s">
        <v>95</v>
      </c>
      <c r="C32" s="437" t="s">
        <v>96</v>
      </c>
      <c r="D32" s="410">
        <v>4360538286.4499998</v>
      </c>
      <c r="E32" s="219">
        <v>7.0599999999999996E-2</v>
      </c>
      <c r="F32" s="360">
        <v>100</v>
      </c>
      <c r="G32" s="360">
        <v>100</v>
      </c>
      <c r="H32" s="425">
        <v>0.1071</v>
      </c>
      <c r="I32" s="410">
        <v>4259700262.1399999</v>
      </c>
      <c r="J32" s="217">
        <f t="shared" si="5"/>
        <v>7.2831511807838045E-3</v>
      </c>
      <c r="K32" s="76">
        <v>100</v>
      </c>
      <c r="L32" s="76">
        <v>100</v>
      </c>
      <c r="M32" s="366">
        <v>0.1135</v>
      </c>
      <c r="N32" s="84">
        <f t="shared" si="8"/>
        <v>-2.3125132193735229E-2</v>
      </c>
      <c r="O32" s="84">
        <f t="shared" si="6"/>
        <v>0</v>
      </c>
      <c r="P32" s="254">
        <f t="shared" si="7"/>
        <v>6.4000000000000029E-3</v>
      </c>
      <c r="Q32" s="133"/>
      <c r="R32" s="167"/>
      <c r="S32" s="136"/>
    </row>
    <row r="33" spans="1:21" s="135" customFormat="1" ht="12.95" customHeight="1">
      <c r="A33" s="435">
        <v>25</v>
      </c>
      <c r="B33" s="436" t="s">
        <v>97</v>
      </c>
      <c r="C33" s="437" t="s">
        <v>102</v>
      </c>
      <c r="D33" s="399">
        <v>672223135.14999998</v>
      </c>
      <c r="E33" s="219">
        <v>6.6600000000000006E-2</v>
      </c>
      <c r="F33" s="360">
        <v>10</v>
      </c>
      <c r="G33" s="360">
        <v>10</v>
      </c>
      <c r="H33" s="425">
        <v>9.8599999999999993E-2</v>
      </c>
      <c r="I33" s="399">
        <v>662933580.51999998</v>
      </c>
      <c r="J33" s="217">
        <f t="shared" si="5"/>
        <v>1.1334707121669276E-3</v>
      </c>
      <c r="K33" s="76">
        <v>10</v>
      </c>
      <c r="L33" s="76">
        <v>10</v>
      </c>
      <c r="M33" s="366">
        <v>8.72E-2</v>
      </c>
      <c r="N33" s="84">
        <f t="shared" si="8"/>
        <v>-1.3819153409421296E-2</v>
      </c>
      <c r="O33" s="84">
        <f t="shared" si="6"/>
        <v>0</v>
      </c>
      <c r="P33" s="254">
        <f t="shared" si="7"/>
        <v>-1.1399999999999993E-2</v>
      </c>
      <c r="Q33" s="133"/>
      <c r="R33" s="170"/>
      <c r="S33" s="182"/>
    </row>
    <row r="34" spans="1:21" s="135" customFormat="1" ht="12.95" customHeight="1">
      <c r="A34" s="435">
        <v>26</v>
      </c>
      <c r="B34" s="436" t="s">
        <v>13</v>
      </c>
      <c r="C34" s="437" t="s">
        <v>104</v>
      </c>
      <c r="D34" s="410">
        <v>4267388892.5599999</v>
      </c>
      <c r="E34" s="219">
        <v>5.3699999999999998E-2</v>
      </c>
      <c r="F34" s="360">
        <v>100</v>
      </c>
      <c r="G34" s="360">
        <v>100</v>
      </c>
      <c r="H34" s="425">
        <v>0.10390000000000001</v>
      </c>
      <c r="I34" s="410">
        <v>4408801357.0299997</v>
      </c>
      <c r="J34" s="217">
        <f t="shared" si="5"/>
        <v>7.538081281137558E-3</v>
      </c>
      <c r="K34" s="76">
        <v>100</v>
      </c>
      <c r="L34" s="76">
        <v>100</v>
      </c>
      <c r="M34" s="366">
        <v>0.1132</v>
      </c>
      <c r="N34" s="84">
        <f t="shared" si="8"/>
        <v>3.3137937045425142E-2</v>
      </c>
      <c r="O34" s="84">
        <f t="shared" si="6"/>
        <v>0</v>
      </c>
      <c r="P34" s="254">
        <f t="shared" si="7"/>
        <v>9.2999999999999888E-3</v>
      </c>
      <c r="Q34" s="133"/>
      <c r="R34" s="183"/>
      <c r="S34" s="136"/>
      <c r="T34" s="471"/>
      <c r="U34" s="471"/>
    </row>
    <row r="35" spans="1:21" s="135" customFormat="1" ht="12.95" customHeight="1">
      <c r="A35" s="435">
        <v>27</v>
      </c>
      <c r="B35" s="436" t="s">
        <v>277</v>
      </c>
      <c r="C35" s="437" t="s">
        <v>105</v>
      </c>
      <c r="D35" s="410">
        <v>12877650601.74</v>
      </c>
      <c r="E35" s="219">
        <v>4.7199999999999999E-2</v>
      </c>
      <c r="F35" s="360">
        <v>100</v>
      </c>
      <c r="G35" s="360">
        <v>100</v>
      </c>
      <c r="H35" s="425">
        <v>0.14019999999999999</v>
      </c>
      <c r="I35" s="410">
        <v>13057060587.59</v>
      </c>
      <c r="J35" s="217">
        <f t="shared" si="5"/>
        <v>2.2324703707743258E-2</v>
      </c>
      <c r="K35" s="76">
        <v>100</v>
      </c>
      <c r="L35" s="76">
        <v>100</v>
      </c>
      <c r="M35" s="366">
        <v>0.13009999999999999</v>
      </c>
      <c r="N35" s="84">
        <f t="shared" si="8"/>
        <v>1.3931887997159893E-2</v>
      </c>
      <c r="O35" s="84">
        <f t="shared" si="6"/>
        <v>0</v>
      </c>
      <c r="P35" s="254">
        <f t="shared" si="7"/>
        <v>-1.0099999999999998E-2</v>
      </c>
      <c r="Q35" s="133"/>
      <c r="R35" s="167"/>
      <c r="S35" s="145"/>
    </row>
    <row r="36" spans="1:21" s="135" customFormat="1" ht="12.95" customHeight="1">
      <c r="A36" s="435">
        <v>28</v>
      </c>
      <c r="B36" s="436" t="s">
        <v>106</v>
      </c>
      <c r="C36" s="437" t="s">
        <v>108</v>
      </c>
      <c r="D36" s="410">
        <v>10506221233.07</v>
      </c>
      <c r="E36" s="219">
        <v>4.5100000000000001E-2</v>
      </c>
      <c r="F36" s="72">
        <v>100</v>
      </c>
      <c r="G36" s="72">
        <v>100</v>
      </c>
      <c r="H36" s="425">
        <v>0.1016</v>
      </c>
      <c r="I36" s="410">
        <v>10604688336.5</v>
      </c>
      <c r="J36" s="217">
        <f t="shared" si="5"/>
        <v>1.813168618137052E-2</v>
      </c>
      <c r="K36" s="72">
        <v>100</v>
      </c>
      <c r="L36" s="72">
        <v>100</v>
      </c>
      <c r="M36" s="425">
        <v>0.1067</v>
      </c>
      <c r="N36" s="84">
        <f t="shared" si="8"/>
        <v>9.3722663216018586E-3</v>
      </c>
      <c r="O36" s="84">
        <f t="shared" si="6"/>
        <v>0</v>
      </c>
      <c r="P36" s="254">
        <f t="shared" si="7"/>
        <v>5.1000000000000073E-3</v>
      </c>
      <c r="Q36" s="133"/>
      <c r="R36" s="167"/>
      <c r="S36" s="146"/>
    </row>
    <row r="37" spans="1:21" s="135" customFormat="1" ht="12.95" customHeight="1">
      <c r="A37" s="435">
        <v>29</v>
      </c>
      <c r="B37" s="436" t="s">
        <v>106</v>
      </c>
      <c r="C37" s="437" t="s">
        <v>107</v>
      </c>
      <c r="D37" s="410">
        <v>395351800.08999997</v>
      </c>
      <c r="E37" s="219">
        <v>5.2900000000000003E-2</v>
      </c>
      <c r="F37" s="72">
        <v>1000000</v>
      </c>
      <c r="G37" s="72">
        <v>1000000</v>
      </c>
      <c r="H37" s="425">
        <v>0.123</v>
      </c>
      <c r="I37" s="410">
        <v>396277580.04000002</v>
      </c>
      <c r="J37" s="217">
        <f t="shared" si="5"/>
        <v>6.7754756141844659E-4</v>
      </c>
      <c r="K37" s="72">
        <v>1000000</v>
      </c>
      <c r="L37" s="72">
        <v>1000000</v>
      </c>
      <c r="M37" s="425">
        <v>0.12280000000000001</v>
      </c>
      <c r="N37" s="84">
        <f t="shared" si="8"/>
        <v>2.3416611478417407E-3</v>
      </c>
      <c r="O37" s="84">
        <f t="shared" si="6"/>
        <v>0</v>
      </c>
      <c r="P37" s="254">
        <f t="shared" si="7"/>
        <v>-1.9999999999999185E-4</v>
      </c>
      <c r="Q37" s="133"/>
      <c r="R37" s="167"/>
      <c r="S37" s="145"/>
    </row>
    <row r="38" spans="1:21" s="135" customFormat="1" ht="12.95" customHeight="1">
      <c r="A38" s="435">
        <v>30</v>
      </c>
      <c r="B38" s="436" t="s">
        <v>116</v>
      </c>
      <c r="C38" s="437" t="s">
        <v>117</v>
      </c>
      <c r="D38" s="410">
        <v>4619334418.8199997</v>
      </c>
      <c r="E38" s="219">
        <v>6.3E-2</v>
      </c>
      <c r="F38" s="360">
        <v>1</v>
      </c>
      <c r="G38" s="360">
        <v>1</v>
      </c>
      <c r="H38" s="425">
        <v>0.12520000000000001</v>
      </c>
      <c r="I38" s="364">
        <v>4479989235.6000004</v>
      </c>
      <c r="J38" s="217">
        <f t="shared" si="5"/>
        <v>7.6597969066412464E-3</v>
      </c>
      <c r="K38" s="76">
        <v>1</v>
      </c>
      <c r="L38" s="76">
        <v>1</v>
      </c>
      <c r="M38" s="366">
        <v>0.12989999999999999</v>
      </c>
      <c r="N38" s="84">
        <f t="shared" si="8"/>
        <v>-3.01656408880643E-2</v>
      </c>
      <c r="O38" s="84">
        <f t="shared" si="6"/>
        <v>0</v>
      </c>
      <c r="P38" s="254">
        <f t="shared" si="7"/>
        <v>4.699999999999982E-3</v>
      </c>
      <c r="Q38" s="133"/>
      <c r="R38" s="167"/>
      <c r="S38" s="145"/>
      <c r="T38" s="147"/>
    </row>
    <row r="39" spans="1:21" s="135" customFormat="1" ht="12.95" customHeight="1">
      <c r="A39" s="435">
        <v>31</v>
      </c>
      <c r="B39" s="436" t="s">
        <v>16</v>
      </c>
      <c r="C39" s="437" t="s">
        <v>122</v>
      </c>
      <c r="D39" s="410">
        <v>16128602711.93</v>
      </c>
      <c r="E39" s="219">
        <v>5.9200000000000003E-2</v>
      </c>
      <c r="F39" s="360">
        <v>1</v>
      </c>
      <c r="G39" s="360">
        <v>1</v>
      </c>
      <c r="H39" s="425">
        <v>0.113</v>
      </c>
      <c r="I39" s="410">
        <v>16379794331.940001</v>
      </c>
      <c r="J39" s="217">
        <f t="shared" si="5"/>
        <v>2.8005848085126104E-2</v>
      </c>
      <c r="K39" s="76">
        <v>1</v>
      </c>
      <c r="L39" s="76">
        <v>1</v>
      </c>
      <c r="M39" s="366">
        <v>0.1162</v>
      </c>
      <c r="N39" s="84">
        <f t="shared" si="8"/>
        <v>1.5574295213075023E-2</v>
      </c>
      <c r="O39" s="84">
        <f t="shared" si="6"/>
        <v>0</v>
      </c>
      <c r="P39" s="254">
        <f t="shared" si="7"/>
        <v>3.1999999999999945E-3</v>
      </c>
      <c r="Q39" s="133"/>
      <c r="R39" s="177"/>
      <c r="S39" s="472"/>
      <c r="T39" s="210"/>
    </row>
    <row r="40" spans="1:21" s="135" customFormat="1" ht="12.95" customHeight="1">
      <c r="A40" s="435">
        <v>32</v>
      </c>
      <c r="B40" s="436" t="s">
        <v>63</v>
      </c>
      <c r="C40" s="437" t="s">
        <v>125</v>
      </c>
      <c r="D40" s="410">
        <v>618666421.35000002</v>
      </c>
      <c r="E40" s="219">
        <v>7.9600000000000004E-2</v>
      </c>
      <c r="F40" s="360">
        <v>100</v>
      </c>
      <c r="G40" s="360">
        <v>100</v>
      </c>
      <c r="H40" s="425">
        <v>0.13539999999999999</v>
      </c>
      <c r="I40" s="410">
        <v>623745889.64999998</v>
      </c>
      <c r="J40" s="217">
        <f t="shared" si="5"/>
        <v>1.0664683740989793E-3</v>
      </c>
      <c r="K40" s="76">
        <v>100</v>
      </c>
      <c r="L40" s="76">
        <v>100</v>
      </c>
      <c r="M40" s="366">
        <v>0.12989999999999999</v>
      </c>
      <c r="N40" s="132">
        <f t="shared" si="8"/>
        <v>8.2103507232798873E-3</v>
      </c>
      <c r="O40" s="132">
        <f t="shared" si="6"/>
        <v>0</v>
      </c>
      <c r="P40" s="254">
        <f t="shared" si="7"/>
        <v>-5.5000000000000049E-3</v>
      </c>
      <c r="Q40" s="133"/>
      <c r="R40" s="179"/>
      <c r="S40" s="472"/>
      <c r="T40" s="210"/>
    </row>
    <row r="41" spans="1:21" s="135" customFormat="1" ht="12.95" customHeight="1">
      <c r="A41" s="435">
        <v>33</v>
      </c>
      <c r="B41" s="436" t="s">
        <v>144</v>
      </c>
      <c r="C41" s="437" t="s">
        <v>132</v>
      </c>
      <c r="D41" s="410">
        <v>3431324522.4000001</v>
      </c>
      <c r="E41" s="219">
        <v>4.8399999999999999E-2</v>
      </c>
      <c r="F41" s="360">
        <v>1</v>
      </c>
      <c r="G41" s="360">
        <v>1</v>
      </c>
      <c r="H41" s="425">
        <v>0.114</v>
      </c>
      <c r="I41" s="410">
        <v>3422234636.6599998</v>
      </c>
      <c r="J41" s="217">
        <f t="shared" si="5"/>
        <v>5.8512690332788338E-3</v>
      </c>
      <c r="K41" s="76">
        <v>1</v>
      </c>
      <c r="L41" s="76">
        <v>1</v>
      </c>
      <c r="M41" s="366">
        <v>0.1144</v>
      </c>
      <c r="N41" s="132">
        <f t="shared" si="8"/>
        <v>-2.6490894931856905E-3</v>
      </c>
      <c r="O41" s="132">
        <f t="shared" si="6"/>
        <v>0</v>
      </c>
      <c r="P41" s="254">
        <f t="shared" si="7"/>
        <v>3.9999999999999758E-4</v>
      </c>
      <c r="Q41" s="133"/>
      <c r="R41" s="170"/>
      <c r="S41" s="145"/>
    </row>
    <row r="42" spans="1:21" s="135" customFormat="1" ht="12.95" customHeight="1">
      <c r="A42" s="435">
        <v>34</v>
      </c>
      <c r="B42" s="436" t="s">
        <v>193</v>
      </c>
      <c r="C42" s="437" t="s">
        <v>133</v>
      </c>
      <c r="D42" s="410">
        <v>558022892.17999995</v>
      </c>
      <c r="E42" s="219">
        <v>4.9799999999999997E-2</v>
      </c>
      <c r="F42" s="360">
        <v>10</v>
      </c>
      <c r="G42" s="360">
        <v>10</v>
      </c>
      <c r="H42" s="425">
        <v>6.8000000000000005E-2</v>
      </c>
      <c r="I42" s="410">
        <v>558022892.17999995</v>
      </c>
      <c r="J42" s="217">
        <f t="shared" si="5"/>
        <v>9.5409649411421122E-4</v>
      </c>
      <c r="K42" s="76">
        <v>10</v>
      </c>
      <c r="L42" s="76">
        <v>10</v>
      </c>
      <c r="M42" s="366">
        <v>6.8000000000000005E-2</v>
      </c>
      <c r="N42" s="132">
        <f t="shared" si="8"/>
        <v>0</v>
      </c>
      <c r="O42" s="84">
        <f t="shared" si="6"/>
        <v>0</v>
      </c>
      <c r="P42" s="254">
        <f t="shared" si="7"/>
        <v>0</v>
      </c>
      <c r="Q42" s="133"/>
      <c r="R42" s="167"/>
      <c r="S42" s="184"/>
      <c r="T42" s="210"/>
    </row>
    <row r="43" spans="1:21" s="135" customFormat="1" ht="12.95" customHeight="1">
      <c r="A43" s="435">
        <v>35</v>
      </c>
      <c r="B43" s="436" t="s">
        <v>43</v>
      </c>
      <c r="C43" s="437" t="s">
        <v>143</v>
      </c>
      <c r="D43" s="410">
        <v>594233140.73000002</v>
      </c>
      <c r="E43" s="219">
        <v>2.2200000000000001E-2</v>
      </c>
      <c r="F43" s="360">
        <v>1</v>
      </c>
      <c r="G43" s="360">
        <v>1</v>
      </c>
      <c r="H43" s="425">
        <v>0.1108</v>
      </c>
      <c r="I43" s="410">
        <v>596204421.94000006</v>
      </c>
      <c r="J43" s="217">
        <f t="shared" si="5"/>
        <v>1.0193785178348128E-3</v>
      </c>
      <c r="K43" s="76">
        <v>1</v>
      </c>
      <c r="L43" s="76">
        <v>1</v>
      </c>
      <c r="M43" s="366">
        <v>0.11409999999999999</v>
      </c>
      <c r="N43" s="84">
        <f t="shared" si="8"/>
        <v>3.3173531984068915E-3</v>
      </c>
      <c r="O43" s="84">
        <f t="shared" si="6"/>
        <v>0</v>
      </c>
      <c r="P43" s="254">
        <f t="shared" si="7"/>
        <v>3.2999999999999974E-3</v>
      </c>
      <c r="Q43" s="133"/>
      <c r="R43" s="167"/>
      <c r="S43" s="184"/>
      <c r="T43" s="210"/>
    </row>
    <row r="44" spans="1:21" s="135" customFormat="1" ht="12.95" customHeight="1">
      <c r="A44" s="435">
        <v>36</v>
      </c>
      <c r="B44" s="436" t="s">
        <v>10</v>
      </c>
      <c r="C44" s="437" t="s">
        <v>254</v>
      </c>
      <c r="D44" s="410">
        <v>6963643630.8299999</v>
      </c>
      <c r="E44" s="219">
        <v>6.1269999999999998E-2</v>
      </c>
      <c r="F44" s="360">
        <v>100</v>
      </c>
      <c r="G44" s="360">
        <v>100</v>
      </c>
      <c r="H44" s="425">
        <v>0.14005041649407102</v>
      </c>
      <c r="I44" s="364">
        <v>7074596372.4399996</v>
      </c>
      <c r="J44" s="217">
        <f t="shared" si="5"/>
        <v>1.2096004824907506E-2</v>
      </c>
      <c r="K44" s="76">
        <v>100</v>
      </c>
      <c r="L44" s="76">
        <v>100</v>
      </c>
      <c r="M44" s="366">
        <v>0.1387709634474</v>
      </c>
      <c r="N44" s="84">
        <f t="shared" si="8"/>
        <v>1.5933144700107975E-2</v>
      </c>
      <c r="O44" s="84">
        <f t="shared" si="6"/>
        <v>0</v>
      </c>
      <c r="P44" s="254">
        <f t="shared" si="7"/>
        <v>-1.2794530466710141E-3</v>
      </c>
      <c r="Q44" s="133"/>
      <c r="R44" s="167"/>
      <c r="S44" s="145"/>
    </row>
    <row r="45" spans="1:21" s="135" customFormat="1" ht="12.95" customHeight="1">
      <c r="A45" s="435">
        <v>37</v>
      </c>
      <c r="B45" s="436" t="s">
        <v>145</v>
      </c>
      <c r="C45" s="437" t="s">
        <v>146</v>
      </c>
      <c r="D45" s="399">
        <v>286381071.82999998</v>
      </c>
      <c r="E45" s="217">
        <f>(D45/$I$53)</f>
        <v>4.8964868725409985E-4</v>
      </c>
      <c r="F45" s="360">
        <v>1</v>
      </c>
      <c r="G45" s="360">
        <v>1</v>
      </c>
      <c r="H45" s="405">
        <v>5.11E-2</v>
      </c>
      <c r="I45" s="399">
        <v>305293108.5</v>
      </c>
      <c r="J45" s="217">
        <f t="shared" si="5"/>
        <v>5.2198411315914684E-4</v>
      </c>
      <c r="K45" s="76">
        <v>1</v>
      </c>
      <c r="L45" s="76">
        <v>1</v>
      </c>
      <c r="M45" s="367">
        <v>0.1188</v>
      </c>
      <c r="N45" s="84">
        <f t="shared" si="8"/>
        <v>6.6038012041614538E-2</v>
      </c>
      <c r="O45" s="84">
        <f t="shared" si="6"/>
        <v>0</v>
      </c>
      <c r="P45" s="254">
        <f t="shared" si="7"/>
        <v>6.770000000000001E-2</v>
      </c>
      <c r="Q45" s="133"/>
      <c r="R45" s="167"/>
      <c r="S45" s="145"/>
    </row>
    <row r="46" spans="1:21" s="135" customFormat="1" ht="12.95" customHeight="1">
      <c r="A46" s="435">
        <v>38</v>
      </c>
      <c r="B46" s="436" t="s">
        <v>147</v>
      </c>
      <c r="C46" s="437" t="s">
        <v>149</v>
      </c>
      <c r="D46" s="410">
        <v>457969994.82999998</v>
      </c>
      <c r="E46" s="219">
        <v>2.0000000000000001E-4</v>
      </c>
      <c r="F46" s="360">
        <v>100</v>
      </c>
      <c r="G46" s="360">
        <v>100</v>
      </c>
      <c r="H46" s="425">
        <v>5.4640000000000001E-3</v>
      </c>
      <c r="I46" s="364">
        <v>447636162.89999998</v>
      </c>
      <c r="J46" s="217">
        <f t="shared" si="5"/>
        <v>7.6535944966907071E-4</v>
      </c>
      <c r="K46" s="76">
        <v>100</v>
      </c>
      <c r="L46" s="76">
        <v>100</v>
      </c>
      <c r="M46" s="366">
        <v>1.139E-3</v>
      </c>
      <c r="N46" s="84">
        <f t="shared" si="8"/>
        <v>-2.2564430086377079E-2</v>
      </c>
      <c r="O46" s="84">
        <f t="shared" si="6"/>
        <v>0</v>
      </c>
      <c r="P46" s="254">
        <f t="shared" si="7"/>
        <v>-4.3249999999999999E-3</v>
      </c>
      <c r="Q46" s="133"/>
      <c r="R46" s="177"/>
      <c r="S46" s="145"/>
    </row>
    <row r="47" spans="1:21" s="135" customFormat="1" ht="12.95" customHeight="1">
      <c r="A47" s="435">
        <v>39</v>
      </c>
      <c r="B47" s="436" t="s">
        <v>161</v>
      </c>
      <c r="C47" s="437" t="s">
        <v>162</v>
      </c>
      <c r="D47" s="410">
        <v>481958684.97000003</v>
      </c>
      <c r="E47" s="219">
        <v>5.3145060299999998E-2</v>
      </c>
      <c r="F47" s="360">
        <v>1</v>
      </c>
      <c r="G47" s="360">
        <v>1</v>
      </c>
      <c r="H47" s="425">
        <v>0.11937882790736647</v>
      </c>
      <c r="I47" s="364">
        <v>483059729.19999999</v>
      </c>
      <c r="J47" s="217">
        <f t="shared" si="5"/>
        <v>8.2592596206396065E-4</v>
      </c>
      <c r="K47" s="76">
        <v>1</v>
      </c>
      <c r="L47" s="76">
        <v>1</v>
      </c>
      <c r="M47" s="366">
        <v>0.12038</v>
      </c>
      <c r="N47" s="84">
        <f t="shared" si="8"/>
        <v>2.2845199481538445E-3</v>
      </c>
      <c r="O47" s="84">
        <f t="shared" si="6"/>
        <v>0</v>
      </c>
      <c r="P47" s="254">
        <f t="shared" si="7"/>
        <v>1.0011720926335343E-3</v>
      </c>
      <c r="Q47" s="133"/>
      <c r="R47" s="177"/>
      <c r="S47" s="145"/>
    </row>
    <row r="48" spans="1:21" s="135" customFormat="1" ht="12.95" customHeight="1">
      <c r="A48" s="435">
        <v>40</v>
      </c>
      <c r="B48" s="436" t="s">
        <v>115</v>
      </c>
      <c r="C48" s="437" t="s">
        <v>171</v>
      </c>
      <c r="D48" s="410">
        <v>1685068093.4000001</v>
      </c>
      <c r="E48" s="219">
        <v>6.4199999999999993E-2</v>
      </c>
      <c r="F48" s="360">
        <v>1</v>
      </c>
      <c r="G48" s="360">
        <v>1</v>
      </c>
      <c r="H48" s="425">
        <v>0.1091</v>
      </c>
      <c r="I48" s="410">
        <v>1608416132.72</v>
      </c>
      <c r="J48" s="217">
        <f t="shared" si="5"/>
        <v>2.7500380626138956E-3</v>
      </c>
      <c r="K48" s="76">
        <v>1</v>
      </c>
      <c r="L48" s="76">
        <v>1</v>
      </c>
      <c r="M48" s="366">
        <v>0.1061</v>
      </c>
      <c r="N48" s="84">
        <f t="shared" si="8"/>
        <v>-4.5488939574743044E-2</v>
      </c>
      <c r="O48" s="84">
        <f t="shared" si="6"/>
        <v>0</v>
      </c>
      <c r="P48" s="254">
        <f t="shared" si="7"/>
        <v>-3.0000000000000027E-3</v>
      </c>
      <c r="Q48" s="133"/>
      <c r="R48" s="167"/>
      <c r="S48" s="145"/>
    </row>
    <row r="49" spans="1:21" s="135" customFormat="1" ht="12.95" customHeight="1">
      <c r="A49" s="435">
        <v>41</v>
      </c>
      <c r="B49" s="436" t="s">
        <v>173</v>
      </c>
      <c r="C49" s="437" t="s">
        <v>176</v>
      </c>
      <c r="D49" s="410">
        <v>141020579.27000001</v>
      </c>
      <c r="E49" s="219">
        <v>2.9985000000000001E-2</v>
      </c>
      <c r="F49" s="360">
        <v>1</v>
      </c>
      <c r="G49" s="360">
        <v>1</v>
      </c>
      <c r="H49" s="425">
        <v>0.13750000000000001</v>
      </c>
      <c r="I49" s="410">
        <v>141458938.34999999</v>
      </c>
      <c r="J49" s="217">
        <f t="shared" si="5"/>
        <v>2.4186369239009265E-4</v>
      </c>
      <c r="K49" s="76">
        <v>1</v>
      </c>
      <c r="L49" s="76">
        <v>1</v>
      </c>
      <c r="M49" s="425">
        <v>4.7600000000000003E-2</v>
      </c>
      <c r="N49" s="84">
        <f t="shared" si="8"/>
        <v>3.1084759562694376E-3</v>
      </c>
      <c r="O49" s="84">
        <f t="shared" si="6"/>
        <v>0</v>
      </c>
      <c r="P49" s="254">
        <f t="shared" si="7"/>
        <v>-8.9900000000000008E-2</v>
      </c>
      <c r="Q49" s="133"/>
      <c r="R49" s="167"/>
      <c r="S49" s="145"/>
    </row>
    <row r="50" spans="1:21" s="135" customFormat="1" ht="12.95" customHeight="1">
      <c r="A50" s="435">
        <v>42</v>
      </c>
      <c r="B50" s="436" t="s">
        <v>186</v>
      </c>
      <c r="C50" s="437" t="s">
        <v>187</v>
      </c>
      <c r="D50" s="410">
        <v>996765656.60000002</v>
      </c>
      <c r="E50" s="219">
        <v>9.0300000000000005E-2</v>
      </c>
      <c r="F50" s="360">
        <v>1</v>
      </c>
      <c r="G50" s="360">
        <v>1</v>
      </c>
      <c r="H50" s="425">
        <v>0.1036</v>
      </c>
      <c r="I50" s="364">
        <v>1012643620.22</v>
      </c>
      <c r="J50" s="217">
        <f t="shared" si="5"/>
        <v>1.7313980149892725E-3</v>
      </c>
      <c r="K50" s="76">
        <v>1</v>
      </c>
      <c r="L50" s="76">
        <v>1</v>
      </c>
      <c r="M50" s="366">
        <v>0.1135</v>
      </c>
      <c r="N50" s="84">
        <f t="shared" si="8"/>
        <v>1.5929485044820117E-2</v>
      </c>
      <c r="O50" s="84">
        <f t="shared" si="6"/>
        <v>0</v>
      </c>
      <c r="P50" s="254">
        <f t="shared" si="7"/>
        <v>9.900000000000006E-3</v>
      </c>
      <c r="Q50" s="133"/>
      <c r="R50" s="109"/>
      <c r="S50" s="145"/>
    </row>
    <row r="51" spans="1:21" s="135" customFormat="1" ht="12.95" customHeight="1">
      <c r="A51" s="435">
        <v>43</v>
      </c>
      <c r="B51" s="436" t="s">
        <v>196</v>
      </c>
      <c r="C51" s="437" t="s">
        <v>197</v>
      </c>
      <c r="D51" s="410">
        <v>29551405.120000001</v>
      </c>
      <c r="E51" s="219">
        <v>3.7000000000000002E-3</v>
      </c>
      <c r="F51" s="360">
        <v>100</v>
      </c>
      <c r="G51" s="360">
        <v>100</v>
      </c>
      <c r="H51" s="425">
        <v>9.69E-2</v>
      </c>
      <c r="I51" s="364">
        <v>29551405.120000001</v>
      </c>
      <c r="J51" s="217">
        <f t="shared" si="5"/>
        <v>5.0526407457932747E-5</v>
      </c>
      <c r="K51" s="76">
        <v>100</v>
      </c>
      <c r="L51" s="76">
        <v>100</v>
      </c>
      <c r="M51" s="366">
        <v>9.69E-2</v>
      </c>
      <c r="N51" s="84">
        <f t="shared" si="8"/>
        <v>0</v>
      </c>
      <c r="O51" s="84">
        <f t="shared" si="6"/>
        <v>0</v>
      </c>
      <c r="P51" s="254">
        <f t="shared" si="7"/>
        <v>0</v>
      </c>
      <c r="Q51" s="133"/>
      <c r="S51" s="145"/>
    </row>
    <row r="52" spans="1:21" s="135" customFormat="1" ht="12.95" customHeight="1">
      <c r="A52" s="435">
        <v>44</v>
      </c>
      <c r="B52" s="436" t="s">
        <v>190</v>
      </c>
      <c r="C52" s="437" t="s">
        <v>206</v>
      </c>
      <c r="D52" s="410">
        <v>2272432363.8700004</v>
      </c>
      <c r="E52" s="219">
        <v>7.8700000000000006E-2</v>
      </c>
      <c r="F52" s="360">
        <v>100</v>
      </c>
      <c r="G52" s="360">
        <v>100</v>
      </c>
      <c r="H52" s="425">
        <v>0.11459999999999999</v>
      </c>
      <c r="I52" s="410">
        <v>2228571401.4900002</v>
      </c>
      <c r="J52" s="217">
        <f t="shared" si="5"/>
        <v>3.8103672642142029E-3</v>
      </c>
      <c r="K52" s="76">
        <v>100</v>
      </c>
      <c r="L52" s="76">
        <v>100</v>
      </c>
      <c r="M52" s="366">
        <v>0.1166</v>
      </c>
      <c r="N52" s="84">
        <f>((I52-D52)/D52)</f>
        <v>-1.9301327985535275E-2</v>
      </c>
      <c r="O52" s="84">
        <f>((L52-G52)/G52)</f>
        <v>0</v>
      </c>
      <c r="P52" s="254">
        <f t="shared" si="7"/>
        <v>2.0000000000000018E-3</v>
      </c>
      <c r="Q52" s="133"/>
      <c r="R52" s="185"/>
      <c r="S52" s="145"/>
    </row>
    <row r="53" spans="1:21" s="135" customFormat="1" ht="12.95" customHeight="1">
      <c r="A53" s="241"/>
      <c r="B53" s="130"/>
      <c r="C53" s="282" t="s">
        <v>47</v>
      </c>
      <c r="D53" s="82">
        <f>SUM(D24:D52)</f>
        <v>578013629503.56995</v>
      </c>
      <c r="E53" s="301">
        <f>(D53/$D$163)</f>
        <v>0.41991913919818435</v>
      </c>
      <c r="F53" s="303"/>
      <c r="G53" s="77"/>
      <c r="H53" s="321"/>
      <c r="I53" s="82">
        <f>SUM(I24:I52)</f>
        <v>584870498552.73987</v>
      </c>
      <c r="J53" s="301">
        <f>(I53/$I$163)</f>
        <v>0.42410177324311676</v>
      </c>
      <c r="K53" s="303"/>
      <c r="L53" s="77"/>
      <c r="M53" s="321"/>
      <c r="N53" s="305">
        <f t="shared" si="8"/>
        <v>1.1862815510179198E-2</v>
      </c>
      <c r="O53" s="305"/>
      <c r="P53" s="306">
        <f t="shared" si="7"/>
        <v>0</v>
      </c>
      <c r="Q53" s="133"/>
    </row>
    <row r="54" spans="1:21" s="135" customFormat="1" ht="4.5" customHeight="1">
      <c r="A54" s="452"/>
      <c r="B54" s="453"/>
      <c r="C54" s="453"/>
      <c r="D54" s="453"/>
      <c r="E54" s="453"/>
      <c r="F54" s="453"/>
      <c r="G54" s="453"/>
      <c r="H54" s="453"/>
      <c r="I54" s="453"/>
      <c r="J54" s="453"/>
      <c r="K54" s="453"/>
      <c r="L54" s="453"/>
      <c r="M54" s="453"/>
      <c r="N54" s="453"/>
      <c r="O54" s="453"/>
      <c r="P54" s="454"/>
      <c r="Q54" s="133"/>
    </row>
    <row r="55" spans="1:21" s="135" customFormat="1" ht="12.95" customHeight="1">
      <c r="A55" s="449" t="s">
        <v>212</v>
      </c>
      <c r="B55" s="450"/>
      <c r="C55" s="450"/>
      <c r="D55" s="450"/>
      <c r="E55" s="450"/>
      <c r="F55" s="450"/>
      <c r="G55" s="450"/>
      <c r="H55" s="450"/>
      <c r="I55" s="450"/>
      <c r="J55" s="450"/>
      <c r="K55" s="450"/>
      <c r="L55" s="450"/>
      <c r="M55" s="450"/>
      <c r="N55" s="450"/>
      <c r="O55" s="450"/>
      <c r="P55" s="451"/>
      <c r="Q55" s="133"/>
      <c r="T55" s="147"/>
      <c r="U55" s="148"/>
    </row>
    <row r="56" spans="1:21" s="135" customFormat="1" ht="12.95" customHeight="1">
      <c r="A56" s="435">
        <v>45</v>
      </c>
      <c r="B56" s="436" t="s">
        <v>6</v>
      </c>
      <c r="C56" s="437" t="s">
        <v>21</v>
      </c>
      <c r="D56" s="417">
        <v>50718679146.620003</v>
      </c>
      <c r="E56" s="217">
        <f>(D56/$D$86)</f>
        <v>0.14473964239259424</v>
      </c>
      <c r="F56" s="418">
        <v>243.9</v>
      </c>
      <c r="G56" s="418">
        <v>243.9</v>
      </c>
      <c r="H56" s="425">
        <v>3.5200000000000002E-2</v>
      </c>
      <c r="I56" s="417">
        <v>50320551827.019997</v>
      </c>
      <c r="J56" s="217">
        <f>(I56/$I$86)</f>
        <v>0.1464375139959469</v>
      </c>
      <c r="K56" s="418">
        <v>244.05</v>
      </c>
      <c r="L56" s="418">
        <v>244.05</v>
      </c>
      <c r="M56" s="371">
        <v>3.5799999999999998E-2</v>
      </c>
      <c r="N56" s="84">
        <f>((I56-D56)/D56)</f>
        <v>-7.8497178218912295E-3</v>
      </c>
      <c r="O56" s="84">
        <f>((L56-G56)/G56)</f>
        <v>6.1500615006152394E-4</v>
      </c>
      <c r="P56" s="254">
        <f t="shared" ref="P56:P86" si="9">M56-H56</f>
        <v>5.9999999999999637E-4</v>
      </c>
      <c r="Q56" s="133"/>
      <c r="R56" s="167"/>
    </row>
    <row r="57" spans="1:21" s="135" customFormat="1" ht="12.95" customHeight="1">
      <c r="A57" s="435">
        <v>46</v>
      </c>
      <c r="B57" s="436" t="s">
        <v>63</v>
      </c>
      <c r="C57" s="437" t="s">
        <v>22</v>
      </c>
      <c r="D57" s="417">
        <v>1413795959.5599999</v>
      </c>
      <c r="E57" s="217">
        <f t="shared" ref="E57:E85" si="10">(D57/$D$86)</f>
        <v>4.034653998209378E-3</v>
      </c>
      <c r="F57" s="418">
        <v>319.07350000000002</v>
      </c>
      <c r="G57" s="418">
        <v>319.07350000000002</v>
      </c>
      <c r="H57" s="425">
        <v>0.14199999999999999</v>
      </c>
      <c r="I57" s="417">
        <v>1416879097.6600001</v>
      </c>
      <c r="J57" s="217">
        <f t="shared" ref="J57:J62" si="11">(I57/$I$86)</f>
        <v>4.1232507427062968E-3</v>
      </c>
      <c r="K57" s="418">
        <v>319.76929999999999</v>
      </c>
      <c r="L57" s="418">
        <v>319.76929999999999</v>
      </c>
      <c r="M57" s="371">
        <v>0.14199999999999999</v>
      </c>
      <c r="N57" s="132">
        <f>((I57-D57)/D57)</f>
        <v>2.1807518115695237E-3</v>
      </c>
      <c r="O57" s="132">
        <f>((L57-G57)/G57)</f>
        <v>2.1806887754701122E-3</v>
      </c>
      <c r="P57" s="254">
        <f t="shared" si="9"/>
        <v>0</v>
      </c>
      <c r="Q57" s="133"/>
      <c r="R57" s="167"/>
      <c r="S57" s="149"/>
    </row>
    <row r="58" spans="1:21" s="135" customFormat="1" ht="12.95" customHeight="1">
      <c r="A58" s="435">
        <v>47</v>
      </c>
      <c r="B58" s="436" t="s">
        <v>203</v>
      </c>
      <c r="C58" s="437" t="s">
        <v>210</v>
      </c>
      <c r="D58" s="417">
        <v>58482063521.669998</v>
      </c>
      <c r="E58" s="217">
        <f t="shared" si="10"/>
        <v>0.16689458603678167</v>
      </c>
      <c r="F58" s="374">
        <v>1450.16</v>
      </c>
      <c r="G58" s="417">
        <v>1450.16</v>
      </c>
      <c r="H58" s="425">
        <v>0.1139</v>
      </c>
      <c r="I58" s="417">
        <v>58723149937</v>
      </c>
      <c r="J58" s="217">
        <f t="shared" si="11"/>
        <v>0.17088986067454218</v>
      </c>
      <c r="K58" s="374">
        <v>1453.19</v>
      </c>
      <c r="L58" s="417">
        <v>1453.19</v>
      </c>
      <c r="M58" s="425">
        <v>0.1147</v>
      </c>
      <c r="N58" s="84">
        <f>((I58-D58)/D58)</f>
        <v>4.1223992590594801E-3</v>
      </c>
      <c r="O58" s="84">
        <f>((L58-G58)/G58)</f>
        <v>2.0894246152148538E-3</v>
      </c>
      <c r="P58" s="254">
        <f t="shared" si="9"/>
        <v>7.9999999999999516E-4</v>
      </c>
      <c r="Q58" s="133"/>
      <c r="R58" s="167"/>
      <c r="S58" s="150"/>
      <c r="T58" s="143"/>
    </row>
    <row r="59" spans="1:21" s="151" customFormat="1" ht="12.95" customHeight="1">
      <c r="A59" s="435">
        <v>48</v>
      </c>
      <c r="B59" s="436" t="s">
        <v>186</v>
      </c>
      <c r="C59" s="437" t="s">
        <v>188</v>
      </c>
      <c r="D59" s="417">
        <v>666126481.77999997</v>
      </c>
      <c r="E59" s="217">
        <f t="shared" si="10"/>
        <v>1.9009743625687347E-3</v>
      </c>
      <c r="F59" s="374">
        <v>1.0548999999999999</v>
      </c>
      <c r="G59" s="374">
        <v>1.0548999999999999</v>
      </c>
      <c r="H59" s="425">
        <v>9.4084927418261716E-2</v>
      </c>
      <c r="I59" s="368">
        <v>668106344.90999997</v>
      </c>
      <c r="J59" s="217">
        <f t="shared" si="11"/>
        <v>1.94425197422031E-3</v>
      </c>
      <c r="K59" s="372">
        <v>1.0569999999999999</v>
      </c>
      <c r="L59" s="372">
        <v>1.0569999999999999</v>
      </c>
      <c r="M59" s="371">
        <v>0.10380130818086641</v>
      </c>
      <c r="N59" s="84">
        <f>(I59/D59)/D59</f>
        <v>1.5056783215157678E-9</v>
      </c>
      <c r="O59" s="84">
        <f>(L59-G59)/G59</f>
        <v>1.9907100199070917E-3</v>
      </c>
      <c r="P59" s="254">
        <f t="shared" si="9"/>
        <v>9.7163807626046983E-3</v>
      </c>
      <c r="Q59" s="133"/>
      <c r="R59" s="177"/>
      <c r="S59" s="186"/>
    </row>
    <row r="60" spans="1:21" s="135" customFormat="1" ht="12.95" customHeight="1">
      <c r="A60" s="435">
        <v>49</v>
      </c>
      <c r="B60" s="436" t="s">
        <v>10</v>
      </c>
      <c r="C60" s="437" t="s">
        <v>23</v>
      </c>
      <c r="D60" s="417">
        <v>2794663073.9014001</v>
      </c>
      <c r="E60" s="217">
        <f t="shared" si="10"/>
        <v>7.9753365176355034E-3</v>
      </c>
      <c r="F60" s="417">
        <v>3673.3261683332698</v>
      </c>
      <c r="G60" s="417">
        <v>3673.3261683332698</v>
      </c>
      <c r="H60" s="425">
        <v>6.6983435690110921E-2</v>
      </c>
      <c r="I60" s="368">
        <v>2782476333.9573998</v>
      </c>
      <c r="J60" s="217">
        <f t="shared" si="11"/>
        <v>8.0972664707243871E-3</v>
      </c>
      <c r="K60" s="369">
        <v>3679.3632369573702</v>
      </c>
      <c r="L60" s="417">
        <v>3679.3632369573702</v>
      </c>
      <c r="M60" s="371">
        <v>6.7489323334595633E-2</v>
      </c>
      <c r="N60" s="84">
        <f t="shared" ref="N60:N86" si="12">((I60-D60)/D60)</f>
        <v>-4.3607188493700374E-3</v>
      </c>
      <c r="O60" s="84">
        <f t="shared" ref="O60:O85" si="13">((L60-G60)/G60)</f>
        <v>1.6434883120764656E-3</v>
      </c>
      <c r="P60" s="254">
        <f t="shared" si="9"/>
        <v>5.0588764448471213E-4</v>
      </c>
      <c r="Q60" s="133"/>
      <c r="R60" s="167"/>
      <c r="S60" s="154"/>
      <c r="T60" s="154"/>
    </row>
    <row r="61" spans="1:21" s="135" customFormat="1" ht="12.95" customHeight="1">
      <c r="A61" s="435">
        <v>50</v>
      </c>
      <c r="B61" s="436" t="s">
        <v>46</v>
      </c>
      <c r="C61" s="437" t="s">
        <v>169</v>
      </c>
      <c r="D61" s="417">
        <v>99497089104.960007</v>
      </c>
      <c r="E61" s="217">
        <f t="shared" si="10"/>
        <v>0.2839421952319458</v>
      </c>
      <c r="F61" s="417">
        <v>1.9357</v>
      </c>
      <c r="G61" s="417">
        <v>1.9357</v>
      </c>
      <c r="H61" s="425">
        <v>6.2700000000000006E-2</v>
      </c>
      <c r="I61" s="417">
        <v>100280477730.44</v>
      </c>
      <c r="J61" s="217">
        <f t="shared" si="11"/>
        <v>0.2918255728127056</v>
      </c>
      <c r="K61" s="417">
        <v>1.9380999999999999</v>
      </c>
      <c r="L61" s="417">
        <v>1.9380999999999999</v>
      </c>
      <c r="M61" s="371">
        <v>6.2700000000000006E-2</v>
      </c>
      <c r="N61" s="132">
        <f t="shared" si="12"/>
        <v>7.8734828579114999E-3</v>
      </c>
      <c r="O61" s="132">
        <f t="shared" si="13"/>
        <v>1.2398615487936961E-3</v>
      </c>
      <c r="P61" s="254">
        <f t="shared" si="9"/>
        <v>0</v>
      </c>
      <c r="Q61" s="133"/>
      <c r="R61" s="167"/>
      <c r="S61" s="154"/>
      <c r="T61" s="154"/>
    </row>
    <row r="62" spans="1:21" s="135" customFormat="1" ht="12.95" customHeight="1">
      <c r="A62" s="435">
        <v>51</v>
      </c>
      <c r="B62" s="436" t="s">
        <v>277</v>
      </c>
      <c r="C62" s="437" t="s">
        <v>54</v>
      </c>
      <c r="D62" s="417">
        <v>9675743498.0599995</v>
      </c>
      <c r="E62" s="217">
        <f t="shared" si="10"/>
        <v>2.7612384181834572E-2</v>
      </c>
      <c r="F62" s="418">
        <v>1</v>
      </c>
      <c r="G62" s="418">
        <v>1</v>
      </c>
      <c r="H62" s="425">
        <v>0.06</v>
      </c>
      <c r="I62" s="417">
        <v>9691980748.7800007</v>
      </c>
      <c r="J62" s="217">
        <f t="shared" si="11"/>
        <v>2.8204570796972698E-2</v>
      </c>
      <c r="K62" s="370">
        <v>1</v>
      </c>
      <c r="L62" s="370">
        <v>1</v>
      </c>
      <c r="M62" s="371">
        <v>0.06</v>
      </c>
      <c r="N62" s="84">
        <f t="shared" si="12"/>
        <v>1.678139847677526E-3</v>
      </c>
      <c r="O62" s="84">
        <f t="shared" si="13"/>
        <v>0</v>
      </c>
      <c r="P62" s="254">
        <f t="shared" si="9"/>
        <v>0</v>
      </c>
      <c r="Q62" s="133"/>
      <c r="R62" s="167"/>
      <c r="S62" s="188"/>
      <c r="T62" s="154"/>
    </row>
    <row r="63" spans="1:21" s="135" customFormat="1" ht="12" customHeight="1">
      <c r="A63" s="435">
        <v>52</v>
      </c>
      <c r="B63" s="436" t="s">
        <v>16</v>
      </c>
      <c r="C63" s="437" t="s">
        <v>24</v>
      </c>
      <c r="D63" s="417">
        <v>3595890529.1900001</v>
      </c>
      <c r="E63" s="217">
        <f t="shared" si="10"/>
        <v>1.0261858511206165E-2</v>
      </c>
      <c r="F63" s="418">
        <v>23.356300000000001</v>
      </c>
      <c r="G63" s="418">
        <v>23.356300000000001</v>
      </c>
      <c r="H63" s="425">
        <v>6.4000000000000001E-2</v>
      </c>
      <c r="I63" s="417">
        <v>3596661152.0300002</v>
      </c>
      <c r="J63" s="217">
        <f>(I63/$I$86)</f>
        <v>1.0466620469496991E-2</v>
      </c>
      <c r="K63" s="418">
        <v>23.387</v>
      </c>
      <c r="L63" s="418">
        <v>23.387</v>
      </c>
      <c r="M63" s="371">
        <v>6.54E-2</v>
      </c>
      <c r="N63" s="84">
        <f t="shared" si="12"/>
        <v>2.1430653512517826E-4</v>
      </c>
      <c r="O63" s="84">
        <f t="shared" si="13"/>
        <v>1.3144205203734969E-3</v>
      </c>
      <c r="P63" s="254">
        <f t="shared" si="9"/>
        <v>1.3999999999999985E-3</v>
      </c>
      <c r="Q63" s="133"/>
      <c r="R63" s="170"/>
      <c r="S63" s="208"/>
      <c r="T63" s="189"/>
    </row>
    <row r="64" spans="1:21" s="135" customFormat="1" ht="12.95" customHeight="1">
      <c r="A64" s="435">
        <v>53</v>
      </c>
      <c r="B64" s="436" t="s">
        <v>111</v>
      </c>
      <c r="C64" s="437" t="s">
        <v>114</v>
      </c>
      <c r="D64" s="417">
        <v>411138149.30000001</v>
      </c>
      <c r="E64" s="217">
        <f t="shared" si="10"/>
        <v>1.1732953165362698E-3</v>
      </c>
      <c r="F64" s="418">
        <v>2.0928</v>
      </c>
      <c r="G64" s="418">
        <v>2.0928</v>
      </c>
      <c r="H64" s="425">
        <v>-0.22574813264189811</v>
      </c>
      <c r="I64" s="368">
        <v>402997271.79000002</v>
      </c>
      <c r="J64" s="217">
        <f>(I64/$I$86)</f>
        <v>1.1727597668431883E-3</v>
      </c>
      <c r="K64" s="370">
        <v>2.0512999999999999</v>
      </c>
      <c r="L64" s="418">
        <v>2.0512999999999999</v>
      </c>
      <c r="M64" s="371">
        <v>-1.0339872761031041</v>
      </c>
      <c r="N64" s="132">
        <f t="shared" si="12"/>
        <v>-1.9800832211412569E-2</v>
      </c>
      <c r="O64" s="132">
        <f t="shared" si="13"/>
        <v>-1.9829892966360899E-2</v>
      </c>
      <c r="P64" s="254">
        <f t="shared" si="9"/>
        <v>-0.80823914346120607</v>
      </c>
      <c r="Q64" s="133"/>
      <c r="R64" s="177"/>
      <c r="S64" s="210"/>
      <c r="T64" s="190"/>
      <c r="U64" s="208"/>
    </row>
    <row r="65" spans="1:21" s="135" customFormat="1" ht="12.95" customHeight="1">
      <c r="A65" s="435">
        <v>54</v>
      </c>
      <c r="B65" s="436" t="s">
        <v>6</v>
      </c>
      <c r="C65" s="437" t="s">
        <v>69</v>
      </c>
      <c r="D65" s="417">
        <v>16258891491.629999</v>
      </c>
      <c r="E65" s="217">
        <f t="shared" si="10"/>
        <v>4.6399200053997232E-2</v>
      </c>
      <c r="F65" s="418">
        <v>329.73</v>
      </c>
      <c r="G65" s="418">
        <v>329.73</v>
      </c>
      <c r="H65" s="425">
        <v>5.28E-2</v>
      </c>
      <c r="I65" s="417">
        <v>15660309374.809999</v>
      </c>
      <c r="J65" s="217">
        <f>(I65/$I$86)</f>
        <v>4.5572965517902297E-2</v>
      </c>
      <c r="K65" s="418">
        <v>330.65</v>
      </c>
      <c r="L65" s="418">
        <v>330.65</v>
      </c>
      <c r="M65" s="371">
        <v>5.5800000000000002E-2</v>
      </c>
      <c r="N65" s="84">
        <f t="shared" si="12"/>
        <v>-3.6815678186187965E-2</v>
      </c>
      <c r="O65" s="84">
        <f t="shared" si="13"/>
        <v>2.7901616474083615E-3</v>
      </c>
      <c r="P65" s="254">
        <f t="shared" si="9"/>
        <v>3.0000000000000027E-3</v>
      </c>
      <c r="Q65" s="133"/>
      <c r="R65" s="167"/>
      <c r="S65" s="154"/>
      <c r="T65" s="190"/>
      <c r="U65" s="208"/>
    </row>
    <row r="66" spans="1:21" s="135" customFormat="1" ht="12.95" customHeight="1">
      <c r="A66" s="435">
        <v>55</v>
      </c>
      <c r="B66" s="436" t="s">
        <v>25</v>
      </c>
      <c r="C66" s="437" t="s">
        <v>40</v>
      </c>
      <c r="D66" s="417">
        <v>6677179017.5900002</v>
      </c>
      <c r="E66" s="217">
        <f t="shared" si="10"/>
        <v>1.9055159153562398E-2</v>
      </c>
      <c r="F66" s="418">
        <v>1.08</v>
      </c>
      <c r="G66" s="418">
        <v>1.08</v>
      </c>
      <c r="H66" s="425">
        <v>0.10539999999999999</v>
      </c>
      <c r="I66" s="417">
        <v>6851656549.5699997</v>
      </c>
      <c r="J66" s="217">
        <f>(I66/$I$115)</f>
        <v>0.14985328319805036</v>
      </c>
      <c r="K66" s="370">
        <v>1.0900000000000001</v>
      </c>
      <c r="L66" s="370">
        <v>1.0900000000000001</v>
      </c>
      <c r="M66" s="371">
        <v>0.1103</v>
      </c>
      <c r="N66" s="84">
        <f t="shared" si="12"/>
        <v>2.6130425965870518E-2</v>
      </c>
      <c r="O66" s="84">
        <f t="shared" si="13"/>
        <v>9.2592592592592674E-3</v>
      </c>
      <c r="P66" s="254">
        <f t="shared" si="9"/>
        <v>4.9000000000000016E-3</v>
      </c>
      <c r="Q66" s="133"/>
      <c r="R66" s="167"/>
      <c r="S66" s="191"/>
      <c r="T66" s="187"/>
    </row>
    <row r="67" spans="1:21" s="135" customFormat="1" ht="12.95" customHeight="1">
      <c r="A67" s="435">
        <v>56</v>
      </c>
      <c r="B67" s="436" t="s">
        <v>144</v>
      </c>
      <c r="C67" s="437" t="s">
        <v>121</v>
      </c>
      <c r="D67" s="417">
        <v>1743471695.3299999</v>
      </c>
      <c r="E67" s="217">
        <f t="shared" si="10"/>
        <v>4.9754740058227899E-3</v>
      </c>
      <c r="F67" s="418">
        <v>3.58</v>
      </c>
      <c r="G67" s="418">
        <v>3.58</v>
      </c>
      <c r="H67" s="405">
        <v>-0.1196</v>
      </c>
      <c r="I67" s="417">
        <v>1745150926.0799999</v>
      </c>
      <c r="J67" s="217">
        <f t="shared" ref="J67:J82" si="14">(I67/$I$86)</f>
        <v>5.0785524777503975E-3</v>
      </c>
      <c r="K67" s="418">
        <v>3.58</v>
      </c>
      <c r="L67" s="418">
        <v>3.58</v>
      </c>
      <c r="M67" s="405">
        <v>-0.11609999999999999</v>
      </c>
      <c r="N67" s="84">
        <f t="shared" si="12"/>
        <v>9.6315343374826594E-4</v>
      </c>
      <c r="O67" s="84">
        <f t="shared" si="13"/>
        <v>0</v>
      </c>
      <c r="P67" s="254">
        <f t="shared" si="9"/>
        <v>3.5000000000000031E-3</v>
      </c>
      <c r="Q67" s="133"/>
      <c r="R67" s="109"/>
      <c r="S67" s="190"/>
      <c r="T67" s="210"/>
    </row>
    <row r="68" spans="1:21" s="135" customFormat="1" ht="12" customHeight="1">
      <c r="A68" s="435">
        <v>57</v>
      </c>
      <c r="B68" s="436" t="s">
        <v>6</v>
      </c>
      <c r="C68" s="437" t="s">
        <v>74</v>
      </c>
      <c r="D68" s="417">
        <v>45921968186.169998</v>
      </c>
      <c r="E68" s="217">
        <f t="shared" si="10"/>
        <v>0.13105091388550655</v>
      </c>
      <c r="F68" s="417">
        <v>4547.3500000000004</v>
      </c>
      <c r="G68" s="417">
        <v>4547.3500000000004</v>
      </c>
      <c r="H68" s="425">
        <v>6.8599999999999994E-2</v>
      </c>
      <c r="I68" s="417">
        <v>40895149398.800003</v>
      </c>
      <c r="J68" s="217">
        <f t="shared" si="14"/>
        <v>0.11900871105387005</v>
      </c>
      <c r="K68" s="417">
        <v>4551.1000000000004</v>
      </c>
      <c r="L68" s="417">
        <v>4551.1000000000004</v>
      </c>
      <c r="M68" s="371">
        <v>6.9500000000000006E-2</v>
      </c>
      <c r="N68" s="84">
        <f t="shared" si="12"/>
        <v>-0.10946435847416243</v>
      </c>
      <c r="O68" s="84">
        <f t="shared" si="13"/>
        <v>8.2465611839862771E-4</v>
      </c>
      <c r="P68" s="254">
        <f t="shared" si="9"/>
        <v>9.000000000000119E-4</v>
      </c>
      <c r="Q68" s="133"/>
      <c r="S68" s="190"/>
      <c r="T68" s="210"/>
    </row>
    <row r="69" spans="1:21" s="135" customFormat="1" ht="12.95" customHeight="1">
      <c r="A69" s="435">
        <v>58</v>
      </c>
      <c r="B69" s="436" t="s">
        <v>6</v>
      </c>
      <c r="C69" s="437" t="s">
        <v>75</v>
      </c>
      <c r="D69" s="417">
        <v>231730138.72</v>
      </c>
      <c r="E69" s="217">
        <f t="shared" si="10"/>
        <v>6.6130541990177725E-4</v>
      </c>
      <c r="F69" s="417">
        <v>4105.62</v>
      </c>
      <c r="G69" s="417">
        <v>4119.1400000000003</v>
      </c>
      <c r="H69" s="425">
        <v>7.2800000000000004E-2</v>
      </c>
      <c r="I69" s="417">
        <v>232876063.88</v>
      </c>
      <c r="J69" s="217">
        <f t="shared" si="14"/>
        <v>6.7769113464763941E-4</v>
      </c>
      <c r="K69" s="417">
        <v>4125.84</v>
      </c>
      <c r="L69" s="417">
        <v>4139.5600000000004</v>
      </c>
      <c r="M69" s="371">
        <v>7.8100000000000003E-2</v>
      </c>
      <c r="N69" s="84">
        <f t="shared" si="12"/>
        <v>4.9450846848394635E-3</v>
      </c>
      <c r="O69" s="84">
        <f t="shared" si="13"/>
        <v>4.9573454653155926E-3</v>
      </c>
      <c r="P69" s="254">
        <f t="shared" si="9"/>
        <v>5.2999999999999992E-3</v>
      </c>
      <c r="Q69" s="133"/>
      <c r="S69" s="467"/>
      <c r="T69" s="467"/>
    </row>
    <row r="70" spans="1:21" s="151" customFormat="1" ht="12.95" customHeight="1">
      <c r="A70" s="435">
        <v>59</v>
      </c>
      <c r="B70" s="436" t="s">
        <v>97</v>
      </c>
      <c r="C70" s="437" t="s">
        <v>98</v>
      </c>
      <c r="D70" s="417">
        <v>55423449.799999997</v>
      </c>
      <c r="E70" s="217">
        <f t="shared" si="10"/>
        <v>1.5816599405172994E-4</v>
      </c>
      <c r="F70" s="374">
        <v>11.628500000000001</v>
      </c>
      <c r="G70" s="417">
        <v>11.7029</v>
      </c>
      <c r="H70" s="425">
        <v>4.2500000000000003E-2</v>
      </c>
      <c r="I70" s="417">
        <v>49130227.119999997</v>
      </c>
      <c r="J70" s="217">
        <f t="shared" si="14"/>
        <v>1.4297355772728042E-4</v>
      </c>
      <c r="K70" s="374">
        <v>10.3513</v>
      </c>
      <c r="L70" s="417">
        <v>10.429</v>
      </c>
      <c r="M70" s="371">
        <v>-7.1499999999999994E-2</v>
      </c>
      <c r="N70" s="84">
        <f t="shared" si="12"/>
        <v>-0.11354801447238674</v>
      </c>
      <c r="O70" s="84">
        <f t="shared" si="13"/>
        <v>-0.10885336113271064</v>
      </c>
      <c r="P70" s="254">
        <f t="shared" si="9"/>
        <v>-0.11399999999999999</v>
      </c>
      <c r="Q70" s="133"/>
      <c r="R70" s="192"/>
      <c r="S70" s="193"/>
      <c r="T70" s="474"/>
      <c r="U70" s="152"/>
    </row>
    <row r="71" spans="1:21" s="135" customFormat="1" ht="12.95" customHeight="1">
      <c r="A71" s="435">
        <v>60</v>
      </c>
      <c r="B71" s="436" t="s">
        <v>28</v>
      </c>
      <c r="C71" s="437" t="s">
        <v>92</v>
      </c>
      <c r="D71" s="417">
        <v>15696734331.639999</v>
      </c>
      <c r="E71" s="424">
        <f t="shared" si="10"/>
        <v>4.4794930627536603E-2</v>
      </c>
      <c r="F71" s="417">
        <v>1167.9100000000001</v>
      </c>
      <c r="G71" s="417">
        <v>1167.9100000000001</v>
      </c>
      <c r="H71" s="425">
        <v>8.2500000000000004E-2</v>
      </c>
      <c r="I71" s="417">
        <v>15000266120.950001</v>
      </c>
      <c r="J71" s="424">
        <f t="shared" si="14"/>
        <v>4.3652177893050495E-2</v>
      </c>
      <c r="K71" s="417">
        <v>1169.9000000000001</v>
      </c>
      <c r="L71" s="417">
        <v>1169.9000000000001</v>
      </c>
      <c r="M71" s="425">
        <v>8.4199999999999997E-2</v>
      </c>
      <c r="N71" s="84">
        <f t="shared" si="12"/>
        <v>-4.4370261735660749E-2</v>
      </c>
      <c r="O71" s="84">
        <f t="shared" si="13"/>
        <v>1.7038984168300717E-3</v>
      </c>
      <c r="P71" s="254">
        <f t="shared" si="9"/>
        <v>1.6999999999999932E-3</v>
      </c>
      <c r="Q71" s="133"/>
      <c r="S71" s="194"/>
      <c r="T71" s="474"/>
    </row>
    <row r="72" spans="1:21" s="135" customFormat="1" ht="12.95" customHeight="1">
      <c r="A72" s="435">
        <v>61</v>
      </c>
      <c r="B72" s="436" t="s">
        <v>193</v>
      </c>
      <c r="C72" s="437" t="s">
        <v>192</v>
      </c>
      <c r="D72" s="417">
        <v>22954490.91</v>
      </c>
      <c r="E72" s="217">
        <f t="shared" si="10"/>
        <v>6.5506926866388401E-5</v>
      </c>
      <c r="F72" s="417">
        <v>0.67920000000000003</v>
      </c>
      <c r="G72" s="417">
        <v>0.67920000000000003</v>
      </c>
      <c r="H72" s="425">
        <v>-4.7999999999999996E-3</v>
      </c>
      <c r="I72" s="368">
        <v>22969427.399999999</v>
      </c>
      <c r="J72" s="217">
        <f t="shared" si="14"/>
        <v>6.6843182839665998E-5</v>
      </c>
      <c r="K72" s="369">
        <v>0.67969999999999997</v>
      </c>
      <c r="L72" s="369">
        <v>0.67969999999999997</v>
      </c>
      <c r="M72" s="371">
        <v>-4.1000000000000003E-3</v>
      </c>
      <c r="N72" s="132">
        <f>((I72-D72)/D72)</f>
        <v>6.5070012044969204E-4</v>
      </c>
      <c r="O72" s="132">
        <f>((L72-G72)/G72)</f>
        <v>7.3616018845692717E-4</v>
      </c>
      <c r="P72" s="254">
        <f t="shared" si="9"/>
        <v>6.9999999999999923E-4</v>
      </c>
      <c r="Q72" s="133"/>
      <c r="R72" s="195"/>
      <c r="S72" s="153"/>
      <c r="T72" s="474"/>
    </row>
    <row r="73" spans="1:21" s="135" customFormat="1" ht="12.95" customHeight="1">
      <c r="A73" s="435">
        <v>62</v>
      </c>
      <c r="B73" s="436" t="s">
        <v>106</v>
      </c>
      <c r="C73" s="437" t="s">
        <v>109</v>
      </c>
      <c r="D73" s="417">
        <v>392102794.94</v>
      </c>
      <c r="E73" s="217">
        <f t="shared" si="10"/>
        <v>1.118972719236014E-3</v>
      </c>
      <c r="F73" s="417">
        <v>1139.7329999999999</v>
      </c>
      <c r="G73" s="417">
        <v>1149.99</v>
      </c>
      <c r="H73" s="425">
        <v>2.0299999999999999E-2</v>
      </c>
      <c r="I73" s="417">
        <v>392934853.00999999</v>
      </c>
      <c r="J73" s="217">
        <f t="shared" si="14"/>
        <v>1.1434771867157956E-3</v>
      </c>
      <c r="K73" s="417">
        <v>1141.74</v>
      </c>
      <c r="L73" s="417">
        <v>1152.94</v>
      </c>
      <c r="M73" s="425">
        <v>2.2599999999999999E-2</v>
      </c>
      <c r="N73" s="84">
        <f t="shared" si="12"/>
        <v>2.122040650404737E-3</v>
      </c>
      <c r="O73" s="84">
        <f t="shared" si="13"/>
        <v>2.5652396977365417E-3</v>
      </c>
      <c r="P73" s="254">
        <f t="shared" si="9"/>
        <v>2.3E-3</v>
      </c>
      <c r="Q73" s="133"/>
      <c r="R73" s="146"/>
      <c r="S73" s="153"/>
      <c r="T73" s="474"/>
    </row>
    <row r="74" spans="1:21" s="135" customFormat="1" ht="12.95" customHeight="1">
      <c r="A74" s="435">
        <v>63</v>
      </c>
      <c r="B74" s="436" t="s">
        <v>277</v>
      </c>
      <c r="C74" s="437" t="s">
        <v>110</v>
      </c>
      <c r="D74" s="417">
        <v>166400591.05000001</v>
      </c>
      <c r="E74" s="217">
        <f t="shared" si="10"/>
        <v>4.7486966237562944E-4</v>
      </c>
      <c r="F74" s="417">
        <v>144.25</v>
      </c>
      <c r="G74" s="417">
        <v>144.25</v>
      </c>
      <c r="H74" s="425">
        <v>1.1000000000000001E-3</v>
      </c>
      <c r="I74" s="417">
        <v>166576336.71000001</v>
      </c>
      <c r="J74" s="217">
        <f t="shared" si="14"/>
        <v>4.8475272533212116E-4</v>
      </c>
      <c r="K74" s="369">
        <v>144.41</v>
      </c>
      <c r="L74" s="417">
        <v>144.41</v>
      </c>
      <c r="M74" s="371">
        <v>1.1000000000000001E-3</v>
      </c>
      <c r="N74" s="84">
        <f t="shared" si="12"/>
        <v>1.0561600706525641E-3</v>
      </c>
      <c r="O74" s="84">
        <f t="shared" si="13"/>
        <v>1.109185441941051E-3</v>
      </c>
      <c r="P74" s="254">
        <f t="shared" si="9"/>
        <v>0</v>
      </c>
      <c r="Q74" s="133"/>
      <c r="R74" s="167"/>
      <c r="S74" s="154"/>
      <c r="T74" s="474"/>
    </row>
    <row r="75" spans="1:21" s="135" customFormat="1" ht="12.95" customHeight="1">
      <c r="A75" s="435">
        <v>64</v>
      </c>
      <c r="B75" s="436" t="s">
        <v>112</v>
      </c>
      <c r="C75" s="437" t="s">
        <v>113</v>
      </c>
      <c r="D75" s="417">
        <v>771898195.37</v>
      </c>
      <c r="E75" s="217">
        <f>(D75/$D$86)</f>
        <v>2.2028229173390881E-3</v>
      </c>
      <c r="F75" s="418">
        <v>196.42060000000001</v>
      </c>
      <c r="G75" s="418">
        <v>198.05605800000001</v>
      </c>
      <c r="H75" s="425">
        <v>9.5600000000000004E-2</v>
      </c>
      <c r="I75" s="417">
        <v>767774833.65999997</v>
      </c>
      <c r="J75" s="217">
        <f t="shared" si="14"/>
        <v>2.2342966018399539E-3</v>
      </c>
      <c r="K75" s="418">
        <v>195.46441999999999</v>
      </c>
      <c r="L75" s="418">
        <v>197.18032299999999</v>
      </c>
      <c r="M75" s="425">
        <v>9.3600000000000003E-2</v>
      </c>
      <c r="N75" s="84">
        <f t="shared" si="12"/>
        <v>-5.3418465475535346E-3</v>
      </c>
      <c r="O75" s="84">
        <f t="shared" si="13"/>
        <v>-4.4216521768802456E-3</v>
      </c>
      <c r="P75" s="254">
        <f t="shared" si="9"/>
        <v>-2.0000000000000018E-3</v>
      </c>
      <c r="Q75" s="133"/>
      <c r="R75" s="167"/>
      <c r="S75" s="196"/>
      <c r="T75" s="474"/>
    </row>
    <row r="76" spans="1:21" s="135" customFormat="1" ht="12.95" customHeight="1">
      <c r="A76" s="435">
        <v>65</v>
      </c>
      <c r="B76" s="436" t="s">
        <v>116</v>
      </c>
      <c r="C76" s="437" t="s">
        <v>119</v>
      </c>
      <c r="D76" s="417">
        <v>317338987.88999999</v>
      </c>
      <c r="E76" s="217">
        <f t="shared" si="10"/>
        <v>9.0561371859951842E-4</v>
      </c>
      <c r="F76" s="418">
        <v>1.3449</v>
      </c>
      <c r="G76" s="418">
        <v>1.3449</v>
      </c>
      <c r="H76" s="425">
        <v>7.7999999999999996E-3</v>
      </c>
      <c r="I76" s="417">
        <v>318233795.49000001</v>
      </c>
      <c r="J76" s="217">
        <f t="shared" si="14"/>
        <v>9.260901200218403E-4</v>
      </c>
      <c r="K76" s="370">
        <v>1.3487</v>
      </c>
      <c r="L76" s="370">
        <v>1.3487</v>
      </c>
      <c r="M76" s="371">
        <v>1.0500000000000001E-2</v>
      </c>
      <c r="N76" s="84">
        <f t="shared" si="12"/>
        <v>2.8197216041736203E-3</v>
      </c>
      <c r="O76" s="84">
        <f t="shared" si="13"/>
        <v>2.82548888393191E-3</v>
      </c>
      <c r="P76" s="254">
        <f t="shared" si="9"/>
        <v>2.700000000000001E-3</v>
      </c>
      <c r="Q76" s="133"/>
      <c r="R76" s="177"/>
      <c r="S76" s="196"/>
      <c r="T76" s="474"/>
    </row>
    <row r="77" spans="1:21" s="135" customFormat="1" ht="12.95" customHeight="1">
      <c r="A77" s="435">
        <v>66</v>
      </c>
      <c r="B77" s="436" t="s">
        <v>147</v>
      </c>
      <c r="C77" s="437" t="s">
        <v>150</v>
      </c>
      <c r="D77" s="417">
        <v>405489397.58999997</v>
      </c>
      <c r="E77" s="217">
        <f t="shared" si="10"/>
        <v>1.1571750563830743E-3</v>
      </c>
      <c r="F77" s="418">
        <v>1.1567000000000001</v>
      </c>
      <c r="G77" s="418">
        <v>1.1567000000000001</v>
      </c>
      <c r="H77" s="425">
        <v>5.2940000000000001E-3</v>
      </c>
      <c r="I77" s="368">
        <v>405565401.50999999</v>
      </c>
      <c r="J77" s="217">
        <f t="shared" si="14"/>
        <v>1.1802332646122246E-3</v>
      </c>
      <c r="K77" s="370">
        <v>1.1569</v>
      </c>
      <c r="L77" s="370">
        <v>1.1569</v>
      </c>
      <c r="M77" s="371">
        <v>-3.4400000000000001E-4</v>
      </c>
      <c r="N77" s="84">
        <v>-8.3999999999999995E-5</v>
      </c>
      <c r="O77" s="84">
        <f t="shared" si="13"/>
        <v>1.7290567995156735E-4</v>
      </c>
      <c r="P77" s="254">
        <f t="shared" si="9"/>
        <v>-5.6379999999999998E-3</v>
      </c>
      <c r="Q77" s="133"/>
      <c r="R77" s="167"/>
      <c r="S77" s="196"/>
      <c r="T77" s="474"/>
    </row>
    <row r="78" spans="1:21" s="135" customFormat="1" ht="12.95" customHeight="1">
      <c r="A78" s="435">
        <v>67</v>
      </c>
      <c r="B78" s="436" t="s">
        <v>8</v>
      </c>
      <c r="C78" s="437" t="s">
        <v>156</v>
      </c>
      <c r="D78" s="417">
        <v>963889256.03999996</v>
      </c>
      <c r="E78" s="217">
        <f t="shared" si="10"/>
        <v>2.7507219938039482E-3</v>
      </c>
      <c r="F78" s="418">
        <v>1.0692999999999999</v>
      </c>
      <c r="G78" s="418">
        <v>1.0692999999999999</v>
      </c>
      <c r="H78" s="425">
        <v>0.15160000000000001</v>
      </c>
      <c r="I78" s="417">
        <v>962890760.42999995</v>
      </c>
      <c r="J78" s="217">
        <f t="shared" si="14"/>
        <v>2.8021022045176241E-3</v>
      </c>
      <c r="K78" s="418">
        <v>1.0702</v>
      </c>
      <c r="L78" s="418">
        <v>1.0702</v>
      </c>
      <c r="M78" s="371">
        <v>4.3900000000000002E-2</v>
      </c>
      <c r="N78" s="84">
        <f t="shared" si="12"/>
        <v>-1.0359028319313253E-3</v>
      </c>
      <c r="O78" s="84">
        <f t="shared" si="13"/>
        <v>8.4167212194905363E-4</v>
      </c>
      <c r="P78" s="254">
        <f t="shared" si="9"/>
        <v>-0.10770000000000002</v>
      </c>
      <c r="Q78" s="133"/>
      <c r="R78" s="167"/>
      <c r="S78" s="196"/>
      <c r="T78" s="474"/>
    </row>
    <row r="79" spans="1:21" s="135" customFormat="1" ht="12.95" customHeight="1">
      <c r="A79" s="435">
        <v>68</v>
      </c>
      <c r="B79" s="436" t="s">
        <v>6</v>
      </c>
      <c r="C79" s="437" t="s">
        <v>180</v>
      </c>
      <c r="D79" s="417">
        <v>26986244542.139999</v>
      </c>
      <c r="E79" s="217">
        <f t="shared" si="10"/>
        <v>7.7012640121341652E-2</v>
      </c>
      <c r="F79" s="418">
        <v>113.99</v>
      </c>
      <c r="G79" s="418">
        <v>113.99</v>
      </c>
      <c r="H79" s="425">
        <v>7.1300000000000002E-2</v>
      </c>
      <c r="I79" s="417">
        <v>25527836031.240002</v>
      </c>
      <c r="J79" s="217">
        <f t="shared" si="14"/>
        <v>7.4288391330869175E-2</v>
      </c>
      <c r="K79" s="418">
        <v>114.16</v>
      </c>
      <c r="L79" s="418">
        <v>114.16</v>
      </c>
      <c r="M79" s="371">
        <v>7.2900000000000006E-2</v>
      </c>
      <c r="N79" s="84">
        <f>((I79-D79)/D79)</f>
        <v>-5.4042662684044084E-2</v>
      </c>
      <c r="O79" s="84">
        <f>((L79-G79)/G79)</f>
        <v>1.491358891130816E-3</v>
      </c>
      <c r="P79" s="254">
        <f t="shared" si="9"/>
        <v>1.6000000000000042E-3</v>
      </c>
      <c r="Q79" s="133"/>
      <c r="R79" s="167"/>
      <c r="S79" s="196"/>
      <c r="T79" s="474"/>
    </row>
    <row r="80" spans="1:21" s="135" customFormat="1" ht="12.95" customHeight="1">
      <c r="A80" s="435">
        <v>69</v>
      </c>
      <c r="B80" s="436" t="s">
        <v>159</v>
      </c>
      <c r="C80" s="437" t="s">
        <v>185</v>
      </c>
      <c r="D80" s="417">
        <v>240632768</v>
      </c>
      <c r="E80" s="217">
        <f t="shared" si="10"/>
        <v>6.8671151091246783E-4</v>
      </c>
      <c r="F80" s="417">
        <v>1074.4000000000001</v>
      </c>
      <c r="G80" s="417">
        <v>1074.4000000000001</v>
      </c>
      <c r="H80" s="425">
        <v>8.3999999999999995E-3</v>
      </c>
      <c r="I80" s="417">
        <v>241168866.38</v>
      </c>
      <c r="J80" s="217">
        <f t="shared" si="14"/>
        <v>7.0182396582830434E-4</v>
      </c>
      <c r="K80" s="417">
        <v>1076.8399999999999</v>
      </c>
      <c r="L80" s="417">
        <v>1076.8399999999999</v>
      </c>
      <c r="M80" s="371">
        <v>1.0699999999999999E-2</v>
      </c>
      <c r="N80" s="84">
        <f>((I80-D80)/D80)</f>
        <v>2.2278693980696562E-3</v>
      </c>
      <c r="O80" s="84">
        <f t="shared" si="13"/>
        <v>2.2710349962768309E-3</v>
      </c>
      <c r="P80" s="254">
        <f t="shared" si="9"/>
        <v>2.3E-3</v>
      </c>
      <c r="Q80" s="133"/>
      <c r="R80" s="167"/>
      <c r="S80" s="196"/>
      <c r="T80" s="474"/>
    </row>
    <row r="81" spans="1:20" s="135" customFormat="1" ht="12.95" customHeight="1">
      <c r="A81" s="435">
        <v>70</v>
      </c>
      <c r="B81" s="436" t="s">
        <v>195</v>
      </c>
      <c r="C81" s="437" t="s">
        <v>194</v>
      </c>
      <c r="D81" s="417">
        <v>1359479145.6700001</v>
      </c>
      <c r="E81" s="217">
        <f>(D81/$I$86)</f>
        <v>3.9562115118608803E-3</v>
      </c>
      <c r="F81" s="418">
        <v>1.0305</v>
      </c>
      <c r="G81" s="418">
        <v>1.0305</v>
      </c>
      <c r="H81" s="425">
        <v>8.4900000000000003E-2</v>
      </c>
      <c r="I81" s="417">
        <v>1371271101.3499999</v>
      </c>
      <c r="J81" s="217">
        <f t="shared" si="14"/>
        <v>3.9905272061892235E-3</v>
      </c>
      <c r="K81" s="418">
        <v>1.0322</v>
      </c>
      <c r="L81" s="418">
        <v>1.0322</v>
      </c>
      <c r="M81" s="371">
        <v>8.48E-2</v>
      </c>
      <c r="N81" s="84">
        <f>((I81-D81)/D81)</f>
        <v>8.6738775784518038E-3</v>
      </c>
      <c r="O81" s="84">
        <f>((L81-G81)/G81)</f>
        <v>1.6496846191169673E-3</v>
      </c>
      <c r="P81" s="254">
        <f>M81-H81</f>
        <v>-1.0000000000000286E-4</v>
      </c>
      <c r="Q81" s="133"/>
      <c r="R81" s="167"/>
      <c r="S81" s="196"/>
      <c r="T81" s="474"/>
    </row>
    <row r="82" spans="1:20" s="135" customFormat="1" ht="12.95" customHeight="1">
      <c r="A82" s="435">
        <v>71</v>
      </c>
      <c r="B82" s="443" t="s">
        <v>13</v>
      </c>
      <c r="C82" s="436" t="s">
        <v>256</v>
      </c>
      <c r="D82" s="417">
        <v>3263215380.6500001</v>
      </c>
      <c r="E82" s="217">
        <f>(D82/$D$86)</f>
        <v>9.3124788577379665E-3</v>
      </c>
      <c r="F82" s="418">
        <v>108.62</v>
      </c>
      <c r="G82" s="418">
        <v>108.62</v>
      </c>
      <c r="H82" s="425">
        <v>0.1062</v>
      </c>
      <c r="I82" s="417">
        <v>3454094474.29</v>
      </c>
      <c r="J82" s="217">
        <f t="shared" si="14"/>
        <v>1.0051738098201196E-2</v>
      </c>
      <c r="K82" s="370">
        <v>108.83</v>
      </c>
      <c r="L82" s="370">
        <v>108.83</v>
      </c>
      <c r="M82" s="371">
        <v>0.1076</v>
      </c>
      <c r="N82" s="84">
        <f>((I82-D82)/D82)</f>
        <v>5.8494175644017293E-2</v>
      </c>
      <c r="O82" s="84">
        <f>((L82-G82)/G82)</f>
        <v>1.9333456085434888E-3</v>
      </c>
      <c r="P82" s="254">
        <f>M82-H82</f>
        <v>1.3999999999999985E-3</v>
      </c>
      <c r="Q82" s="133"/>
      <c r="R82" s="167"/>
      <c r="S82" s="196"/>
      <c r="T82" s="474"/>
    </row>
    <row r="83" spans="1:20" s="135" customFormat="1" ht="12.95" customHeight="1">
      <c r="A83" s="435">
        <v>72</v>
      </c>
      <c r="B83" s="436" t="s">
        <v>95</v>
      </c>
      <c r="C83" s="437" t="s">
        <v>246</v>
      </c>
      <c r="D83" s="417">
        <v>374151599.19</v>
      </c>
      <c r="E83" s="217">
        <f t="shared" si="10"/>
        <v>1.0677440654719185E-3</v>
      </c>
      <c r="F83" s="418">
        <v>104.24</v>
      </c>
      <c r="G83" s="418">
        <v>104.24</v>
      </c>
      <c r="H83" s="425">
        <v>8.7110000000000007E-2</v>
      </c>
      <c r="I83" s="417">
        <v>374748031.99000001</v>
      </c>
      <c r="J83" s="217">
        <f>(I83/$I$86)</f>
        <v>1.0905518359204973E-3</v>
      </c>
      <c r="K83" s="418">
        <v>104.34</v>
      </c>
      <c r="L83" s="418">
        <v>104.34</v>
      </c>
      <c r="M83" s="425">
        <v>8.6110000000000006E-2</v>
      </c>
      <c r="N83" s="84">
        <f t="shared" si="12"/>
        <v>1.5940939482584815E-3</v>
      </c>
      <c r="O83" s="84">
        <f t="shared" si="13"/>
        <v>9.5932463545672034E-4</v>
      </c>
      <c r="P83" s="254">
        <f t="shared" si="9"/>
        <v>-1.0000000000000009E-3</v>
      </c>
      <c r="Q83" s="133"/>
      <c r="R83" s="167"/>
      <c r="S83" s="196"/>
      <c r="T83" s="474"/>
    </row>
    <row r="84" spans="1:20" s="421" customFormat="1" ht="12.95" customHeight="1">
      <c r="A84" s="435">
        <v>73</v>
      </c>
      <c r="B84" s="436" t="s">
        <v>8</v>
      </c>
      <c r="C84" s="437" t="s">
        <v>250</v>
      </c>
      <c r="D84" s="417">
        <v>914756400.62</v>
      </c>
      <c r="E84" s="424">
        <f>(D84/$D$86)</f>
        <v>2.6105079337599229E-3</v>
      </c>
      <c r="F84" s="418">
        <v>1.0286999999999999</v>
      </c>
      <c r="G84" s="418">
        <v>1.0286999999999999</v>
      </c>
      <c r="H84" s="425">
        <v>7.1099999999999997E-2</v>
      </c>
      <c r="I84" s="417">
        <v>910910438.12</v>
      </c>
      <c r="J84" s="424">
        <f>(I84/$I$86)</f>
        <v>2.6508346031218618E-3</v>
      </c>
      <c r="K84" s="418">
        <v>1.0301</v>
      </c>
      <c r="L84" s="418">
        <v>1.0301</v>
      </c>
      <c r="M84" s="425">
        <v>7.0999999999999994E-2</v>
      </c>
      <c r="N84" s="420">
        <f>((I84-D84)/D84)</f>
        <v>-4.2043570259724869E-3</v>
      </c>
      <c r="O84" s="420">
        <f>((L84-G84)/G84)</f>
        <v>1.3609409934869912E-3</v>
      </c>
      <c r="P84" s="427">
        <f>M84-H84</f>
        <v>-1.0000000000000286E-4</v>
      </c>
      <c r="Q84" s="133"/>
      <c r="R84" s="167"/>
      <c r="S84" s="196"/>
      <c r="T84" s="430"/>
    </row>
    <row r="85" spans="1:20" s="135" customFormat="1" ht="12.95" customHeight="1">
      <c r="A85" s="435">
        <v>74</v>
      </c>
      <c r="B85" s="436" t="s">
        <v>262</v>
      </c>
      <c r="C85" s="437" t="s">
        <v>263</v>
      </c>
      <c r="D85" s="417">
        <v>394044089.04000002</v>
      </c>
      <c r="E85" s="217">
        <f t="shared" si="10"/>
        <v>1.1245127336555652E-3</v>
      </c>
      <c r="F85" s="78">
        <v>1000</v>
      </c>
      <c r="G85" s="78">
        <v>1000</v>
      </c>
      <c r="H85" s="425">
        <v>0.1512</v>
      </c>
      <c r="I85" s="417">
        <v>396769617.08999997</v>
      </c>
      <c r="J85" s="217">
        <f>(I85/$I$86)</f>
        <v>1.1546367089834871E-3</v>
      </c>
      <c r="K85" s="78">
        <v>1000</v>
      </c>
      <c r="L85" s="78">
        <v>1000</v>
      </c>
      <c r="M85" s="371">
        <v>0.1643</v>
      </c>
      <c r="N85" s="84">
        <f t="shared" si="12"/>
        <v>6.9168098844981782E-3</v>
      </c>
      <c r="O85" s="84">
        <f t="shared" si="13"/>
        <v>0</v>
      </c>
      <c r="P85" s="254">
        <f t="shared" si="9"/>
        <v>1.3100000000000001E-2</v>
      </c>
      <c r="Q85" s="133"/>
      <c r="R85" s="167"/>
      <c r="S85" s="196"/>
      <c r="T85" s="335"/>
    </row>
    <row r="86" spans="1:20" s="135" customFormat="1" ht="12.95" customHeight="1">
      <c r="A86" s="241"/>
      <c r="B86" s="130"/>
      <c r="C86" s="282" t="s">
        <v>47</v>
      </c>
      <c r="D86" s="82">
        <f>SUM(D56:D85)</f>
        <v>350413185415.0213</v>
      </c>
      <c r="E86" s="301">
        <f>(D86/$D$163)</f>
        <v>0.25457047320760573</v>
      </c>
      <c r="F86" s="79"/>
      <c r="G86" s="79"/>
      <c r="H86" s="251"/>
      <c r="I86" s="82">
        <f>SUM(I56:I85)</f>
        <v>343631563073.46741</v>
      </c>
      <c r="J86" s="301">
        <f>(I86/$I$163)</f>
        <v>0.24917439946514935</v>
      </c>
      <c r="K86" s="303"/>
      <c r="L86" s="77"/>
      <c r="M86" s="320"/>
      <c r="N86" s="305">
        <f t="shared" si="12"/>
        <v>-1.9353216784699173E-2</v>
      </c>
      <c r="O86" s="305"/>
      <c r="P86" s="306">
        <f t="shared" si="9"/>
        <v>0</v>
      </c>
      <c r="Q86" s="133"/>
      <c r="R86" s="109"/>
      <c r="S86" s="197"/>
      <c r="T86" s="209"/>
    </row>
    <row r="87" spans="1:20" s="135" customFormat="1" ht="5.25" customHeight="1">
      <c r="A87" s="452"/>
      <c r="B87" s="453"/>
      <c r="C87" s="453"/>
      <c r="D87" s="453"/>
      <c r="E87" s="453"/>
      <c r="F87" s="453"/>
      <c r="G87" s="453"/>
      <c r="H87" s="453"/>
      <c r="I87" s="453"/>
      <c r="J87" s="453"/>
      <c r="K87" s="453"/>
      <c r="L87" s="453"/>
      <c r="M87" s="453"/>
      <c r="N87" s="453"/>
      <c r="O87" s="453"/>
      <c r="P87" s="454"/>
      <c r="Q87" s="133"/>
      <c r="R87" s="109"/>
      <c r="S87" s="197"/>
      <c r="T87" s="209"/>
    </row>
    <row r="88" spans="1:20" s="135" customFormat="1" ht="12" customHeight="1">
      <c r="A88" s="449" t="s">
        <v>214</v>
      </c>
      <c r="B88" s="450"/>
      <c r="C88" s="450"/>
      <c r="D88" s="450"/>
      <c r="E88" s="450"/>
      <c r="F88" s="450"/>
      <c r="G88" s="450"/>
      <c r="H88" s="450"/>
      <c r="I88" s="450"/>
      <c r="J88" s="450"/>
      <c r="K88" s="450"/>
      <c r="L88" s="450"/>
      <c r="M88" s="450"/>
      <c r="N88" s="450"/>
      <c r="O88" s="450"/>
      <c r="P88" s="451"/>
      <c r="Q88" s="133"/>
      <c r="R88" s="109"/>
      <c r="S88" s="197"/>
      <c r="T88" s="209"/>
    </row>
    <row r="89" spans="1:20" s="135" customFormat="1" ht="12.95" customHeight="1">
      <c r="A89" s="464" t="s">
        <v>215</v>
      </c>
      <c r="B89" s="465"/>
      <c r="C89" s="465"/>
      <c r="D89" s="465"/>
      <c r="E89" s="465"/>
      <c r="F89" s="465"/>
      <c r="G89" s="465"/>
      <c r="H89" s="465"/>
      <c r="I89" s="465"/>
      <c r="J89" s="465"/>
      <c r="K89" s="465"/>
      <c r="L89" s="465"/>
      <c r="M89" s="465"/>
      <c r="N89" s="465"/>
      <c r="O89" s="465"/>
      <c r="P89" s="466"/>
      <c r="Q89" s="133"/>
      <c r="R89" s="109"/>
      <c r="S89" s="197"/>
      <c r="T89" s="209"/>
    </row>
    <row r="90" spans="1:20" s="135" customFormat="1" ht="12.95" customHeight="1">
      <c r="A90" s="435">
        <v>75</v>
      </c>
      <c r="B90" s="436" t="s">
        <v>203</v>
      </c>
      <c r="C90" s="437" t="s">
        <v>264</v>
      </c>
      <c r="D90" s="417">
        <v>12891306352.860001</v>
      </c>
      <c r="E90" s="217">
        <f t="shared" ref="E90:E95" si="15">(D90/$D$108)</f>
        <v>3.8410520034957756E-2</v>
      </c>
      <c r="F90" s="417">
        <v>56822.925000000003</v>
      </c>
      <c r="G90" s="417">
        <v>56822.925000000003</v>
      </c>
      <c r="H90" s="425">
        <v>6.5299999999999997E-2</v>
      </c>
      <c r="I90" s="417">
        <v>12836548811.030001</v>
      </c>
      <c r="J90" s="217">
        <f t="shared" ref="J90:J95" si="16">(I90/$I$108)</f>
        <v>3.802370031544916E-2</v>
      </c>
      <c r="K90" s="417">
        <v>53300.73</v>
      </c>
      <c r="L90" s="417">
        <v>53300.73</v>
      </c>
      <c r="M90" s="376">
        <v>6.5699999999999995E-2</v>
      </c>
      <c r="N90" s="84">
        <f t="shared" ref="N90:N97" si="17">((I90-D90)/D90)</f>
        <v>-4.2476332755719279E-3</v>
      </c>
      <c r="O90" s="84">
        <f>((L90-G90)/G90)</f>
        <v>-6.1985457454011732E-2</v>
      </c>
      <c r="P90" s="254">
        <f t="shared" ref="P90:P97" si="18">M90-H90</f>
        <v>3.9999999999999758E-4</v>
      </c>
      <c r="Q90" s="133"/>
      <c r="R90" s="109"/>
      <c r="S90" s="197"/>
      <c r="T90" s="209"/>
    </row>
    <row r="91" spans="1:20" s="135" customFormat="1" ht="12.95" customHeight="1">
      <c r="A91" s="435">
        <v>76</v>
      </c>
      <c r="B91" s="436" t="s">
        <v>46</v>
      </c>
      <c r="C91" s="437" t="s">
        <v>179</v>
      </c>
      <c r="D91" s="417">
        <v>73287537238.800003</v>
      </c>
      <c r="E91" s="217">
        <f t="shared" si="15"/>
        <v>0.21836517885552503</v>
      </c>
      <c r="F91" s="417">
        <v>55518.54</v>
      </c>
      <c r="G91" s="417">
        <v>55518.54</v>
      </c>
      <c r="H91" s="425">
        <v>5.8000000000000003E-2</v>
      </c>
      <c r="I91" s="417">
        <v>74276645545.570007</v>
      </c>
      <c r="J91" s="217">
        <f t="shared" si="16"/>
        <v>0.22001808681121487</v>
      </c>
      <c r="K91" s="417">
        <v>55656.99</v>
      </c>
      <c r="L91" s="417">
        <v>55656.99</v>
      </c>
      <c r="M91" s="376">
        <v>5.79E-2</v>
      </c>
      <c r="N91" s="84">
        <f t="shared" si="17"/>
        <v>1.3496268861472248E-2</v>
      </c>
      <c r="O91" s="84">
        <f>((L91-G91)/G91)</f>
        <v>2.4937615434411117E-3</v>
      </c>
      <c r="P91" s="254">
        <f t="shared" si="18"/>
        <v>-1.0000000000000286E-4</v>
      </c>
      <c r="Q91" s="133"/>
      <c r="S91" s="188"/>
      <c r="T91" s="187"/>
    </row>
    <row r="92" spans="1:20" s="135" customFormat="1" ht="12.95" customHeight="1">
      <c r="A92" s="435">
        <v>77</v>
      </c>
      <c r="B92" s="436" t="s">
        <v>144</v>
      </c>
      <c r="C92" s="437" t="s">
        <v>131</v>
      </c>
      <c r="D92" s="417">
        <v>6006254230.4300003</v>
      </c>
      <c r="E92" s="217">
        <f t="shared" si="15"/>
        <v>1.7896041110046119E-2</v>
      </c>
      <c r="F92" s="417">
        <v>442.99</v>
      </c>
      <c r="G92" s="417">
        <v>442.99</v>
      </c>
      <c r="H92" s="405">
        <v>4.2799999999999998E-2</v>
      </c>
      <c r="I92" s="417">
        <v>6024048258.8599997</v>
      </c>
      <c r="J92" s="217">
        <f t="shared" si="16"/>
        <v>1.7844095718615234E-2</v>
      </c>
      <c r="K92" s="417">
        <v>443.87</v>
      </c>
      <c r="L92" s="417">
        <v>443.87</v>
      </c>
      <c r="M92" s="377">
        <v>4.2999999999999997E-2</v>
      </c>
      <c r="N92" s="84">
        <f t="shared" si="17"/>
        <v>2.9625832919039524E-3</v>
      </c>
      <c r="O92" s="84">
        <f>((L92-G92)/G92)</f>
        <v>1.9865008239463543E-3</v>
      </c>
      <c r="P92" s="254">
        <f t="shared" si="18"/>
        <v>1.9999999999999879E-4</v>
      </c>
      <c r="Q92" s="133"/>
      <c r="R92" s="141"/>
      <c r="S92" s="198"/>
      <c r="T92" s="187"/>
    </row>
    <row r="93" spans="1:20" s="135" customFormat="1" ht="12.95" customHeight="1">
      <c r="A93" s="435">
        <v>78</v>
      </c>
      <c r="B93" s="436" t="s">
        <v>97</v>
      </c>
      <c r="C93" s="437" t="s">
        <v>139</v>
      </c>
      <c r="D93" s="417">
        <v>713866356.21000004</v>
      </c>
      <c r="E93" s="217">
        <f t="shared" si="15"/>
        <v>2.1270131379201329E-3</v>
      </c>
      <c r="F93" s="417">
        <v>48356.944799999997</v>
      </c>
      <c r="G93" s="417">
        <v>49654.06</v>
      </c>
      <c r="H93" s="425">
        <v>3.44E-2</v>
      </c>
      <c r="I93" s="417">
        <v>721523549.25</v>
      </c>
      <c r="J93" s="217">
        <f t="shared" si="16"/>
        <v>2.1372563304279482E-3</v>
      </c>
      <c r="K93" s="417">
        <v>49303.11</v>
      </c>
      <c r="L93" s="417">
        <v>50626.080000000002</v>
      </c>
      <c r="M93" s="376">
        <v>5.4600000000000003E-2</v>
      </c>
      <c r="N93" s="84">
        <f t="shared" si="17"/>
        <v>1.0726367720497286E-2</v>
      </c>
      <c r="O93" s="84" t="e">
        <f>((#REF!-G93)/G93)</f>
        <v>#REF!</v>
      </c>
      <c r="P93" s="254">
        <f t="shared" si="18"/>
        <v>2.0200000000000003E-2</v>
      </c>
      <c r="Q93" s="133"/>
      <c r="S93" s="198"/>
      <c r="T93" s="187"/>
    </row>
    <row r="94" spans="1:20" s="135" customFormat="1" ht="12.95" customHeight="1">
      <c r="A94" s="435">
        <v>79</v>
      </c>
      <c r="B94" s="436" t="s">
        <v>63</v>
      </c>
      <c r="C94" s="437" t="s">
        <v>157</v>
      </c>
      <c r="D94" s="417">
        <v>766221047.96000004</v>
      </c>
      <c r="E94" s="217">
        <f t="shared" si="15"/>
        <v>2.2830074864635037E-3</v>
      </c>
      <c r="F94" s="417">
        <v>47317.234220999999</v>
      </c>
      <c r="G94" s="417">
        <v>47317.234220999999</v>
      </c>
      <c r="H94" s="425">
        <v>8.48E-2</v>
      </c>
      <c r="I94" s="417">
        <v>777494503.40999997</v>
      </c>
      <c r="J94" s="217">
        <f t="shared" si="16"/>
        <v>2.3030503315009526E-3</v>
      </c>
      <c r="K94" s="417">
        <v>47464.226188000001</v>
      </c>
      <c r="L94" s="417">
        <v>47464.226188000001</v>
      </c>
      <c r="M94" s="376">
        <v>8.48E-2</v>
      </c>
      <c r="N94" s="84">
        <f t="shared" si="17"/>
        <v>1.4713058953437221E-2</v>
      </c>
      <c r="O94" s="84">
        <f>((L94-G94)/G94)</f>
        <v>3.1065206878631299E-3</v>
      </c>
      <c r="P94" s="254">
        <f t="shared" si="18"/>
        <v>0</v>
      </c>
      <c r="Q94" s="133"/>
      <c r="R94" s="147"/>
      <c r="S94" s="198"/>
      <c r="T94" s="154"/>
    </row>
    <row r="95" spans="1:20" s="135" customFormat="1" ht="12.95" customHeight="1">
      <c r="A95" s="435">
        <v>80</v>
      </c>
      <c r="B95" s="436" t="s">
        <v>8</v>
      </c>
      <c r="C95" s="437" t="s">
        <v>158</v>
      </c>
      <c r="D95" s="417">
        <f>10591832.39*442.99</f>
        <v>4692075830.4461002</v>
      </c>
      <c r="E95" s="217">
        <f t="shared" si="15"/>
        <v>1.3980357595869804E-2</v>
      </c>
      <c r="F95" s="417">
        <f>1.0943*442.99</f>
        <v>484.763957</v>
      </c>
      <c r="G95" s="417">
        <f>1.0943*442.99</f>
        <v>484.763957</v>
      </c>
      <c r="H95" s="425">
        <v>4.7699999999999999E-2</v>
      </c>
      <c r="I95" s="417">
        <f>10594851.87*443.87</f>
        <v>4702736899.5368996</v>
      </c>
      <c r="J95" s="217">
        <f t="shared" si="16"/>
        <v>1.3930181792846509E-2</v>
      </c>
      <c r="K95" s="417">
        <f>1.0954*443.87</f>
        <v>486.21519799999999</v>
      </c>
      <c r="L95" s="417">
        <f>1.0954*443.87</f>
        <v>486.21519799999999</v>
      </c>
      <c r="M95" s="376">
        <v>5.2400000000000002E-2</v>
      </c>
      <c r="N95" s="84">
        <f t="shared" si="17"/>
        <v>2.272143391549946E-3</v>
      </c>
      <c r="O95" s="84">
        <f>((L95-G95)/G95)</f>
        <v>2.9937064813586826E-3</v>
      </c>
      <c r="P95" s="254">
        <f t="shared" si="18"/>
        <v>4.7000000000000028E-3</v>
      </c>
      <c r="Q95" s="133"/>
      <c r="S95" s="198"/>
      <c r="T95" s="154"/>
    </row>
    <row r="96" spans="1:20" s="421" customFormat="1" ht="12.95" customHeight="1">
      <c r="A96" s="435">
        <v>81</v>
      </c>
      <c r="B96" s="436" t="s">
        <v>186</v>
      </c>
      <c r="C96" s="437" t="s">
        <v>189</v>
      </c>
      <c r="D96" s="417">
        <v>920833352.35529995</v>
      </c>
      <c r="E96" s="424">
        <f>(D96/$D$108)</f>
        <v>2.7436853148442649E-3</v>
      </c>
      <c r="F96" s="417">
        <v>46191.301809000004</v>
      </c>
      <c r="G96" s="417">
        <v>46191.301809000004</v>
      </c>
      <c r="H96" s="425">
        <v>4.5446882793154869E-2</v>
      </c>
      <c r="I96" s="417">
        <v>923456277.38269997</v>
      </c>
      <c r="J96" s="424">
        <f>(I96/$I$108)</f>
        <v>2.7354100593960659E-3</v>
      </c>
      <c r="K96" s="417">
        <v>46322.861842999999</v>
      </c>
      <c r="L96" s="417">
        <v>46322.861842999999</v>
      </c>
      <c r="M96" s="425">
        <v>4.4999999999999998E-2</v>
      </c>
      <c r="N96" s="420">
        <f>((I96-D96)/D96)</f>
        <v>2.8484253102813019E-3</v>
      </c>
      <c r="O96" s="420">
        <f>((L96-G96)/G96)</f>
        <v>2.848156013095115E-3</v>
      </c>
      <c r="P96" s="427">
        <f>M96-H96</f>
        <v>-4.4688279315487078E-4</v>
      </c>
      <c r="Q96" s="133"/>
      <c r="S96" s="423"/>
      <c r="T96" s="422"/>
    </row>
    <row r="97" spans="1:41" s="135" customFormat="1" ht="12.95" customHeight="1">
      <c r="A97" s="435">
        <v>82</v>
      </c>
      <c r="B97" s="436" t="s">
        <v>241</v>
      </c>
      <c r="C97" s="437" t="s">
        <v>261</v>
      </c>
      <c r="D97" s="417">
        <f>77360.71*443.49</f>
        <v>34308701.277900003</v>
      </c>
      <c r="E97" s="217">
        <f>(D97/$D$108)</f>
        <v>1.0222509819695619E-4</v>
      </c>
      <c r="F97" s="417">
        <f>97.89*443.49</f>
        <v>43413.236100000002</v>
      </c>
      <c r="G97" s="417">
        <f>97.89*443.49</f>
        <v>43413.236100000002</v>
      </c>
      <c r="H97" s="425">
        <v>1E-3</v>
      </c>
      <c r="I97" s="373">
        <f>77415.84*443.49</f>
        <v>34333150.8816</v>
      </c>
      <c r="J97" s="217">
        <f>(I97/$I$108)</f>
        <v>1.0169972157043562E-4</v>
      </c>
      <c r="K97" s="375">
        <f>97.96*443.49</f>
        <v>43444.280399999996</v>
      </c>
      <c r="L97" s="417">
        <f>97.96*443.49</f>
        <v>43444.280399999996</v>
      </c>
      <c r="M97" s="376">
        <v>1E-3</v>
      </c>
      <c r="N97" s="84">
        <f t="shared" si="17"/>
        <v>7.1263565187022434E-4</v>
      </c>
      <c r="O97" s="84">
        <f>((L97-G97)/G97)</f>
        <v>7.1508836449061923E-4</v>
      </c>
      <c r="P97" s="254">
        <f t="shared" si="18"/>
        <v>0</v>
      </c>
      <c r="Q97" s="133"/>
      <c r="S97" s="187"/>
      <c r="T97" s="187"/>
    </row>
    <row r="98" spans="1:41" s="135" customFormat="1" ht="4.5" customHeight="1">
      <c r="A98" s="452"/>
      <c r="B98" s="453"/>
      <c r="C98" s="453"/>
      <c r="D98" s="453"/>
      <c r="E98" s="453"/>
      <c r="F98" s="453"/>
      <c r="G98" s="453"/>
      <c r="H98" s="453"/>
      <c r="I98" s="453"/>
      <c r="J98" s="453"/>
      <c r="K98" s="453"/>
      <c r="L98" s="453"/>
      <c r="M98" s="453"/>
      <c r="N98" s="453"/>
      <c r="O98" s="453"/>
      <c r="P98" s="454"/>
      <c r="Q98" s="133"/>
      <c r="S98" s="199"/>
      <c r="T98" s="154"/>
    </row>
    <row r="99" spans="1:41" s="135" customFormat="1" ht="12.95" customHeight="1">
      <c r="A99" s="464" t="s">
        <v>216</v>
      </c>
      <c r="B99" s="465"/>
      <c r="C99" s="465"/>
      <c r="D99" s="465"/>
      <c r="E99" s="465"/>
      <c r="F99" s="465"/>
      <c r="G99" s="465"/>
      <c r="H99" s="465"/>
      <c r="I99" s="465"/>
      <c r="J99" s="465"/>
      <c r="K99" s="465"/>
      <c r="L99" s="465"/>
      <c r="M99" s="465"/>
      <c r="N99" s="465"/>
      <c r="O99" s="465"/>
      <c r="P99" s="466"/>
      <c r="Q99" s="133"/>
      <c r="R99" s="200"/>
      <c r="S99" s="199"/>
      <c r="T99" s="154"/>
      <c r="AE99" s="135">
        <v>136.96</v>
      </c>
      <c r="AO99" s="144">
        <v>185280902</v>
      </c>
    </row>
    <row r="100" spans="1:41" s="135" customFormat="1" ht="12.95" customHeight="1">
      <c r="A100" s="435">
        <v>83</v>
      </c>
      <c r="B100" s="436" t="s">
        <v>6</v>
      </c>
      <c r="C100" s="437" t="s">
        <v>100</v>
      </c>
      <c r="D100" s="417">
        <v>184350112843.91</v>
      </c>
      <c r="E100" s="217">
        <f t="shared" ref="E100:E106" si="19">(D100/$D$108)</f>
        <v>0.54928364193802415</v>
      </c>
      <c r="F100" s="416">
        <v>603.62</v>
      </c>
      <c r="G100" s="416">
        <v>603.62</v>
      </c>
      <c r="H100" s="425">
        <v>4.8099999999999997E-2</v>
      </c>
      <c r="I100" s="417">
        <v>185401839817.76001</v>
      </c>
      <c r="J100" s="217">
        <f>(I100/$I$108)</f>
        <v>0.54918686470508993</v>
      </c>
      <c r="K100" s="416">
        <v>605.27</v>
      </c>
      <c r="L100" s="416">
        <v>605.27</v>
      </c>
      <c r="M100" s="379">
        <v>4.9500000000000002E-2</v>
      </c>
      <c r="N100" s="84">
        <f t="shared" ref="N100:N108" si="20">((I100-D100)/D100)</f>
        <v>5.7050519667460556E-3</v>
      </c>
      <c r="O100" s="84">
        <f t="shared" ref="O100:O105" si="21">((L100-G100)/G100)</f>
        <v>2.7335078360557589E-3</v>
      </c>
      <c r="P100" s="254">
        <f t="shared" ref="P100:P108" si="22">M100-H100</f>
        <v>1.4000000000000054E-3</v>
      </c>
      <c r="Q100" s="133"/>
      <c r="R100" s="141">
        <v>443.49</v>
      </c>
      <c r="S100" s="468"/>
      <c r="T100" s="154"/>
    </row>
    <row r="101" spans="1:41" s="135" customFormat="1" ht="12.95" customHeight="1">
      <c r="A101" s="435">
        <v>84</v>
      </c>
      <c r="B101" s="436" t="s">
        <v>277</v>
      </c>
      <c r="C101" s="437" t="s">
        <v>135</v>
      </c>
      <c r="D101" s="416">
        <v>37485353331.110001</v>
      </c>
      <c r="E101" s="217">
        <f t="shared" si="19"/>
        <v>0.11169014805257786</v>
      </c>
      <c r="F101" s="416">
        <v>442.49</v>
      </c>
      <c r="G101" s="416">
        <v>442.49</v>
      </c>
      <c r="H101" s="425">
        <v>7.4999999999999997E-3</v>
      </c>
      <c r="I101" s="416">
        <v>37465223203.459999</v>
      </c>
      <c r="J101" s="217">
        <f t="shared" ref="J101:J107" si="23">(I101/$I$108)</f>
        <v>0.1109773694091121</v>
      </c>
      <c r="K101" s="416">
        <v>442.76</v>
      </c>
      <c r="L101" s="416">
        <v>442.76</v>
      </c>
      <c r="M101" s="379">
        <v>-4.0000000000000002E-4</v>
      </c>
      <c r="N101" s="84">
        <f t="shared" si="20"/>
        <v>-5.3701314943442309E-4</v>
      </c>
      <c r="O101" s="84">
        <f t="shared" si="21"/>
        <v>6.1018328097806008E-4</v>
      </c>
      <c r="P101" s="254">
        <f t="shared" si="22"/>
        <v>-7.899999999999999E-3</v>
      </c>
      <c r="Q101" s="133"/>
      <c r="S101" s="468"/>
      <c r="T101" s="155"/>
    </row>
    <row r="102" spans="1:41" s="135" customFormat="1" ht="12.75" customHeight="1">
      <c r="A102" s="435">
        <v>85</v>
      </c>
      <c r="B102" s="436" t="s">
        <v>95</v>
      </c>
      <c r="C102" s="437" t="s">
        <v>154</v>
      </c>
      <c r="D102" s="416">
        <v>5888118112.9099998</v>
      </c>
      <c r="E102" s="217">
        <f t="shared" si="19"/>
        <v>1.7544046549941093E-2</v>
      </c>
      <c r="F102" s="416">
        <v>49184.4</v>
      </c>
      <c r="G102" s="416">
        <v>49184.4</v>
      </c>
      <c r="H102" s="425">
        <v>4.9889999999999997E-2</v>
      </c>
      <c r="I102" s="416">
        <v>5894207559.4899998</v>
      </c>
      <c r="J102" s="217">
        <f t="shared" si="23"/>
        <v>1.7459488927937122E-2</v>
      </c>
      <c r="K102" s="416">
        <v>49237.03</v>
      </c>
      <c r="L102" s="416">
        <v>49237.03</v>
      </c>
      <c r="M102" s="379">
        <v>5.0040000000000001E-2</v>
      </c>
      <c r="N102" s="84">
        <f t="shared" si="20"/>
        <v>1.0341923282157844E-3</v>
      </c>
      <c r="O102" s="84">
        <f t="shared" si="21"/>
        <v>1.0700547328014042E-3</v>
      </c>
      <c r="P102" s="254">
        <f t="shared" si="22"/>
        <v>1.500000000000043E-4</v>
      </c>
      <c r="Q102" s="133"/>
      <c r="R102" s="201"/>
      <c r="S102" s="202"/>
      <c r="T102" s="203"/>
      <c r="U102" s="210"/>
      <c r="V102" s="208"/>
      <c r="W102" s="165"/>
    </row>
    <row r="103" spans="1:41" s="135" customFormat="1" ht="12.95" customHeight="1" thickBot="1">
      <c r="A103" s="435">
        <v>86</v>
      </c>
      <c r="B103" s="436" t="s">
        <v>159</v>
      </c>
      <c r="C103" s="437" t="s">
        <v>160</v>
      </c>
      <c r="D103" s="416">
        <v>345101126.67000002</v>
      </c>
      <c r="E103" s="217">
        <f t="shared" si="19"/>
        <v>1.0282521706656772E-3</v>
      </c>
      <c r="F103" s="417">
        <v>40456.86</v>
      </c>
      <c r="G103" s="417">
        <v>40456.86</v>
      </c>
      <c r="H103" s="425">
        <v>-8.9399999999999993E-2</v>
      </c>
      <c r="I103" s="416">
        <v>349478224.36000001</v>
      </c>
      <c r="J103" s="217">
        <f>(I103/$I$86)</f>
        <v>1.0170143313793401E-3</v>
      </c>
      <c r="K103" s="417">
        <v>40971.379999999997</v>
      </c>
      <c r="L103" s="417">
        <v>40971.379999999997</v>
      </c>
      <c r="M103" s="379">
        <v>4.9700000000000001E-2</v>
      </c>
      <c r="N103" s="84">
        <f t="shared" si="20"/>
        <v>1.2683521877300504E-2</v>
      </c>
      <c r="O103" s="84">
        <f t="shared" si="21"/>
        <v>1.271774428366405E-2</v>
      </c>
      <c r="P103" s="254">
        <f t="shared" si="22"/>
        <v>0.1391</v>
      </c>
      <c r="Q103" s="133"/>
      <c r="R103" s="190"/>
      <c r="S103" s="184"/>
      <c r="T103" s="203"/>
      <c r="U103" s="210"/>
      <c r="V103" s="208"/>
      <c r="W103" s="166"/>
    </row>
    <row r="104" spans="1:41" s="135" customFormat="1" ht="12.75" customHeight="1">
      <c r="A104" s="435">
        <v>87</v>
      </c>
      <c r="B104" s="436" t="s">
        <v>10</v>
      </c>
      <c r="C104" s="437" t="s">
        <v>165</v>
      </c>
      <c r="D104" s="416">
        <v>1819244109.9330301</v>
      </c>
      <c r="E104" s="217">
        <f t="shared" si="19"/>
        <v>5.4205609905127053E-3</v>
      </c>
      <c r="F104" s="416">
        <v>499.4130331599186</v>
      </c>
      <c r="G104" s="416">
        <v>499.4130331599186</v>
      </c>
      <c r="H104" s="425">
        <v>4.1385423534858357E-2</v>
      </c>
      <c r="I104" s="416">
        <v>1777584515.3012991</v>
      </c>
      <c r="J104" s="217">
        <f t="shared" si="23"/>
        <v>5.2654605135861376E-3</v>
      </c>
      <c r="K104" s="378">
        <v>500.3321524293479</v>
      </c>
      <c r="L104" s="416">
        <v>500.3321524293479</v>
      </c>
      <c r="M104" s="379">
        <v>4.1662617955609001E-2</v>
      </c>
      <c r="N104" s="84">
        <f t="shared" si="20"/>
        <v>-2.2899397834666949E-2</v>
      </c>
      <c r="O104" s="84">
        <f t="shared" si="21"/>
        <v>1.8403990452828013E-3</v>
      </c>
      <c r="P104" s="254">
        <f t="shared" si="22"/>
        <v>2.771944207506441E-4</v>
      </c>
      <c r="Q104" s="133"/>
      <c r="S104" s="208"/>
      <c r="T104" s="208"/>
      <c r="U104" s="208"/>
      <c r="V104" s="210"/>
    </row>
    <row r="105" spans="1:41" s="135" customFormat="1" ht="12.75" customHeight="1">
      <c r="A105" s="435">
        <v>88</v>
      </c>
      <c r="B105" s="436" t="s">
        <v>173</v>
      </c>
      <c r="C105" s="437" t="s">
        <v>175</v>
      </c>
      <c r="D105" s="416">
        <v>97229096.939999998</v>
      </c>
      <c r="E105" s="217">
        <f t="shared" si="19"/>
        <v>2.8970067685701807E-4</v>
      </c>
      <c r="F105" s="416">
        <v>380.59</v>
      </c>
      <c r="G105" s="416">
        <v>380.59</v>
      </c>
      <c r="H105" s="425">
        <v>2.0954E-2</v>
      </c>
      <c r="I105" s="416">
        <v>98829134.790000007</v>
      </c>
      <c r="J105" s="217">
        <f t="shared" si="23"/>
        <v>2.9274608455982353E-4</v>
      </c>
      <c r="K105" s="416">
        <v>386.82</v>
      </c>
      <c r="L105" s="416">
        <v>386.82</v>
      </c>
      <c r="M105" s="425">
        <v>1.5611E-2</v>
      </c>
      <c r="N105" s="84">
        <f t="shared" si="20"/>
        <v>1.6456368518853889E-2</v>
      </c>
      <c r="O105" s="84">
        <f t="shared" si="21"/>
        <v>1.6369321316902753E-2</v>
      </c>
      <c r="P105" s="254">
        <f t="shared" si="22"/>
        <v>-5.3430000000000005E-3</v>
      </c>
      <c r="Q105" s="133"/>
      <c r="S105" s="208"/>
      <c r="T105" s="208"/>
      <c r="U105" s="208"/>
      <c r="V105" s="210"/>
    </row>
    <row r="106" spans="1:41" s="135" customFormat="1" ht="12.75" customHeight="1">
      <c r="A106" s="435">
        <v>89</v>
      </c>
      <c r="B106" s="443" t="s">
        <v>13</v>
      </c>
      <c r="C106" s="436" t="s">
        <v>211</v>
      </c>
      <c r="D106" s="417">
        <v>3612657463.6300001</v>
      </c>
      <c r="E106" s="217">
        <f t="shared" si="19"/>
        <v>1.0764157494047473E-2</v>
      </c>
      <c r="F106" s="416">
        <f>1.0427*443.49</f>
        <v>462.42702300000002</v>
      </c>
      <c r="G106" s="416">
        <f>1.0427*443.49</f>
        <v>462.42702300000002</v>
      </c>
      <c r="H106" s="425">
        <v>7.5899999999999995E-2</v>
      </c>
      <c r="I106" s="417">
        <v>3613444201.4000001</v>
      </c>
      <c r="J106" s="217">
        <f t="shared" si="23"/>
        <v>1.0703540448704644E-2</v>
      </c>
      <c r="K106" s="416">
        <f>1.0442*443.49</f>
        <v>463.09225800000002</v>
      </c>
      <c r="L106" s="416">
        <f>1.0442*443.49</f>
        <v>463.09225800000002</v>
      </c>
      <c r="M106" s="379">
        <v>7.5899999999999995E-2</v>
      </c>
      <c r="N106" s="84">
        <f t="shared" si="20"/>
        <v>2.1777258926991279E-4</v>
      </c>
      <c r="O106" s="84">
        <f>((L106-G106)/G106)</f>
        <v>1.4385729356478278E-3</v>
      </c>
      <c r="P106" s="254">
        <f t="shared" si="22"/>
        <v>0</v>
      </c>
      <c r="Q106" s="133"/>
      <c r="R106"/>
      <c r="S106" s="336"/>
      <c r="T106" s="336"/>
      <c r="U106" s="336"/>
      <c r="V106" s="337"/>
    </row>
    <row r="107" spans="1:41" s="135" customFormat="1" ht="12.95" customHeight="1">
      <c r="A107" s="435">
        <v>90</v>
      </c>
      <c r="B107" s="436" t="s">
        <v>87</v>
      </c>
      <c r="C107" s="436" t="s">
        <v>251</v>
      </c>
      <c r="D107" s="417">
        <v>2708937773.2086535</v>
      </c>
      <c r="E107" s="217">
        <f>(D107/$I$108)</f>
        <v>8.0242625629389098E-3</v>
      </c>
      <c r="F107" s="416">
        <v>54764.9303172</v>
      </c>
      <c r="G107" s="416">
        <v>55149.631282800001</v>
      </c>
      <c r="H107" s="425">
        <v>4.3800539083557855E-2</v>
      </c>
      <c r="I107" s="417">
        <v>2695967975.5668564</v>
      </c>
      <c r="J107" s="217">
        <f t="shared" si="23"/>
        <v>7.9858441604583347E-3</v>
      </c>
      <c r="K107" s="378">
        <v>54816.032331950002</v>
      </c>
      <c r="L107" s="378">
        <v>55201.092268050001</v>
      </c>
      <c r="M107" s="379">
        <v>4.2705525606469008E-2</v>
      </c>
      <c r="N107" s="84">
        <f t="shared" si="20"/>
        <v>-4.7877798338773724E-3</v>
      </c>
      <c r="O107" s="84">
        <f>((L107-G107)/G107)</f>
        <v>9.331156719092949E-4</v>
      </c>
      <c r="P107" s="254">
        <f t="shared" si="22"/>
        <v>-1.0950134770888464E-3</v>
      </c>
      <c r="Q107" s="133"/>
      <c r="S107" s="208"/>
      <c r="T107" s="208"/>
      <c r="U107" s="208"/>
      <c r="V107" s="210"/>
    </row>
    <row r="108" spans="1:41" s="135" customFormat="1" ht="13.5" customHeight="1">
      <c r="A108" s="241"/>
      <c r="B108" s="130"/>
      <c r="C108" s="328" t="s">
        <v>47</v>
      </c>
      <c r="D108" s="82">
        <f>SUM(D90:D107)</f>
        <v>335619156968.651</v>
      </c>
      <c r="E108" s="301">
        <f>(D108/$D$163)</f>
        <v>0.24382281022289598</v>
      </c>
      <c r="F108" s="303"/>
      <c r="G108" s="77"/>
      <c r="H108" s="317"/>
      <c r="I108" s="82">
        <f>SUM(I90:I107)</f>
        <v>337593361628.04932</v>
      </c>
      <c r="J108" s="301">
        <f>(I108/$I$163)</f>
        <v>0.24479597390506777</v>
      </c>
      <c r="K108" s="303"/>
      <c r="L108" s="77"/>
      <c r="M108" s="319"/>
      <c r="N108" s="305">
        <f t="shared" si="20"/>
        <v>5.8822764386560894E-3</v>
      </c>
      <c r="O108" s="305"/>
      <c r="P108" s="306">
        <f t="shared" si="22"/>
        <v>0</v>
      </c>
      <c r="Q108" s="133"/>
      <c r="S108" s="208"/>
      <c r="T108" s="208"/>
      <c r="U108" s="208"/>
      <c r="V108" s="208"/>
    </row>
    <row r="109" spans="1:41" s="135" customFormat="1" ht="4.5" customHeight="1">
      <c r="A109" s="452"/>
      <c r="B109" s="453"/>
      <c r="C109" s="453"/>
      <c r="D109" s="453"/>
      <c r="E109" s="453"/>
      <c r="F109" s="453"/>
      <c r="G109" s="453"/>
      <c r="H109" s="453"/>
      <c r="I109" s="453"/>
      <c r="J109" s="453"/>
      <c r="K109" s="453"/>
      <c r="L109" s="453"/>
      <c r="M109" s="453"/>
      <c r="N109" s="453"/>
      <c r="O109" s="453"/>
      <c r="P109" s="454"/>
      <c r="Q109" s="133"/>
      <c r="R109" s="141"/>
      <c r="S109" s="156"/>
    </row>
    <row r="110" spans="1:41" s="135" customFormat="1" ht="12.95" customHeight="1">
      <c r="A110" s="483" t="s">
        <v>234</v>
      </c>
      <c r="B110" s="484"/>
      <c r="C110" s="484"/>
      <c r="D110" s="484"/>
      <c r="E110" s="484"/>
      <c r="F110" s="484"/>
      <c r="G110" s="484"/>
      <c r="H110" s="484"/>
      <c r="I110" s="484"/>
      <c r="J110" s="484"/>
      <c r="K110" s="484"/>
      <c r="L110" s="484"/>
      <c r="M110" s="484"/>
      <c r="N110" s="484"/>
      <c r="O110" s="484"/>
      <c r="P110" s="485"/>
      <c r="Q110" s="133"/>
    </row>
    <row r="111" spans="1:41" s="135" customFormat="1" ht="12.95" customHeight="1">
      <c r="A111" s="435">
        <v>91</v>
      </c>
      <c r="B111" s="436" t="s">
        <v>25</v>
      </c>
      <c r="C111" s="437" t="s">
        <v>152</v>
      </c>
      <c r="D111" s="417">
        <v>2417319319.6799998</v>
      </c>
      <c r="E111" s="217">
        <f>(D111/$D$115)</f>
        <v>5.2880339949755537E-2</v>
      </c>
      <c r="F111" s="418">
        <v>77</v>
      </c>
      <c r="G111" s="418">
        <v>77</v>
      </c>
      <c r="H111" s="425">
        <v>9.69E-2</v>
      </c>
      <c r="I111" s="417">
        <v>2420699563.4000001</v>
      </c>
      <c r="J111" s="217">
        <f>(I111/$I$115)</f>
        <v>5.2943368452165449E-2</v>
      </c>
      <c r="K111" s="381">
        <v>77</v>
      </c>
      <c r="L111" s="381">
        <v>77</v>
      </c>
      <c r="M111" s="382">
        <v>9.6699999999999994E-2</v>
      </c>
      <c r="N111" s="84">
        <f>((I111-D111)/D111)</f>
        <v>1.3983438979206675E-3</v>
      </c>
      <c r="O111" s="84">
        <f>((L111-G111)/G111)</f>
        <v>0</v>
      </c>
      <c r="P111" s="254">
        <f>M111-H111</f>
        <v>-2.0000000000000573E-4</v>
      </c>
      <c r="Q111" s="133"/>
    </row>
    <row r="112" spans="1:41" s="135" customFormat="1" ht="12.95" customHeight="1">
      <c r="A112" s="435">
        <v>92</v>
      </c>
      <c r="B112" s="436" t="s">
        <v>25</v>
      </c>
      <c r="C112" s="437" t="s">
        <v>26</v>
      </c>
      <c r="D112" s="417">
        <v>9901770496.9899998</v>
      </c>
      <c r="E112" s="217">
        <f>(D112/$D$115)</f>
        <v>0.21660729127610884</v>
      </c>
      <c r="F112" s="418">
        <v>36.6</v>
      </c>
      <c r="G112" s="418">
        <v>36.6</v>
      </c>
      <c r="H112" s="425">
        <v>0.10630000000000001</v>
      </c>
      <c r="I112" s="417">
        <v>9904421607.9799995</v>
      </c>
      <c r="J112" s="217">
        <f>(I112/$I$115)</f>
        <v>0.21662062092511966</v>
      </c>
      <c r="K112" s="381">
        <v>36.6</v>
      </c>
      <c r="L112" s="381">
        <v>36.6</v>
      </c>
      <c r="M112" s="382">
        <v>0.1052</v>
      </c>
      <c r="N112" s="84">
        <f>((I112-D112)/D112)</f>
        <v>2.677411065834814E-4</v>
      </c>
      <c r="O112" s="84">
        <f>((L112-G112)/G112)</f>
        <v>0</v>
      </c>
      <c r="P112" s="254">
        <f>M112-H112</f>
        <v>-1.1000000000000038E-3</v>
      </c>
      <c r="Q112" s="133"/>
      <c r="R112" s="157"/>
      <c r="S112" s="189"/>
    </row>
    <row r="113" spans="1:21" s="135" customFormat="1" ht="12.95" customHeight="1">
      <c r="A113" s="435">
        <v>93</v>
      </c>
      <c r="B113" s="436" t="s">
        <v>6</v>
      </c>
      <c r="C113" s="437" t="s">
        <v>200</v>
      </c>
      <c r="D113" s="417">
        <v>25882104419.389999</v>
      </c>
      <c r="E113" s="217">
        <f>(D113/$D$115)</f>
        <v>0.56618687865101458</v>
      </c>
      <c r="F113" s="418">
        <v>9.6999999999999993</v>
      </c>
      <c r="G113" s="418">
        <v>9.6999999999999993</v>
      </c>
      <c r="H113" s="425">
        <v>-0.43819999999999998</v>
      </c>
      <c r="I113" s="417">
        <v>25885498633.91</v>
      </c>
      <c r="J113" s="217">
        <f>(I113/$I$115)</f>
        <v>0.56614439580359632</v>
      </c>
      <c r="K113" s="381">
        <v>9.6999999999999993</v>
      </c>
      <c r="L113" s="381">
        <v>9.6999999999999993</v>
      </c>
      <c r="M113" s="382">
        <v>-0.38200000000000001</v>
      </c>
      <c r="N113" s="84">
        <f>((I113-D113)/D113)</f>
        <v>1.3114136567108611E-4</v>
      </c>
      <c r="O113" s="84">
        <f>((L113-G113)/G113)</f>
        <v>0</v>
      </c>
      <c r="P113" s="254">
        <f>M113-H113</f>
        <v>5.6199999999999972E-2</v>
      </c>
      <c r="Q113" s="133"/>
      <c r="R113" s="158"/>
      <c r="S113" s="136"/>
    </row>
    <row r="114" spans="1:21" s="159" customFormat="1" ht="12.95" customHeight="1">
      <c r="A114" s="435">
        <v>94</v>
      </c>
      <c r="B114" s="436" t="s">
        <v>13</v>
      </c>
      <c r="C114" s="437" t="s">
        <v>248</v>
      </c>
      <c r="D114" s="417">
        <v>7511812185.1700001</v>
      </c>
      <c r="E114" s="217">
        <f>(D114/$D$115)</f>
        <v>0.16432549012312109</v>
      </c>
      <c r="F114" s="418">
        <v>101.31</v>
      </c>
      <c r="G114" s="418">
        <v>101.31</v>
      </c>
      <c r="H114" s="425">
        <v>7.6999999999999999E-2</v>
      </c>
      <c r="I114" s="380">
        <v>7511812185.1700001</v>
      </c>
      <c r="J114" s="217">
        <f>(I114/$I$115)</f>
        <v>0.16429161481911858</v>
      </c>
      <c r="K114" s="381">
        <v>101.31</v>
      </c>
      <c r="L114" s="381">
        <v>101.31</v>
      </c>
      <c r="M114" s="382">
        <v>7.6999999999999999E-2</v>
      </c>
      <c r="N114" s="84">
        <f>((I114-D114)/D114)</f>
        <v>0</v>
      </c>
      <c r="O114" s="84">
        <f>((L114-G114)/G114)</f>
        <v>0</v>
      </c>
      <c r="P114" s="254">
        <f>M114-H114</f>
        <v>0</v>
      </c>
      <c r="Q114" s="133"/>
      <c r="R114" s="158"/>
      <c r="S114" s="184"/>
    </row>
    <row r="115" spans="1:21" s="135" customFormat="1" ht="12.75" customHeight="1">
      <c r="A115" s="241"/>
      <c r="B115" s="130"/>
      <c r="C115" s="282" t="s">
        <v>47</v>
      </c>
      <c r="D115" s="73">
        <f>SUM(D111:D114)</f>
        <v>45713006421.229996</v>
      </c>
      <c r="E115" s="301">
        <f>(D115/$D$163)</f>
        <v>3.3209885246218776E-2</v>
      </c>
      <c r="F115" s="75"/>
      <c r="G115" s="75"/>
      <c r="H115" s="284"/>
      <c r="I115" s="73">
        <f>SUM(I111:I114)</f>
        <v>45722431990.459999</v>
      </c>
      <c r="J115" s="301">
        <f>(I115/$I$163)</f>
        <v>3.3154287200542296E-2</v>
      </c>
      <c r="K115" s="303"/>
      <c r="L115" s="75"/>
      <c r="M115" s="304"/>
      <c r="N115" s="305">
        <f>((I115-D115)/D115)</f>
        <v>2.0619009704043315E-4</v>
      </c>
      <c r="O115" s="305"/>
      <c r="P115" s="306">
        <f>M115-H115</f>
        <v>0</v>
      </c>
      <c r="Q115" s="133"/>
      <c r="R115" s="184"/>
      <c r="S115" s="184"/>
      <c r="T115" s="204"/>
      <c r="U115" s="473"/>
    </row>
    <row r="116" spans="1:21" s="135" customFormat="1" ht="5.25" customHeight="1">
      <c r="A116" s="452"/>
      <c r="B116" s="453"/>
      <c r="C116" s="453"/>
      <c r="D116" s="453"/>
      <c r="E116" s="453"/>
      <c r="F116" s="453"/>
      <c r="G116" s="453"/>
      <c r="H116" s="453"/>
      <c r="I116" s="453"/>
      <c r="J116" s="453"/>
      <c r="K116" s="453"/>
      <c r="L116" s="453"/>
      <c r="M116" s="453"/>
      <c r="N116" s="453"/>
      <c r="O116" s="453"/>
      <c r="P116" s="454"/>
      <c r="Q116" s="133"/>
      <c r="R116" s="184"/>
      <c r="S116" s="184"/>
      <c r="T116" s="204"/>
      <c r="U116" s="473"/>
    </row>
    <row r="117" spans="1:21" s="135" customFormat="1" ht="12" customHeight="1">
      <c r="A117" s="449" t="s">
        <v>245</v>
      </c>
      <c r="B117" s="450"/>
      <c r="C117" s="450"/>
      <c r="D117" s="450"/>
      <c r="E117" s="450"/>
      <c r="F117" s="450"/>
      <c r="G117" s="450"/>
      <c r="H117" s="450"/>
      <c r="I117" s="450"/>
      <c r="J117" s="450"/>
      <c r="K117" s="450"/>
      <c r="L117" s="450"/>
      <c r="M117" s="450"/>
      <c r="N117" s="450"/>
      <c r="O117" s="450"/>
      <c r="P117" s="451"/>
      <c r="Q117" s="133"/>
      <c r="R117" s="208"/>
      <c r="S117" s="210"/>
      <c r="T117" s="204"/>
      <c r="U117" s="473"/>
    </row>
    <row r="118" spans="1:21" s="135" customFormat="1" ht="12" customHeight="1">
      <c r="A118" s="435">
        <v>95</v>
      </c>
      <c r="B118" s="436" t="s">
        <v>6</v>
      </c>
      <c r="C118" s="437" t="s">
        <v>27</v>
      </c>
      <c r="D118" s="417">
        <v>1459511332.6099999</v>
      </c>
      <c r="E118" s="217">
        <f>(D118/$D$141)</f>
        <v>5.0097819447011256E-2</v>
      </c>
      <c r="F118" s="416">
        <v>3473.49</v>
      </c>
      <c r="G118" s="416">
        <v>3502.43</v>
      </c>
      <c r="H118" s="425">
        <v>1.17E-2</v>
      </c>
      <c r="I118" s="417">
        <v>1474881748.27</v>
      </c>
      <c r="J118" s="217">
        <f t="shared" ref="J118:J140" si="24">(I118/$I$141)</f>
        <v>5.0192331272731552E-2</v>
      </c>
      <c r="K118" s="416">
        <v>3514.87</v>
      </c>
      <c r="L118" s="416">
        <v>3542.34</v>
      </c>
      <c r="M118" s="395">
        <v>2.3199999999999998E-2</v>
      </c>
      <c r="N118" s="84">
        <f>((I118-D118)/D118)</f>
        <v>1.0531206792696592E-2</v>
      </c>
      <c r="O118" s="84">
        <f t="shared" ref="O118:O140" si="25">((L118-G118)/G118)</f>
        <v>1.1394945794776857E-2</v>
      </c>
      <c r="P118" s="254">
        <f t="shared" ref="P118:P141" si="26">M118-H118</f>
        <v>1.1499999999999998E-2</v>
      </c>
      <c r="Q118" s="133"/>
      <c r="R118" s="475"/>
      <c r="S118" s="190"/>
      <c r="T118" s="208"/>
    </row>
    <row r="119" spans="1:21" s="135" customFormat="1" ht="12" customHeight="1">
      <c r="A119" s="435">
        <v>96</v>
      </c>
      <c r="B119" s="436" t="s">
        <v>13</v>
      </c>
      <c r="C119" s="437" t="s">
        <v>257</v>
      </c>
      <c r="D119" s="417">
        <v>186435705.84999999</v>
      </c>
      <c r="E119" s="217">
        <f t="shared" ref="E119:E140" si="27">(D119/$D$141)</f>
        <v>6.3994174772503626E-3</v>
      </c>
      <c r="F119" s="416">
        <v>142.81</v>
      </c>
      <c r="G119" s="416">
        <v>144.47999999999999</v>
      </c>
      <c r="H119" s="425">
        <v>5.8999999999999999E-3</v>
      </c>
      <c r="I119" s="384">
        <v>188938756.72999999</v>
      </c>
      <c r="J119" s="218">
        <f t="shared" si="24"/>
        <v>6.4298555997278073E-3</v>
      </c>
      <c r="K119" s="394">
        <v>143.94999999999999</v>
      </c>
      <c r="L119" s="394">
        <v>145.65</v>
      </c>
      <c r="M119" s="395">
        <v>1.4E-2</v>
      </c>
      <c r="N119" s="84">
        <f>((I119-D119)/D119)</f>
        <v>1.342581276793549E-2</v>
      </c>
      <c r="O119" s="84">
        <f t="shared" si="25"/>
        <v>8.0980066445183827E-3</v>
      </c>
      <c r="P119" s="254">
        <f t="shared" si="26"/>
        <v>8.0999999999999996E-3</v>
      </c>
      <c r="Q119" s="133"/>
      <c r="R119" s="475"/>
      <c r="U119" s="211"/>
    </row>
    <row r="120" spans="1:21" s="135" customFormat="1" ht="12" customHeight="1">
      <c r="A120" s="435">
        <v>97</v>
      </c>
      <c r="B120" s="436" t="s">
        <v>46</v>
      </c>
      <c r="C120" s="437" t="s">
        <v>81</v>
      </c>
      <c r="D120" s="416">
        <v>1024997321.97</v>
      </c>
      <c r="E120" s="217">
        <f t="shared" si="27"/>
        <v>3.5183098357924526E-2</v>
      </c>
      <c r="F120" s="416">
        <v>1.3095000000000001</v>
      </c>
      <c r="G120" s="416">
        <v>1.3262</v>
      </c>
      <c r="H120" s="425">
        <v>4.5999999999999999E-3</v>
      </c>
      <c r="I120" s="416">
        <v>1031174933.52</v>
      </c>
      <c r="J120" s="218">
        <f t="shared" si="24"/>
        <v>3.5092354979700952E-2</v>
      </c>
      <c r="K120" s="416">
        <v>1.3173999999999999</v>
      </c>
      <c r="L120" s="416">
        <v>1.3369</v>
      </c>
      <c r="M120" s="395">
        <v>1.04E-2</v>
      </c>
      <c r="N120" s="84">
        <f t="shared" ref="N120:N125" si="28">((I120-D120)/D120)</f>
        <v>6.0269538442567373E-3</v>
      </c>
      <c r="O120" s="84">
        <f t="shared" si="25"/>
        <v>8.0681646810435315E-3</v>
      </c>
      <c r="P120" s="254">
        <f t="shared" si="26"/>
        <v>5.7999999999999996E-3</v>
      </c>
      <c r="Q120" s="133"/>
      <c r="R120" s="210"/>
      <c r="S120" s="136"/>
      <c r="U120" s="211"/>
    </row>
    <row r="121" spans="1:21" s="135" customFormat="1" ht="12" customHeight="1">
      <c r="A121" s="435">
        <v>98</v>
      </c>
      <c r="B121" s="436" t="s">
        <v>8</v>
      </c>
      <c r="C121" s="437" t="s">
        <v>167</v>
      </c>
      <c r="D121" s="416">
        <v>4404854686.9899998</v>
      </c>
      <c r="E121" s="217">
        <f t="shared" si="27"/>
        <v>0.15119691767279556</v>
      </c>
      <c r="F121" s="416">
        <v>480.5412</v>
      </c>
      <c r="G121" s="416">
        <v>495.0299</v>
      </c>
      <c r="H121" s="398">
        <v>0.36840000000000001</v>
      </c>
      <c r="I121" s="416">
        <v>4494604868.8900003</v>
      </c>
      <c r="J121" s="218">
        <f t="shared" si="24"/>
        <v>0.15295781969230829</v>
      </c>
      <c r="K121" s="416">
        <v>491.1592</v>
      </c>
      <c r="L121" s="416">
        <v>505.96800000000002</v>
      </c>
      <c r="M121" s="398">
        <v>1.1520999999999999</v>
      </c>
      <c r="N121" s="84">
        <f>((I121-D121)/D121)</f>
        <v>2.0375287785334456E-2</v>
      </c>
      <c r="O121" s="84">
        <f t="shared" si="25"/>
        <v>2.2095837039338474E-2</v>
      </c>
      <c r="P121" s="254">
        <f t="shared" si="26"/>
        <v>0.78369999999999984</v>
      </c>
      <c r="Q121" s="133"/>
      <c r="R121" s="210"/>
      <c r="S121" s="136"/>
      <c r="U121" s="211"/>
    </row>
    <row r="122" spans="1:21" s="135" customFormat="1" ht="12" customHeight="1">
      <c r="A122" s="435">
        <v>99</v>
      </c>
      <c r="B122" s="436" t="s">
        <v>16</v>
      </c>
      <c r="C122" s="437" t="s">
        <v>268</v>
      </c>
      <c r="D122" s="416">
        <v>2465604232.6500001</v>
      </c>
      <c r="E122" s="217">
        <f t="shared" si="27"/>
        <v>8.4632022318180206E-2</v>
      </c>
      <c r="F122" s="416">
        <v>13.423299999999999</v>
      </c>
      <c r="G122" s="416">
        <v>13.5398</v>
      </c>
      <c r="H122" s="425" t="s">
        <v>276</v>
      </c>
      <c r="I122" s="416">
        <v>2470783840</v>
      </c>
      <c r="J122" s="218">
        <f t="shared" si="24"/>
        <v>8.4084301094686134E-2</v>
      </c>
      <c r="K122" s="416">
        <v>13.599</v>
      </c>
      <c r="L122" s="416">
        <v>13.718999999999999</v>
      </c>
      <c r="M122" s="425">
        <v>3.09E-2</v>
      </c>
      <c r="N122" s="84">
        <f>((I122-D122)/D122)</f>
        <v>2.1007456433642345E-3</v>
      </c>
      <c r="O122" s="84">
        <f t="shared" si="25"/>
        <v>1.3235055170681975E-2</v>
      </c>
      <c r="P122" s="254" t="e">
        <f t="shared" si="26"/>
        <v>#VALUE!</v>
      </c>
      <c r="Q122" s="133"/>
      <c r="R122" s="210"/>
      <c r="S122" s="136"/>
      <c r="U122" s="211"/>
    </row>
    <row r="123" spans="1:21" s="135" customFormat="1" ht="12" customHeight="1">
      <c r="A123" s="435">
        <v>100</v>
      </c>
      <c r="B123" s="436" t="s">
        <v>203</v>
      </c>
      <c r="C123" s="437" t="s">
        <v>209</v>
      </c>
      <c r="D123" s="416">
        <v>4691795082.2399998</v>
      </c>
      <c r="E123" s="217">
        <f t="shared" si="27"/>
        <v>0.16104616501476859</v>
      </c>
      <c r="F123" s="416">
        <v>190.92</v>
      </c>
      <c r="G123" s="416">
        <v>192.15</v>
      </c>
      <c r="H123" s="425">
        <v>6.0000000000000001E-3</v>
      </c>
      <c r="I123" s="416">
        <v>4740977303.1099997</v>
      </c>
      <c r="J123" s="218">
        <f t="shared" si="24"/>
        <v>0.16134222532302714</v>
      </c>
      <c r="K123" s="416">
        <v>192.79</v>
      </c>
      <c r="L123" s="416">
        <v>194.05</v>
      </c>
      <c r="M123" s="425">
        <v>9.7999999999999997E-3</v>
      </c>
      <c r="N123" s="84">
        <f t="shared" si="28"/>
        <v>1.0482602076158632E-2</v>
      </c>
      <c r="O123" s="84">
        <f t="shared" si="25"/>
        <v>9.888108248764016E-3</v>
      </c>
      <c r="P123" s="254">
        <f t="shared" si="26"/>
        <v>3.7999999999999996E-3</v>
      </c>
      <c r="Q123" s="133"/>
      <c r="S123" s="136"/>
      <c r="U123" s="211"/>
    </row>
    <row r="124" spans="1:21" s="135" customFormat="1" ht="12" customHeight="1">
      <c r="A124" s="435">
        <v>101</v>
      </c>
      <c r="B124" s="436" t="s">
        <v>115</v>
      </c>
      <c r="C124" s="437" t="s">
        <v>170</v>
      </c>
      <c r="D124" s="416">
        <v>4636996240.8400002</v>
      </c>
      <c r="E124" s="217">
        <f t="shared" si="27"/>
        <v>0.15916519129361684</v>
      </c>
      <c r="F124" s="416">
        <v>184.82859999999999</v>
      </c>
      <c r="G124" s="416">
        <v>188.3837</v>
      </c>
      <c r="H124" s="425">
        <v>-5.5300000000000002E-2</v>
      </c>
      <c r="I124" s="416">
        <v>4700703699.2399998</v>
      </c>
      <c r="J124" s="218">
        <f t="shared" si="24"/>
        <v>0.15997165709316</v>
      </c>
      <c r="K124" s="416">
        <v>187.37360000000001</v>
      </c>
      <c r="L124" s="416">
        <v>190.9682</v>
      </c>
      <c r="M124" s="425">
        <v>-4.5499999999999999E-2</v>
      </c>
      <c r="N124" s="84">
        <f>((I124-D124)/D124)</f>
        <v>1.3738949762111279E-2</v>
      </c>
      <c r="O124" s="84">
        <f t="shared" si="25"/>
        <v>1.3719339836726805E-2</v>
      </c>
      <c r="P124" s="254">
        <f t="shared" si="26"/>
        <v>9.8000000000000032E-3</v>
      </c>
      <c r="Q124" s="133"/>
      <c r="S124" s="136"/>
    </row>
    <row r="125" spans="1:21" s="135" customFormat="1" ht="12" customHeight="1">
      <c r="A125" s="435">
        <v>102</v>
      </c>
      <c r="B125" s="436" t="s">
        <v>10</v>
      </c>
      <c r="C125" s="437" t="s">
        <v>184</v>
      </c>
      <c r="D125" s="417">
        <v>2132140160.8108001</v>
      </c>
      <c r="E125" s="217">
        <f t="shared" si="27"/>
        <v>7.3185846814225117E-2</v>
      </c>
      <c r="F125" s="416">
        <v>3991.4001867465299</v>
      </c>
      <c r="G125" s="416">
        <v>4018.5594916931</v>
      </c>
      <c r="H125" s="425">
        <v>2.8103114717472465E-2</v>
      </c>
      <c r="I125" s="384">
        <v>2144846454.8896999</v>
      </c>
      <c r="J125" s="218">
        <f t="shared" si="24"/>
        <v>7.2992186606990139E-2</v>
      </c>
      <c r="K125" s="394">
        <v>4016.8656706827701</v>
      </c>
      <c r="L125" s="394">
        <v>4044.3409353910301</v>
      </c>
      <c r="M125" s="395">
        <v>3.4758874539204371E-2</v>
      </c>
      <c r="N125" s="84">
        <f t="shared" si="28"/>
        <v>5.9594084443622937E-3</v>
      </c>
      <c r="O125" s="84">
        <f t="shared" si="25"/>
        <v>6.4155933864420483E-3</v>
      </c>
      <c r="P125" s="254">
        <f t="shared" si="26"/>
        <v>6.6557598217319054E-3</v>
      </c>
      <c r="Q125" s="133"/>
      <c r="S125" s="134"/>
    </row>
    <row r="126" spans="1:21" s="135" customFormat="1" ht="11.25" customHeight="1">
      <c r="A126" s="435">
        <v>103</v>
      </c>
      <c r="B126" s="436" t="s">
        <v>193</v>
      </c>
      <c r="C126" s="437" t="s">
        <v>199</v>
      </c>
      <c r="D126" s="416">
        <v>1806209818.892</v>
      </c>
      <c r="E126" s="217">
        <f t="shared" si="27"/>
        <v>6.199826706960531E-2</v>
      </c>
      <c r="F126" s="416">
        <v>1.2258</v>
      </c>
      <c r="G126" s="416">
        <v>1.2474000000000001</v>
      </c>
      <c r="H126" s="425">
        <v>6.7000000000000004E-2</v>
      </c>
      <c r="I126" s="383">
        <v>1813342752.0999999</v>
      </c>
      <c r="J126" s="218">
        <f t="shared" si="24"/>
        <v>6.1710642382800746E-2</v>
      </c>
      <c r="K126" s="394">
        <v>1.2344999999999999</v>
      </c>
      <c r="L126" s="394">
        <v>1.2565999999999999</v>
      </c>
      <c r="M126" s="395">
        <v>7.4800000000000005E-2</v>
      </c>
      <c r="N126" s="84">
        <f>((I126-D126)/D126)</f>
        <v>3.949116616128001E-3</v>
      </c>
      <c r="O126" s="84">
        <f t="shared" si="25"/>
        <v>7.3753407086739418E-3</v>
      </c>
      <c r="P126" s="254">
        <f t="shared" si="26"/>
        <v>7.8000000000000014E-3</v>
      </c>
      <c r="Q126" s="133"/>
    </row>
    <row r="127" spans="1:21" s="135" customFormat="1" ht="12" customHeight="1">
      <c r="A127" s="435">
        <v>104</v>
      </c>
      <c r="B127" s="436" t="s">
        <v>62</v>
      </c>
      <c r="C127" s="437" t="s">
        <v>32</v>
      </c>
      <c r="D127" s="417">
        <v>1103445188.95</v>
      </c>
      <c r="E127" s="217">
        <f t="shared" si="27"/>
        <v>3.7875826388298353E-2</v>
      </c>
      <c r="F127" s="416">
        <v>552.20000000000005</v>
      </c>
      <c r="G127" s="416">
        <v>552.20000000000005</v>
      </c>
      <c r="H127" s="425">
        <v>-2.5999999999999999E-3</v>
      </c>
      <c r="I127" s="417">
        <v>1102073844.8800001</v>
      </c>
      <c r="J127" s="390">
        <f t="shared" si="24"/>
        <v>3.7505146140776262E-2</v>
      </c>
      <c r="K127" s="394">
        <v>552.20000000000005</v>
      </c>
      <c r="L127" s="394">
        <v>552.20000000000005</v>
      </c>
      <c r="M127" s="395">
        <v>0</v>
      </c>
      <c r="N127" s="84">
        <f>((I127-D127)/D127)</f>
        <v>-1.2427840401432683E-3</v>
      </c>
      <c r="O127" s="84">
        <f t="shared" si="25"/>
        <v>0</v>
      </c>
      <c r="P127" s="254">
        <f t="shared" si="26"/>
        <v>2.5999999999999999E-3</v>
      </c>
      <c r="Q127" s="133"/>
    </row>
    <row r="128" spans="1:21" s="135" customFormat="1" ht="13.5" customHeight="1">
      <c r="A128" s="435">
        <v>105</v>
      </c>
      <c r="B128" s="436" t="s">
        <v>277</v>
      </c>
      <c r="C128" s="437" t="s">
        <v>57</v>
      </c>
      <c r="D128" s="417">
        <v>2161985931.98</v>
      </c>
      <c r="E128" s="217">
        <f t="shared" si="27"/>
        <v>7.4210304810462493E-2</v>
      </c>
      <c r="F128" s="416">
        <v>2.93</v>
      </c>
      <c r="G128" s="416">
        <v>2.97</v>
      </c>
      <c r="H128" s="425">
        <v>1.84E-2</v>
      </c>
      <c r="I128" s="417">
        <v>2123148778.6199999</v>
      </c>
      <c r="J128" s="218">
        <f t="shared" si="24"/>
        <v>7.2253783710314046E-2</v>
      </c>
      <c r="K128" s="394">
        <v>2.98</v>
      </c>
      <c r="L128" s="394">
        <v>3.03</v>
      </c>
      <c r="M128" s="395">
        <v>1.8700000000000001E-2</v>
      </c>
      <c r="N128" s="84">
        <f>((I128-D128)/D128)</f>
        <v>-1.796364758230971E-2</v>
      </c>
      <c r="O128" s="84">
        <f t="shared" si="25"/>
        <v>2.0202020202020068E-2</v>
      </c>
      <c r="P128" s="254">
        <f t="shared" si="26"/>
        <v>3.0000000000000165E-4</v>
      </c>
      <c r="Q128" s="133"/>
    </row>
    <row r="129" spans="1:20" s="135" customFormat="1" ht="12" customHeight="1">
      <c r="A129" s="435">
        <v>106</v>
      </c>
      <c r="B129" s="436" t="s">
        <v>97</v>
      </c>
      <c r="C129" s="437" t="s">
        <v>53</v>
      </c>
      <c r="D129" s="416">
        <v>157470473.05000001</v>
      </c>
      <c r="E129" s="217">
        <f t="shared" si="27"/>
        <v>5.4051840166165913E-3</v>
      </c>
      <c r="F129" s="416">
        <v>1.6128</v>
      </c>
      <c r="G129" s="416">
        <v>1.6488</v>
      </c>
      <c r="H129" s="425">
        <v>2.5399999999999999E-2</v>
      </c>
      <c r="I129" s="416">
        <v>151960691.87</v>
      </c>
      <c r="J129" s="218">
        <f t="shared" si="24"/>
        <v>5.1714392667202742E-3</v>
      </c>
      <c r="K129" s="416">
        <v>1.5563</v>
      </c>
      <c r="L129" s="416">
        <v>1.5928</v>
      </c>
      <c r="M129" s="395">
        <v>-9.9000000000000008E-3</v>
      </c>
      <c r="N129" s="84">
        <f>((I129-D129)/D129)</f>
        <v>-3.4989297188753231E-2</v>
      </c>
      <c r="O129" s="84">
        <f t="shared" si="25"/>
        <v>-3.396409509946631E-2</v>
      </c>
      <c r="P129" s="254">
        <f t="shared" si="26"/>
        <v>-3.5299999999999998E-2</v>
      </c>
      <c r="Q129" s="133"/>
    </row>
    <row r="130" spans="1:20" s="135" customFormat="1" ht="12" customHeight="1">
      <c r="A130" s="435">
        <v>107</v>
      </c>
      <c r="B130" s="436" t="s">
        <v>46</v>
      </c>
      <c r="C130" s="437" t="s">
        <v>267</v>
      </c>
      <c r="D130" s="416">
        <v>623144755.87</v>
      </c>
      <c r="E130" s="217">
        <f t="shared" si="27"/>
        <v>2.1389483432855995E-2</v>
      </c>
      <c r="F130" s="416">
        <v>1.1263000000000001</v>
      </c>
      <c r="G130" s="416">
        <v>1.1388</v>
      </c>
      <c r="H130" s="425">
        <v>9.0399999999999994E-2</v>
      </c>
      <c r="I130" s="416">
        <v>629848394.17999995</v>
      </c>
      <c r="J130" s="218">
        <f t="shared" si="24"/>
        <v>2.1434639956296488E-2</v>
      </c>
      <c r="K130" s="416">
        <v>1.1374</v>
      </c>
      <c r="L130" s="416">
        <v>1.1501999999999999</v>
      </c>
      <c r="M130" s="395">
        <v>0.10059999999999999</v>
      </c>
      <c r="N130" s="84">
        <f t="shared" ref="N130:N140" si="29">((I130-D130)/D130)</f>
        <v>1.0757754513460836E-2</v>
      </c>
      <c r="O130" s="84">
        <f t="shared" si="25"/>
        <v>1.0010537407797554E-2</v>
      </c>
      <c r="P130" s="254">
        <f t="shared" si="26"/>
        <v>1.0200000000000001E-2</v>
      </c>
      <c r="Q130" s="133"/>
    </row>
    <row r="131" spans="1:20" s="135" customFormat="1" ht="12" customHeight="1">
      <c r="A131" s="435">
        <v>108</v>
      </c>
      <c r="B131" s="436" t="s">
        <v>116</v>
      </c>
      <c r="C131" s="437" t="s">
        <v>118</v>
      </c>
      <c r="D131" s="416">
        <v>117338203.59999999</v>
      </c>
      <c r="E131" s="217">
        <f t="shared" si="27"/>
        <v>4.0276413117514495E-3</v>
      </c>
      <c r="F131" s="416">
        <v>1.1462000000000001</v>
      </c>
      <c r="G131" s="416">
        <v>1.1559999999999999</v>
      </c>
      <c r="H131" s="425">
        <v>5.4699999999999999E-2</v>
      </c>
      <c r="I131" s="383">
        <v>119358434.73999999</v>
      </c>
      <c r="J131" s="218">
        <f t="shared" si="24"/>
        <v>4.061937917186881E-3</v>
      </c>
      <c r="K131" s="394">
        <v>1.1657</v>
      </c>
      <c r="L131" s="394">
        <v>1.1758999999999999</v>
      </c>
      <c r="M131" s="395">
        <v>7.0400000000000004E-2</v>
      </c>
      <c r="N131" s="84">
        <f t="shared" si="29"/>
        <v>1.7217164384814229E-2</v>
      </c>
      <c r="O131" s="84">
        <f t="shared" si="25"/>
        <v>1.7214532871972346E-2</v>
      </c>
      <c r="P131" s="254">
        <f t="shared" si="26"/>
        <v>1.5700000000000006E-2</v>
      </c>
      <c r="Q131" s="133"/>
    </row>
    <row r="132" spans="1:20" s="135" customFormat="1" ht="12" customHeight="1">
      <c r="A132" s="435">
        <v>109</v>
      </c>
      <c r="B132" s="436" t="s">
        <v>94</v>
      </c>
      <c r="C132" s="437" t="s">
        <v>258</v>
      </c>
      <c r="D132" s="416">
        <v>162322760.46000001</v>
      </c>
      <c r="E132" s="217">
        <f t="shared" si="27"/>
        <v>5.5717390910033568E-3</v>
      </c>
      <c r="F132" s="416">
        <v>106.04</v>
      </c>
      <c r="G132" s="416">
        <v>109.3</v>
      </c>
      <c r="H132" s="425">
        <v>9.2999999999999972E-2</v>
      </c>
      <c r="I132" s="70">
        <v>163352923.97</v>
      </c>
      <c r="J132" s="218">
        <f t="shared" si="24"/>
        <v>5.5591331873818843E-3</v>
      </c>
      <c r="K132" s="394">
        <v>106.71</v>
      </c>
      <c r="L132" s="394">
        <v>110.01</v>
      </c>
      <c r="M132" s="395">
        <v>0.10010000000000008</v>
      </c>
      <c r="N132" s="84">
        <f t="shared" si="29"/>
        <v>6.3463897920454969E-3</v>
      </c>
      <c r="O132" s="84">
        <f t="shared" si="25"/>
        <v>6.4958828911254162E-3</v>
      </c>
      <c r="P132" s="254">
        <f t="shared" si="26"/>
        <v>7.1000000000001062E-3</v>
      </c>
      <c r="Q132" s="133"/>
      <c r="R132" s="253"/>
      <c r="S132" s="253"/>
      <c r="T132" s="134"/>
    </row>
    <row r="133" spans="1:20" s="135" customFormat="1" ht="12" customHeight="1">
      <c r="A133" s="435">
        <v>110</v>
      </c>
      <c r="B133" s="436" t="s">
        <v>41</v>
      </c>
      <c r="C133" s="437" t="s">
        <v>126</v>
      </c>
      <c r="D133" s="416">
        <v>155851333.63</v>
      </c>
      <c r="E133" s="217">
        <f t="shared" si="27"/>
        <v>5.3496069529033255E-3</v>
      </c>
      <c r="F133" s="416">
        <v>3.5623</v>
      </c>
      <c r="G133" s="416">
        <v>3.6053000000000002</v>
      </c>
      <c r="H133" s="425">
        <v>4.9526000000000001E-2</v>
      </c>
      <c r="I133" s="416">
        <v>159734488.81999999</v>
      </c>
      <c r="J133" s="218">
        <f t="shared" si="24"/>
        <v>5.4359926739470073E-3</v>
      </c>
      <c r="K133" s="416">
        <v>3.61</v>
      </c>
      <c r="L133" s="416">
        <v>3.6545999999999998</v>
      </c>
      <c r="M133" s="425">
        <v>6.3578999999999997E-2</v>
      </c>
      <c r="N133" s="84">
        <f t="shared" si="29"/>
        <v>2.4915764912341595E-2</v>
      </c>
      <c r="O133" s="84">
        <f t="shared" si="25"/>
        <v>1.3674312817241194E-2</v>
      </c>
      <c r="P133" s="254">
        <f t="shared" si="26"/>
        <v>1.4052999999999996E-2</v>
      </c>
      <c r="Q133" s="133"/>
      <c r="S133" s="247"/>
      <c r="T133" s="134"/>
    </row>
    <row r="134" spans="1:20" s="135" customFormat="1" ht="12" customHeight="1">
      <c r="A134" s="435">
        <v>111</v>
      </c>
      <c r="B134" s="436" t="s">
        <v>95</v>
      </c>
      <c r="C134" s="437" t="s">
        <v>168</v>
      </c>
      <c r="D134" s="416">
        <v>334352457.66000003</v>
      </c>
      <c r="E134" s="217">
        <f t="shared" si="27"/>
        <v>1.1476669403834674E-2</v>
      </c>
      <c r="F134" s="416">
        <v>130.19</v>
      </c>
      <c r="G134" s="416">
        <v>131.06</v>
      </c>
      <c r="H134" s="425">
        <v>4.6670000000000003E-2</v>
      </c>
      <c r="I134" s="416">
        <v>341606067.75999999</v>
      </c>
      <c r="J134" s="218">
        <f t="shared" si="24"/>
        <v>1.1625342125154741E-2</v>
      </c>
      <c r="K134" s="416">
        <v>132.97</v>
      </c>
      <c r="L134" s="416">
        <v>133.88</v>
      </c>
      <c r="M134" s="425">
        <v>6.7790000000000003E-2</v>
      </c>
      <c r="N134" s="84">
        <f t="shared" ref="N134:N139" si="30">((I134-D134)/D134)</f>
        <v>2.1694502115417659E-2</v>
      </c>
      <c r="O134" s="84">
        <f t="shared" si="25"/>
        <v>2.1516862505722517E-2</v>
      </c>
      <c r="P134" s="254">
        <f t="shared" si="26"/>
        <v>2.112E-2</v>
      </c>
      <c r="Q134" s="133"/>
    </row>
    <row r="135" spans="1:20" s="135" customFormat="1" ht="12" customHeight="1">
      <c r="A135" s="435">
        <v>112</v>
      </c>
      <c r="B135" s="436" t="s">
        <v>112</v>
      </c>
      <c r="C135" s="437" t="s">
        <v>141</v>
      </c>
      <c r="D135" s="417">
        <v>147974734.41</v>
      </c>
      <c r="E135" s="217">
        <f t="shared" si="27"/>
        <v>5.0792421830221776E-3</v>
      </c>
      <c r="F135" s="416">
        <v>136.0326</v>
      </c>
      <c r="G135" s="416">
        <v>141.25619900000001</v>
      </c>
      <c r="H135" s="425">
        <v>1.54E-2</v>
      </c>
      <c r="I135" s="417">
        <v>149325915.99000001</v>
      </c>
      <c r="J135" s="218">
        <f t="shared" si="24"/>
        <v>5.0817740824073733E-3</v>
      </c>
      <c r="K135" s="416">
        <v>137.39882</v>
      </c>
      <c r="L135" s="416">
        <v>142.689491</v>
      </c>
      <c r="M135" s="425">
        <v>3.4700000000000002E-2</v>
      </c>
      <c r="N135" s="84">
        <f t="shared" si="30"/>
        <v>9.1311640827564239E-3</v>
      </c>
      <c r="O135" s="84">
        <f>((L135-G135)/G135)</f>
        <v>1.0146754692160408E-2</v>
      </c>
      <c r="P135" s="254">
        <f t="shared" si="26"/>
        <v>1.9300000000000001E-2</v>
      </c>
      <c r="Q135" s="133"/>
      <c r="R135" s="134"/>
      <c r="T135" s="162"/>
    </row>
    <row r="136" spans="1:20" s="135" customFormat="1" ht="12" customHeight="1">
      <c r="A136" s="435">
        <v>113</v>
      </c>
      <c r="B136" s="436" t="s">
        <v>111</v>
      </c>
      <c r="C136" s="437" t="s">
        <v>155</v>
      </c>
      <c r="D136" s="417">
        <v>974490596.61000001</v>
      </c>
      <c r="E136" s="217">
        <f>(D136/$D$141)</f>
        <v>3.3449451793207387E-2</v>
      </c>
      <c r="F136" s="416">
        <v>2.2126999999999999</v>
      </c>
      <c r="G136" s="416">
        <v>2.2551000000000001</v>
      </c>
      <c r="H136" s="425">
        <v>0.41719879441138213</v>
      </c>
      <c r="I136" s="385">
        <v>994255529.05999994</v>
      </c>
      <c r="J136" s="218">
        <f>(I136/$I$141)</f>
        <v>3.3835934943842558E-2</v>
      </c>
      <c r="K136" s="394">
        <v>2.2570000000000001</v>
      </c>
      <c r="L136" s="394">
        <v>2.3012999999999999</v>
      </c>
      <c r="M136" s="425">
        <v>1.06824531062924</v>
      </c>
      <c r="N136" s="84">
        <f t="shared" si="30"/>
        <v>2.0282322393624937E-2</v>
      </c>
      <c r="O136" s="84">
        <f>((L136-G136)/G136)</f>
        <v>2.0486896368231915E-2</v>
      </c>
      <c r="P136" s="254">
        <f t="shared" si="26"/>
        <v>0.65104651621785781</v>
      </c>
      <c r="Q136" s="133"/>
      <c r="R136" s="141"/>
      <c r="T136" s="162"/>
    </row>
    <row r="137" spans="1:20" s="135" customFormat="1" ht="12" customHeight="1">
      <c r="A137" s="435">
        <v>114</v>
      </c>
      <c r="B137" s="436" t="s">
        <v>173</v>
      </c>
      <c r="C137" s="437" t="s">
        <v>205</v>
      </c>
      <c r="D137" s="417">
        <v>18323710.399999999</v>
      </c>
      <c r="E137" s="217">
        <f>(D137/$D$141)</f>
        <v>6.2896252650325793E-4</v>
      </c>
      <c r="F137" s="416">
        <v>1.1599999999999999</v>
      </c>
      <c r="G137" s="416">
        <v>1.1599999999999999</v>
      </c>
      <c r="H137" s="425">
        <v>9.7619999999999998E-3</v>
      </c>
      <c r="I137" s="417">
        <v>18599704.030000001</v>
      </c>
      <c r="J137" s="218">
        <f>(I137/$I$141)</f>
        <v>6.3297447903438086E-4</v>
      </c>
      <c r="K137" s="416">
        <v>1.18</v>
      </c>
      <c r="L137" s="416">
        <v>1.18</v>
      </c>
      <c r="M137" s="425">
        <v>1.6029000000000002E-2</v>
      </c>
      <c r="N137" s="84">
        <f t="shared" si="30"/>
        <v>1.506210390664124E-2</v>
      </c>
      <c r="O137" s="84">
        <f>((L137-G137)/G137)</f>
        <v>1.7241379310344845E-2</v>
      </c>
      <c r="P137" s="254">
        <f t="shared" si="26"/>
        <v>6.2670000000000017E-3</v>
      </c>
      <c r="Q137" s="133"/>
      <c r="R137" s="134"/>
      <c r="T137" s="162"/>
    </row>
    <row r="138" spans="1:20" s="135" customFormat="1" ht="12" customHeight="1">
      <c r="A138" s="435">
        <v>115</v>
      </c>
      <c r="B138" s="436" t="s">
        <v>186</v>
      </c>
      <c r="C138" s="437" t="s">
        <v>232</v>
      </c>
      <c r="D138" s="417">
        <v>203742621.50999999</v>
      </c>
      <c r="E138" s="217">
        <f>(D138/$D$141)</f>
        <v>6.9934784595442325E-3</v>
      </c>
      <c r="F138" s="416">
        <v>1.018</v>
      </c>
      <c r="G138" s="416">
        <v>1.018</v>
      </c>
      <c r="H138" s="425">
        <v>0.66922978523813315</v>
      </c>
      <c r="I138" s="393">
        <v>206311528.99000001</v>
      </c>
      <c r="J138" s="218">
        <f>(I138/$I$141)</f>
        <v>7.0210758391961265E-3</v>
      </c>
      <c r="K138" s="394">
        <v>1.0308999999999999</v>
      </c>
      <c r="L138" s="394">
        <v>1.0308999999999999</v>
      </c>
      <c r="M138" s="395">
        <v>0.66074936850967425</v>
      </c>
      <c r="N138" s="84">
        <f t="shared" si="30"/>
        <v>1.2608591471735497E-2</v>
      </c>
      <c r="O138" s="84">
        <f>((L138-G138)/G138)</f>
        <v>1.2671905697445885E-2</v>
      </c>
      <c r="P138" s="254">
        <f>M138-H138</f>
        <v>-8.4804167284588949E-3</v>
      </c>
      <c r="Q138" s="133"/>
      <c r="R138" s="134"/>
      <c r="S138" s="163"/>
      <c r="T138" s="162"/>
    </row>
    <row r="139" spans="1:20" s="387" customFormat="1" ht="12" customHeight="1">
      <c r="A139" s="435">
        <v>116</v>
      </c>
      <c r="B139" s="436" t="s">
        <v>196</v>
      </c>
      <c r="C139" s="437" t="s">
        <v>198</v>
      </c>
      <c r="D139" s="416">
        <v>3686174.23</v>
      </c>
      <c r="E139" s="389">
        <f>(D139/$D$141)</f>
        <v>1.2652816521439901E-4</v>
      </c>
      <c r="F139" s="416">
        <v>101.33</v>
      </c>
      <c r="G139" s="416">
        <v>101.57299999999999</v>
      </c>
      <c r="H139" s="425">
        <v>1.9854E-2</v>
      </c>
      <c r="I139" s="392">
        <v>3686174.23</v>
      </c>
      <c r="J139" s="390">
        <f>(I139/$I$141)</f>
        <v>1.2544577102414301E-4</v>
      </c>
      <c r="K139" s="394">
        <v>101.33</v>
      </c>
      <c r="L139" s="394">
        <v>101.57299999999999</v>
      </c>
      <c r="M139" s="395">
        <v>1.9854E-2</v>
      </c>
      <c r="N139" s="386">
        <f t="shared" si="30"/>
        <v>0</v>
      </c>
      <c r="O139" s="386">
        <f>((L139-G139)/G139)</f>
        <v>0</v>
      </c>
      <c r="P139" s="391">
        <f>M139-H139</f>
        <v>0</v>
      </c>
      <c r="Q139" s="133"/>
      <c r="R139" s="134"/>
      <c r="S139" s="388"/>
      <c r="T139" s="162"/>
    </row>
    <row r="140" spans="1:20" s="135" customFormat="1" ht="12" customHeight="1">
      <c r="A140" s="435">
        <v>117</v>
      </c>
      <c r="B140" s="436" t="s">
        <v>106</v>
      </c>
      <c r="C140" s="437" t="s">
        <v>259</v>
      </c>
      <c r="D140" s="410">
        <v>160557196.61000001</v>
      </c>
      <c r="E140" s="217">
        <f t="shared" si="27"/>
        <v>5.5111359994046809E-3</v>
      </c>
      <c r="F140" s="416">
        <v>101.53</v>
      </c>
      <c r="G140" s="416">
        <v>102.54</v>
      </c>
      <c r="H140" s="425">
        <v>2.0299999999999999E-2</v>
      </c>
      <c r="I140" s="410">
        <v>161086568.09</v>
      </c>
      <c r="J140" s="218">
        <f t="shared" si="24"/>
        <v>5.4820058615848884E-3</v>
      </c>
      <c r="K140" s="416">
        <v>101.89</v>
      </c>
      <c r="L140" s="416">
        <v>102.98</v>
      </c>
      <c r="M140" s="425">
        <v>2.4400000000000002E-2</v>
      </c>
      <c r="N140" s="84">
        <f t="shared" si="29"/>
        <v>3.2970897049594992E-3</v>
      </c>
      <c r="O140" s="84">
        <f t="shared" si="25"/>
        <v>4.291008386970916E-3</v>
      </c>
      <c r="P140" s="254">
        <f t="shared" si="26"/>
        <v>4.1000000000000029E-3</v>
      </c>
      <c r="Q140" s="133"/>
      <c r="R140" s="134"/>
      <c r="S140" s="163"/>
      <c r="T140" s="162"/>
    </row>
    <row r="141" spans="1:20" s="135" customFormat="1" ht="12" customHeight="1">
      <c r="A141" s="333"/>
      <c r="B141" s="334"/>
      <c r="C141" s="282" t="s">
        <v>47</v>
      </c>
      <c r="D141" s="244">
        <f>SUM(D118:D140)</f>
        <v>29133230721.822796</v>
      </c>
      <c r="E141" s="301">
        <f>(D141/$D$163)</f>
        <v>2.1164900864494872E-2</v>
      </c>
      <c r="F141" s="303"/>
      <c r="G141" s="207"/>
      <c r="H141" s="318"/>
      <c r="I141" s="244">
        <f>SUM(I118:I140)</f>
        <v>29384603401.979706</v>
      </c>
      <c r="J141" s="301">
        <f>(I141/$I$163)</f>
        <v>2.1307387600610132E-2</v>
      </c>
      <c r="K141" s="303"/>
      <c r="L141" s="207"/>
      <c r="M141" s="318"/>
      <c r="N141" s="305">
        <f>((I141-D141)/D141)</f>
        <v>8.628383256121832E-3</v>
      </c>
      <c r="O141" s="305"/>
      <c r="P141" s="306">
        <f t="shared" si="26"/>
        <v>0</v>
      </c>
      <c r="Q141" s="133"/>
      <c r="R141" s="134"/>
      <c r="S141" s="163"/>
      <c r="T141" s="162"/>
    </row>
    <row r="142" spans="1:20" s="135" customFormat="1" ht="5.25" customHeight="1">
      <c r="A142" s="452"/>
      <c r="B142" s="453"/>
      <c r="C142" s="453"/>
      <c r="D142" s="453"/>
      <c r="E142" s="453"/>
      <c r="F142" s="453"/>
      <c r="G142" s="453"/>
      <c r="H142" s="453"/>
      <c r="I142" s="453"/>
      <c r="J142" s="453"/>
      <c r="K142" s="453"/>
      <c r="L142" s="453"/>
      <c r="M142" s="453"/>
      <c r="N142" s="453"/>
      <c r="O142" s="453"/>
      <c r="P142" s="454"/>
      <c r="R142" s="134"/>
      <c r="S142" s="163"/>
      <c r="T142" s="162"/>
    </row>
    <row r="143" spans="1:20" s="135" customFormat="1" ht="12" customHeight="1">
      <c r="A143" s="449" t="s">
        <v>72</v>
      </c>
      <c r="B143" s="450"/>
      <c r="C143" s="450"/>
      <c r="D143" s="450"/>
      <c r="E143" s="450"/>
      <c r="F143" s="450"/>
      <c r="G143" s="450"/>
      <c r="H143" s="450"/>
      <c r="I143" s="450"/>
      <c r="J143" s="450"/>
      <c r="K143" s="450"/>
      <c r="L143" s="450"/>
      <c r="M143" s="450"/>
      <c r="N143" s="450"/>
      <c r="O143" s="450"/>
      <c r="P143" s="451"/>
      <c r="S143" s="164"/>
      <c r="T143" s="162"/>
    </row>
    <row r="144" spans="1:20" s="135" customFormat="1" ht="12" customHeight="1">
      <c r="A144" s="435">
        <v>118</v>
      </c>
      <c r="B144" s="436" t="s">
        <v>208</v>
      </c>
      <c r="C144" s="437" t="s">
        <v>269</v>
      </c>
      <c r="D144" s="410">
        <v>568423598.36000001</v>
      </c>
      <c r="E144" s="217">
        <f>(D144/$D$147)</f>
        <v>0.20257245762898407</v>
      </c>
      <c r="F144" s="411">
        <v>15.301299999999999</v>
      </c>
      <c r="G144" s="411">
        <v>15.4412</v>
      </c>
      <c r="H144" s="425">
        <v>4.6300000000000001E-2</v>
      </c>
      <c r="I144" s="410">
        <v>568847528.21000004</v>
      </c>
      <c r="J144" s="217">
        <f>(I144/$I$147)</f>
        <v>0.20171180634738342</v>
      </c>
      <c r="K144" s="411">
        <v>15.3744</v>
      </c>
      <c r="L144" s="411">
        <v>15.515700000000001</v>
      </c>
      <c r="M144" s="397">
        <v>5.1299999999999998E-2</v>
      </c>
      <c r="N144" s="84">
        <f>((I144-D144)/D144)</f>
        <v>7.4579917375551346E-4</v>
      </c>
      <c r="O144" s="132">
        <f>((L144-G144)/G144)</f>
        <v>4.8247545527549968E-3</v>
      </c>
      <c r="P144" s="254">
        <f>M144-H144</f>
        <v>4.9999999999999975E-3</v>
      </c>
      <c r="Q144" s="133"/>
      <c r="S144" s="136"/>
      <c r="T144" s="162"/>
    </row>
    <row r="145" spans="1:23" s="135" customFormat="1" ht="11.25" customHeight="1">
      <c r="A145" s="435">
        <v>119</v>
      </c>
      <c r="B145" s="436" t="s">
        <v>6</v>
      </c>
      <c r="C145" s="437" t="s">
        <v>30</v>
      </c>
      <c r="D145" s="410">
        <v>1694942370.23</v>
      </c>
      <c r="E145" s="217">
        <f>(D145/$D$147)</f>
        <v>0.60403657143652456</v>
      </c>
      <c r="F145" s="411">
        <v>1.34</v>
      </c>
      <c r="G145" s="411">
        <v>1.36</v>
      </c>
      <c r="H145" s="425">
        <v>4.6199999999999998E-2</v>
      </c>
      <c r="I145" s="410">
        <v>1699072050.1800001</v>
      </c>
      <c r="J145" s="217">
        <f>(I145/$I$147)</f>
        <v>0.60248638758194217</v>
      </c>
      <c r="K145" s="396">
        <v>1.35</v>
      </c>
      <c r="L145" s="396">
        <v>1.36</v>
      </c>
      <c r="M145" s="397">
        <v>4.6199999999999998E-2</v>
      </c>
      <c r="N145" s="84">
        <f>((I145-D145)/D145)</f>
        <v>2.4364721907563494E-3</v>
      </c>
      <c r="O145" s="84">
        <f>((L145-G145)/G145)</f>
        <v>0</v>
      </c>
      <c r="P145" s="254">
        <f>M145-H145</f>
        <v>0</v>
      </c>
      <c r="Q145" s="133"/>
    </row>
    <row r="146" spans="1:23" s="135" customFormat="1" ht="12" customHeight="1">
      <c r="A146" s="435">
        <v>120</v>
      </c>
      <c r="B146" s="436" t="s">
        <v>8</v>
      </c>
      <c r="C146" s="437" t="s">
        <v>31</v>
      </c>
      <c r="D146" s="411">
        <v>542660107.27999997</v>
      </c>
      <c r="E146" s="217">
        <f>(D146/$D$147)</f>
        <v>0.19339097093449134</v>
      </c>
      <c r="F146" s="411">
        <v>41.326300000000003</v>
      </c>
      <c r="G146" s="411">
        <v>42.572400000000002</v>
      </c>
      <c r="H146" s="398">
        <v>-1.2999999999999999E-2</v>
      </c>
      <c r="I146" s="411">
        <v>552180734.58000004</v>
      </c>
      <c r="J146" s="217">
        <f>(I146/$I$147)</f>
        <v>0.19580180607067435</v>
      </c>
      <c r="K146" s="411">
        <v>42.070700000000002</v>
      </c>
      <c r="L146" s="411">
        <v>43.339199999999998</v>
      </c>
      <c r="M146" s="398">
        <v>0.93920000000000003</v>
      </c>
      <c r="N146" s="84">
        <f>((I146-D146)/D146)</f>
        <v>1.7544365565622184E-2</v>
      </c>
      <c r="O146" s="84">
        <f>((L146-G146)/G146)</f>
        <v>1.8011669532373001E-2</v>
      </c>
      <c r="P146" s="254">
        <f>M146-H146</f>
        <v>0.95220000000000005</v>
      </c>
      <c r="Q146" s="133"/>
      <c r="U146" s="205"/>
      <c r="V146" s="206"/>
      <c r="W146" s="133"/>
    </row>
    <row r="147" spans="1:23" s="135" customFormat="1" ht="12.75" customHeight="1">
      <c r="A147" s="241"/>
      <c r="B147" s="13"/>
      <c r="C147" s="328" t="s">
        <v>47</v>
      </c>
      <c r="D147" s="244">
        <f>SUM(D144:D146)</f>
        <v>2806026075.8699999</v>
      </c>
      <c r="E147" s="301">
        <f>(D147/$D$163)</f>
        <v>2.0385402596111483E-3</v>
      </c>
      <c r="F147" s="13"/>
      <c r="G147" s="13"/>
      <c r="H147" s="317"/>
      <c r="I147" s="244">
        <f>SUM(I144:I146)</f>
        <v>2820100312.9700003</v>
      </c>
      <c r="J147" s="301">
        <f>(I147/$I$163)</f>
        <v>2.0449134405198543E-3</v>
      </c>
      <c r="K147" s="303"/>
      <c r="L147" s="207"/>
      <c r="M147" s="318"/>
      <c r="N147" s="305">
        <f>((I147-D147)/D147)</f>
        <v>5.0157185711956391E-3</v>
      </c>
      <c r="O147" s="305"/>
      <c r="P147" s="306">
        <f>M147-H147</f>
        <v>0</v>
      </c>
      <c r="Q147" s="133"/>
      <c r="T147" s="134"/>
    </row>
    <row r="148" spans="1:23" s="135" customFormat="1" ht="4.5" customHeight="1">
      <c r="A148" s="452"/>
      <c r="B148" s="453"/>
      <c r="C148" s="453"/>
      <c r="D148" s="453"/>
      <c r="E148" s="453"/>
      <c r="F148" s="453"/>
      <c r="G148" s="453"/>
      <c r="H148" s="453"/>
      <c r="I148" s="453"/>
      <c r="J148" s="453"/>
      <c r="K148" s="453"/>
      <c r="L148" s="453"/>
      <c r="M148" s="453"/>
      <c r="N148" s="453"/>
      <c r="O148" s="453"/>
      <c r="P148" s="454"/>
      <c r="T148" s="134"/>
    </row>
    <row r="149" spans="1:23" s="135" customFormat="1" ht="12.75" customHeight="1">
      <c r="A149" s="449" t="s">
        <v>217</v>
      </c>
      <c r="B149" s="450"/>
      <c r="C149" s="450"/>
      <c r="D149" s="450"/>
      <c r="E149" s="450"/>
      <c r="F149" s="450"/>
      <c r="G149" s="450"/>
      <c r="H149" s="450"/>
      <c r="I149" s="450"/>
      <c r="J149" s="450"/>
      <c r="K149" s="450"/>
      <c r="L149" s="450"/>
      <c r="M149" s="450"/>
      <c r="N149" s="450"/>
      <c r="O149" s="450"/>
      <c r="P149" s="451"/>
      <c r="T149" s="134"/>
    </row>
    <row r="150" spans="1:23" s="135" customFormat="1" ht="12.75" customHeight="1">
      <c r="A150" s="464" t="s">
        <v>218</v>
      </c>
      <c r="B150" s="465"/>
      <c r="C150" s="465"/>
      <c r="D150" s="465"/>
      <c r="E150" s="465"/>
      <c r="F150" s="465"/>
      <c r="G150" s="465"/>
      <c r="H150" s="465"/>
      <c r="I150" s="465"/>
      <c r="J150" s="465"/>
      <c r="K150" s="465"/>
      <c r="L150" s="465"/>
      <c r="M150" s="465"/>
      <c r="N150" s="465"/>
      <c r="O150" s="465"/>
      <c r="P150" s="466"/>
      <c r="T150" s="134"/>
    </row>
    <row r="151" spans="1:23" s="135" customFormat="1" ht="12" customHeight="1">
      <c r="A151" s="435">
        <v>121</v>
      </c>
      <c r="B151" s="436" t="s">
        <v>28</v>
      </c>
      <c r="C151" s="437" t="s">
        <v>140</v>
      </c>
      <c r="D151" s="399">
        <v>3345580287.71</v>
      </c>
      <c r="E151" s="217">
        <f>(D151/$D$162)</f>
        <v>0.16863698791653037</v>
      </c>
      <c r="F151" s="401">
        <v>1.65</v>
      </c>
      <c r="G151" s="401">
        <v>1.67</v>
      </c>
      <c r="H151" s="405">
        <v>0.15240000000000001</v>
      </c>
      <c r="I151" s="399">
        <v>3406790787.6799998</v>
      </c>
      <c r="J151" s="217">
        <f>(I151/$I$162)</f>
        <v>0.17167310328461952</v>
      </c>
      <c r="K151" s="401">
        <v>1.68</v>
      </c>
      <c r="L151" s="401">
        <v>1.7</v>
      </c>
      <c r="M151" s="405">
        <v>0.17280000000000001</v>
      </c>
      <c r="N151" s="132">
        <f>((I151-D151)/D151)</f>
        <v>1.829592916805995E-2</v>
      </c>
      <c r="O151" s="132">
        <f>((L151-G151)/G151)</f>
        <v>1.7964071856287442E-2</v>
      </c>
      <c r="P151" s="254">
        <f>M151-H151</f>
        <v>2.0400000000000001E-2</v>
      </c>
      <c r="Q151" s="133"/>
      <c r="T151" s="134"/>
    </row>
    <row r="152" spans="1:23" s="135" customFormat="1" ht="12.75" customHeight="1">
      <c r="A152" s="435">
        <v>122</v>
      </c>
      <c r="B152" s="436" t="s">
        <v>6</v>
      </c>
      <c r="C152" s="437" t="s">
        <v>71</v>
      </c>
      <c r="D152" s="399">
        <v>282839908.00999999</v>
      </c>
      <c r="E152" s="217">
        <f>(D152/$D$162)</f>
        <v>1.4256800329859369E-2</v>
      </c>
      <c r="F152" s="401">
        <v>249.79</v>
      </c>
      <c r="G152" s="401">
        <v>252.6</v>
      </c>
      <c r="H152" s="405">
        <v>3.5700000000000003E-2</v>
      </c>
      <c r="I152" s="399">
        <v>286540594.16000003</v>
      </c>
      <c r="J152" s="217">
        <f>(I152/$I$162)</f>
        <v>1.4439193975267516E-2</v>
      </c>
      <c r="K152" s="401">
        <v>253.12</v>
      </c>
      <c r="L152" s="401">
        <v>255.99</v>
      </c>
      <c r="M152" s="405">
        <v>4.9599999999999998E-2</v>
      </c>
      <c r="N152" s="84">
        <f>((I152-D152)/D152)</f>
        <v>1.308403109036931E-2</v>
      </c>
      <c r="O152" s="84">
        <f>((L152-G152)/G152)</f>
        <v>1.3420427553444239E-2</v>
      </c>
      <c r="P152" s="254">
        <f>M152-H152</f>
        <v>1.3899999999999996E-2</v>
      </c>
      <c r="Q152" s="133"/>
      <c r="R152" s="212"/>
    </row>
    <row r="153" spans="1:23" s="135" customFormat="1" ht="6" customHeight="1">
      <c r="A153" s="452"/>
      <c r="B153" s="453"/>
      <c r="C153" s="453"/>
      <c r="D153" s="453"/>
      <c r="E153" s="453"/>
      <c r="F153" s="453"/>
      <c r="G153" s="453"/>
      <c r="H153" s="453"/>
      <c r="I153" s="453"/>
      <c r="J153" s="453"/>
      <c r="K153" s="453"/>
      <c r="L153" s="453"/>
      <c r="M153" s="453"/>
      <c r="N153" s="453"/>
      <c r="O153" s="453"/>
      <c r="P153" s="454"/>
      <c r="R153" s="212"/>
    </row>
    <row r="154" spans="1:23" s="135" customFormat="1" ht="12" customHeight="1">
      <c r="A154" s="464" t="s">
        <v>219</v>
      </c>
      <c r="B154" s="465"/>
      <c r="C154" s="465"/>
      <c r="D154" s="465"/>
      <c r="E154" s="465"/>
      <c r="F154" s="465"/>
      <c r="G154" s="465"/>
      <c r="H154" s="465"/>
      <c r="I154" s="465"/>
      <c r="J154" s="465"/>
      <c r="K154" s="465"/>
      <c r="L154" s="465"/>
      <c r="M154" s="465"/>
      <c r="N154" s="465"/>
      <c r="O154" s="465"/>
      <c r="P154" s="466"/>
      <c r="R154" s="212"/>
    </row>
    <row r="155" spans="1:23" s="135" customFormat="1" ht="12" customHeight="1">
      <c r="A155" s="435">
        <v>123</v>
      </c>
      <c r="B155" s="436" t="s">
        <v>6</v>
      </c>
      <c r="C155" s="437" t="s">
        <v>142</v>
      </c>
      <c r="D155" s="417">
        <v>6157790994.5299997</v>
      </c>
      <c r="E155" s="217">
        <f t="shared" ref="E155:E161" si="31">(D155/$D$162)</f>
        <v>0.31038900167835037</v>
      </c>
      <c r="F155" s="418">
        <v>120.35</v>
      </c>
      <c r="G155" s="418">
        <v>120.35</v>
      </c>
      <c r="H155" s="425">
        <v>2.92E-2</v>
      </c>
      <c r="I155" s="417">
        <v>6115397165.8100004</v>
      </c>
      <c r="J155" s="217">
        <f t="shared" ref="J155:J161" si="32">(I155/$I$162)</f>
        <v>0.30816368679554562</v>
      </c>
      <c r="K155" s="418">
        <v>120.38</v>
      </c>
      <c r="L155" s="418">
        <v>120.38</v>
      </c>
      <c r="M155" s="409">
        <v>2.9399999999999999E-2</v>
      </c>
      <c r="N155" s="84">
        <f t="shared" ref="N155:N163" si="33">((I155-D155)/D155)</f>
        <v>-6.8845838966697616E-3</v>
      </c>
      <c r="O155" s="84">
        <f t="shared" ref="O155:O161" si="34">((L155-G155)/G155)</f>
        <v>2.4927295388451297E-4</v>
      </c>
      <c r="P155" s="254">
        <f t="shared" ref="P155:P162" si="35">M155-H155</f>
        <v>1.9999999999999879E-4</v>
      </c>
      <c r="Q155" s="133"/>
      <c r="R155" s="212"/>
    </row>
    <row r="156" spans="1:23" s="135" customFormat="1" ht="12" customHeight="1">
      <c r="A156" s="435">
        <v>124</v>
      </c>
      <c r="B156" s="436" t="s">
        <v>203</v>
      </c>
      <c r="C156" s="437" t="s">
        <v>204</v>
      </c>
      <c r="D156" s="417">
        <v>6986375155.8699999</v>
      </c>
      <c r="E156" s="217">
        <f t="shared" si="31"/>
        <v>0.35215453267368185</v>
      </c>
      <c r="F156" s="417">
        <v>121.2</v>
      </c>
      <c r="G156" s="417">
        <v>121.2</v>
      </c>
      <c r="H156" s="425">
        <v>0.12180000000000001</v>
      </c>
      <c r="I156" s="417">
        <v>7048880764.04</v>
      </c>
      <c r="J156" s="217">
        <f t="shared" si="32"/>
        <v>0.35520327218862718</v>
      </c>
      <c r="K156" s="417">
        <v>121.46</v>
      </c>
      <c r="L156" s="417">
        <v>121.46</v>
      </c>
      <c r="M156" s="425">
        <v>0.12180000000000001</v>
      </c>
      <c r="N156" s="84">
        <f t="shared" si="33"/>
        <v>8.9467866777068854E-3</v>
      </c>
      <c r="O156" s="84">
        <f t="shared" si="34"/>
        <v>2.1452145214520702E-3</v>
      </c>
      <c r="P156" s="254">
        <f t="shared" si="35"/>
        <v>0</v>
      </c>
      <c r="Q156" s="133"/>
      <c r="R156" s="212"/>
    </row>
    <row r="157" spans="1:23" s="135" customFormat="1" ht="12" customHeight="1">
      <c r="A157" s="435">
        <v>125</v>
      </c>
      <c r="B157" s="436" t="s">
        <v>46</v>
      </c>
      <c r="C157" s="437" t="s">
        <v>178</v>
      </c>
      <c r="D157" s="417">
        <v>2156847328.5500002</v>
      </c>
      <c r="E157" s="217">
        <f t="shared" si="31"/>
        <v>0.10871783236487534</v>
      </c>
      <c r="F157" s="418">
        <v>1.0939000000000001</v>
      </c>
      <c r="G157" s="418">
        <v>1.0939000000000001</v>
      </c>
      <c r="H157" s="425">
        <v>7.1999999999999995E-2</v>
      </c>
      <c r="I157" s="417">
        <v>2069038416.5799999</v>
      </c>
      <c r="J157" s="217">
        <f t="shared" si="32"/>
        <v>0.10426183112678646</v>
      </c>
      <c r="K157" s="418">
        <v>1.0952999999999999</v>
      </c>
      <c r="L157" s="418">
        <v>1.0952999999999999</v>
      </c>
      <c r="M157" s="409">
        <v>7.1900000000000006E-2</v>
      </c>
      <c r="N157" s="84">
        <f t="shared" si="33"/>
        <v>-4.0711695634494546E-2</v>
      </c>
      <c r="O157" s="84">
        <f t="shared" si="34"/>
        <v>1.2798244812138638E-3</v>
      </c>
      <c r="P157" s="254">
        <f t="shared" si="35"/>
        <v>-9.9999999999988987E-5</v>
      </c>
      <c r="Q157" s="133"/>
      <c r="R157" s="212"/>
    </row>
    <row r="158" spans="1:23" s="135" customFormat="1" ht="12" customHeight="1">
      <c r="A158" s="435">
        <v>126</v>
      </c>
      <c r="B158" s="436" t="s">
        <v>190</v>
      </c>
      <c r="C158" s="437" t="s">
        <v>191</v>
      </c>
      <c r="D158" s="417">
        <v>336130966.94000006</v>
      </c>
      <c r="E158" s="217">
        <f t="shared" si="31"/>
        <v>1.6942984156877578E-2</v>
      </c>
      <c r="F158" s="418">
        <v>101.92270571999394</v>
      </c>
      <c r="G158" s="418">
        <v>101.92270571999394</v>
      </c>
      <c r="H158" s="425">
        <v>9.2999999999999999E-2</v>
      </c>
      <c r="I158" s="407">
        <v>346326388.81</v>
      </c>
      <c r="J158" s="217">
        <f t="shared" si="32"/>
        <v>1.7451886429708473E-2</v>
      </c>
      <c r="K158" s="408">
        <v>102.08618846379034</v>
      </c>
      <c r="L158" s="418">
        <v>102.08618846379034</v>
      </c>
      <c r="M158" s="409">
        <v>9.2799999999999994E-2</v>
      </c>
      <c r="N158" s="84">
        <f t="shared" si="33"/>
        <v>3.0331694704641258E-2</v>
      </c>
      <c r="O158" s="84">
        <f t="shared" si="34"/>
        <v>1.6039874789580224E-3</v>
      </c>
      <c r="P158" s="254">
        <f t="shared" si="35"/>
        <v>-2.0000000000000573E-4</v>
      </c>
      <c r="Q158" s="133"/>
      <c r="R158" s="212"/>
    </row>
    <row r="159" spans="1:23" s="135" customFormat="1" ht="12" customHeight="1">
      <c r="A159" s="435">
        <v>127</v>
      </c>
      <c r="B159" s="436" t="s">
        <v>253</v>
      </c>
      <c r="C159" s="437" t="s">
        <v>252</v>
      </c>
      <c r="D159" s="417">
        <v>470624055.06999999</v>
      </c>
      <c r="E159" s="217">
        <f t="shared" si="31"/>
        <v>2.3722229408038514E-2</v>
      </c>
      <c r="F159" s="417">
        <v>1015.63</v>
      </c>
      <c r="G159" s="417">
        <v>1015.63</v>
      </c>
      <c r="H159" s="425">
        <v>1.5599999999999999E-2</v>
      </c>
      <c r="I159" s="417">
        <v>470916747.48000002</v>
      </c>
      <c r="J159" s="217">
        <f t="shared" si="32"/>
        <v>2.3730174368483934E-2</v>
      </c>
      <c r="K159" s="417">
        <v>1016.26</v>
      </c>
      <c r="L159" s="417">
        <v>1016.26</v>
      </c>
      <c r="M159" s="409">
        <v>1.6299999999999999E-2</v>
      </c>
      <c r="N159" s="84">
        <f t="shared" si="33"/>
        <v>6.2192403224372271E-4</v>
      </c>
      <c r="O159" s="84">
        <f t="shared" si="34"/>
        <v>6.2030463850023675E-4</v>
      </c>
      <c r="P159" s="254">
        <f t="shared" si="35"/>
        <v>6.9999999999999923E-4</v>
      </c>
      <c r="Q159" s="133"/>
      <c r="R159" s="212"/>
    </row>
    <row r="160" spans="1:23" s="402" customFormat="1" ht="12" customHeight="1">
      <c r="A160" s="435">
        <v>128</v>
      </c>
      <c r="B160" s="436" t="s">
        <v>95</v>
      </c>
      <c r="C160" s="437" t="s">
        <v>255</v>
      </c>
      <c r="D160" s="417">
        <v>51892591.939999998</v>
      </c>
      <c r="E160" s="404">
        <f>(D160/$D$162)</f>
        <v>2.6156928387251941E-3</v>
      </c>
      <c r="F160" s="417">
        <v>101.98</v>
      </c>
      <c r="G160" s="417">
        <v>101.98</v>
      </c>
      <c r="H160" s="425">
        <v>3.993E-2</v>
      </c>
      <c r="I160" s="417">
        <v>49890575.619999997</v>
      </c>
      <c r="J160" s="404">
        <f>(I160/$I$162)</f>
        <v>2.5140580901869807E-3</v>
      </c>
      <c r="K160" s="417">
        <v>101.83</v>
      </c>
      <c r="L160" s="417">
        <v>101.83</v>
      </c>
      <c r="M160" s="425">
        <v>3.5529999999999999E-2</v>
      </c>
      <c r="N160" s="400">
        <f>((I160-D160)/D160)</f>
        <v>-3.8580002369409498E-2</v>
      </c>
      <c r="O160" s="400">
        <f>((L160-G160)/G160)</f>
        <v>-1.4708766424789731E-3</v>
      </c>
      <c r="P160" s="406">
        <f>M160-H160</f>
        <v>-4.4000000000000011E-3</v>
      </c>
      <c r="Q160" s="133"/>
      <c r="R160" s="403"/>
    </row>
    <row r="161" spans="1:18" s="135" customFormat="1" ht="12" customHeight="1">
      <c r="A161" s="435">
        <v>129</v>
      </c>
      <c r="B161" s="436" t="s">
        <v>106</v>
      </c>
      <c r="C161" s="445" t="s">
        <v>260</v>
      </c>
      <c r="D161" s="410">
        <v>50865842.990000002</v>
      </c>
      <c r="E161" s="217">
        <f t="shared" si="31"/>
        <v>2.5639386330615251E-3</v>
      </c>
      <c r="F161" s="411">
        <v>97.77</v>
      </c>
      <c r="G161" s="411">
        <v>99.09</v>
      </c>
      <c r="H161" s="425">
        <v>-1.5599999999999999E-2</v>
      </c>
      <c r="I161" s="410">
        <v>50857717.020000003</v>
      </c>
      <c r="J161" s="217">
        <f t="shared" si="32"/>
        <v>2.562793740774465E-3</v>
      </c>
      <c r="K161" s="411">
        <v>97.76</v>
      </c>
      <c r="L161" s="411">
        <v>99.19</v>
      </c>
      <c r="M161" s="425">
        <v>-1.52E-2</v>
      </c>
      <c r="N161" s="84">
        <f t="shared" si="33"/>
        <v>-1.5975298004195738E-4</v>
      </c>
      <c r="O161" s="84">
        <f t="shared" si="34"/>
        <v>1.009183570491415E-3</v>
      </c>
      <c r="P161" s="254">
        <f t="shared" si="35"/>
        <v>3.9999999999999931E-4</v>
      </c>
      <c r="Q161" s="133"/>
      <c r="R161" s="212"/>
    </row>
    <row r="162" spans="1:18" s="135" customFormat="1" ht="12" customHeight="1">
      <c r="A162" s="300"/>
      <c r="B162" s="13"/>
      <c r="C162" s="328" t="s">
        <v>47</v>
      </c>
      <c r="D162" s="82">
        <f>SUM(D151:D161)</f>
        <v>19838947131.609997</v>
      </c>
      <c r="E162" s="301">
        <f>(D162/$D$163)</f>
        <v>1.4412728657036807E-2</v>
      </c>
      <c r="F162" s="302"/>
      <c r="G162" s="75"/>
      <c r="H162" s="284"/>
      <c r="I162" s="82">
        <f>SUM(I151:I161)</f>
        <v>19844639157.199997</v>
      </c>
      <c r="J162" s="301">
        <f>(I162/$I$163)</f>
        <v>1.4389760941548662E-2</v>
      </c>
      <c r="K162" s="303"/>
      <c r="L162" s="75"/>
      <c r="M162" s="304"/>
      <c r="N162" s="305">
        <f t="shared" si="33"/>
        <v>2.8691167692719316E-4</v>
      </c>
      <c r="O162" s="305"/>
      <c r="P162" s="306">
        <f t="shared" si="35"/>
        <v>0</v>
      </c>
      <c r="Q162" s="133"/>
      <c r="R162" s="160" t="s">
        <v>183</v>
      </c>
    </row>
    <row r="163" spans="1:18" s="135" customFormat="1" ht="12" customHeight="1">
      <c r="A163" s="307"/>
      <c r="B163" s="308"/>
      <c r="C163" s="309" t="s">
        <v>33</v>
      </c>
      <c r="D163" s="310">
        <f>SUM(D21,D53,D86,D108,D115,D141,D147,D162)</f>
        <v>1376487936718.6252</v>
      </c>
      <c r="E163" s="311"/>
      <c r="F163" s="311"/>
      <c r="G163" s="312"/>
      <c r="H163" s="313"/>
      <c r="I163" s="310">
        <f>SUM(I21,I53,I86,I108,I115,I141,I147,I162)</f>
        <v>1379080530789.1563</v>
      </c>
      <c r="J163" s="311"/>
      <c r="K163" s="311"/>
      <c r="L163" s="312"/>
      <c r="M163" s="314"/>
      <c r="N163" s="315">
        <f t="shared" si="33"/>
        <v>1.8834847740921183E-3</v>
      </c>
      <c r="O163" s="315"/>
      <c r="P163" s="316"/>
      <c r="R163" s="161">
        <f>((I163-D163)/D163)</f>
        <v>1.8834847740921183E-3</v>
      </c>
    </row>
    <row r="164" spans="1:18" s="135" customFormat="1" ht="6.75" customHeight="1">
      <c r="A164" s="452"/>
      <c r="B164" s="453"/>
      <c r="C164" s="453"/>
      <c r="D164" s="453"/>
      <c r="E164" s="453"/>
      <c r="F164" s="453"/>
      <c r="G164" s="453"/>
      <c r="H164" s="453"/>
      <c r="I164" s="453"/>
      <c r="J164" s="453"/>
      <c r="K164" s="453"/>
      <c r="L164" s="453"/>
      <c r="M164" s="453"/>
      <c r="N164" s="453"/>
      <c r="O164" s="453"/>
      <c r="P164" s="454"/>
      <c r="R164" s="212"/>
    </row>
    <row r="165" spans="1:18" s="135" customFormat="1" ht="12" customHeight="1">
      <c r="A165" s="477" t="s">
        <v>220</v>
      </c>
      <c r="B165" s="478"/>
      <c r="C165" s="478"/>
      <c r="D165" s="478"/>
      <c r="E165" s="478"/>
      <c r="F165" s="478"/>
      <c r="G165" s="478"/>
      <c r="H165" s="478"/>
      <c r="I165" s="478"/>
      <c r="J165" s="478"/>
      <c r="K165" s="478"/>
      <c r="L165" s="478"/>
      <c r="M165" s="478"/>
      <c r="N165" s="478"/>
      <c r="O165" s="478"/>
      <c r="P165" s="479"/>
      <c r="R165" s="212"/>
    </row>
    <row r="166" spans="1:18" s="135" customFormat="1" ht="25.5" customHeight="1">
      <c r="A166" s="279"/>
      <c r="B166" s="280"/>
      <c r="C166" s="280"/>
      <c r="D166" s="296" t="s">
        <v>225</v>
      </c>
      <c r="E166" s="297"/>
      <c r="F166" s="297"/>
      <c r="G166" s="350" t="s">
        <v>226</v>
      </c>
      <c r="H166" s="298"/>
      <c r="I166" s="299" t="s">
        <v>225</v>
      </c>
      <c r="J166" s="297"/>
      <c r="K166" s="297"/>
      <c r="L166" s="350" t="s">
        <v>226</v>
      </c>
      <c r="M166" s="350"/>
      <c r="N166" s="455" t="s">
        <v>68</v>
      </c>
      <c r="O166" s="455"/>
      <c r="P166" s="476"/>
      <c r="R166" s="212"/>
    </row>
    <row r="167" spans="1:18" s="135" customFormat="1" ht="12" customHeight="1">
      <c r="A167" s="324" t="s">
        <v>2</v>
      </c>
      <c r="B167" s="325" t="s">
        <v>213</v>
      </c>
      <c r="C167" s="326" t="s">
        <v>3</v>
      </c>
      <c r="D167" s="225"/>
      <c r="E167" s="225"/>
      <c r="F167" s="225"/>
      <c r="G167" s="225"/>
      <c r="H167" s="225"/>
      <c r="I167" s="260"/>
      <c r="J167" s="261"/>
      <c r="K167" s="261"/>
      <c r="L167" s="262"/>
      <c r="M167" s="262"/>
      <c r="N167" s="256" t="s">
        <v>224</v>
      </c>
      <c r="O167" s="255" t="s">
        <v>227</v>
      </c>
      <c r="P167" s="258" t="s">
        <v>238</v>
      </c>
      <c r="R167" s="212"/>
    </row>
    <row r="168" spans="1:18" s="135" customFormat="1" ht="12" customHeight="1">
      <c r="A168" s="435">
        <v>1</v>
      </c>
      <c r="B168" s="436" t="s">
        <v>127</v>
      </c>
      <c r="C168" s="437" t="s">
        <v>242</v>
      </c>
      <c r="D168" s="417">
        <v>90849121065</v>
      </c>
      <c r="E168" s="217">
        <f>(D168/$D$170)</f>
        <v>0.92820686512932371</v>
      </c>
      <c r="F168" s="418">
        <v>107.59</v>
      </c>
      <c r="G168" s="418">
        <v>107.59</v>
      </c>
      <c r="H168" s="414">
        <v>0.12230000000000001</v>
      </c>
      <c r="I168" s="412">
        <v>90849121065</v>
      </c>
      <c r="J168" s="217">
        <f>(I168/$I$170)</f>
        <v>0.92804362761866532</v>
      </c>
      <c r="K168" s="413">
        <v>107.59</v>
      </c>
      <c r="L168" s="413">
        <v>107.59</v>
      </c>
      <c r="M168" s="414">
        <v>0.12230000000000001</v>
      </c>
      <c r="N168" s="84">
        <f>((I168-D168)/D168)</f>
        <v>0</v>
      </c>
      <c r="O168" s="84">
        <f>((L168-G168)/G168)</f>
        <v>0</v>
      </c>
      <c r="P168" s="254">
        <f>M168-H168</f>
        <v>0</v>
      </c>
      <c r="R168" s="212"/>
    </row>
    <row r="169" spans="1:18" s="135" customFormat="1" ht="12" customHeight="1">
      <c r="A169" s="435">
        <v>2</v>
      </c>
      <c r="B169" s="436" t="s">
        <v>44</v>
      </c>
      <c r="C169" s="437" t="s">
        <v>221</v>
      </c>
      <c r="D169" s="417">
        <v>7026820686.7799997</v>
      </c>
      <c r="E169" s="217">
        <f>(D169/$D$170)</f>
        <v>7.1793134870676303E-2</v>
      </c>
      <c r="F169" s="419">
        <v>104.18</v>
      </c>
      <c r="G169" s="419">
        <v>104.18</v>
      </c>
      <c r="H169" s="414"/>
      <c r="I169" s="417">
        <v>7044036499.2799997</v>
      </c>
      <c r="J169" s="217">
        <f>(I169/$I$170)</f>
        <v>7.1956372381334663E-2</v>
      </c>
      <c r="K169" s="419">
        <v>104.43</v>
      </c>
      <c r="L169" s="419">
        <v>104.43</v>
      </c>
      <c r="M169" s="414"/>
      <c r="N169" s="84">
        <f>((I169-D169)/D169)</f>
        <v>2.4500144898231416E-3</v>
      </c>
      <c r="O169" s="84">
        <f>((L169-G169)/G169)</f>
        <v>2.3996928393165673E-3</v>
      </c>
      <c r="P169" s="254">
        <f>M169-H169</f>
        <v>0</v>
      </c>
      <c r="R169" s="160" t="s">
        <v>229</v>
      </c>
    </row>
    <row r="170" spans="1:18" s="135" customFormat="1" ht="12" customHeight="1">
      <c r="A170" s="281"/>
      <c r="B170" s="282"/>
      <c r="C170" s="282" t="s">
        <v>222</v>
      </c>
      <c r="D170" s="83">
        <f>SUM(D168:D169)</f>
        <v>97875941751.779999</v>
      </c>
      <c r="E170" s="283"/>
      <c r="F170" s="80"/>
      <c r="G170" s="80"/>
      <c r="H170" s="259"/>
      <c r="I170" s="83">
        <f>SUM(I168:I169)</f>
        <v>97893157564.279999</v>
      </c>
      <c r="J170" s="264"/>
      <c r="K170" s="80"/>
      <c r="L170" s="80"/>
      <c r="M170" s="259"/>
      <c r="N170" s="84">
        <f>((I170-D170)/D170)</f>
        <v>1.7589422070298403E-4</v>
      </c>
      <c r="O170" s="242"/>
      <c r="P170" s="254">
        <f>M170-H170</f>
        <v>0</v>
      </c>
      <c r="R170" s="161">
        <f>((I170-D170)/D170)</f>
        <v>1.7589422070298403E-4</v>
      </c>
    </row>
    <row r="171" spans="1:18" s="135" customFormat="1" ht="7.5" customHeight="1">
      <c r="A171" s="480"/>
      <c r="B171" s="481"/>
      <c r="C171" s="481"/>
      <c r="D171" s="481"/>
      <c r="E171" s="481"/>
      <c r="F171" s="481"/>
      <c r="G171" s="481"/>
      <c r="H171" s="481"/>
      <c r="I171" s="481"/>
      <c r="J171" s="481"/>
      <c r="K171" s="481"/>
      <c r="L171" s="481"/>
      <c r="M171" s="481"/>
      <c r="N171" s="481"/>
      <c r="O171" s="481"/>
      <c r="P171" s="482"/>
      <c r="R171" s="212"/>
    </row>
    <row r="172" spans="1:18" s="135" customFormat="1" ht="12" customHeight="1">
      <c r="A172" s="477" t="s">
        <v>243</v>
      </c>
      <c r="B172" s="478"/>
      <c r="C172" s="478"/>
      <c r="D172" s="478"/>
      <c r="E172" s="478"/>
      <c r="F172" s="478"/>
      <c r="G172" s="478"/>
      <c r="H172" s="478"/>
      <c r="I172" s="478"/>
      <c r="J172" s="478"/>
      <c r="K172" s="478"/>
      <c r="L172" s="478"/>
      <c r="M172" s="478"/>
      <c r="N172" s="478"/>
      <c r="O172" s="478"/>
      <c r="P172" s="479"/>
      <c r="R172" s="212"/>
    </row>
    <row r="173" spans="1:18" s="135" customFormat="1" ht="25.5" customHeight="1">
      <c r="A173" s="290"/>
      <c r="B173" s="291" t="s">
        <v>213</v>
      </c>
      <c r="C173" s="292" t="s">
        <v>51</v>
      </c>
      <c r="D173" s="292" t="s">
        <v>79</v>
      </c>
      <c r="E173" s="293" t="s">
        <v>67</v>
      </c>
      <c r="F173" s="293"/>
      <c r="G173" s="293" t="s">
        <v>80</v>
      </c>
      <c r="H173" s="294"/>
      <c r="I173" s="295" t="s">
        <v>79</v>
      </c>
      <c r="J173" s="293" t="s">
        <v>67</v>
      </c>
      <c r="K173" s="293"/>
      <c r="L173" s="293" t="s">
        <v>80</v>
      </c>
      <c r="M173" s="293"/>
      <c r="N173" s="455" t="s">
        <v>68</v>
      </c>
      <c r="O173" s="455"/>
      <c r="P173" s="476"/>
      <c r="R173" s="212"/>
    </row>
    <row r="174" spans="1:18" s="135" customFormat="1" ht="12" customHeight="1">
      <c r="A174" s="213"/>
      <c r="B174" s="71"/>
      <c r="C174" s="71"/>
      <c r="D174" s="225"/>
      <c r="E174" s="225"/>
      <c r="F174" s="225"/>
      <c r="G174" s="225"/>
      <c r="H174" s="249"/>
      <c r="I174" s="245"/>
      <c r="J174" s="225"/>
      <c r="K174" s="225"/>
      <c r="L174" s="225"/>
      <c r="M174" s="248"/>
      <c r="N174" s="255" t="s">
        <v>130</v>
      </c>
      <c r="O174" s="257" t="s">
        <v>129</v>
      </c>
      <c r="P174" s="258" t="s">
        <v>238</v>
      </c>
      <c r="R174" s="212"/>
    </row>
    <row r="175" spans="1:18" s="135" customFormat="1" ht="12" customHeight="1">
      <c r="A175" s="435">
        <v>1</v>
      </c>
      <c r="B175" s="436" t="s">
        <v>34</v>
      </c>
      <c r="C175" s="437" t="s">
        <v>35</v>
      </c>
      <c r="D175" s="415">
        <v>2430400000</v>
      </c>
      <c r="E175" s="219">
        <f t="shared" ref="E175:E186" si="36">(D175/$D$187)</f>
        <v>0.36650326015806367</v>
      </c>
      <c r="F175" s="419">
        <v>16.32</v>
      </c>
      <c r="G175" s="419">
        <v>16.52</v>
      </c>
      <c r="H175" s="426"/>
      <c r="I175" s="415">
        <v>2567110000</v>
      </c>
      <c r="J175" s="219">
        <f t="shared" ref="J175:J185" si="37">(I175/$I$187)</f>
        <v>0.37310675109776231</v>
      </c>
      <c r="K175" s="419">
        <v>17.38</v>
      </c>
      <c r="L175" s="419">
        <v>17.579999999999998</v>
      </c>
      <c r="M175" s="426"/>
      <c r="N175" s="84">
        <f>((I175-D175)/D175)</f>
        <v>5.6250000000000001E-2</v>
      </c>
      <c r="O175" s="84">
        <f t="shared" ref="O175:O186" si="38">((L175-G175)/G175)</f>
        <v>6.4164648910411543E-2</v>
      </c>
      <c r="P175" s="254">
        <f t="shared" ref="P175:P186" si="39">M175-H175</f>
        <v>0</v>
      </c>
      <c r="R175" s="212"/>
    </row>
    <row r="176" spans="1:18" s="135" customFormat="1" ht="12" customHeight="1">
      <c r="A176" s="435">
        <v>2</v>
      </c>
      <c r="B176" s="436" t="s">
        <v>34</v>
      </c>
      <c r="C176" s="437" t="s">
        <v>65</v>
      </c>
      <c r="D176" s="81">
        <v>328036143.05000001</v>
      </c>
      <c r="E176" s="219">
        <f t="shared" si="36"/>
        <v>4.9467707322869467E-2</v>
      </c>
      <c r="F176" s="419">
        <v>3.82</v>
      </c>
      <c r="G176" s="419">
        <v>3.92</v>
      </c>
      <c r="H176" s="426"/>
      <c r="I176" s="81">
        <v>314915600.12</v>
      </c>
      <c r="J176" s="219">
        <f t="shared" si="37"/>
        <v>4.5770199341195077E-2</v>
      </c>
      <c r="K176" s="419">
        <v>3.94</v>
      </c>
      <c r="L176" s="419">
        <v>4.04</v>
      </c>
      <c r="M176" s="426"/>
      <c r="N176" s="84">
        <f t="shared" ref="N176:N186" si="40">((I176-D176)/D176)</f>
        <v>-3.9997247888627151E-2</v>
      </c>
      <c r="O176" s="84">
        <f t="shared" si="38"/>
        <v>3.0612244897959211E-2</v>
      </c>
      <c r="P176" s="254">
        <f t="shared" si="39"/>
        <v>0</v>
      </c>
      <c r="R176" s="212"/>
    </row>
    <row r="177" spans="1:18" s="135" customFormat="1" ht="12" customHeight="1">
      <c r="A177" s="435">
        <v>3</v>
      </c>
      <c r="B177" s="436" t="s">
        <v>34</v>
      </c>
      <c r="C177" s="437" t="s">
        <v>55</v>
      </c>
      <c r="D177" s="415">
        <v>138935378.56</v>
      </c>
      <c r="E177" s="219">
        <f t="shared" si="36"/>
        <v>2.0951394500302315E-2</v>
      </c>
      <c r="F177" s="419">
        <v>5.46</v>
      </c>
      <c r="G177" s="419">
        <v>5.56</v>
      </c>
      <c r="H177" s="426"/>
      <c r="I177" s="415">
        <v>141760312.31999999</v>
      </c>
      <c r="J177" s="219">
        <f t="shared" si="37"/>
        <v>2.0603608557607307E-2</v>
      </c>
      <c r="K177" s="419">
        <v>5.47</v>
      </c>
      <c r="L177" s="419">
        <v>5.57</v>
      </c>
      <c r="M177" s="426"/>
      <c r="N177" s="84">
        <f t="shared" si="40"/>
        <v>2.0332717190388101E-2</v>
      </c>
      <c r="O177" s="84">
        <f t="shared" si="38"/>
        <v>1.7985611510792582E-3</v>
      </c>
      <c r="P177" s="254">
        <f t="shared" si="39"/>
        <v>0</v>
      </c>
      <c r="R177" s="212"/>
    </row>
    <row r="178" spans="1:18" s="135" customFormat="1" ht="12" customHeight="1">
      <c r="A178" s="435">
        <v>4</v>
      </c>
      <c r="B178" s="436" t="s">
        <v>34</v>
      </c>
      <c r="C178" s="437" t="s">
        <v>56</v>
      </c>
      <c r="D178" s="81">
        <v>209477807.69999999</v>
      </c>
      <c r="E178" s="219">
        <f t="shared" si="36"/>
        <v>3.1589162052671961E-2</v>
      </c>
      <c r="F178" s="419">
        <v>19.66</v>
      </c>
      <c r="G178" s="419">
        <v>19.86</v>
      </c>
      <c r="H178" s="426"/>
      <c r="I178" s="81">
        <v>227688692.49000001</v>
      </c>
      <c r="J178" s="219">
        <f t="shared" si="37"/>
        <v>3.3092539204257462E-2</v>
      </c>
      <c r="K178" s="419">
        <v>21.53</v>
      </c>
      <c r="L178" s="419">
        <v>21.73</v>
      </c>
      <c r="M178" s="426"/>
      <c r="N178" s="84">
        <f t="shared" si="40"/>
        <v>8.6934673366834275E-2</v>
      </c>
      <c r="O178" s="84">
        <f t="shared" si="38"/>
        <v>9.4159113796576085E-2</v>
      </c>
      <c r="P178" s="254">
        <f t="shared" si="39"/>
        <v>0</v>
      </c>
      <c r="R178" s="212"/>
    </row>
    <row r="179" spans="1:18" s="135" customFormat="1" ht="12" customHeight="1">
      <c r="A179" s="435">
        <v>5</v>
      </c>
      <c r="B179" s="436" t="s">
        <v>34</v>
      </c>
      <c r="C179" s="437" t="s">
        <v>99</v>
      </c>
      <c r="D179" s="415">
        <v>584133168.87</v>
      </c>
      <c r="E179" s="219">
        <f t="shared" si="36"/>
        <v>8.808702713846106E-2</v>
      </c>
      <c r="F179" s="419">
        <v>134.56</v>
      </c>
      <c r="G179" s="419">
        <v>136.56</v>
      </c>
      <c r="H179" s="426"/>
      <c r="I179" s="415">
        <v>584133168.87</v>
      </c>
      <c r="J179" s="219">
        <f t="shared" si="37"/>
        <v>8.4898593689217164E-2</v>
      </c>
      <c r="K179" s="419">
        <v>134.91</v>
      </c>
      <c r="L179" s="419">
        <v>136.91</v>
      </c>
      <c r="M179" s="426"/>
      <c r="N179" s="84">
        <f t="shared" si="40"/>
        <v>0</v>
      </c>
      <c r="O179" s="84">
        <f t="shared" si="38"/>
        <v>2.5629759812536199E-3</v>
      </c>
      <c r="P179" s="254">
        <f t="shared" si="39"/>
        <v>0</v>
      </c>
      <c r="R179" s="212"/>
    </row>
    <row r="180" spans="1:18" s="135" customFormat="1" ht="12" customHeight="1">
      <c r="A180" s="435">
        <v>6</v>
      </c>
      <c r="B180" s="436" t="s">
        <v>36</v>
      </c>
      <c r="C180" s="437" t="s">
        <v>37</v>
      </c>
      <c r="D180" s="415">
        <v>640722602</v>
      </c>
      <c r="E180" s="219">
        <f t="shared" si="36"/>
        <v>9.6620688977105615E-2</v>
      </c>
      <c r="F180" s="419">
        <v>11999</v>
      </c>
      <c r="G180" s="419">
        <v>11999</v>
      </c>
      <c r="H180" s="426"/>
      <c r="I180" s="415">
        <v>659459960.20000005</v>
      </c>
      <c r="J180" s="219">
        <f t="shared" si="37"/>
        <v>9.5846677091858817E-2</v>
      </c>
      <c r="K180" s="419">
        <v>12349.9</v>
      </c>
      <c r="L180" s="419">
        <v>12349.9</v>
      </c>
      <c r="M180" s="426"/>
      <c r="N180" s="84">
        <f t="shared" si="40"/>
        <v>2.9244103675306349E-2</v>
      </c>
      <c r="O180" s="84">
        <f t="shared" si="38"/>
        <v>2.9244103675306245E-2</v>
      </c>
      <c r="P180" s="254">
        <f t="shared" si="39"/>
        <v>0</v>
      </c>
      <c r="R180" s="212"/>
    </row>
    <row r="181" spans="1:18" s="135" customFormat="1" ht="12" customHeight="1">
      <c r="A181" s="435">
        <v>7</v>
      </c>
      <c r="B181" s="436" t="s">
        <v>28</v>
      </c>
      <c r="C181" s="437" t="s">
        <v>103</v>
      </c>
      <c r="D181" s="415">
        <v>479628596.87</v>
      </c>
      <c r="E181" s="219">
        <f t="shared" si="36"/>
        <v>7.2327783252918304E-2</v>
      </c>
      <c r="F181" s="419">
        <v>14.36</v>
      </c>
      <c r="G181" s="419">
        <v>14.36</v>
      </c>
      <c r="H181" s="426">
        <v>2.3E-2</v>
      </c>
      <c r="I181" s="415">
        <v>482976600.81</v>
      </c>
      <c r="J181" s="219">
        <f t="shared" si="37"/>
        <v>7.0196380515233081E-2</v>
      </c>
      <c r="K181" s="419">
        <v>14.46</v>
      </c>
      <c r="L181" s="419">
        <v>14.46</v>
      </c>
      <c r="M181" s="426">
        <v>3.0099999999999998E-2</v>
      </c>
      <c r="N181" s="84">
        <f t="shared" si="40"/>
        <v>6.980409345582559E-3</v>
      </c>
      <c r="O181" s="84">
        <f t="shared" si="38"/>
        <v>6.9637883008357541E-3</v>
      </c>
      <c r="P181" s="254">
        <f t="shared" si="39"/>
        <v>7.0999999999999987E-3</v>
      </c>
      <c r="R181" s="212"/>
    </row>
    <row r="182" spans="1:18" s="135" customFormat="1" ht="12" customHeight="1">
      <c r="A182" s="435">
        <v>8</v>
      </c>
      <c r="B182" s="436" t="s">
        <v>44</v>
      </c>
      <c r="C182" s="437" t="s">
        <v>45</v>
      </c>
      <c r="D182" s="415">
        <v>396162259.86000001</v>
      </c>
      <c r="E182" s="219">
        <f t="shared" si="36"/>
        <v>5.974109602957374E-2</v>
      </c>
      <c r="F182" s="419">
        <v>145</v>
      </c>
      <c r="G182" s="419">
        <v>145</v>
      </c>
      <c r="H182" s="426">
        <v>-8.3900000000000002E-2</v>
      </c>
      <c r="I182" s="415">
        <v>420775212.83999997</v>
      </c>
      <c r="J182" s="219">
        <f t="shared" si="37"/>
        <v>6.1155958492313083E-2</v>
      </c>
      <c r="K182" s="419">
        <v>170</v>
      </c>
      <c r="L182" s="419">
        <v>170</v>
      </c>
      <c r="M182" s="426">
        <v>-2.8799999999999999E-2</v>
      </c>
      <c r="N182" s="84">
        <f t="shared" si="40"/>
        <v>6.2128464707107499E-2</v>
      </c>
      <c r="O182" s="84">
        <f t="shared" si="38"/>
        <v>0.17241379310344829</v>
      </c>
      <c r="P182" s="254">
        <f t="shared" si="39"/>
        <v>5.5100000000000003E-2</v>
      </c>
      <c r="R182" s="212"/>
    </row>
    <row r="183" spans="1:18" s="135" customFormat="1" ht="12" customHeight="1">
      <c r="A183" s="435">
        <v>9</v>
      </c>
      <c r="B183" s="436" t="s">
        <v>44</v>
      </c>
      <c r="C183" s="437" t="s">
        <v>101</v>
      </c>
      <c r="D183" s="415">
        <v>571117748.25</v>
      </c>
      <c r="E183" s="219">
        <f t="shared" si="36"/>
        <v>8.6124307384692761E-2</v>
      </c>
      <c r="F183" s="419">
        <v>78.349999999999994</v>
      </c>
      <c r="G183" s="419">
        <v>78.349999999999994</v>
      </c>
      <c r="H183" s="426">
        <v>-2.46E-2</v>
      </c>
      <c r="I183" s="415">
        <v>585649671.78999996</v>
      </c>
      <c r="J183" s="219">
        <f t="shared" si="37"/>
        <v>8.511900398620928E-2</v>
      </c>
      <c r="K183" s="419">
        <v>70.52</v>
      </c>
      <c r="L183" s="419">
        <v>70.52</v>
      </c>
      <c r="M183" s="426">
        <v>-8.0000000000000004E-4</v>
      </c>
      <c r="N183" s="84">
        <f>((I183-D183)/D183)</f>
        <v>2.544470660302223E-2</v>
      </c>
      <c r="O183" s="84">
        <f t="shared" si="38"/>
        <v>-9.9936183790682823E-2</v>
      </c>
      <c r="P183" s="254">
        <f t="shared" si="39"/>
        <v>2.3800000000000002E-2</v>
      </c>
      <c r="R183" s="212"/>
    </row>
    <row r="184" spans="1:18" s="135" customFormat="1" ht="12" customHeight="1">
      <c r="A184" s="435">
        <v>10</v>
      </c>
      <c r="B184" s="436" t="s">
        <v>94</v>
      </c>
      <c r="C184" s="437" t="s">
        <v>247</v>
      </c>
      <c r="D184" s="415">
        <v>467342325.49000001</v>
      </c>
      <c r="E184" s="219">
        <f t="shared" si="36"/>
        <v>7.0475018886576674E-2</v>
      </c>
      <c r="F184" s="419">
        <v>107.6</v>
      </c>
      <c r="G184" s="419">
        <v>110.23</v>
      </c>
      <c r="H184" s="426"/>
      <c r="I184" s="415">
        <v>498052201.73000002</v>
      </c>
      <c r="J184" s="219">
        <f t="shared" si="37"/>
        <v>7.2387485874998589E-2</v>
      </c>
      <c r="K184" s="419">
        <v>114.67</v>
      </c>
      <c r="L184" s="419">
        <v>117.35</v>
      </c>
      <c r="M184" s="426"/>
      <c r="N184" s="84">
        <f>((I184-D184)/D184)</f>
        <v>6.571173755298379E-2</v>
      </c>
      <c r="O184" s="84">
        <f t="shared" si="38"/>
        <v>6.4592216275061148E-2</v>
      </c>
      <c r="P184" s="254">
        <f t="shared" si="39"/>
        <v>0</v>
      </c>
      <c r="R184" s="212"/>
    </row>
    <row r="185" spans="1:18" s="135" customFormat="1" ht="12" customHeight="1">
      <c r="A185" s="435">
        <v>11</v>
      </c>
      <c r="B185" s="436" t="s">
        <v>60</v>
      </c>
      <c r="C185" s="437" t="s">
        <v>201</v>
      </c>
      <c r="D185" s="415">
        <v>213411308.77999997</v>
      </c>
      <c r="E185" s="219">
        <f t="shared" si="36"/>
        <v>3.218233230022597E-2</v>
      </c>
      <c r="F185" s="419">
        <v>16.399999999999999</v>
      </c>
      <c r="G185" s="419">
        <v>16.5</v>
      </c>
      <c r="H185" s="426"/>
      <c r="I185" s="415">
        <v>217479087.34999999</v>
      </c>
      <c r="J185" s="219">
        <f t="shared" si="37"/>
        <v>3.1608663326801331E-2</v>
      </c>
      <c r="K185" s="419">
        <v>16.399999999999999</v>
      </c>
      <c r="L185" s="419">
        <v>16.5</v>
      </c>
      <c r="M185" s="426"/>
      <c r="N185" s="84">
        <f>((I185-D185)/D185)</f>
        <v>1.9060745155700193E-2</v>
      </c>
      <c r="O185" s="84">
        <f t="shared" si="38"/>
        <v>0</v>
      </c>
      <c r="P185" s="254">
        <f t="shared" si="39"/>
        <v>0</v>
      </c>
      <c r="R185" s="212"/>
    </row>
    <row r="186" spans="1:18" s="135" customFormat="1" ht="12" customHeight="1">
      <c r="A186" s="435">
        <v>12</v>
      </c>
      <c r="B186" s="436" t="s">
        <v>60</v>
      </c>
      <c r="C186" s="437" t="s">
        <v>202</v>
      </c>
      <c r="D186" s="415">
        <v>171951571.49000001</v>
      </c>
      <c r="E186" s="219">
        <f t="shared" si="36"/>
        <v>2.5930221996538577E-2</v>
      </c>
      <c r="F186" s="419">
        <v>17.399999999999999</v>
      </c>
      <c r="G186" s="419">
        <v>17.5</v>
      </c>
      <c r="H186" s="426"/>
      <c r="I186" s="415">
        <v>180362798.89000002</v>
      </c>
      <c r="J186" s="219">
        <f>(I186/$I$187)</f>
        <v>2.6214138822546366E-2</v>
      </c>
      <c r="K186" s="419">
        <v>17.399999999999999</v>
      </c>
      <c r="L186" s="419">
        <v>17.5</v>
      </c>
      <c r="M186" s="426"/>
      <c r="N186" s="84">
        <f t="shared" si="40"/>
        <v>4.8916257799302337E-2</v>
      </c>
      <c r="O186" s="84">
        <f t="shared" si="38"/>
        <v>0</v>
      </c>
      <c r="P186" s="254">
        <f t="shared" si="39"/>
        <v>0</v>
      </c>
      <c r="R186" s="214"/>
    </row>
    <row r="187" spans="1:18" s="135" customFormat="1" ht="12" customHeight="1">
      <c r="A187" s="281"/>
      <c r="B187" s="282"/>
      <c r="C187" s="282" t="s">
        <v>38</v>
      </c>
      <c r="D187" s="83">
        <f>SUM(D175:D186)</f>
        <v>6631318910.9199991</v>
      </c>
      <c r="E187" s="283"/>
      <c r="F187" s="263"/>
      <c r="G187" s="80"/>
      <c r="H187" s="259"/>
      <c r="I187" s="83">
        <f>SUM(I175:I186)</f>
        <v>6880363307.4100008</v>
      </c>
      <c r="J187" s="264"/>
      <c r="K187" s="263"/>
      <c r="L187" s="80"/>
      <c r="M187" s="259"/>
      <c r="N187" s="84">
        <f>((I187-D187)/D187)</f>
        <v>3.7555786388118434E-2</v>
      </c>
      <c r="O187" s="242"/>
      <c r="P187" s="254" t="e">
        <f>((M187-H187)/H187)</f>
        <v>#DIV/0!</v>
      </c>
      <c r="R187" s="160" t="s">
        <v>182</v>
      </c>
    </row>
    <row r="188" spans="1:18" s="135" customFormat="1" ht="12" customHeight="1" thickBot="1">
      <c r="A188" s="285"/>
      <c r="B188" s="286"/>
      <c r="C188" s="286" t="s">
        <v>48</v>
      </c>
      <c r="D188" s="287">
        <f>SUM(D163,D170,D187)</f>
        <v>1480995197381.3252</v>
      </c>
      <c r="E188" s="287"/>
      <c r="F188" s="287"/>
      <c r="G188" s="288"/>
      <c r="H188" s="289"/>
      <c r="I188" s="287">
        <f>SUM(I163,I170,I187)</f>
        <v>1483854051660.8462</v>
      </c>
      <c r="J188" s="265"/>
      <c r="K188" s="265"/>
      <c r="L188" s="266"/>
      <c r="M188" s="267"/>
      <c r="N188" s="238"/>
      <c r="O188" s="243"/>
      <c r="P188" s="239"/>
      <c r="R188" s="161">
        <f>((I187-D187)/D187)</f>
        <v>3.7555786388118434E-2</v>
      </c>
    </row>
    <row r="189" spans="1:18" ht="12" customHeight="1">
      <c r="A189" s="268"/>
      <c r="B189" s="269"/>
      <c r="C189" s="113"/>
      <c r="D189" s="68"/>
      <c r="E189" s="68"/>
      <c r="F189" s="68"/>
      <c r="G189" s="270"/>
      <c r="H189" s="271"/>
      <c r="I189" s="8"/>
      <c r="J189" s="68"/>
      <c r="K189" s="68"/>
      <c r="L189" s="272"/>
      <c r="M189" s="273"/>
    </row>
    <row r="190" spans="1:18" ht="12" customHeight="1">
      <c r="A190" s="273"/>
      <c r="B190" s="275"/>
      <c r="C190" s="272"/>
      <c r="D190" s="272"/>
      <c r="E190" s="272"/>
      <c r="F190" s="272"/>
      <c r="G190" s="272"/>
      <c r="H190" s="274"/>
      <c r="I190" s="276"/>
      <c r="J190" s="272"/>
      <c r="K190" s="272"/>
      <c r="L190" s="272"/>
      <c r="M190" s="273"/>
    </row>
    <row r="191" spans="1:18" ht="12" customHeight="1">
      <c r="A191" s="273"/>
      <c r="B191" s="272"/>
      <c r="C191" s="275"/>
      <c r="D191" s="272"/>
      <c r="E191" s="272"/>
      <c r="F191" s="272"/>
      <c r="G191" s="272"/>
      <c r="H191" s="274"/>
      <c r="I191" s="276"/>
      <c r="J191" s="272"/>
      <c r="K191" s="272"/>
      <c r="L191" s="272"/>
      <c r="M191" s="273"/>
    </row>
    <row r="192" spans="1:18" ht="12" customHeight="1">
      <c r="A192" s="273"/>
      <c r="B192" s="277"/>
      <c r="C192" s="278"/>
      <c r="D192" s="272"/>
      <c r="E192" s="272"/>
      <c r="F192" s="272"/>
      <c r="G192" s="272"/>
      <c r="H192" s="274"/>
      <c r="I192" s="276"/>
      <c r="J192" s="272"/>
      <c r="K192" s="272"/>
      <c r="L192" s="272"/>
      <c r="M192" s="273"/>
    </row>
    <row r="193" spans="1:13" ht="12" customHeight="1">
      <c r="A193" s="273"/>
      <c r="B193" s="277"/>
      <c r="C193" s="277"/>
      <c r="D193" s="272"/>
      <c r="E193" s="272"/>
      <c r="F193" s="272"/>
      <c r="G193" s="272"/>
      <c r="H193" s="274"/>
      <c r="I193" s="276"/>
      <c r="J193" s="272"/>
      <c r="K193" s="272"/>
      <c r="L193" s="272"/>
      <c r="M193" s="273"/>
    </row>
    <row r="194" spans="1:13" ht="12" customHeight="1">
      <c r="A194" s="273"/>
      <c r="B194" s="277"/>
      <c r="C194" s="277"/>
      <c r="D194" s="272"/>
      <c r="E194" s="272"/>
      <c r="F194" s="272"/>
      <c r="G194" s="272"/>
      <c r="H194" s="274"/>
      <c r="I194" s="276"/>
      <c r="J194" s="272"/>
      <c r="K194" s="272"/>
      <c r="L194" s="272"/>
      <c r="M194" s="273"/>
    </row>
    <row r="195" spans="1:13" ht="12" customHeight="1">
      <c r="A195" s="273"/>
      <c r="B195" s="277"/>
      <c r="C195" s="277"/>
      <c r="D195" s="272"/>
      <c r="E195" s="272"/>
      <c r="F195" s="272"/>
      <c r="G195" s="272"/>
      <c r="H195" s="274"/>
      <c r="I195" s="276"/>
      <c r="J195" s="272"/>
      <c r="K195" s="272"/>
      <c r="L195" s="272"/>
      <c r="M195" s="273"/>
    </row>
    <row r="196" spans="1:13" ht="12" customHeight="1">
      <c r="A196" s="273"/>
      <c r="B196" s="277"/>
      <c r="C196" s="278"/>
      <c r="D196" s="272"/>
      <c r="E196" s="272"/>
      <c r="F196" s="272"/>
      <c r="G196" s="272"/>
      <c r="H196" s="274"/>
      <c r="I196" s="276"/>
      <c r="J196" s="272"/>
      <c r="K196" s="272"/>
      <c r="L196" s="272"/>
      <c r="M196" s="273"/>
    </row>
    <row r="197" spans="1:13" ht="12" customHeight="1">
      <c r="B197" s="277"/>
      <c r="C197" s="277"/>
      <c r="D197" s="272"/>
      <c r="E197" s="272"/>
      <c r="F197" s="272"/>
      <c r="G197" s="272"/>
      <c r="H197" s="274"/>
      <c r="I197" s="276"/>
      <c r="J197" s="272"/>
      <c r="K197" s="272"/>
      <c r="L197" s="272"/>
      <c r="M197" s="273"/>
    </row>
    <row r="198" spans="1:13" ht="12" customHeight="1">
      <c r="B198" s="5"/>
      <c r="C198" s="5"/>
    </row>
    <row r="199" spans="1:13" ht="12" customHeight="1">
      <c r="B199" s="5"/>
      <c r="C199" s="5"/>
    </row>
    <row r="200" spans="1:13" ht="12" customHeight="1">
      <c r="B200" s="5"/>
      <c r="C200" s="7"/>
    </row>
    <row r="201" spans="1:13" ht="12" customHeight="1">
      <c r="B201" s="5"/>
      <c r="C201" s="5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5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5"/>
      <c r="C230" s="5"/>
    </row>
    <row r="231" spans="2:3" ht="12" customHeight="1">
      <c r="B231" s="5"/>
      <c r="C231" s="5"/>
    </row>
    <row r="232" spans="2:3" ht="12" customHeight="1">
      <c r="B232" s="5"/>
      <c r="C232" s="5"/>
    </row>
    <row r="233" spans="2:3" ht="12" customHeight="1">
      <c r="B233" s="6"/>
      <c r="C233" s="6"/>
    </row>
    <row r="234" spans="2:3" ht="12" customHeight="1">
      <c r="B234" s="6"/>
      <c r="C234" s="6"/>
    </row>
    <row r="235" spans="2:3" ht="12" customHeight="1">
      <c r="B235" s="6"/>
      <c r="C235" s="6"/>
    </row>
  </sheetData>
  <protectedRanges>
    <protectedRange password="CADF" sqref="E46" name="Yield_1_1_2_1_1_1"/>
    <protectedRange password="CADF" sqref="E51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6 D46" name="Yield_2_1_2_3_1"/>
    <protectedRange password="CADF" sqref="I51 D51" name="Yield_2_1_2_4_1"/>
    <protectedRange password="CADF" sqref="M46 H46" name="Yield_1_1_2_1_1_1_1"/>
    <protectedRange password="CADF" sqref="M51 H51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39:I140 D139:D140" name="Fund Name_1_1_1_2"/>
    <protectedRange password="CADF" sqref="M139:M140 H139:H140" name="Yield_1_1_2_2"/>
    <protectedRange password="CADF" sqref="K139:L140 F139:G140" name="Fund Name_1_1_1_1_2"/>
  </protectedRanges>
  <mergeCells count="42">
    <mergeCell ref="A150:P150"/>
    <mergeCell ref="A143:P143"/>
    <mergeCell ref="A117:P117"/>
    <mergeCell ref="A110:P110"/>
    <mergeCell ref="A148:P148"/>
    <mergeCell ref="A142:P142"/>
    <mergeCell ref="U115:U117"/>
    <mergeCell ref="T70:T83"/>
    <mergeCell ref="R118:R119"/>
    <mergeCell ref="N173:P173"/>
    <mergeCell ref="A172:P172"/>
    <mergeCell ref="N166:P166"/>
    <mergeCell ref="A165:P165"/>
    <mergeCell ref="A154:P154"/>
    <mergeCell ref="A153:P153"/>
    <mergeCell ref="A164:P164"/>
    <mergeCell ref="A171:P171"/>
    <mergeCell ref="A87:P87"/>
    <mergeCell ref="A98:P98"/>
    <mergeCell ref="A109:P109"/>
    <mergeCell ref="A116:P116"/>
    <mergeCell ref="A149:P149"/>
    <mergeCell ref="T30:U30"/>
    <mergeCell ref="T31:U31"/>
    <mergeCell ref="T29:U29"/>
    <mergeCell ref="T34:U34"/>
    <mergeCell ref="S39:S40"/>
    <mergeCell ref="A99:P99"/>
    <mergeCell ref="A89:P89"/>
    <mergeCell ref="A88:P88"/>
    <mergeCell ref="S69:T69"/>
    <mergeCell ref="S100:S101"/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8" max="16383" man="1"/>
    <brk id="97" max="16383" man="1"/>
    <brk id="135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3"/>
      <c r="F3" s="123"/>
      <c r="G3" s="123"/>
    </row>
    <row r="4" spans="1:7">
      <c r="E4" s="123"/>
      <c r="F4" s="123"/>
      <c r="G4" s="123"/>
    </row>
    <row r="5" spans="1:7">
      <c r="E5" s="123"/>
      <c r="F5" s="123"/>
      <c r="G5" s="123"/>
    </row>
    <row r="6" spans="1:7">
      <c r="E6" s="120" t="s">
        <v>70</v>
      </c>
      <c r="F6" s="121" t="s">
        <v>164</v>
      </c>
      <c r="G6" s="123"/>
    </row>
    <row r="7" spans="1:7">
      <c r="E7" s="220" t="s">
        <v>0</v>
      </c>
      <c r="F7" s="122">
        <f>'NAV Trend'!J2</f>
        <v>14950754480.85</v>
      </c>
      <c r="G7" s="123"/>
    </row>
    <row r="8" spans="1:7">
      <c r="E8" s="220" t="s">
        <v>49</v>
      </c>
      <c r="F8" s="122">
        <f>'NAV Trend'!J3</f>
        <v>578013629503.56995</v>
      </c>
      <c r="G8" s="123"/>
    </row>
    <row r="9" spans="1:7">
      <c r="A9" s="123"/>
      <c r="B9" s="123"/>
      <c r="E9" s="220" t="s">
        <v>212</v>
      </c>
      <c r="F9" s="122">
        <f>'NAV Trend'!J4</f>
        <v>350413185415.0213</v>
      </c>
      <c r="G9" s="123"/>
    </row>
    <row r="10" spans="1:7">
      <c r="A10" s="486"/>
      <c r="B10" s="486"/>
      <c r="E10" s="220" t="s">
        <v>214</v>
      </c>
      <c r="F10" s="122">
        <f>'NAV Trend'!J5</f>
        <v>335619156968.651</v>
      </c>
      <c r="G10" s="123"/>
    </row>
    <row r="11" spans="1:7">
      <c r="A11" s="116"/>
      <c r="B11" s="116"/>
      <c r="E11" s="220" t="s">
        <v>234</v>
      </c>
      <c r="F11" s="122">
        <f>'NAV Trend'!J6</f>
        <v>45713006421.229996</v>
      </c>
      <c r="G11" s="123"/>
    </row>
    <row r="12" spans="1:7">
      <c r="A12" s="117"/>
      <c r="B12" s="118"/>
      <c r="E12" s="220" t="s">
        <v>66</v>
      </c>
      <c r="F12" s="122">
        <f>'NAV Trend'!J7</f>
        <v>29133230721.822796</v>
      </c>
      <c r="G12" s="123"/>
    </row>
    <row r="13" spans="1:7">
      <c r="A13" s="117"/>
      <c r="B13" s="118"/>
      <c r="E13" s="220" t="s">
        <v>72</v>
      </c>
      <c r="F13" s="122">
        <f>'NAV Trend'!J8</f>
        <v>2806026075.8699999</v>
      </c>
      <c r="G13" s="123"/>
    </row>
    <row r="14" spans="1:7">
      <c r="A14" s="117"/>
      <c r="B14" s="118"/>
      <c r="E14" s="220" t="s">
        <v>228</v>
      </c>
      <c r="F14" s="221">
        <f>'NAV Trend'!J9</f>
        <v>19838947131.609997</v>
      </c>
      <c r="G14" s="123"/>
    </row>
    <row r="15" spans="1:7">
      <c r="A15" s="117"/>
      <c r="B15" s="118"/>
      <c r="E15" s="123"/>
      <c r="F15" s="123"/>
      <c r="G15" s="123"/>
    </row>
    <row r="16" spans="1:7">
      <c r="A16" s="117"/>
      <c r="B16" s="118"/>
      <c r="E16" s="123"/>
      <c r="F16" s="123"/>
      <c r="G16" s="123"/>
    </row>
    <row r="17" spans="1:13">
      <c r="A17" s="117"/>
      <c r="B17" s="118"/>
      <c r="E17" s="123"/>
      <c r="F17" s="123"/>
      <c r="G17" s="123"/>
    </row>
    <row r="18" spans="1:13">
      <c r="A18" s="117"/>
      <c r="B18" s="118"/>
      <c r="E18" s="123"/>
      <c r="F18" s="123"/>
      <c r="G18" s="123"/>
    </row>
    <row r="19" spans="1:13">
      <c r="A19" s="117"/>
      <c r="B19" s="118"/>
      <c r="E19" s="123"/>
      <c r="F19" s="123"/>
      <c r="G19" s="123"/>
    </row>
    <row r="24" spans="1:13" s="114" customFormat="1" ht="21.75" customHeight="1"/>
    <row r="25" spans="1:13" ht="30.75" customHeight="1">
      <c r="B25" s="124" t="s">
        <v>166</v>
      </c>
      <c r="M25" s="115"/>
    </row>
    <row r="26" spans="1:13" ht="68.25" customHeight="1">
      <c r="B26" s="487" t="s">
        <v>282</v>
      </c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119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J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1" t="s">
        <v>70</v>
      </c>
      <c r="C1" s="102">
        <v>44834</v>
      </c>
      <c r="D1" s="102">
        <v>44841</v>
      </c>
      <c r="E1" s="102">
        <v>44848</v>
      </c>
      <c r="F1" s="102">
        <v>44855</v>
      </c>
      <c r="G1" s="102">
        <v>44862</v>
      </c>
      <c r="H1" s="102">
        <v>44869</v>
      </c>
      <c r="I1" s="102">
        <v>44876</v>
      </c>
      <c r="J1" s="102">
        <v>44883</v>
      </c>
      <c r="K1" s="102">
        <v>44890</v>
      </c>
      <c r="L1" s="349"/>
    </row>
    <row r="2" spans="2:24" s="131" customFormat="1">
      <c r="B2" s="103" t="s">
        <v>0</v>
      </c>
      <c r="C2" s="104">
        <v>15674117794.778118</v>
      </c>
      <c r="D2" s="104">
        <v>15198855674.760004</v>
      </c>
      <c r="E2" s="104">
        <v>15202748443.17</v>
      </c>
      <c r="F2" s="104">
        <v>15126765956.470003</v>
      </c>
      <c r="G2" s="104">
        <v>15117578327.809998</v>
      </c>
      <c r="H2" s="104">
        <v>15091571938.020002</v>
      </c>
      <c r="I2" s="104">
        <v>14878650973.370001</v>
      </c>
      <c r="J2" s="104">
        <v>14950754480.85</v>
      </c>
      <c r="K2" s="104">
        <v>15213332672.289999</v>
      </c>
    </row>
    <row r="3" spans="2:24" s="131" customFormat="1">
      <c r="B3" s="103" t="s">
        <v>49</v>
      </c>
      <c r="C3" s="106">
        <v>567896466007.21826</v>
      </c>
      <c r="D3" s="106">
        <v>577863614226.84558</v>
      </c>
      <c r="E3" s="106">
        <v>580575777604.53003</v>
      </c>
      <c r="F3" s="106">
        <v>581539849077.11572</v>
      </c>
      <c r="G3" s="106">
        <v>582479188277.02686</v>
      </c>
      <c r="H3" s="106">
        <v>577843844867.68115</v>
      </c>
      <c r="I3" s="106">
        <v>574228446553.54651</v>
      </c>
      <c r="J3" s="106">
        <v>578013629503.56995</v>
      </c>
      <c r="K3" s="106">
        <v>584870498552.73987</v>
      </c>
    </row>
    <row r="4" spans="2:24" s="131" customFormat="1">
      <c r="B4" s="103" t="s">
        <v>212</v>
      </c>
      <c r="C4" s="104">
        <v>386910649743.87994</v>
      </c>
      <c r="D4" s="104">
        <v>375145141203.6283</v>
      </c>
      <c r="E4" s="104">
        <v>372587304659.86005</v>
      </c>
      <c r="F4" s="104">
        <v>367445238143.47998</v>
      </c>
      <c r="G4" s="104">
        <v>363697756606.80829</v>
      </c>
      <c r="H4" s="104">
        <v>358756134715.60413</v>
      </c>
      <c r="I4" s="104">
        <v>354067957931.39105</v>
      </c>
      <c r="J4" s="104">
        <v>350413185415.0213</v>
      </c>
      <c r="K4" s="104">
        <v>343631563073.46741</v>
      </c>
    </row>
    <row r="5" spans="2:24" s="131" customFormat="1">
      <c r="B5" s="103" t="s">
        <v>214</v>
      </c>
      <c r="C5" s="106">
        <v>333853535702.37933</v>
      </c>
      <c r="D5" s="106">
        <v>333341872663.59253</v>
      </c>
      <c r="E5" s="106">
        <v>327170356300.51538</v>
      </c>
      <c r="F5" s="106">
        <v>325650399194.66595</v>
      </c>
      <c r="G5" s="106">
        <v>325873301139.4115</v>
      </c>
      <c r="H5" s="106">
        <v>325559432299.45282</v>
      </c>
      <c r="I5" s="106">
        <v>326189434068.44525</v>
      </c>
      <c r="J5" s="106">
        <v>335619156968.651</v>
      </c>
      <c r="K5" s="106">
        <v>337593361628.04932</v>
      </c>
    </row>
    <row r="6" spans="2:24" s="131" customFormat="1">
      <c r="B6" s="103" t="s">
        <v>235</v>
      </c>
      <c r="C6" s="104">
        <v>45775630302.32</v>
      </c>
      <c r="D6" s="104">
        <v>45836329909.319992</v>
      </c>
      <c r="E6" s="104">
        <v>45845894907.309998</v>
      </c>
      <c r="F6" s="104">
        <v>45906482780.219994</v>
      </c>
      <c r="G6" s="104">
        <v>45441254320.619995</v>
      </c>
      <c r="H6" s="104">
        <v>45471708137.050003</v>
      </c>
      <c r="I6" s="104">
        <v>45709841753.909996</v>
      </c>
      <c r="J6" s="104">
        <v>45713006421.229996</v>
      </c>
      <c r="K6" s="104">
        <v>45722431990.459999</v>
      </c>
    </row>
    <row r="7" spans="2:24" s="131" customFormat="1">
      <c r="B7" s="103" t="s">
        <v>245</v>
      </c>
      <c r="C7" s="105">
        <v>30236302038.614044</v>
      </c>
      <c r="D7" s="105">
        <v>29488176136.809769</v>
      </c>
      <c r="E7" s="105">
        <v>29481224740.193726</v>
      </c>
      <c r="F7" s="105">
        <v>29320313758.282204</v>
      </c>
      <c r="G7" s="105">
        <v>29225566515.922413</v>
      </c>
      <c r="H7" s="105">
        <v>29123241376.55814</v>
      </c>
      <c r="I7" s="105">
        <v>28963635112.849403</v>
      </c>
      <c r="J7" s="105">
        <v>29133230721.822796</v>
      </c>
      <c r="K7" s="105">
        <v>29384603401.979706</v>
      </c>
    </row>
    <row r="8" spans="2:24" s="327" customFormat="1">
      <c r="B8" s="103" t="s">
        <v>72</v>
      </c>
      <c r="C8" s="104">
        <v>2898104930.2599998</v>
      </c>
      <c r="D8" s="104">
        <v>2818765809.2600002</v>
      </c>
      <c r="E8" s="104">
        <v>2818289248.1300001</v>
      </c>
      <c r="F8" s="104">
        <v>2818847145.04</v>
      </c>
      <c r="G8" s="104">
        <v>2797748732.5599999</v>
      </c>
      <c r="H8" s="104">
        <v>2807498589.54</v>
      </c>
      <c r="I8" s="104">
        <v>2782426925.4700003</v>
      </c>
      <c r="J8" s="104">
        <v>2806026075.8699999</v>
      </c>
      <c r="K8" s="104">
        <v>2820100312.9700003</v>
      </c>
    </row>
    <row r="9" spans="2:24">
      <c r="B9" s="103" t="s">
        <v>228</v>
      </c>
      <c r="C9" s="330">
        <v>19464545301.919998</v>
      </c>
      <c r="D9" s="330">
        <v>19407822854.599998</v>
      </c>
      <c r="E9" s="330">
        <v>19409938016.499996</v>
      </c>
      <c r="F9" s="330">
        <v>19533895686.860004</v>
      </c>
      <c r="G9" s="330">
        <v>19488439479.509998</v>
      </c>
      <c r="H9" s="330">
        <v>19804591061.689999</v>
      </c>
      <c r="I9" s="330">
        <v>19799411572.150002</v>
      </c>
      <c r="J9" s="330">
        <v>19838947131.609997</v>
      </c>
      <c r="K9" s="330">
        <v>19844639157.199997</v>
      </c>
    </row>
    <row r="10" spans="2:24" s="2" customFormat="1">
      <c r="B10" s="107" t="s">
        <v>1</v>
      </c>
      <c r="C10" s="108">
        <f>SUM(C2:C9)</f>
        <v>1402709351821.3696</v>
      </c>
      <c r="D10" s="108">
        <f>SUM(D2:D9)</f>
        <v>1399100578478.8164</v>
      </c>
      <c r="E10" s="108">
        <f t="shared" ref="E10:J10" si="0">SUM(E2:E9)</f>
        <v>1393091533920.209</v>
      </c>
      <c r="F10" s="108">
        <f t="shared" si="0"/>
        <v>1387341791742.134</v>
      </c>
      <c r="G10" s="108">
        <f t="shared" si="0"/>
        <v>1384120833399.6692</v>
      </c>
      <c r="H10" s="108">
        <f t="shared" si="0"/>
        <v>1374458022985.5962</v>
      </c>
      <c r="I10" s="108">
        <f t="shared" si="0"/>
        <v>1366619804891.1321</v>
      </c>
      <c r="J10" s="108">
        <f t="shared" si="0"/>
        <v>1376487936718.6252</v>
      </c>
      <c r="K10" s="108">
        <f>SUM(K2:K9)</f>
        <v>1379080530789.1563</v>
      </c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3" t="s">
        <v>124</v>
      </c>
      <c r="C12" s="94" t="s">
        <v>123</v>
      </c>
      <c r="D12" s="95">
        <f>(C10+D10)/2</f>
        <v>1400904965150.093</v>
      </c>
      <c r="E12" s="96">
        <f t="shared" ref="E12:K12" si="1">(D10+E10)/2</f>
        <v>1396096056199.5127</v>
      </c>
      <c r="F12" s="96">
        <f t="shared" si="1"/>
        <v>1390216662831.1714</v>
      </c>
      <c r="G12" s="96">
        <f t="shared" si="1"/>
        <v>1385731312570.9016</v>
      </c>
      <c r="H12" s="96">
        <f>(G10+H10)/2</f>
        <v>1379289428192.6328</v>
      </c>
      <c r="I12" s="96">
        <f t="shared" si="1"/>
        <v>1370538913938.3643</v>
      </c>
      <c r="J12" s="96">
        <f t="shared" si="1"/>
        <v>1371553870804.8787</v>
      </c>
      <c r="K12" s="96">
        <f t="shared" si="1"/>
        <v>1377784233753.8906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29"/>
      <c r="I14" s="111"/>
      <c r="J14" s="110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1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2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2"/>
  <sheetViews>
    <sheetView zoomScaleNormal="100" workbookViewId="0">
      <pane xSplit="1" ySplit="8" topLeftCell="AB27" activePane="bottomRight" state="frozen"/>
      <selection pane="topRight" activeCell="E1" sqref="E1"/>
      <selection pane="bottomLeft" activeCell="A8" sqref="A8"/>
      <selection pane="bottomRight" activeCell="AG181" sqref="AG181:AG182"/>
    </sheetView>
  </sheetViews>
  <sheetFormatPr defaultColWidth="8.85546875" defaultRowHeight="15"/>
  <cols>
    <col min="1" max="1" width="37.140625" customWidth="1"/>
    <col min="2" max="2" width="21.140625" style="347" customWidth="1"/>
    <col min="3" max="3" width="10.42578125" style="347" customWidth="1"/>
    <col min="4" max="4" width="20.28515625" style="347" customWidth="1"/>
    <col min="5" max="7" width="9.28515625" style="347" customWidth="1"/>
    <col min="8" max="8" width="20.140625" style="347" customWidth="1"/>
    <col min="9" max="9" width="10.28515625" style="347" customWidth="1"/>
    <col min="10" max="11" width="9.28515625" style="347" customWidth="1"/>
    <col min="12" max="12" width="21" style="347" customWidth="1"/>
    <col min="13" max="15" width="9.28515625" style="347" customWidth="1"/>
    <col min="16" max="16" width="20.140625" style="347" customWidth="1"/>
    <col min="17" max="19" width="9.28515625" style="347" customWidth="1"/>
    <col min="20" max="20" width="21.42578125" style="347" customWidth="1"/>
    <col min="21" max="23" width="9.28515625" style="347" customWidth="1"/>
    <col min="24" max="24" width="21.28515625" style="347" customWidth="1"/>
    <col min="25" max="27" width="9.28515625" style="347" customWidth="1"/>
    <col min="28" max="28" width="19.5703125" style="347" customWidth="1"/>
    <col min="29" max="31" width="9.28515625" style="347" customWidth="1"/>
    <col min="32" max="32" width="20.140625" style="347" customWidth="1"/>
    <col min="33" max="33" width="10.140625" style="347" customWidth="1"/>
    <col min="34" max="35" width="9.28515625" style="347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1" customFormat="1" ht="51" customHeight="1" thickBot="1">
      <c r="A1" s="488" t="s">
        <v>77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D1" s="489"/>
      <c r="AE1" s="489"/>
      <c r="AF1" s="489"/>
      <c r="AG1" s="489"/>
      <c r="AH1" s="489"/>
      <c r="AI1" s="489"/>
      <c r="AJ1" s="489"/>
      <c r="AK1" s="489"/>
      <c r="AL1" s="489"/>
      <c r="AM1" s="489"/>
      <c r="AN1" s="489"/>
      <c r="AO1" s="490"/>
    </row>
    <row r="2" spans="1:49" ht="30.75" customHeight="1">
      <c r="A2" s="226"/>
      <c r="B2" s="491" t="s">
        <v>265</v>
      </c>
      <c r="C2" s="491"/>
      <c r="D2" s="491" t="s">
        <v>266</v>
      </c>
      <c r="E2" s="491"/>
      <c r="F2" s="491" t="s">
        <v>68</v>
      </c>
      <c r="G2" s="491"/>
      <c r="H2" s="491" t="s">
        <v>270</v>
      </c>
      <c r="I2" s="491"/>
      <c r="J2" s="491" t="s">
        <v>68</v>
      </c>
      <c r="K2" s="491"/>
      <c r="L2" s="491" t="s">
        <v>271</v>
      </c>
      <c r="M2" s="491"/>
      <c r="N2" s="491" t="s">
        <v>68</v>
      </c>
      <c r="O2" s="491"/>
      <c r="P2" s="491" t="s">
        <v>272</v>
      </c>
      <c r="Q2" s="491"/>
      <c r="R2" s="491" t="s">
        <v>68</v>
      </c>
      <c r="S2" s="491"/>
      <c r="T2" s="491" t="s">
        <v>273</v>
      </c>
      <c r="U2" s="491"/>
      <c r="V2" s="491" t="s">
        <v>68</v>
      </c>
      <c r="W2" s="491"/>
      <c r="X2" s="491" t="s">
        <v>274</v>
      </c>
      <c r="Y2" s="491"/>
      <c r="Z2" s="491" t="s">
        <v>68</v>
      </c>
      <c r="AA2" s="491"/>
      <c r="AB2" s="491" t="s">
        <v>278</v>
      </c>
      <c r="AC2" s="491"/>
      <c r="AD2" s="491" t="s">
        <v>68</v>
      </c>
      <c r="AE2" s="491"/>
      <c r="AF2" s="491" t="s">
        <v>281</v>
      </c>
      <c r="AG2" s="491"/>
      <c r="AH2" s="491" t="s">
        <v>68</v>
      </c>
      <c r="AI2" s="491"/>
      <c r="AJ2" s="491" t="s">
        <v>85</v>
      </c>
      <c r="AK2" s="491"/>
      <c r="AL2" s="491" t="s">
        <v>86</v>
      </c>
      <c r="AM2" s="491"/>
      <c r="AN2" s="491" t="s">
        <v>76</v>
      </c>
      <c r="AO2" s="492"/>
      <c r="AP2" s="16"/>
      <c r="AQ2" s="493" t="s">
        <v>90</v>
      </c>
      <c r="AR2" s="494"/>
      <c r="AS2" s="16"/>
      <c r="AT2" s="16"/>
    </row>
    <row r="3" spans="1:49" ht="14.25" customHeight="1">
      <c r="A3" s="227" t="s">
        <v>3</v>
      </c>
      <c r="B3" s="215" t="s">
        <v>64</v>
      </c>
      <c r="C3" s="216" t="s">
        <v>4</v>
      </c>
      <c r="D3" s="215" t="s">
        <v>64</v>
      </c>
      <c r="E3" s="216" t="s">
        <v>4</v>
      </c>
      <c r="F3" s="222" t="s">
        <v>64</v>
      </c>
      <c r="G3" s="223" t="s">
        <v>4</v>
      </c>
      <c r="H3" s="215" t="s">
        <v>64</v>
      </c>
      <c r="I3" s="216" t="s">
        <v>4</v>
      </c>
      <c r="J3" s="222" t="s">
        <v>64</v>
      </c>
      <c r="K3" s="223" t="s">
        <v>4</v>
      </c>
      <c r="L3" s="215" t="s">
        <v>64</v>
      </c>
      <c r="M3" s="216" t="s">
        <v>4</v>
      </c>
      <c r="N3" s="222" t="s">
        <v>64</v>
      </c>
      <c r="O3" s="223" t="s">
        <v>4</v>
      </c>
      <c r="P3" s="215" t="s">
        <v>64</v>
      </c>
      <c r="Q3" s="216" t="s">
        <v>4</v>
      </c>
      <c r="R3" s="222" t="s">
        <v>64</v>
      </c>
      <c r="S3" s="223" t="s">
        <v>4</v>
      </c>
      <c r="T3" s="215" t="s">
        <v>64</v>
      </c>
      <c r="U3" s="216" t="s">
        <v>4</v>
      </c>
      <c r="V3" s="222" t="s">
        <v>64</v>
      </c>
      <c r="W3" s="223" t="s">
        <v>4</v>
      </c>
      <c r="X3" s="215" t="s">
        <v>64</v>
      </c>
      <c r="Y3" s="216" t="s">
        <v>4</v>
      </c>
      <c r="Z3" s="222" t="s">
        <v>64</v>
      </c>
      <c r="AA3" s="223" t="s">
        <v>4</v>
      </c>
      <c r="AB3" s="215" t="s">
        <v>64</v>
      </c>
      <c r="AC3" s="216" t="s">
        <v>4</v>
      </c>
      <c r="AD3" s="222" t="s">
        <v>64</v>
      </c>
      <c r="AE3" s="223" t="s">
        <v>4</v>
      </c>
      <c r="AF3" s="215" t="s">
        <v>64</v>
      </c>
      <c r="AG3" s="216" t="s">
        <v>4</v>
      </c>
      <c r="AH3" s="222" t="s">
        <v>64</v>
      </c>
      <c r="AI3" s="223" t="s">
        <v>4</v>
      </c>
      <c r="AJ3" s="222" t="s">
        <v>64</v>
      </c>
      <c r="AK3" s="223" t="s">
        <v>4</v>
      </c>
      <c r="AL3" s="222" t="s">
        <v>64</v>
      </c>
      <c r="AM3" s="223" t="s">
        <v>4</v>
      </c>
      <c r="AN3" s="222" t="s">
        <v>64</v>
      </c>
      <c r="AO3" s="224" t="s">
        <v>4</v>
      </c>
      <c r="AP3" s="16"/>
      <c r="AQ3" s="19" t="s">
        <v>64</v>
      </c>
      <c r="AR3" s="20" t="s">
        <v>4</v>
      </c>
      <c r="AS3" s="16"/>
      <c r="AT3" s="16"/>
    </row>
    <row r="4" spans="1:49">
      <c r="A4" s="228" t="s">
        <v>0</v>
      </c>
      <c r="B4" s="69" t="s">
        <v>5</v>
      </c>
      <c r="C4" s="69" t="s">
        <v>5</v>
      </c>
      <c r="D4" s="69" t="s">
        <v>5</v>
      </c>
      <c r="E4" s="69" t="s">
        <v>5</v>
      </c>
      <c r="F4" s="21" t="s">
        <v>84</v>
      </c>
      <c r="G4" s="21" t="s">
        <v>84</v>
      </c>
      <c r="H4" s="69" t="s">
        <v>5</v>
      </c>
      <c r="I4" s="69" t="s">
        <v>5</v>
      </c>
      <c r="J4" s="21" t="s">
        <v>84</v>
      </c>
      <c r="K4" s="21" t="s">
        <v>84</v>
      </c>
      <c r="L4" s="69" t="s">
        <v>5</v>
      </c>
      <c r="M4" s="69" t="s">
        <v>5</v>
      </c>
      <c r="N4" s="21" t="s">
        <v>84</v>
      </c>
      <c r="O4" s="21" t="s">
        <v>84</v>
      </c>
      <c r="P4" s="69" t="s">
        <v>5</v>
      </c>
      <c r="Q4" s="69" t="s">
        <v>5</v>
      </c>
      <c r="R4" s="21" t="s">
        <v>84</v>
      </c>
      <c r="S4" s="21" t="s">
        <v>84</v>
      </c>
      <c r="T4" s="69" t="s">
        <v>5</v>
      </c>
      <c r="U4" s="69" t="s">
        <v>5</v>
      </c>
      <c r="V4" s="21" t="s">
        <v>84</v>
      </c>
      <c r="W4" s="21" t="s">
        <v>84</v>
      </c>
      <c r="X4" s="69" t="s">
        <v>5</v>
      </c>
      <c r="Y4" s="69" t="s">
        <v>5</v>
      </c>
      <c r="Z4" s="21" t="s">
        <v>84</v>
      </c>
      <c r="AA4" s="21" t="s">
        <v>84</v>
      </c>
      <c r="AB4" s="69" t="s">
        <v>5</v>
      </c>
      <c r="AC4" s="69" t="s">
        <v>5</v>
      </c>
      <c r="AD4" s="21" t="s">
        <v>84</v>
      </c>
      <c r="AE4" s="21" t="s">
        <v>84</v>
      </c>
      <c r="AF4" s="69" t="s">
        <v>5</v>
      </c>
      <c r="AG4" s="69" t="s">
        <v>5</v>
      </c>
      <c r="AH4" s="21" t="s">
        <v>84</v>
      </c>
      <c r="AI4" s="21" t="s">
        <v>84</v>
      </c>
      <c r="AJ4" s="22" t="s">
        <v>84</v>
      </c>
      <c r="AK4" s="22" t="s">
        <v>84</v>
      </c>
      <c r="AL4" s="23" t="s">
        <v>84</v>
      </c>
      <c r="AM4" s="23" t="s">
        <v>84</v>
      </c>
      <c r="AN4" s="17" t="s">
        <v>84</v>
      </c>
      <c r="AO4" s="18" t="s">
        <v>84</v>
      </c>
      <c r="AP4" s="16"/>
      <c r="AQ4" s="24" t="s">
        <v>5</v>
      </c>
      <c r="AR4" s="24" t="s">
        <v>5</v>
      </c>
      <c r="AS4" s="16"/>
      <c r="AT4" s="16"/>
    </row>
    <row r="5" spans="1:49">
      <c r="A5" s="229" t="s">
        <v>7</v>
      </c>
      <c r="B5" s="417">
        <v>6958904269.5200005</v>
      </c>
      <c r="C5" s="416">
        <v>11793.09</v>
      </c>
      <c r="D5" s="417">
        <v>6796219709.54</v>
      </c>
      <c r="E5" s="416">
        <v>11548.94</v>
      </c>
      <c r="F5" s="25">
        <f t="shared" ref="F5:F19" si="0">((D5-B5)/B5)</f>
        <v>-2.3377898829929137E-2</v>
      </c>
      <c r="G5" s="25">
        <f t="shared" ref="G5:G19" si="1">((E5-C5)/C5)</f>
        <v>-2.0702801386235467E-2</v>
      </c>
      <c r="H5" s="417">
        <v>6805244522.6899996</v>
      </c>
      <c r="I5" s="416">
        <v>11593.38</v>
      </c>
      <c r="J5" s="25">
        <f t="shared" ref="J5:J19" si="2">((H5-D5)/D5)</f>
        <v>1.3279166265521543E-3</v>
      </c>
      <c r="K5" s="25">
        <f t="shared" ref="K5:K19" si="3">((I5-E5)/E5)</f>
        <v>3.8479721948506693E-3</v>
      </c>
      <c r="L5" s="417">
        <v>6838093380.25</v>
      </c>
      <c r="M5" s="416">
        <v>11650.72</v>
      </c>
      <c r="N5" s="25">
        <f t="shared" ref="N5:N19" si="4">((L5-H5)/H5)</f>
        <v>4.8269915137473729E-3</v>
      </c>
      <c r="O5" s="25">
        <f t="shared" ref="O5:O19" si="5">((M5-I5)/I5)</f>
        <v>4.9459260371004961E-3</v>
      </c>
      <c r="P5" s="417">
        <v>6869680355.7799997</v>
      </c>
      <c r="Q5" s="416">
        <v>11705.74</v>
      </c>
      <c r="R5" s="25">
        <f t="shared" ref="R5:R19" si="6">((P5-L5)/L5)</f>
        <v>4.6192664787571116E-3</v>
      </c>
      <c r="S5" s="25">
        <f t="shared" ref="S5:S19" si="7">((Q5-M5)/M5)</f>
        <v>4.7224549212409568E-3</v>
      </c>
      <c r="T5" s="417">
        <v>6841340828.8800001</v>
      </c>
      <c r="U5" s="416">
        <v>11659.29</v>
      </c>
      <c r="V5" s="25">
        <f t="shared" ref="V5:V19" si="8">((T5-P5)/P5)</f>
        <v>-4.1253050261873328E-3</v>
      </c>
      <c r="W5" s="25">
        <f t="shared" ref="W5:W19" si="9">((U5-Q5)/Q5)</f>
        <v>-3.9681387080183666E-3</v>
      </c>
      <c r="X5" s="417">
        <v>6718810375.7600002</v>
      </c>
      <c r="Y5" s="416">
        <v>11454.85</v>
      </c>
      <c r="Z5" s="25">
        <f t="shared" ref="Z5:Z19" si="10">((X5-T5)/T5)</f>
        <v>-1.7910298022684453E-2</v>
      </c>
      <c r="AA5" s="25">
        <f t="shared" ref="AA5:AA19" si="11">((Y5-U5)/U5)</f>
        <v>-1.7534515395019809E-2</v>
      </c>
      <c r="AB5" s="417">
        <v>6759341893.6499996</v>
      </c>
      <c r="AC5" s="416">
        <v>11530.01</v>
      </c>
      <c r="AD5" s="25">
        <f t="shared" ref="AD5:AD19" si="12">((AB5-X5)/X5)</f>
        <v>6.032543802133224E-3</v>
      </c>
      <c r="AE5" s="25">
        <f t="shared" ref="AE5:AE19" si="13">((AC5-Y5)/Y5)</f>
        <v>6.5614128513249714E-3</v>
      </c>
      <c r="AF5" s="417">
        <v>6871062925.3699999</v>
      </c>
      <c r="AG5" s="416">
        <v>11723.86</v>
      </c>
      <c r="AH5" s="25">
        <f t="shared" ref="AH5:AH19" si="14">((AF5-AB5)/AB5)</f>
        <v>1.6528388928655251E-2</v>
      </c>
      <c r="AI5" s="25">
        <f t="shared" ref="AI5:AI19" si="15">((AG5-AC5)/AC5)</f>
        <v>1.6812648037599305E-2</v>
      </c>
      <c r="AJ5" s="26">
        <f>AVERAGE(F5,J5,N5,R5,V5,Z5,AD5,AH5)</f>
        <v>-1.5097993161194757E-3</v>
      </c>
      <c r="AK5" s="26">
        <f>AVERAGE(G5,K5,O5,S5,W5,AA5,AE5,AI5)</f>
        <v>-6.643801808946556E-4</v>
      </c>
      <c r="AL5" s="27">
        <f>((AF5-D5)/D5)</f>
        <v>1.1012477381350826E-2</v>
      </c>
      <c r="AM5" s="27">
        <f>((AG5-E5)/E5)</f>
        <v>1.5145978765150747E-2</v>
      </c>
      <c r="AN5" s="28">
        <f>STDEV(F5,J5,N5,R5,V5,Z5,AD5,AH5)</f>
        <v>1.3212911307112805E-2</v>
      </c>
      <c r="AO5" s="85">
        <f>STDEV(G5,K5,O5,S5,W5,AA5,AE5,AI5)</f>
        <v>1.2736718906294612E-2</v>
      </c>
      <c r="AP5" s="29"/>
      <c r="AQ5" s="30">
        <v>7877662528.1199999</v>
      </c>
      <c r="AR5" s="30">
        <v>7704.04</v>
      </c>
      <c r="AS5" s="31" t="e">
        <f>(#REF!/AQ5)-1</f>
        <v>#REF!</v>
      </c>
      <c r="AT5" s="31" t="e">
        <f>(#REF!/AR5)-1</f>
        <v>#REF!</v>
      </c>
    </row>
    <row r="6" spans="1:49">
      <c r="A6" s="229" t="s">
        <v>50</v>
      </c>
      <c r="B6" s="417">
        <v>924093587.53999996</v>
      </c>
      <c r="C6" s="416">
        <v>1.88</v>
      </c>
      <c r="D6" s="417">
        <v>902679726.60000002</v>
      </c>
      <c r="E6" s="416">
        <v>1.84</v>
      </c>
      <c r="F6" s="25">
        <f t="shared" si="0"/>
        <v>-2.3172827112679241E-2</v>
      </c>
      <c r="G6" s="25">
        <f t="shared" si="1"/>
        <v>-2.1276595744680753E-2</v>
      </c>
      <c r="H6" s="417">
        <v>915085032.13</v>
      </c>
      <c r="I6" s="416">
        <v>1.87</v>
      </c>
      <c r="J6" s="25">
        <f t="shared" si="2"/>
        <v>1.3742754118036233E-2</v>
      </c>
      <c r="K6" s="25">
        <f t="shared" si="3"/>
        <v>1.630434782608697E-2</v>
      </c>
      <c r="L6" s="417">
        <v>897128762.24000001</v>
      </c>
      <c r="M6" s="416">
        <v>1.83</v>
      </c>
      <c r="N6" s="25">
        <f t="shared" si="4"/>
        <v>-1.9622515131958861E-2</v>
      </c>
      <c r="O6" s="25">
        <f t="shared" si="5"/>
        <v>-2.1390374331550818E-2</v>
      </c>
      <c r="P6" s="417">
        <v>896466350.45000005</v>
      </c>
      <c r="Q6" s="416">
        <v>1.83</v>
      </c>
      <c r="R6" s="25">
        <f t="shared" si="6"/>
        <v>-7.3836869118543917E-4</v>
      </c>
      <c r="S6" s="25">
        <f t="shared" si="7"/>
        <v>0</v>
      </c>
      <c r="T6" s="417">
        <v>902554828.66999996</v>
      </c>
      <c r="U6" s="416">
        <v>1.84</v>
      </c>
      <c r="V6" s="25">
        <f t="shared" si="8"/>
        <v>6.7916416683611947E-3</v>
      </c>
      <c r="W6" s="25">
        <f t="shared" si="9"/>
        <v>5.4644808743169442E-3</v>
      </c>
      <c r="X6" s="417">
        <v>896027412.78999996</v>
      </c>
      <c r="Y6" s="416">
        <v>1.83</v>
      </c>
      <c r="Z6" s="25">
        <f t="shared" si="10"/>
        <v>-7.2321544050888975E-3</v>
      </c>
      <c r="AA6" s="25">
        <f t="shared" si="11"/>
        <v>-5.4347826086956564E-3</v>
      </c>
      <c r="AB6" s="417">
        <v>898859738.01999998</v>
      </c>
      <c r="AC6" s="416">
        <v>1.83</v>
      </c>
      <c r="AD6" s="25">
        <f t="shared" si="12"/>
        <v>3.1609805565890928E-3</v>
      </c>
      <c r="AE6" s="25">
        <f t="shared" si="13"/>
        <v>0</v>
      </c>
      <c r="AF6" s="417">
        <v>933826320.80999994</v>
      </c>
      <c r="AG6" s="416">
        <v>1.9</v>
      </c>
      <c r="AH6" s="25">
        <f t="shared" si="14"/>
        <v>3.8901044635755999E-2</v>
      </c>
      <c r="AI6" s="25">
        <f t="shared" si="15"/>
        <v>3.825136612021849E-2</v>
      </c>
      <c r="AJ6" s="26">
        <f t="shared" ref="AJ6:AJ69" si="16">AVERAGE(F6,J6,N6,R6,V6,Z6,AD6,AH6)</f>
        <v>1.47881945472876E-3</v>
      </c>
      <c r="AK6" s="26">
        <f t="shared" ref="AK6:AK69" si="17">AVERAGE(G6,K6,O6,S6,W6,AA6,AE6,AI6)</f>
        <v>1.4898052669618973E-3</v>
      </c>
      <c r="AL6" s="27">
        <f t="shared" ref="AL6:AL69" si="18">((AF6-D6)/D6)</f>
        <v>3.4504590379264996E-2</v>
      </c>
      <c r="AM6" s="27">
        <f t="shared" ref="AM6:AM69" si="19">((AG6-E6)/E6)</f>
        <v>3.2608695652173822E-2</v>
      </c>
      <c r="AN6" s="28">
        <f t="shared" ref="AN6:AN69" si="20">STDEV(F6,J6,N6,R6,V6,Z6,AD6,AH6)</f>
        <v>1.9696445529428504E-2</v>
      </c>
      <c r="AO6" s="85">
        <f t="shared" ref="AO6:AO69" si="21">STDEV(G6,K6,O6,S6,W6,AA6,AE6,AI6)</f>
        <v>1.9569953879737166E-2</v>
      </c>
      <c r="AP6" s="32"/>
      <c r="AQ6" s="33">
        <v>486981928.81999999</v>
      </c>
      <c r="AR6" s="34">
        <v>0.95</v>
      </c>
      <c r="AS6" s="31" t="e">
        <f>(#REF!/AQ6)-1</f>
        <v>#REF!</v>
      </c>
      <c r="AT6" s="31" t="e">
        <f>(#REF!/AR6)-1</f>
        <v>#REF!</v>
      </c>
    </row>
    <row r="7" spans="1:49">
      <c r="A7" s="229" t="s">
        <v>12</v>
      </c>
      <c r="B7" s="417">
        <v>246754951.99000001</v>
      </c>
      <c r="C7" s="416">
        <v>126.5</v>
      </c>
      <c r="D7" s="417">
        <v>242323586.80000001</v>
      </c>
      <c r="E7" s="416">
        <v>124.2</v>
      </c>
      <c r="F7" s="25">
        <f t="shared" si="0"/>
        <v>-1.7958566400643434E-2</v>
      </c>
      <c r="G7" s="25">
        <f t="shared" si="1"/>
        <v>-1.818181818181816E-2</v>
      </c>
      <c r="H7" s="417">
        <v>242518187.94</v>
      </c>
      <c r="I7" s="416">
        <v>124.3</v>
      </c>
      <c r="J7" s="25">
        <f t="shared" si="2"/>
        <v>8.0306313788842314E-4</v>
      </c>
      <c r="K7" s="25">
        <f t="shared" si="3"/>
        <v>8.0515297906597679E-4</v>
      </c>
      <c r="L7" s="417">
        <v>241894387.34</v>
      </c>
      <c r="M7" s="416">
        <v>123.97</v>
      </c>
      <c r="N7" s="25">
        <f t="shared" si="4"/>
        <v>-2.5721806900285966E-3</v>
      </c>
      <c r="O7" s="25">
        <f t="shared" si="5"/>
        <v>-2.6548672566371547E-3</v>
      </c>
      <c r="P7" s="417">
        <v>242675236.63</v>
      </c>
      <c r="Q7" s="416">
        <v>124.38</v>
      </c>
      <c r="R7" s="25">
        <f t="shared" si="6"/>
        <v>3.2280587349984755E-3</v>
      </c>
      <c r="S7" s="25">
        <f t="shared" si="7"/>
        <v>3.3072517544566961E-3</v>
      </c>
      <c r="T7" s="417">
        <v>238955247.19999999</v>
      </c>
      <c r="U7" s="416">
        <v>122.62</v>
      </c>
      <c r="V7" s="25">
        <f t="shared" si="8"/>
        <v>-1.5329085413324511E-2</v>
      </c>
      <c r="W7" s="25">
        <f t="shared" si="9"/>
        <v>-1.4150184917189185E-2</v>
      </c>
      <c r="X7" s="417">
        <v>238389400.72</v>
      </c>
      <c r="Y7" s="416">
        <v>122.34</v>
      </c>
      <c r="Z7" s="25">
        <f t="shared" si="10"/>
        <v>-2.3680019025754599E-3</v>
      </c>
      <c r="AA7" s="25">
        <f t="shared" si="11"/>
        <v>-2.2834774098842042E-3</v>
      </c>
      <c r="AB7" s="417">
        <v>241611461.49000001</v>
      </c>
      <c r="AC7" s="416">
        <v>123.97</v>
      </c>
      <c r="AD7" s="25">
        <f t="shared" si="12"/>
        <v>1.3515956499192171E-2</v>
      </c>
      <c r="AE7" s="25">
        <f t="shared" si="13"/>
        <v>1.3323524603563801E-2</v>
      </c>
      <c r="AF7" s="417">
        <v>246109823.97999999</v>
      </c>
      <c r="AG7" s="416">
        <v>126.24</v>
      </c>
      <c r="AH7" s="25">
        <f t="shared" si="14"/>
        <v>1.8618166796636679E-2</v>
      </c>
      <c r="AI7" s="25">
        <f t="shared" si="15"/>
        <v>1.8310881664918899E-2</v>
      </c>
      <c r="AJ7" s="26">
        <f t="shared" si="16"/>
        <v>-2.5782365473203239E-4</v>
      </c>
      <c r="AK7" s="26">
        <f t="shared" si="17"/>
        <v>-1.9044209544041672E-4</v>
      </c>
      <c r="AL7" s="27">
        <f t="shared" si="18"/>
        <v>1.5624715819037956E-2</v>
      </c>
      <c r="AM7" s="27">
        <f t="shared" si="19"/>
        <v>1.6425120772946795E-2</v>
      </c>
      <c r="AN7" s="28">
        <f t="shared" si="20"/>
        <v>1.2590048323679156E-2</v>
      </c>
      <c r="AO7" s="85">
        <f t="shared" si="21"/>
        <v>1.2347177641532498E-2</v>
      </c>
      <c r="AP7" s="32"/>
      <c r="AQ7" s="30">
        <v>204065067.03999999</v>
      </c>
      <c r="AR7" s="34">
        <v>105.02</v>
      </c>
      <c r="AS7" s="31" t="e">
        <f>(#REF!/AQ7)-1</f>
        <v>#REF!</v>
      </c>
      <c r="AT7" s="31" t="e">
        <f>(#REF!/AR7)-1</f>
        <v>#REF!</v>
      </c>
    </row>
    <row r="8" spans="1:49">
      <c r="A8" s="229" t="s">
        <v>14</v>
      </c>
      <c r="B8" s="417">
        <v>694241627.50999999</v>
      </c>
      <c r="C8" s="416">
        <v>18.41</v>
      </c>
      <c r="D8" s="417">
        <v>679487106.77999997</v>
      </c>
      <c r="E8" s="416">
        <v>18.03</v>
      </c>
      <c r="F8" s="25">
        <f t="shared" si="0"/>
        <v>-2.1252716842865334E-2</v>
      </c>
      <c r="G8" s="25">
        <f t="shared" si="1"/>
        <v>-2.0640956002172677E-2</v>
      </c>
      <c r="H8" s="417">
        <v>682878315.99000001</v>
      </c>
      <c r="I8" s="416">
        <v>18.12</v>
      </c>
      <c r="J8" s="25">
        <f t="shared" si="2"/>
        <v>4.9908367298837101E-3</v>
      </c>
      <c r="K8" s="25">
        <f t="shared" si="3"/>
        <v>4.9916805324459156E-3</v>
      </c>
      <c r="L8" s="417">
        <v>669237800.5</v>
      </c>
      <c r="M8" s="416">
        <v>17.75</v>
      </c>
      <c r="N8" s="25">
        <f t="shared" si="4"/>
        <v>-1.9975030939772525E-2</v>
      </c>
      <c r="O8" s="25">
        <f t="shared" si="5"/>
        <v>-2.0419426048565174E-2</v>
      </c>
      <c r="P8" s="417">
        <v>670854317.48000002</v>
      </c>
      <c r="Q8" s="416">
        <v>17.739999999999998</v>
      </c>
      <c r="R8" s="25">
        <f t="shared" si="6"/>
        <v>2.41545976451463E-3</v>
      </c>
      <c r="S8" s="25">
        <f t="shared" si="7"/>
        <v>-5.6338028169022891E-4</v>
      </c>
      <c r="T8" s="417">
        <v>667122357.85000002</v>
      </c>
      <c r="U8" s="416">
        <v>17.79</v>
      </c>
      <c r="V8" s="25">
        <f t="shared" si="8"/>
        <v>-5.5629956202991196E-3</v>
      </c>
      <c r="W8" s="25">
        <f t="shared" si="9"/>
        <v>2.8184892897407392E-3</v>
      </c>
      <c r="X8" s="417">
        <v>663155521.48000002</v>
      </c>
      <c r="Y8" s="416">
        <v>17.79</v>
      </c>
      <c r="Z8" s="25">
        <f t="shared" si="10"/>
        <v>-5.9461901153849998E-3</v>
      </c>
      <c r="AA8" s="25">
        <f t="shared" si="11"/>
        <v>0</v>
      </c>
      <c r="AB8" s="417">
        <v>660798606.40999997</v>
      </c>
      <c r="AC8" s="416">
        <v>17.79</v>
      </c>
      <c r="AD8" s="25">
        <f t="shared" si="12"/>
        <v>-3.5540909992576065E-3</v>
      </c>
      <c r="AE8" s="25">
        <f t="shared" si="13"/>
        <v>0</v>
      </c>
      <c r="AF8" s="417">
        <v>678466805.94000006</v>
      </c>
      <c r="AG8" s="416">
        <v>18</v>
      </c>
      <c r="AH8" s="25">
        <f t="shared" si="14"/>
        <v>2.6737646475963748E-2</v>
      </c>
      <c r="AI8" s="25">
        <f t="shared" si="15"/>
        <v>1.1804384485666152E-2</v>
      </c>
      <c r="AJ8" s="26">
        <f t="shared" si="16"/>
        <v>-2.7683851934021861E-3</v>
      </c>
      <c r="AK8" s="26">
        <f t="shared" si="17"/>
        <v>-2.7511510030719085E-3</v>
      </c>
      <c r="AL8" s="27">
        <f t="shared" si="18"/>
        <v>-1.5015749818050052E-3</v>
      </c>
      <c r="AM8" s="27">
        <f t="shared" si="19"/>
        <v>-1.6638935108153707E-3</v>
      </c>
      <c r="AN8" s="28">
        <f t="shared" si="20"/>
        <v>1.5184336279855864E-2</v>
      </c>
      <c r="AO8" s="85">
        <f t="shared" si="21"/>
        <v>1.1680099173652089E-2</v>
      </c>
      <c r="AP8" s="32"/>
      <c r="AQ8" s="35">
        <v>166618649</v>
      </c>
      <c r="AR8" s="36">
        <v>9.4</v>
      </c>
      <c r="AS8" s="31" t="e">
        <f>(#REF!/AQ8)-1</f>
        <v>#REF!</v>
      </c>
      <c r="AT8" s="31" t="e">
        <f>(#REF!/AR8)-1</f>
        <v>#REF!</v>
      </c>
    </row>
    <row r="9" spans="1:49" s="99" customFormat="1">
      <c r="A9" s="229" t="s">
        <v>18</v>
      </c>
      <c r="B9" s="417">
        <v>400005117.72000003</v>
      </c>
      <c r="C9" s="416">
        <v>190.88720000000001</v>
      </c>
      <c r="D9" s="417">
        <v>389838875.86000001</v>
      </c>
      <c r="E9" s="416">
        <v>186.26179999999999</v>
      </c>
      <c r="F9" s="25">
        <f t="shared" si="0"/>
        <v>-2.5415279479289791E-2</v>
      </c>
      <c r="G9" s="25">
        <f t="shared" si="1"/>
        <v>-2.423106420964849E-2</v>
      </c>
      <c r="H9" s="417">
        <v>390029426.39999998</v>
      </c>
      <c r="I9" s="416">
        <v>186.43770000000001</v>
      </c>
      <c r="J9" s="25">
        <f t="shared" si="2"/>
        <v>4.8879306759645204E-4</v>
      </c>
      <c r="K9" s="25">
        <f t="shared" si="3"/>
        <v>9.44369698993636E-4</v>
      </c>
      <c r="L9" s="417">
        <v>379884135.17000002</v>
      </c>
      <c r="M9" s="416">
        <v>181.7902</v>
      </c>
      <c r="N9" s="25">
        <f t="shared" si="4"/>
        <v>-2.6011604620814734E-2</v>
      </c>
      <c r="O9" s="25">
        <f t="shared" si="5"/>
        <v>-2.4927898166518938E-2</v>
      </c>
      <c r="P9" s="417">
        <v>370520070.30000001</v>
      </c>
      <c r="Q9" s="416">
        <v>177.53630000000001</v>
      </c>
      <c r="R9" s="25">
        <f t="shared" si="6"/>
        <v>-2.4649791878804152E-2</v>
      </c>
      <c r="S9" s="25">
        <f t="shared" si="7"/>
        <v>-2.3400051267890059E-2</v>
      </c>
      <c r="T9" s="417">
        <v>377859104.29000002</v>
      </c>
      <c r="U9" s="416">
        <v>181.10589999999999</v>
      </c>
      <c r="V9" s="25">
        <f t="shared" si="8"/>
        <v>1.9807385829485009E-2</v>
      </c>
      <c r="W9" s="25">
        <f t="shared" si="9"/>
        <v>2.010631065308886E-2</v>
      </c>
      <c r="X9" s="417">
        <v>372929710.83999997</v>
      </c>
      <c r="Y9" s="416">
        <v>178.91399999999999</v>
      </c>
      <c r="Z9" s="25">
        <f t="shared" si="10"/>
        <v>-1.3045586024088035E-2</v>
      </c>
      <c r="AA9" s="25">
        <f t="shared" si="11"/>
        <v>-1.2102863573191177E-2</v>
      </c>
      <c r="AB9" s="417">
        <v>371416823.94</v>
      </c>
      <c r="AC9" s="416">
        <v>178.26310000000001</v>
      </c>
      <c r="AD9" s="25">
        <f t="shared" si="12"/>
        <v>-4.0567615183898769E-3</v>
      </c>
      <c r="AE9" s="25">
        <f t="shared" si="13"/>
        <v>-3.6380607442680771E-3</v>
      </c>
      <c r="AF9" s="417">
        <v>381576981.00999999</v>
      </c>
      <c r="AG9" s="416">
        <v>183.08840000000001</v>
      </c>
      <c r="AH9" s="25">
        <f t="shared" si="14"/>
        <v>2.7355134218802379E-2</v>
      </c>
      <c r="AI9" s="25">
        <f t="shared" si="15"/>
        <v>2.7068417412240663E-2</v>
      </c>
      <c r="AJ9" s="26">
        <f t="shared" si="16"/>
        <v>-5.6909638006878427E-3</v>
      </c>
      <c r="AK9" s="26">
        <f t="shared" si="17"/>
        <v>-5.0226050246491979E-3</v>
      </c>
      <c r="AL9" s="27">
        <f t="shared" si="18"/>
        <v>-2.1193101462171921E-2</v>
      </c>
      <c r="AM9" s="27">
        <f t="shared" si="19"/>
        <v>-1.7037309850973129E-2</v>
      </c>
      <c r="AN9" s="28">
        <f t="shared" si="20"/>
        <v>2.0697049971644059E-2</v>
      </c>
      <c r="AO9" s="85">
        <f t="shared" si="21"/>
        <v>2.018437891490675E-2</v>
      </c>
      <c r="AP9" s="32"/>
      <c r="AQ9" s="35"/>
      <c r="AR9" s="36"/>
      <c r="AS9" s="31"/>
      <c r="AT9" s="31"/>
    </row>
    <row r="10" spans="1:49">
      <c r="A10" s="229" t="s">
        <v>82</v>
      </c>
      <c r="B10" s="416">
        <v>1851646906.3299999</v>
      </c>
      <c r="C10" s="360">
        <v>0.96950000000000003</v>
      </c>
      <c r="D10" s="416">
        <v>1787989350.5999999</v>
      </c>
      <c r="E10" s="360">
        <v>0.93630000000000002</v>
      </c>
      <c r="F10" s="25">
        <f t="shared" si="0"/>
        <v>-3.4378884825385272E-2</v>
      </c>
      <c r="G10" s="25">
        <f t="shared" si="1"/>
        <v>-3.4244455905105733E-2</v>
      </c>
      <c r="H10" s="416">
        <v>1745326661.95</v>
      </c>
      <c r="I10" s="360">
        <v>0.93540000000000001</v>
      </c>
      <c r="J10" s="25">
        <f t="shared" si="2"/>
        <v>-2.3860706237251041E-2</v>
      </c>
      <c r="K10" s="25">
        <f t="shared" si="3"/>
        <v>-9.6123037487985891E-4</v>
      </c>
      <c r="L10" s="416">
        <v>1711584388.3399999</v>
      </c>
      <c r="M10" s="360">
        <v>0.91720000000000002</v>
      </c>
      <c r="N10" s="25">
        <f t="shared" si="4"/>
        <v>-1.9332927380081917E-2</v>
      </c>
      <c r="O10" s="25">
        <f t="shared" si="5"/>
        <v>-1.9456916827025866E-2</v>
      </c>
      <c r="P10" s="416">
        <v>1700553945.1199999</v>
      </c>
      <c r="Q10" s="360">
        <v>0.91100000000000003</v>
      </c>
      <c r="R10" s="25">
        <f t="shared" si="6"/>
        <v>-6.4445804104920779E-3</v>
      </c>
      <c r="S10" s="25">
        <f t="shared" si="7"/>
        <v>-6.7597034452681892E-3</v>
      </c>
      <c r="T10" s="416">
        <v>1704294736.97</v>
      </c>
      <c r="U10" s="360">
        <v>0.91290000000000004</v>
      </c>
      <c r="V10" s="25">
        <f t="shared" si="8"/>
        <v>2.1997490057489317E-3</v>
      </c>
      <c r="W10" s="25">
        <f t="shared" si="9"/>
        <v>2.0856201975850853E-3</v>
      </c>
      <c r="X10" s="416">
        <v>1690045195.45</v>
      </c>
      <c r="Y10" s="360">
        <v>0.9052</v>
      </c>
      <c r="Z10" s="25">
        <f t="shared" si="10"/>
        <v>-8.3609608190973427E-3</v>
      </c>
      <c r="AA10" s="25">
        <f t="shared" si="11"/>
        <v>-8.4346587797130453E-3</v>
      </c>
      <c r="AB10" s="416">
        <v>1683035324.6800001</v>
      </c>
      <c r="AC10" s="360">
        <v>0.90129999999999999</v>
      </c>
      <c r="AD10" s="25">
        <f t="shared" si="12"/>
        <v>-4.1477416041134311E-3</v>
      </c>
      <c r="AE10" s="25">
        <f t="shared" si="13"/>
        <v>-4.3084401237295789E-3</v>
      </c>
      <c r="AF10" s="416">
        <v>1702581661.5899999</v>
      </c>
      <c r="AG10" s="360">
        <v>0.91180000000000005</v>
      </c>
      <c r="AH10" s="25">
        <f t="shared" si="14"/>
        <v>1.161374132994876E-2</v>
      </c>
      <c r="AI10" s="25">
        <f t="shared" si="15"/>
        <v>1.1649839121269349E-2</v>
      </c>
      <c r="AJ10" s="26">
        <f t="shared" si="16"/>
        <v>-1.0339038867590425E-2</v>
      </c>
      <c r="AK10" s="26">
        <f t="shared" si="17"/>
        <v>-7.5537432671084793E-3</v>
      </c>
      <c r="AL10" s="27">
        <f t="shared" si="18"/>
        <v>-4.7767448380685001E-2</v>
      </c>
      <c r="AM10" s="27">
        <f t="shared" si="19"/>
        <v>-2.616682687172911E-2</v>
      </c>
      <c r="AN10" s="28">
        <f t="shared" si="20"/>
        <v>1.4823712826241705E-2</v>
      </c>
      <c r="AO10" s="85">
        <f t="shared" si="21"/>
        <v>1.3995786695486958E-2</v>
      </c>
      <c r="AP10" s="32"/>
      <c r="AQ10" s="30">
        <v>1147996444.8800001</v>
      </c>
      <c r="AR10" s="34">
        <v>0.69840000000000002</v>
      </c>
      <c r="AS10" s="31" t="e">
        <f>(#REF!/AQ10)-1</f>
        <v>#REF!</v>
      </c>
      <c r="AT10" s="31" t="e">
        <f>(#REF!/AR10)-1</f>
        <v>#REF!</v>
      </c>
    </row>
    <row r="11" spans="1:49">
      <c r="A11" s="229" t="s">
        <v>15</v>
      </c>
      <c r="B11" s="416">
        <v>2239394952.2600002</v>
      </c>
      <c r="C11" s="416">
        <v>21.648</v>
      </c>
      <c r="D11" s="416">
        <v>2190710620.0799999</v>
      </c>
      <c r="E11" s="416">
        <v>21.199300000000001</v>
      </c>
      <c r="F11" s="25">
        <f t="shared" si="0"/>
        <v>-2.1739949056716421E-2</v>
      </c>
      <c r="G11" s="25">
        <f t="shared" si="1"/>
        <v>-2.0727087952697652E-2</v>
      </c>
      <c r="H11" s="416">
        <v>2197242196.4899998</v>
      </c>
      <c r="I11" s="416">
        <v>21.268899999999999</v>
      </c>
      <c r="J11" s="25">
        <f t="shared" si="2"/>
        <v>2.9814875365699045E-3</v>
      </c>
      <c r="K11" s="25">
        <f t="shared" si="3"/>
        <v>3.2831272730702269E-3</v>
      </c>
      <c r="L11" s="416">
        <v>2173865109.2800002</v>
      </c>
      <c r="M11" s="416">
        <v>21.0731</v>
      </c>
      <c r="N11" s="25">
        <f t="shared" si="4"/>
        <v>-1.0639285576866973E-2</v>
      </c>
      <c r="O11" s="25">
        <f t="shared" si="5"/>
        <v>-9.2059297848030904E-3</v>
      </c>
      <c r="P11" s="416">
        <v>2167777089.5599999</v>
      </c>
      <c r="Q11" s="416">
        <v>21.0245</v>
      </c>
      <c r="R11" s="25">
        <f t="shared" si="6"/>
        <v>-2.8005508225929726E-3</v>
      </c>
      <c r="S11" s="25">
        <f t="shared" si="7"/>
        <v>-2.3062577409114189E-3</v>
      </c>
      <c r="T11" s="416">
        <v>2173471595.2199998</v>
      </c>
      <c r="U11" s="416">
        <v>21.100999999999999</v>
      </c>
      <c r="V11" s="25">
        <f t="shared" si="8"/>
        <v>2.6268870943532657E-3</v>
      </c>
      <c r="W11" s="25">
        <f t="shared" si="9"/>
        <v>3.6386120954124638E-3</v>
      </c>
      <c r="X11" s="416">
        <v>2151700423.27</v>
      </c>
      <c r="Y11" s="416">
        <v>20.914400000000001</v>
      </c>
      <c r="Z11" s="25">
        <f t="shared" si="10"/>
        <v>-1.0016773165050782E-2</v>
      </c>
      <c r="AA11" s="25">
        <f t="shared" si="11"/>
        <v>-8.8431827875455459E-3</v>
      </c>
      <c r="AB11" s="416">
        <v>2168486647.9899998</v>
      </c>
      <c r="AC11" s="416">
        <v>21.084</v>
      </c>
      <c r="AD11" s="25">
        <f t="shared" si="12"/>
        <v>7.8013763154302354E-3</v>
      </c>
      <c r="AE11" s="25">
        <f t="shared" si="13"/>
        <v>8.1092453046704219E-3</v>
      </c>
      <c r="AF11" s="416">
        <v>2198934210.79</v>
      </c>
      <c r="AG11" s="416">
        <v>21.568100000000001</v>
      </c>
      <c r="AH11" s="25">
        <f t="shared" si="14"/>
        <v>1.4040927034631482E-2</v>
      </c>
      <c r="AI11" s="25">
        <f t="shared" si="15"/>
        <v>2.2960538797192256E-2</v>
      </c>
      <c r="AJ11" s="26">
        <f t="shared" si="16"/>
        <v>-2.2182350800302826E-3</v>
      </c>
      <c r="AK11" s="26">
        <f t="shared" si="17"/>
        <v>-3.8636684945154249E-4</v>
      </c>
      <c r="AL11" s="27">
        <f t="shared" si="18"/>
        <v>3.7538461879094423E-3</v>
      </c>
      <c r="AM11" s="27">
        <f t="shared" si="19"/>
        <v>1.7396800837763522E-2</v>
      </c>
      <c r="AN11" s="28">
        <f t="shared" si="20"/>
        <v>1.1516652448312457E-2</v>
      </c>
      <c r="AO11" s="85">
        <f t="shared" si="21"/>
        <v>1.316734279509593E-2</v>
      </c>
      <c r="AP11" s="32"/>
      <c r="AQ11" s="30">
        <v>2845469436.1399999</v>
      </c>
      <c r="AR11" s="34">
        <v>13.0688</v>
      </c>
      <c r="AS11" s="31" t="e">
        <f>(#REF!/AQ11)-1</f>
        <v>#REF!</v>
      </c>
      <c r="AT11" s="31" t="e">
        <f>(#REF!/AR11)-1</f>
        <v>#REF!</v>
      </c>
    </row>
    <row r="12" spans="1:49" ht="12.75" customHeight="1">
      <c r="A12" s="229" t="s">
        <v>58</v>
      </c>
      <c r="B12" s="416">
        <v>369219834.60000002</v>
      </c>
      <c r="C12" s="416">
        <v>158.66</v>
      </c>
      <c r="D12" s="416">
        <v>358156512.92000002</v>
      </c>
      <c r="E12" s="416">
        <v>153.91999999999999</v>
      </c>
      <c r="F12" s="25">
        <f t="shared" si="0"/>
        <v>-2.9964050257445207E-2</v>
      </c>
      <c r="G12" s="25">
        <f t="shared" si="1"/>
        <v>-2.9875204840539578E-2</v>
      </c>
      <c r="H12" s="416">
        <v>361705146.11000001</v>
      </c>
      <c r="I12" s="416">
        <v>155.43</v>
      </c>
      <c r="J12" s="25">
        <f t="shared" si="2"/>
        <v>9.9080515416807222E-3</v>
      </c>
      <c r="K12" s="25">
        <f t="shared" si="3"/>
        <v>9.8102910602911875E-3</v>
      </c>
      <c r="L12" s="416">
        <v>364813022.35000002</v>
      </c>
      <c r="M12" s="416">
        <v>156.97</v>
      </c>
      <c r="N12" s="25">
        <f t="shared" si="4"/>
        <v>8.5922920185792905E-3</v>
      </c>
      <c r="O12" s="25">
        <f t="shared" si="5"/>
        <v>9.907997169143614E-3</v>
      </c>
      <c r="P12" s="416">
        <v>364844431.81</v>
      </c>
      <c r="Q12" s="416">
        <v>156.97999999999999</v>
      </c>
      <c r="R12" s="25">
        <f t="shared" si="6"/>
        <v>8.6097419981473263E-5</v>
      </c>
      <c r="S12" s="25">
        <f t="shared" si="7"/>
        <v>6.3706440721098968E-5</v>
      </c>
      <c r="T12" s="416">
        <v>361266076.76999998</v>
      </c>
      <c r="U12" s="416">
        <v>155.56</v>
      </c>
      <c r="V12" s="25">
        <f t="shared" si="8"/>
        <v>-9.8078927016858539E-3</v>
      </c>
      <c r="W12" s="25">
        <f t="shared" si="9"/>
        <v>-9.045738310612738E-3</v>
      </c>
      <c r="X12" s="416">
        <v>345294293.05000001</v>
      </c>
      <c r="Y12" s="416">
        <v>154.41999999999999</v>
      </c>
      <c r="Z12" s="25">
        <f t="shared" si="10"/>
        <v>-4.4210582578912895E-2</v>
      </c>
      <c r="AA12" s="25">
        <f t="shared" si="11"/>
        <v>-7.3283620467987582E-3</v>
      </c>
      <c r="AB12" s="416">
        <v>347652658.10000002</v>
      </c>
      <c r="AC12" s="416">
        <v>155.49</v>
      </c>
      <c r="AD12" s="25">
        <f t="shared" si="12"/>
        <v>6.830014562848599E-3</v>
      </c>
      <c r="AE12" s="25">
        <f t="shared" si="13"/>
        <v>6.9291542546303696E-3</v>
      </c>
      <c r="AF12" s="416">
        <v>346059851.50999999</v>
      </c>
      <c r="AG12" s="416">
        <v>154.78</v>
      </c>
      <c r="AH12" s="25">
        <f t="shared" si="14"/>
        <v>-4.5816033701714803E-3</v>
      </c>
      <c r="AI12" s="25">
        <f t="shared" si="15"/>
        <v>-4.5662100456621514E-3</v>
      </c>
      <c r="AJ12" s="26">
        <f t="shared" si="16"/>
        <v>-7.8934591706406685E-3</v>
      </c>
      <c r="AK12" s="26">
        <f t="shared" si="17"/>
        <v>-3.0130457898533696E-3</v>
      </c>
      <c r="AL12" s="27">
        <f t="shared" si="18"/>
        <v>-3.3774791114023407E-2</v>
      </c>
      <c r="AM12" s="27">
        <f t="shared" si="19"/>
        <v>5.5873180873181761E-3</v>
      </c>
      <c r="AN12" s="28">
        <f t="shared" si="20"/>
        <v>1.960249862440264E-2</v>
      </c>
      <c r="AO12" s="85">
        <f t="shared" si="21"/>
        <v>1.3194740871437955E-2</v>
      </c>
      <c r="AP12" s="32"/>
      <c r="AQ12" s="35">
        <v>155057555.75</v>
      </c>
      <c r="AR12" s="35">
        <v>111.51</v>
      </c>
      <c r="AS12" s="31" t="e">
        <f>(#REF!/AQ12)-1</f>
        <v>#REF!</v>
      </c>
      <c r="AT12" s="31" t="e">
        <f>(#REF!/AR12)-1</f>
        <v>#REF!</v>
      </c>
      <c r="AU12" s="90"/>
      <c r="AV12" s="91"/>
      <c r="AW12" s="100"/>
    </row>
    <row r="13" spans="1:49" ht="12.75" customHeight="1">
      <c r="A13" s="229" t="s">
        <v>59</v>
      </c>
      <c r="B13" s="416">
        <v>269878452.81</v>
      </c>
      <c r="C13" s="416">
        <v>11.831382</v>
      </c>
      <c r="D13" s="416">
        <v>266306348.12</v>
      </c>
      <c r="E13" s="416">
        <v>11.678400999999999</v>
      </c>
      <c r="F13" s="25">
        <f t="shared" si="0"/>
        <v>-1.3235975872867602E-2</v>
      </c>
      <c r="G13" s="25">
        <f t="shared" si="1"/>
        <v>-1.2930104023350821E-2</v>
      </c>
      <c r="H13" s="416">
        <v>267852130.22</v>
      </c>
      <c r="I13" s="416">
        <v>11.759499999999999</v>
      </c>
      <c r="J13" s="25">
        <f t="shared" si="2"/>
        <v>5.8045259187867763E-3</v>
      </c>
      <c r="K13" s="25">
        <f t="shared" si="3"/>
        <v>6.9443582216435311E-3</v>
      </c>
      <c r="L13" s="416">
        <v>268443897.54000002</v>
      </c>
      <c r="M13" s="416">
        <v>11.8101</v>
      </c>
      <c r="N13" s="25">
        <f t="shared" si="4"/>
        <v>2.209306005944307E-3</v>
      </c>
      <c r="O13" s="25">
        <f t="shared" si="5"/>
        <v>4.3029040350355957E-3</v>
      </c>
      <c r="P13" s="416">
        <v>263446539.81999999</v>
      </c>
      <c r="Q13" s="416">
        <v>11.5182</v>
      </c>
      <c r="R13" s="25">
        <f t="shared" si="6"/>
        <v>-1.8616022810708101E-2</v>
      </c>
      <c r="S13" s="25">
        <f t="shared" si="7"/>
        <v>-2.4716132801585088E-2</v>
      </c>
      <c r="T13" s="416">
        <v>258967229.09</v>
      </c>
      <c r="U13" s="416">
        <v>11.3224</v>
      </c>
      <c r="V13" s="25">
        <f t="shared" si="8"/>
        <v>-1.7002731305791607E-2</v>
      </c>
      <c r="W13" s="25">
        <f t="shared" si="9"/>
        <v>-1.699918390026221E-2</v>
      </c>
      <c r="X13" s="416">
        <v>262756911.43000001</v>
      </c>
      <c r="Y13" s="416">
        <v>11.507</v>
      </c>
      <c r="Z13" s="25">
        <f t="shared" si="10"/>
        <v>1.4633829744855319E-2</v>
      </c>
      <c r="AA13" s="25">
        <f t="shared" si="11"/>
        <v>1.6303963823924225E-2</v>
      </c>
      <c r="AB13" s="416">
        <v>267465448.99000001</v>
      </c>
      <c r="AC13" s="416">
        <v>11.696999999999999</v>
      </c>
      <c r="AD13" s="25">
        <f t="shared" si="12"/>
        <v>1.7919747702828302E-2</v>
      </c>
      <c r="AE13" s="25">
        <f t="shared" si="13"/>
        <v>1.6511688537411966E-2</v>
      </c>
      <c r="AF13" s="416">
        <v>269961034.05000001</v>
      </c>
      <c r="AG13" s="416">
        <v>11.822699999999999</v>
      </c>
      <c r="AH13" s="25">
        <f t="shared" si="14"/>
        <v>9.3304950954368211E-3</v>
      </c>
      <c r="AI13" s="25">
        <f t="shared" si="15"/>
        <v>1.074634521672225E-2</v>
      </c>
      <c r="AJ13" s="26">
        <f t="shared" si="16"/>
        <v>1.3039680981052665E-4</v>
      </c>
      <c r="AK13" s="26">
        <f t="shared" si="17"/>
        <v>2.0479888692430956E-5</v>
      </c>
      <c r="AL13" s="27">
        <f t="shared" si="18"/>
        <v>1.3723615511986118E-2</v>
      </c>
      <c r="AM13" s="27">
        <f t="shared" si="19"/>
        <v>1.2356057991158223E-2</v>
      </c>
      <c r="AN13" s="28">
        <f t="shared" si="20"/>
        <v>1.4499272057880234E-2</v>
      </c>
      <c r="AO13" s="85">
        <f t="shared" si="21"/>
        <v>1.5980889627833637E-2</v>
      </c>
      <c r="AP13" s="32"/>
      <c r="AQ13" s="40">
        <v>212579164.06</v>
      </c>
      <c r="AR13" s="40">
        <v>9.9</v>
      </c>
      <c r="AS13" s="31" t="e">
        <f>(#REF!/AQ13)-1</f>
        <v>#REF!</v>
      </c>
      <c r="AT13" s="31" t="e">
        <f>(#REF!/AR13)-1</f>
        <v>#REF!</v>
      </c>
    </row>
    <row r="14" spans="1:49" ht="12.75" customHeight="1">
      <c r="A14" s="230" t="s">
        <v>73</v>
      </c>
      <c r="B14" s="417">
        <v>342966099.51999998</v>
      </c>
      <c r="C14" s="416">
        <v>3125.24</v>
      </c>
      <c r="D14" s="417">
        <v>320980118.25</v>
      </c>
      <c r="E14" s="416">
        <v>3114.12</v>
      </c>
      <c r="F14" s="25">
        <f t="shared" si="0"/>
        <v>-6.4105406629898928E-2</v>
      </c>
      <c r="G14" s="25">
        <f t="shared" si="1"/>
        <v>-3.5581267358666506E-3</v>
      </c>
      <c r="H14" s="417">
        <v>320742579.99000001</v>
      </c>
      <c r="I14" s="416">
        <v>3111.8</v>
      </c>
      <c r="J14" s="25">
        <f t="shared" si="2"/>
        <v>-7.4004041526017626E-4</v>
      </c>
      <c r="K14" s="25">
        <f t="shared" si="3"/>
        <v>-7.449937703106203E-4</v>
      </c>
      <c r="L14" s="417">
        <v>324221879.44999999</v>
      </c>
      <c r="M14" s="416">
        <v>3145.64</v>
      </c>
      <c r="N14" s="25">
        <f t="shared" si="4"/>
        <v>1.0847638190440616E-2</v>
      </c>
      <c r="O14" s="25">
        <f t="shared" si="5"/>
        <v>1.0874734880133585E-2</v>
      </c>
      <c r="P14" s="417">
        <v>323321095.69999999</v>
      </c>
      <c r="Q14" s="416">
        <v>3136.86</v>
      </c>
      <c r="R14" s="25">
        <f t="shared" si="6"/>
        <v>-2.7782941469837318E-3</v>
      </c>
      <c r="S14" s="25">
        <f t="shared" si="7"/>
        <v>-2.7911649139760893E-3</v>
      </c>
      <c r="T14" s="417">
        <v>318550035.29000002</v>
      </c>
      <c r="U14" s="416">
        <v>3100.27</v>
      </c>
      <c r="V14" s="25">
        <f t="shared" si="8"/>
        <v>-1.4756415444128309E-2</v>
      </c>
      <c r="W14" s="25">
        <f t="shared" si="9"/>
        <v>-1.1664530772811073E-2</v>
      </c>
      <c r="X14" s="417">
        <v>311713398.06999999</v>
      </c>
      <c r="Y14" s="416">
        <v>3033.6</v>
      </c>
      <c r="Z14" s="25">
        <f t="shared" si="10"/>
        <v>-2.1461737443463549E-2</v>
      </c>
      <c r="AA14" s="25">
        <f t="shared" si="11"/>
        <v>-2.1504578633473881E-2</v>
      </c>
      <c r="AB14" s="417">
        <v>311665043.99000001</v>
      </c>
      <c r="AC14" s="416">
        <v>3033.11</v>
      </c>
      <c r="AD14" s="25">
        <f t="shared" si="12"/>
        <v>-1.5512352147636807E-4</v>
      </c>
      <c r="AE14" s="25">
        <f t="shared" si="13"/>
        <v>-1.6152426160330357E-4</v>
      </c>
      <c r="AF14" s="417">
        <v>316526801.93000001</v>
      </c>
      <c r="AG14" s="416">
        <v>3079.69</v>
      </c>
      <c r="AH14" s="25">
        <f t="shared" si="14"/>
        <v>1.5599304553885069E-2</v>
      </c>
      <c r="AI14" s="25">
        <f t="shared" si="15"/>
        <v>1.5357174649122493E-2</v>
      </c>
      <c r="AJ14" s="26">
        <f t="shared" si="16"/>
        <v>-9.6937593571106723E-3</v>
      </c>
      <c r="AK14" s="26">
        <f t="shared" si="17"/>
        <v>-1.7741261948481927E-3</v>
      </c>
      <c r="AL14" s="27">
        <f t="shared" si="18"/>
        <v>-1.3874118883997243E-2</v>
      </c>
      <c r="AM14" s="27">
        <f t="shared" si="19"/>
        <v>-1.1056092893016274E-2</v>
      </c>
      <c r="AN14" s="28">
        <f t="shared" si="20"/>
        <v>2.5086734014539754E-2</v>
      </c>
      <c r="AO14" s="85">
        <f t="shared" si="21"/>
        <v>1.1640217446903512E-2</v>
      </c>
      <c r="AP14" s="32"/>
      <c r="AQ14" s="30">
        <v>305162610.31</v>
      </c>
      <c r="AR14" s="30">
        <v>1481.86</v>
      </c>
      <c r="AS14" s="31" t="e">
        <f>(#REF!/AQ14)-1</f>
        <v>#REF!</v>
      </c>
      <c r="AT14" s="31" t="e">
        <f>(#REF!/AR14)-1</f>
        <v>#REF!</v>
      </c>
    </row>
    <row r="15" spans="1:49" s="99" customFormat="1" ht="12.75" customHeight="1">
      <c r="A15" s="229" t="s">
        <v>88</v>
      </c>
      <c r="B15" s="417">
        <v>258461130.43000001</v>
      </c>
      <c r="C15" s="416">
        <v>144.32</v>
      </c>
      <c r="D15" s="417">
        <v>252251301.44</v>
      </c>
      <c r="E15" s="416">
        <v>141.78</v>
      </c>
      <c r="F15" s="25">
        <f t="shared" si="0"/>
        <v>-2.402616199839705E-2</v>
      </c>
      <c r="G15" s="25">
        <f t="shared" si="1"/>
        <v>-1.7599778270509923E-2</v>
      </c>
      <c r="H15" s="417">
        <v>253655738.09999999</v>
      </c>
      <c r="I15" s="416">
        <v>143.52000000000001</v>
      </c>
      <c r="J15" s="25">
        <f t="shared" si="2"/>
        <v>5.567609173798665E-3</v>
      </c>
      <c r="K15" s="25">
        <f t="shared" si="3"/>
        <v>1.2272534913245937E-2</v>
      </c>
      <c r="L15" s="417">
        <v>255858977.37</v>
      </c>
      <c r="M15" s="416">
        <v>142.91</v>
      </c>
      <c r="N15" s="25">
        <f t="shared" si="4"/>
        <v>8.6859429496975015E-3</v>
      </c>
      <c r="O15" s="25">
        <f t="shared" si="5"/>
        <v>-4.2502787068005405E-3</v>
      </c>
      <c r="P15" s="417">
        <v>257159601.00999999</v>
      </c>
      <c r="Q15" s="416">
        <v>142.5</v>
      </c>
      <c r="R15" s="25">
        <f t="shared" si="6"/>
        <v>5.0833613632369915E-3</v>
      </c>
      <c r="S15" s="25">
        <f t="shared" si="7"/>
        <v>-2.868938492757656E-3</v>
      </c>
      <c r="T15" s="417">
        <v>256209153.50999999</v>
      </c>
      <c r="U15" s="416">
        <v>141.71</v>
      </c>
      <c r="V15" s="25">
        <f t="shared" si="8"/>
        <v>-3.6959440606809798E-3</v>
      </c>
      <c r="W15" s="25">
        <f t="shared" si="9"/>
        <v>-5.5438596491227512E-3</v>
      </c>
      <c r="X15" s="417">
        <v>251233132.61000001</v>
      </c>
      <c r="Y15" s="416">
        <v>141.91</v>
      </c>
      <c r="Z15" s="25">
        <f t="shared" si="10"/>
        <v>-1.9421713985740791E-2</v>
      </c>
      <c r="AA15" s="25">
        <f t="shared" si="11"/>
        <v>1.4113330040222188E-3</v>
      </c>
      <c r="AB15" s="417">
        <v>249532464.53999999</v>
      </c>
      <c r="AC15" s="416">
        <v>141.09</v>
      </c>
      <c r="AD15" s="25">
        <f t="shared" si="12"/>
        <v>-6.7692825875798907E-3</v>
      </c>
      <c r="AE15" s="25">
        <f t="shared" si="13"/>
        <v>-5.7783101966034332E-3</v>
      </c>
      <c r="AF15" s="417">
        <v>255128169.13</v>
      </c>
      <c r="AG15" s="416">
        <v>142.77000000000001</v>
      </c>
      <c r="AH15" s="25">
        <f t="shared" si="14"/>
        <v>2.2424755834137219E-2</v>
      </c>
      <c r="AI15" s="25">
        <f t="shared" si="15"/>
        <v>1.190729321709552E-2</v>
      </c>
      <c r="AJ15" s="26">
        <f t="shared" si="16"/>
        <v>-1.5189291639410422E-3</v>
      </c>
      <c r="AK15" s="26">
        <f t="shared" si="17"/>
        <v>-1.3062505226788285E-3</v>
      </c>
      <c r="AL15" s="27">
        <f t="shared" si="18"/>
        <v>1.1404768473253184E-2</v>
      </c>
      <c r="AM15" s="27">
        <f t="shared" si="19"/>
        <v>6.9826491747778888E-3</v>
      </c>
      <c r="AN15" s="28">
        <f t="shared" si="20"/>
        <v>1.526265082356393E-2</v>
      </c>
      <c r="AO15" s="85">
        <f t="shared" si="21"/>
        <v>9.8627104594466372E-3</v>
      </c>
      <c r="AP15" s="32"/>
      <c r="AQ15" s="30"/>
      <c r="AR15" s="30"/>
      <c r="AS15" s="31"/>
      <c r="AT15" s="31"/>
    </row>
    <row r="16" spans="1:49" s="99" customFormat="1" ht="12.75" customHeight="1">
      <c r="A16" s="229" t="s">
        <v>134</v>
      </c>
      <c r="B16" s="417">
        <v>310921101.93000001</v>
      </c>
      <c r="C16" s="416">
        <v>1.23</v>
      </c>
      <c r="D16" s="417">
        <v>304115121.44</v>
      </c>
      <c r="E16" s="416">
        <v>1.2</v>
      </c>
      <c r="F16" s="25">
        <f t="shared" si="0"/>
        <v>-2.1889734880498047E-2</v>
      </c>
      <c r="G16" s="25">
        <f t="shared" si="1"/>
        <v>-2.4390243902439046E-2</v>
      </c>
      <c r="H16" s="417">
        <v>303770262.86000001</v>
      </c>
      <c r="I16" s="416">
        <v>1.99</v>
      </c>
      <c r="J16" s="25">
        <f t="shared" si="2"/>
        <v>-1.1339738003393618E-3</v>
      </c>
      <c r="K16" s="25">
        <f t="shared" si="3"/>
        <v>0.65833333333333344</v>
      </c>
      <c r="L16" s="417">
        <v>303932511.20999998</v>
      </c>
      <c r="M16" s="416">
        <v>1.2</v>
      </c>
      <c r="N16" s="25">
        <f t="shared" si="4"/>
        <v>5.3411531620111341E-4</v>
      </c>
      <c r="O16" s="25">
        <f t="shared" si="5"/>
        <v>-0.39698492462311558</v>
      </c>
      <c r="P16" s="417">
        <v>300816049.94</v>
      </c>
      <c r="Q16" s="416">
        <v>1.2</v>
      </c>
      <c r="R16" s="25">
        <f t="shared" si="6"/>
        <v>-1.0253793704374996E-2</v>
      </c>
      <c r="S16" s="25">
        <f t="shared" si="7"/>
        <v>0</v>
      </c>
      <c r="T16" s="417">
        <v>297559348.79000002</v>
      </c>
      <c r="U16" s="416">
        <v>1.19</v>
      </c>
      <c r="V16" s="25">
        <f t="shared" si="8"/>
        <v>-1.0826221375653158E-2</v>
      </c>
      <c r="W16" s="25">
        <f t="shared" si="9"/>
        <v>-8.3333333333333419E-3</v>
      </c>
      <c r="X16" s="417">
        <v>295970559.50999999</v>
      </c>
      <c r="Y16" s="416">
        <v>1.18</v>
      </c>
      <c r="Z16" s="25">
        <f t="shared" si="10"/>
        <v>-5.3394030013195976E-3</v>
      </c>
      <c r="AA16" s="25">
        <f t="shared" si="11"/>
        <v>-8.4033613445378234E-3</v>
      </c>
      <c r="AB16" s="417">
        <v>296986666.30000001</v>
      </c>
      <c r="AC16" s="416">
        <v>1.18</v>
      </c>
      <c r="AD16" s="25">
        <f t="shared" si="12"/>
        <v>3.4331346728615759E-3</v>
      </c>
      <c r="AE16" s="25">
        <f t="shared" si="13"/>
        <v>0</v>
      </c>
      <c r="AF16" s="417">
        <v>302757443.89999998</v>
      </c>
      <c r="AG16" s="416">
        <v>1.21</v>
      </c>
      <c r="AH16" s="25">
        <f t="shared" si="14"/>
        <v>1.9431099961136417E-2</v>
      </c>
      <c r="AI16" s="25">
        <f t="shared" si="15"/>
        <v>2.5423728813559344E-2</v>
      </c>
      <c r="AJ16" s="26">
        <f t="shared" si="16"/>
        <v>-3.2555971014982571E-3</v>
      </c>
      <c r="AK16" s="26">
        <f t="shared" si="17"/>
        <v>3.0705649867933376E-2</v>
      </c>
      <c r="AL16" s="27">
        <f t="shared" si="18"/>
        <v>-4.464353937980301E-3</v>
      </c>
      <c r="AM16" s="27">
        <f t="shared" si="19"/>
        <v>8.3333333333333419E-3</v>
      </c>
      <c r="AN16" s="28">
        <f t="shared" si="20"/>
        <v>1.2166411651931542E-2</v>
      </c>
      <c r="AO16" s="85">
        <f t="shared" si="21"/>
        <v>0.28904730794111466</v>
      </c>
      <c r="AP16" s="32"/>
      <c r="AQ16" s="30"/>
      <c r="AR16" s="30"/>
      <c r="AS16" s="31"/>
      <c r="AT16" s="31"/>
    </row>
    <row r="17" spans="1:46" s="99" customFormat="1" ht="12.75" customHeight="1">
      <c r="A17" s="229" t="s">
        <v>137</v>
      </c>
      <c r="B17" s="416">
        <v>276625441.69</v>
      </c>
      <c r="C17" s="416">
        <v>1.42</v>
      </c>
      <c r="D17" s="416">
        <v>272336867.98000002</v>
      </c>
      <c r="E17" s="416">
        <v>1.4027000000000001</v>
      </c>
      <c r="F17" s="25">
        <f t="shared" si="0"/>
        <v>-1.5503178897066034E-2</v>
      </c>
      <c r="G17" s="25">
        <f t="shared" si="1"/>
        <v>-1.2183098591549205E-2</v>
      </c>
      <c r="H17" s="416">
        <v>278171543.39999998</v>
      </c>
      <c r="I17" s="416">
        <v>1.4146000000000001</v>
      </c>
      <c r="J17" s="25">
        <f t="shared" si="2"/>
        <v>2.1424478673333521E-2</v>
      </c>
      <c r="K17" s="25">
        <f t="shared" si="3"/>
        <v>8.4836386967990455E-3</v>
      </c>
      <c r="L17" s="416">
        <v>260316338.13</v>
      </c>
      <c r="M17" s="416">
        <v>1.3424</v>
      </c>
      <c r="N17" s="25">
        <f t="shared" si="4"/>
        <v>-6.4187749227550869E-2</v>
      </c>
      <c r="O17" s="25">
        <f t="shared" si="5"/>
        <v>-5.103916301427968E-2</v>
      </c>
      <c r="P17" s="416">
        <v>256912696.55000001</v>
      </c>
      <c r="Q17" s="416">
        <v>1.3254999999999999</v>
      </c>
      <c r="R17" s="25">
        <f t="shared" si="6"/>
        <v>-1.3075020970448005E-2</v>
      </c>
      <c r="S17" s="25">
        <f t="shared" si="7"/>
        <v>-1.2589392133492354E-2</v>
      </c>
      <c r="T17" s="416">
        <v>258549385.72</v>
      </c>
      <c r="U17" s="416">
        <v>1.3342000000000001</v>
      </c>
      <c r="V17" s="25">
        <f t="shared" si="8"/>
        <v>6.3706044581625281E-3</v>
      </c>
      <c r="W17" s="25">
        <f t="shared" si="9"/>
        <v>6.5635609204075084E-3</v>
      </c>
      <c r="X17" s="416">
        <v>256863874.36000001</v>
      </c>
      <c r="Y17" s="416">
        <v>1.3342000000000001</v>
      </c>
      <c r="Z17" s="25">
        <f t="shared" si="10"/>
        <v>-6.5191079658001383E-3</v>
      </c>
      <c r="AA17" s="25">
        <f t="shared" si="11"/>
        <v>0</v>
      </c>
      <c r="AB17" s="416">
        <v>260101509.59</v>
      </c>
      <c r="AC17" s="416">
        <v>1.3424</v>
      </c>
      <c r="AD17" s="25">
        <f t="shared" si="12"/>
        <v>1.2604478687658417E-2</v>
      </c>
      <c r="AE17" s="25">
        <f t="shared" si="13"/>
        <v>6.1460050966871422E-3</v>
      </c>
      <c r="AF17" s="416">
        <v>268558512.22000003</v>
      </c>
      <c r="AG17" s="416">
        <v>1.3856999999999999</v>
      </c>
      <c r="AH17" s="25">
        <f t="shared" si="14"/>
        <v>3.2514238934371671E-2</v>
      </c>
      <c r="AI17" s="25">
        <f t="shared" si="15"/>
        <v>3.2255661501787762E-2</v>
      </c>
      <c r="AJ17" s="26">
        <f t="shared" si="16"/>
        <v>-3.2964070384173651E-3</v>
      </c>
      <c r="AK17" s="26">
        <f t="shared" si="17"/>
        <v>-2.7953484404549733E-3</v>
      </c>
      <c r="AL17" s="27">
        <f t="shared" si="18"/>
        <v>-1.3873831288525602E-2</v>
      </c>
      <c r="AM17" s="27">
        <f t="shared" si="19"/>
        <v>-1.2119483852570133E-2</v>
      </c>
      <c r="AN17" s="28">
        <f t="shared" si="20"/>
        <v>2.9767148138301038E-2</v>
      </c>
      <c r="AO17" s="85">
        <f t="shared" si="21"/>
        <v>2.403170108304022E-2</v>
      </c>
      <c r="AP17" s="32"/>
      <c r="AQ17" s="30"/>
      <c r="AR17" s="30"/>
      <c r="AS17" s="31"/>
      <c r="AT17" s="31"/>
    </row>
    <row r="18" spans="1:46" s="131" customFormat="1" ht="12.75" customHeight="1">
      <c r="A18" s="229" t="s">
        <v>148</v>
      </c>
      <c r="B18" s="416">
        <v>419033087.83999997</v>
      </c>
      <c r="C18" s="416">
        <v>138.79740000000001</v>
      </c>
      <c r="D18" s="416">
        <v>412822931.98000002</v>
      </c>
      <c r="E18" s="416">
        <v>136.68780000000001</v>
      </c>
      <c r="F18" s="25">
        <f t="shared" si="0"/>
        <v>-1.482020403689741E-2</v>
      </c>
      <c r="G18" s="25">
        <f t="shared" si="1"/>
        <v>-1.5199131972212737E-2</v>
      </c>
      <c r="H18" s="416">
        <v>415403205.67000002</v>
      </c>
      <c r="I18" s="416">
        <v>137.5504</v>
      </c>
      <c r="J18" s="25">
        <f t="shared" si="2"/>
        <v>6.2503157894460279E-3</v>
      </c>
      <c r="K18" s="25">
        <f t="shared" si="3"/>
        <v>6.310731462500576E-3</v>
      </c>
      <c r="L18" s="416">
        <v>414396786.61000001</v>
      </c>
      <c r="M18" s="416">
        <v>137.23769999999999</v>
      </c>
      <c r="N18" s="25">
        <f t="shared" si="4"/>
        <v>-2.4227522711981926E-3</v>
      </c>
      <c r="O18" s="25">
        <f t="shared" si="5"/>
        <v>-2.2733485326106406E-3</v>
      </c>
      <c r="P18" s="416">
        <v>409511659.94999999</v>
      </c>
      <c r="Q18" s="416">
        <v>135.66659999999999</v>
      </c>
      <c r="R18" s="25">
        <f t="shared" si="6"/>
        <v>-1.1788524471830788E-2</v>
      </c>
      <c r="S18" s="25">
        <f t="shared" si="7"/>
        <v>-1.1448020478337959E-2</v>
      </c>
      <c r="T18" s="416">
        <v>411849252.31999999</v>
      </c>
      <c r="U18" s="416">
        <v>136.49109999999999</v>
      </c>
      <c r="V18" s="25">
        <f t="shared" si="8"/>
        <v>5.7082437415467415E-3</v>
      </c>
      <c r="W18" s="25">
        <f t="shared" si="9"/>
        <v>6.0773985638322217E-3</v>
      </c>
      <c r="X18" s="416">
        <v>400863797.47000003</v>
      </c>
      <c r="Y18" s="416">
        <v>135</v>
      </c>
      <c r="Z18" s="25">
        <f t="shared" si="10"/>
        <v>-2.6673484990242132E-2</v>
      </c>
      <c r="AA18" s="25">
        <f t="shared" si="11"/>
        <v>-1.0924521818638643E-2</v>
      </c>
      <c r="AB18" s="416">
        <v>410445458.70999998</v>
      </c>
      <c r="AC18" s="416">
        <v>138.24010000000001</v>
      </c>
      <c r="AD18" s="25">
        <f t="shared" si="12"/>
        <v>2.3902535725284658E-2</v>
      </c>
      <c r="AE18" s="25">
        <f t="shared" si="13"/>
        <v>2.4000740740740833E-2</v>
      </c>
      <c r="AF18" s="416">
        <v>417774506.80000001</v>
      </c>
      <c r="AG18" s="416">
        <v>140.70920000000001</v>
      </c>
      <c r="AH18" s="25">
        <f t="shared" si="14"/>
        <v>1.7856326424063006E-2</v>
      </c>
      <c r="AI18" s="25">
        <f t="shared" si="15"/>
        <v>1.7860953514935225E-2</v>
      </c>
      <c r="AJ18" s="26">
        <f t="shared" si="16"/>
        <v>-2.4844301122851084E-4</v>
      </c>
      <c r="AK18" s="26">
        <f t="shared" si="17"/>
        <v>1.8006001850261097E-3</v>
      </c>
      <c r="AL18" s="27">
        <f t="shared" si="18"/>
        <v>1.1994427722924755E-2</v>
      </c>
      <c r="AM18" s="27">
        <f t="shared" si="19"/>
        <v>2.9420328661372848E-2</v>
      </c>
      <c r="AN18" s="28">
        <f t="shared" si="20"/>
        <v>1.7059930485178135E-2</v>
      </c>
      <c r="AO18" s="85">
        <f t="shared" si="21"/>
        <v>1.430512450312669E-2</v>
      </c>
      <c r="AP18" s="32"/>
      <c r="AQ18" s="30"/>
      <c r="AR18" s="30"/>
      <c r="AS18" s="31"/>
      <c r="AT18" s="31"/>
    </row>
    <row r="19" spans="1:46">
      <c r="A19" s="229" t="s">
        <v>240</v>
      </c>
      <c r="B19" s="78">
        <v>23173305.66</v>
      </c>
      <c r="C19" s="416">
        <v>92.88</v>
      </c>
      <c r="D19" s="78">
        <v>22637496.370000001</v>
      </c>
      <c r="E19" s="416">
        <v>90.72</v>
      </c>
      <c r="F19" s="25">
        <f t="shared" si="0"/>
        <v>-2.3121832416204323E-2</v>
      </c>
      <c r="G19" s="25">
        <f t="shared" si="1"/>
        <v>-2.3255813953488337E-2</v>
      </c>
      <c r="H19" s="78">
        <v>23123493.23</v>
      </c>
      <c r="I19" s="416">
        <v>92.67</v>
      </c>
      <c r="J19" s="25">
        <f t="shared" si="2"/>
        <v>2.1468666501656932E-2</v>
      </c>
      <c r="K19" s="25">
        <f t="shared" si="3"/>
        <v>2.1494708994709025E-2</v>
      </c>
      <c r="L19" s="78">
        <v>23094580.690000001</v>
      </c>
      <c r="M19" s="416">
        <v>92.56</v>
      </c>
      <c r="N19" s="25">
        <f t="shared" si="4"/>
        <v>-1.2503534700582567E-3</v>
      </c>
      <c r="O19" s="25">
        <f t="shared" si="5"/>
        <v>-1.1870076615949005E-3</v>
      </c>
      <c r="P19" s="78">
        <v>23038887.710000001</v>
      </c>
      <c r="Q19" s="416">
        <v>92.6</v>
      </c>
      <c r="R19" s="25">
        <f t="shared" si="6"/>
        <v>-2.4115172623210093E-3</v>
      </c>
      <c r="S19" s="25">
        <f t="shared" si="7"/>
        <v>4.3215211754529001E-4</v>
      </c>
      <c r="T19" s="78">
        <v>23022757.449999999</v>
      </c>
      <c r="U19" s="416">
        <v>92.6</v>
      </c>
      <c r="V19" s="25">
        <f t="shared" si="8"/>
        <v>-7.0013189017802797E-4</v>
      </c>
      <c r="W19" s="25">
        <f t="shared" si="9"/>
        <v>0</v>
      </c>
      <c r="X19" s="78">
        <v>22896966.559999999</v>
      </c>
      <c r="Y19" s="416">
        <v>92.1</v>
      </c>
      <c r="Z19" s="25">
        <f t="shared" si="10"/>
        <v>-5.4637629863924318E-3</v>
      </c>
      <c r="AA19" s="25">
        <f t="shared" si="11"/>
        <v>-5.399568034557236E-3</v>
      </c>
      <c r="AB19" s="78">
        <v>23354734.449999999</v>
      </c>
      <c r="AC19" s="416">
        <v>93.95</v>
      </c>
      <c r="AD19" s="25">
        <f t="shared" si="12"/>
        <v>1.9992512492886333E-2</v>
      </c>
      <c r="AE19" s="25">
        <f t="shared" si="13"/>
        <v>2.0086862106406173E-2</v>
      </c>
      <c r="AF19" s="78">
        <v>24007623.260000002</v>
      </c>
      <c r="AG19" s="416">
        <v>96.59</v>
      </c>
      <c r="AH19" s="25">
        <f t="shared" si="14"/>
        <v>2.7955308650490882E-2</v>
      </c>
      <c r="AI19" s="25">
        <f t="shared" si="15"/>
        <v>2.810005321979777E-2</v>
      </c>
      <c r="AJ19" s="26">
        <f t="shared" si="16"/>
        <v>4.558611202485012E-3</v>
      </c>
      <c r="AK19" s="26">
        <f t="shared" si="17"/>
        <v>5.0339233486022227E-3</v>
      </c>
      <c r="AL19" s="27">
        <f t="shared" si="18"/>
        <v>6.0524665254755847E-2</v>
      </c>
      <c r="AM19" s="27">
        <f t="shared" si="19"/>
        <v>6.4704585537918927E-2</v>
      </c>
      <c r="AN19" s="28">
        <f t="shared" si="20"/>
        <v>1.7105541350865266E-2</v>
      </c>
      <c r="AO19" s="85">
        <f t="shared" si="21"/>
        <v>1.700411051568795E-2</v>
      </c>
      <c r="AP19" s="32"/>
      <c r="AQ19" s="41">
        <v>100020653.31</v>
      </c>
      <c r="AR19" s="30">
        <v>100</v>
      </c>
      <c r="AS19" s="31" t="e">
        <f>(#REF!/AQ19)-1</f>
        <v>#REF!</v>
      </c>
      <c r="AT19" s="31" t="e">
        <f>(#REF!/AR19)-1</f>
        <v>#REF!</v>
      </c>
    </row>
    <row r="20" spans="1:46">
      <c r="A20" s="231" t="s">
        <v>47</v>
      </c>
      <c r="B20" s="73">
        <f>SUM(B5:B19)</f>
        <v>15585319867.35</v>
      </c>
      <c r="C20" s="98"/>
      <c r="D20" s="73">
        <f>SUM(D5:D19)</f>
        <v>15198855674.760004</v>
      </c>
      <c r="E20" s="98"/>
      <c r="F20" s="25">
        <f>((D20-B20)/B20)</f>
        <v>-2.4796680201579175E-2</v>
      </c>
      <c r="G20" s="25"/>
      <c r="H20" s="73">
        <f>SUM(H5:H19)</f>
        <v>15202748443.17</v>
      </c>
      <c r="I20" s="98"/>
      <c r="J20" s="25">
        <f>((H20-D20)/D20)</f>
        <v>2.5612246693417602E-4</v>
      </c>
      <c r="K20" s="25"/>
      <c r="L20" s="73">
        <f>SUM(L5:L19)</f>
        <v>15126765956.470003</v>
      </c>
      <c r="M20" s="98"/>
      <c r="N20" s="25">
        <f>((L20-H20)/H20)</f>
        <v>-4.9979440878095242E-3</v>
      </c>
      <c r="O20" s="25"/>
      <c r="P20" s="73">
        <f>SUM(P5:P19)</f>
        <v>15117578327.809998</v>
      </c>
      <c r="Q20" s="98"/>
      <c r="R20" s="25">
        <f>((P20-L20)/L20)</f>
        <v>-6.0737560734691262E-4</v>
      </c>
      <c r="S20" s="25"/>
      <c r="T20" s="73">
        <f>SUM(T5:T19)</f>
        <v>15091571938.020002</v>
      </c>
      <c r="U20" s="98"/>
      <c r="V20" s="25">
        <f>((T20-P20)/P20)</f>
        <v>-1.7202748499840319E-3</v>
      </c>
      <c r="W20" s="25"/>
      <c r="X20" s="73">
        <f>SUM(X5:X19)</f>
        <v>14878650973.370001</v>
      </c>
      <c r="Y20" s="98"/>
      <c r="Z20" s="25">
        <f>((X20-T20)/T20)</f>
        <v>-1.410860084850356E-2</v>
      </c>
      <c r="AA20" s="25"/>
      <c r="AB20" s="73">
        <f>SUM(AB5:AB19)</f>
        <v>14950754480.85</v>
      </c>
      <c r="AC20" s="98"/>
      <c r="AD20" s="25">
        <f>((AB20-X20)/X20)</f>
        <v>4.8461051750626665E-3</v>
      </c>
      <c r="AE20" s="25"/>
      <c r="AF20" s="73">
        <f>SUM(AF5:AF19)</f>
        <v>15213332672.289999</v>
      </c>
      <c r="AG20" s="98"/>
      <c r="AH20" s="25">
        <f>((AF20-AB20)/AB20)</f>
        <v>1.7562872280213526E-2</v>
      </c>
      <c r="AI20" s="25"/>
      <c r="AJ20" s="26">
        <f t="shared" si="16"/>
        <v>-2.9457219591266038E-3</v>
      </c>
      <c r="AK20" s="26"/>
      <c r="AL20" s="27">
        <f t="shared" si="18"/>
        <v>9.5250575699828543E-4</v>
      </c>
      <c r="AM20" s="27"/>
      <c r="AN20" s="28">
        <f t="shared" si="20"/>
        <v>1.2563110719469958E-2</v>
      </c>
      <c r="AO20" s="85"/>
      <c r="AP20" s="32"/>
      <c r="AQ20" s="42">
        <f>SUM(AQ5:AQ19)</f>
        <v>13501614037.429998</v>
      </c>
      <c r="AR20" s="43"/>
      <c r="AS20" s="31" t="e">
        <f>(#REF!/AQ20)-1</f>
        <v>#REF!</v>
      </c>
      <c r="AT20" s="31" t="e">
        <f>(#REF!/AR20)-1</f>
        <v>#REF!</v>
      </c>
    </row>
    <row r="21" spans="1:46" s="131" customFormat="1" ht="6" customHeight="1">
      <c r="A21" s="231"/>
      <c r="B21" s="98"/>
      <c r="C21" s="98"/>
      <c r="D21" s="98"/>
      <c r="E21" s="98"/>
      <c r="F21" s="25"/>
      <c r="G21" s="25"/>
      <c r="H21" s="98"/>
      <c r="I21" s="98"/>
      <c r="J21" s="25"/>
      <c r="K21" s="25"/>
      <c r="L21" s="98"/>
      <c r="M21" s="98"/>
      <c r="N21" s="25"/>
      <c r="O21" s="25"/>
      <c r="P21" s="98"/>
      <c r="Q21" s="98"/>
      <c r="R21" s="25"/>
      <c r="S21" s="25"/>
      <c r="T21" s="98"/>
      <c r="U21" s="98"/>
      <c r="V21" s="25"/>
      <c r="W21" s="25"/>
      <c r="X21" s="98"/>
      <c r="Y21" s="98"/>
      <c r="Z21" s="25"/>
      <c r="AA21" s="25"/>
      <c r="AB21" s="98"/>
      <c r="AC21" s="98"/>
      <c r="AD21" s="25"/>
      <c r="AE21" s="25"/>
      <c r="AF21" s="98"/>
      <c r="AG21" s="98"/>
      <c r="AH21" s="25"/>
      <c r="AI21" s="25"/>
      <c r="AJ21" s="26"/>
      <c r="AK21" s="26"/>
      <c r="AL21" s="27"/>
      <c r="AM21" s="27"/>
      <c r="AN21" s="28"/>
      <c r="AO21" s="85"/>
      <c r="AP21" s="32"/>
      <c r="AQ21" s="42"/>
      <c r="AR21" s="43"/>
      <c r="AS21" s="31"/>
      <c r="AT21" s="31"/>
    </row>
    <row r="22" spans="1:46">
      <c r="A22" s="228" t="s">
        <v>49</v>
      </c>
      <c r="B22" s="98"/>
      <c r="C22" s="98"/>
      <c r="D22" s="98"/>
      <c r="E22" s="98"/>
      <c r="F22" s="25"/>
      <c r="G22" s="25"/>
      <c r="H22" s="98"/>
      <c r="I22" s="98"/>
      <c r="J22" s="25"/>
      <c r="K22" s="25"/>
      <c r="L22" s="98"/>
      <c r="M22" s="98"/>
      <c r="N22" s="25"/>
      <c r="O22" s="25"/>
      <c r="P22" s="98"/>
      <c r="Q22" s="98"/>
      <c r="R22" s="25"/>
      <c r="S22" s="25"/>
      <c r="T22" s="98"/>
      <c r="U22" s="98"/>
      <c r="V22" s="25"/>
      <c r="W22" s="25"/>
      <c r="X22" s="98"/>
      <c r="Y22" s="98"/>
      <c r="Z22" s="25"/>
      <c r="AA22" s="25"/>
      <c r="AB22" s="98"/>
      <c r="AC22" s="98"/>
      <c r="AD22" s="25"/>
      <c r="AE22" s="25"/>
      <c r="AF22" s="98"/>
      <c r="AG22" s="98"/>
      <c r="AH22" s="25"/>
      <c r="AI22" s="25"/>
      <c r="AJ22" s="26"/>
      <c r="AK22" s="26"/>
      <c r="AL22" s="27"/>
      <c r="AM22" s="27"/>
      <c r="AN22" s="28"/>
      <c r="AO22" s="85"/>
      <c r="AP22" s="32"/>
      <c r="AQ22" s="42"/>
      <c r="AR22" s="15"/>
      <c r="AS22" s="31" t="e">
        <f>(#REF!/AQ22)-1</f>
        <v>#REF!</v>
      </c>
      <c r="AT22" s="31" t="e">
        <f>(#REF!/AR22)-1</f>
        <v>#REF!</v>
      </c>
    </row>
    <row r="23" spans="1:46">
      <c r="A23" s="229" t="s">
        <v>39</v>
      </c>
      <c r="B23" s="410">
        <v>233352675842.16</v>
      </c>
      <c r="C23" s="360">
        <v>100</v>
      </c>
      <c r="D23" s="410">
        <v>226310175633.10001</v>
      </c>
      <c r="E23" s="360">
        <v>100</v>
      </c>
      <c r="F23" s="25">
        <f t="shared" ref="F23:F51" si="22">((D23-B23)/B23)</f>
        <v>-3.0179641967437956E-2</v>
      </c>
      <c r="G23" s="25">
        <f t="shared" ref="G23:G51" si="23">((E23-C23)/C23)</f>
        <v>0</v>
      </c>
      <c r="H23" s="410">
        <v>226354251561.87</v>
      </c>
      <c r="I23" s="360">
        <v>100</v>
      </c>
      <c r="J23" s="25">
        <f t="shared" ref="J23:J51" si="24">((H23-D23)/D23)</f>
        <v>1.9475893492940444E-4</v>
      </c>
      <c r="K23" s="25">
        <f t="shared" ref="K23:K51" si="25">((I23-E23)/E23)</f>
        <v>0</v>
      </c>
      <c r="L23" s="410">
        <v>226436197486.29999</v>
      </c>
      <c r="M23" s="360">
        <v>100</v>
      </c>
      <c r="N23" s="25">
        <f t="shared" ref="N23:N51" si="26">((L23-H23)/H23)</f>
        <v>3.6202511710982458E-4</v>
      </c>
      <c r="O23" s="25">
        <f t="shared" ref="O23:O51" si="27">((M23-I23)/I23)</f>
        <v>0</v>
      </c>
      <c r="P23" s="410">
        <v>229172709275.79001</v>
      </c>
      <c r="Q23" s="360">
        <v>100</v>
      </c>
      <c r="R23" s="25">
        <f t="shared" ref="R23:R51" si="28">((P23-L23)/L23)</f>
        <v>1.2085134001844326E-2</v>
      </c>
      <c r="S23" s="25">
        <f t="shared" ref="S23:S51" si="29">((Q23-M23)/M23)</f>
        <v>0</v>
      </c>
      <c r="T23" s="410">
        <v>229227809892.48001</v>
      </c>
      <c r="U23" s="360">
        <v>100</v>
      </c>
      <c r="V23" s="25">
        <f t="shared" ref="V23:V51" si="30">((T23-P23)/P23)</f>
        <v>2.4043271497782706E-4</v>
      </c>
      <c r="W23" s="25">
        <f t="shared" ref="W23:W51" si="31">((U23-Q23)/Q23)</f>
        <v>0</v>
      </c>
      <c r="X23" s="410">
        <v>227521311334.73999</v>
      </c>
      <c r="Y23" s="360">
        <v>100</v>
      </c>
      <c r="Z23" s="25">
        <f t="shared" ref="Z23:Z51" si="32">((X23-T23)/T23)</f>
        <v>-7.4445529036832794E-3</v>
      </c>
      <c r="AA23" s="25">
        <f t="shared" ref="AA23:AA51" si="33">((Y23-U23)/U23)</f>
        <v>0</v>
      </c>
      <c r="AB23" s="410">
        <v>233852759307.48001</v>
      </c>
      <c r="AC23" s="360">
        <v>100</v>
      </c>
      <c r="AD23" s="25">
        <f t="shared" ref="AD23:AD51" si="34">((AB23-X23)/X23)</f>
        <v>2.7827933724524374E-2</v>
      </c>
      <c r="AE23" s="25">
        <f t="shared" ref="AE23:AE51" si="35">((AC23-Y23)/Y23)</f>
        <v>0</v>
      </c>
      <c r="AF23" s="410">
        <v>238349165178.81</v>
      </c>
      <c r="AG23" s="360">
        <v>100</v>
      </c>
      <c r="AH23" s="25">
        <f t="shared" ref="AH23:AH51" si="36">((AF23-AB23)/AB23)</f>
        <v>1.9227508303282032E-2</v>
      </c>
      <c r="AI23" s="25">
        <f t="shared" ref="AI23:AI51" si="37">((AG23-AC23)/AC23)</f>
        <v>0</v>
      </c>
      <c r="AJ23" s="26">
        <f t="shared" si="16"/>
        <v>2.7891997406933183E-3</v>
      </c>
      <c r="AK23" s="26">
        <f t="shared" si="17"/>
        <v>0</v>
      </c>
      <c r="AL23" s="27">
        <f t="shared" si="18"/>
        <v>5.3196854768156415E-2</v>
      </c>
      <c r="AM23" s="27">
        <f t="shared" si="19"/>
        <v>0</v>
      </c>
      <c r="AN23" s="28">
        <f t="shared" si="20"/>
        <v>1.7705379777913473E-2</v>
      </c>
      <c r="AO23" s="85">
        <f t="shared" si="21"/>
        <v>0</v>
      </c>
      <c r="AP23" s="32"/>
      <c r="AQ23" s="30">
        <v>58847545464.410004</v>
      </c>
      <c r="AR23" s="44">
        <v>100</v>
      </c>
      <c r="AS23" s="31" t="e">
        <f>(#REF!/AQ23)-1</f>
        <v>#REF!</v>
      </c>
      <c r="AT23" s="31" t="e">
        <f>(#REF!/AR23)-1</f>
        <v>#REF!</v>
      </c>
    </row>
    <row r="24" spans="1:46">
      <c r="A24" s="229" t="s">
        <v>19</v>
      </c>
      <c r="B24" s="410">
        <v>148594257858.82999</v>
      </c>
      <c r="C24" s="360">
        <v>100</v>
      </c>
      <c r="D24" s="410">
        <v>151048415058.64001</v>
      </c>
      <c r="E24" s="360">
        <v>100</v>
      </c>
      <c r="F24" s="25">
        <f t="shared" si="22"/>
        <v>1.6515827967871866E-2</v>
      </c>
      <c r="G24" s="25">
        <f t="shared" si="23"/>
        <v>0</v>
      </c>
      <c r="H24" s="410">
        <v>153700734647.89001</v>
      </c>
      <c r="I24" s="360">
        <v>100</v>
      </c>
      <c r="J24" s="25">
        <f t="shared" si="24"/>
        <v>1.7559400330154518E-2</v>
      </c>
      <c r="K24" s="25">
        <f t="shared" si="25"/>
        <v>0</v>
      </c>
      <c r="L24" s="410">
        <v>154431918407.57001</v>
      </c>
      <c r="M24" s="360">
        <v>100</v>
      </c>
      <c r="N24" s="25">
        <f t="shared" si="26"/>
        <v>4.7571910528277379E-3</v>
      </c>
      <c r="O24" s="25">
        <f t="shared" si="27"/>
        <v>0</v>
      </c>
      <c r="P24" s="410">
        <v>151403103147.54001</v>
      </c>
      <c r="Q24" s="360">
        <v>100</v>
      </c>
      <c r="R24" s="25">
        <f t="shared" si="28"/>
        <v>-1.9612624716844357E-2</v>
      </c>
      <c r="S24" s="25">
        <f t="shared" si="29"/>
        <v>0</v>
      </c>
      <c r="T24" s="410">
        <v>150910462902.29001</v>
      </c>
      <c r="U24" s="360">
        <v>100</v>
      </c>
      <c r="V24" s="25">
        <f t="shared" si="30"/>
        <v>-3.2538318898915142E-3</v>
      </c>
      <c r="W24" s="25">
        <f t="shared" si="31"/>
        <v>0</v>
      </c>
      <c r="X24" s="410">
        <v>147032344996.92999</v>
      </c>
      <c r="Y24" s="360">
        <v>100</v>
      </c>
      <c r="Z24" s="25">
        <f t="shared" si="32"/>
        <v>-2.569813802685756E-2</v>
      </c>
      <c r="AA24" s="25">
        <f t="shared" si="33"/>
        <v>0</v>
      </c>
      <c r="AB24" s="410">
        <v>145540219503.13</v>
      </c>
      <c r="AC24" s="360">
        <v>100</v>
      </c>
      <c r="AD24" s="25">
        <f t="shared" si="34"/>
        <v>-1.0148280596566308E-2</v>
      </c>
      <c r="AE24" s="25">
        <f t="shared" si="35"/>
        <v>0</v>
      </c>
      <c r="AF24" s="410">
        <v>145806430393.82999</v>
      </c>
      <c r="AG24" s="360">
        <v>100</v>
      </c>
      <c r="AH24" s="25">
        <f t="shared" si="36"/>
        <v>1.8291225037918575E-3</v>
      </c>
      <c r="AI24" s="25">
        <f t="shared" si="37"/>
        <v>0</v>
      </c>
      <c r="AJ24" s="26">
        <f t="shared" si="16"/>
        <v>-2.2564166719392202E-3</v>
      </c>
      <c r="AK24" s="26">
        <f t="shared" si="17"/>
        <v>0</v>
      </c>
      <c r="AL24" s="27">
        <f t="shared" si="18"/>
        <v>-3.4704003102415767E-2</v>
      </c>
      <c r="AM24" s="27">
        <f t="shared" si="19"/>
        <v>0</v>
      </c>
      <c r="AN24" s="28">
        <f t="shared" si="20"/>
        <v>1.5697928466849309E-2</v>
      </c>
      <c r="AO24" s="85">
        <f t="shared" si="21"/>
        <v>0</v>
      </c>
      <c r="AP24" s="32"/>
      <c r="AQ24" s="30">
        <v>56630718400</v>
      </c>
      <c r="AR24" s="44">
        <v>100</v>
      </c>
      <c r="AS24" s="31" t="e">
        <f>(#REF!/AQ24)-1</f>
        <v>#REF!</v>
      </c>
      <c r="AT24" s="31" t="e">
        <f>(#REF!/AR24)-1</f>
        <v>#REF!</v>
      </c>
    </row>
    <row r="25" spans="1:46">
      <c r="A25" s="229" t="s">
        <v>83</v>
      </c>
      <c r="B25" s="410">
        <v>24487321034.279999</v>
      </c>
      <c r="C25" s="360">
        <v>1</v>
      </c>
      <c r="D25" s="410">
        <v>24685906292.18</v>
      </c>
      <c r="E25" s="360">
        <v>1</v>
      </c>
      <c r="F25" s="25">
        <f t="shared" si="22"/>
        <v>8.109717580865641E-3</v>
      </c>
      <c r="G25" s="25">
        <f t="shared" si="23"/>
        <v>0</v>
      </c>
      <c r="H25" s="410">
        <v>24518944093.349998</v>
      </c>
      <c r="I25" s="360">
        <v>1</v>
      </c>
      <c r="J25" s="25">
        <f t="shared" si="24"/>
        <v>-6.7634623924215454E-3</v>
      </c>
      <c r="K25" s="25">
        <f t="shared" si="25"/>
        <v>0</v>
      </c>
      <c r="L25" s="410">
        <v>24573770497.049999</v>
      </c>
      <c r="M25" s="360">
        <v>1</v>
      </c>
      <c r="N25" s="25">
        <f t="shared" si="26"/>
        <v>2.2360833929578037E-3</v>
      </c>
      <c r="O25" s="25">
        <f t="shared" si="27"/>
        <v>0</v>
      </c>
      <c r="P25" s="410">
        <v>26353058514.27</v>
      </c>
      <c r="Q25" s="360">
        <v>1</v>
      </c>
      <c r="R25" s="25">
        <f t="shared" si="28"/>
        <v>7.2405983340391292E-2</v>
      </c>
      <c r="S25" s="25">
        <f t="shared" si="29"/>
        <v>0</v>
      </c>
      <c r="T25" s="410">
        <v>25161427643.700001</v>
      </c>
      <c r="U25" s="360">
        <v>1</v>
      </c>
      <c r="V25" s="25">
        <f t="shared" si="30"/>
        <v>-4.521793437846084E-2</v>
      </c>
      <c r="W25" s="25">
        <f t="shared" si="31"/>
        <v>0</v>
      </c>
      <c r="X25" s="410">
        <v>27100471987</v>
      </c>
      <c r="Y25" s="360">
        <v>1</v>
      </c>
      <c r="Z25" s="25">
        <f t="shared" si="32"/>
        <v>7.706416228673349E-2</v>
      </c>
      <c r="AA25" s="25">
        <f t="shared" si="33"/>
        <v>0</v>
      </c>
      <c r="AB25" s="410">
        <v>25235402540.959999</v>
      </c>
      <c r="AC25" s="360">
        <v>1</v>
      </c>
      <c r="AD25" s="25">
        <f t="shared" si="34"/>
        <v>-6.882055216361796E-2</v>
      </c>
      <c r="AE25" s="25">
        <f t="shared" si="35"/>
        <v>0</v>
      </c>
      <c r="AF25" s="410">
        <v>25700402359.150002</v>
      </c>
      <c r="AG25" s="360">
        <v>1</v>
      </c>
      <c r="AH25" s="25">
        <f t="shared" si="36"/>
        <v>1.8426487052673465E-2</v>
      </c>
      <c r="AI25" s="25">
        <f t="shared" si="37"/>
        <v>0</v>
      </c>
      <c r="AJ25" s="26">
        <f t="shared" si="16"/>
        <v>7.18006058989017E-3</v>
      </c>
      <c r="AK25" s="26">
        <f t="shared" si="17"/>
        <v>0</v>
      </c>
      <c r="AL25" s="27">
        <f t="shared" si="18"/>
        <v>4.10961645467873E-2</v>
      </c>
      <c r="AM25" s="27">
        <f t="shared" si="19"/>
        <v>0</v>
      </c>
      <c r="AN25" s="28">
        <f t="shared" si="20"/>
        <v>5.0717794564245154E-2</v>
      </c>
      <c r="AO25" s="85">
        <f t="shared" si="21"/>
        <v>0</v>
      </c>
      <c r="AP25" s="32"/>
      <c r="AQ25" s="30">
        <v>366113097.69999999</v>
      </c>
      <c r="AR25" s="34">
        <v>1.1357999999999999</v>
      </c>
      <c r="AS25" s="31" t="e">
        <f>(#REF!/AQ25)-1</f>
        <v>#REF!</v>
      </c>
      <c r="AT25" s="31" t="e">
        <f>(#REF!/AR25)-1</f>
        <v>#REF!</v>
      </c>
    </row>
    <row r="26" spans="1:46">
      <c r="A26" s="229" t="s">
        <v>42</v>
      </c>
      <c r="B26" s="410">
        <v>998837149.97000003</v>
      </c>
      <c r="C26" s="360">
        <v>100</v>
      </c>
      <c r="D26" s="410">
        <v>1025804970.49</v>
      </c>
      <c r="E26" s="360">
        <v>100</v>
      </c>
      <c r="F26" s="25">
        <f t="shared" si="22"/>
        <v>2.6999216559786505E-2</v>
      </c>
      <c r="G26" s="25">
        <f t="shared" si="23"/>
        <v>0</v>
      </c>
      <c r="H26" s="410">
        <v>1034485026.61</v>
      </c>
      <c r="I26" s="360">
        <v>100</v>
      </c>
      <c r="J26" s="25">
        <f t="shared" si="24"/>
        <v>8.4617021458316486E-3</v>
      </c>
      <c r="K26" s="25">
        <f t="shared" si="25"/>
        <v>0</v>
      </c>
      <c r="L26" s="410">
        <v>1066360907.6799999</v>
      </c>
      <c r="M26" s="360">
        <v>100</v>
      </c>
      <c r="N26" s="25">
        <f t="shared" si="26"/>
        <v>3.0813284146274177E-2</v>
      </c>
      <c r="O26" s="25">
        <f t="shared" si="27"/>
        <v>0</v>
      </c>
      <c r="P26" s="410">
        <v>1077716241.8</v>
      </c>
      <c r="Q26" s="360">
        <v>100</v>
      </c>
      <c r="R26" s="25">
        <f t="shared" si="28"/>
        <v>1.0648678170981472E-2</v>
      </c>
      <c r="S26" s="25">
        <f t="shared" si="29"/>
        <v>0</v>
      </c>
      <c r="T26" s="410">
        <v>1071406702.63</v>
      </c>
      <c r="U26" s="360">
        <v>100</v>
      </c>
      <c r="V26" s="25">
        <f t="shared" si="30"/>
        <v>-5.854545867715397E-3</v>
      </c>
      <c r="W26" s="25">
        <f t="shared" si="31"/>
        <v>0</v>
      </c>
      <c r="X26" s="410">
        <v>1084926109.6900001</v>
      </c>
      <c r="Y26" s="360">
        <v>100</v>
      </c>
      <c r="Z26" s="25">
        <f t="shared" si="32"/>
        <v>1.2618370808035592E-2</v>
      </c>
      <c r="AA26" s="25">
        <f t="shared" si="33"/>
        <v>0</v>
      </c>
      <c r="AB26" s="410">
        <v>1103946806.1099999</v>
      </c>
      <c r="AC26" s="360">
        <v>100</v>
      </c>
      <c r="AD26" s="25">
        <f t="shared" si="34"/>
        <v>1.7531789722928404E-2</v>
      </c>
      <c r="AE26" s="25">
        <f t="shared" si="35"/>
        <v>0</v>
      </c>
      <c r="AF26" s="410">
        <v>1116787206.8</v>
      </c>
      <c r="AG26" s="360">
        <v>100</v>
      </c>
      <c r="AH26" s="25">
        <f t="shared" si="36"/>
        <v>1.1631358158683425E-2</v>
      </c>
      <c r="AI26" s="25">
        <f t="shared" si="37"/>
        <v>0</v>
      </c>
      <c r="AJ26" s="26">
        <f t="shared" si="16"/>
        <v>1.4106231730600728E-2</v>
      </c>
      <c r="AK26" s="26">
        <f t="shared" si="17"/>
        <v>0</v>
      </c>
      <c r="AL26" s="27">
        <f t="shared" si="18"/>
        <v>8.8693503080356617E-2</v>
      </c>
      <c r="AM26" s="27">
        <f t="shared" si="19"/>
        <v>0</v>
      </c>
      <c r="AN26" s="28">
        <f t="shared" si="20"/>
        <v>1.1387184954316933E-2</v>
      </c>
      <c r="AO26" s="85">
        <f t="shared" si="21"/>
        <v>0</v>
      </c>
      <c r="AP26" s="32"/>
      <c r="AQ26" s="30">
        <v>691810420.35000002</v>
      </c>
      <c r="AR26" s="44">
        <v>100</v>
      </c>
      <c r="AS26" s="31" t="e">
        <f>(#REF!/AQ26)-1</f>
        <v>#REF!</v>
      </c>
      <c r="AT26" s="31" t="e">
        <f>(#REF!/AR26)-1</f>
        <v>#REF!</v>
      </c>
    </row>
    <row r="27" spans="1:46">
      <c r="A27" s="229" t="s">
        <v>20</v>
      </c>
      <c r="B27" s="410">
        <v>64429205034</v>
      </c>
      <c r="C27" s="360">
        <v>1</v>
      </c>
      <c r="D27" s="410">
        <v>66488121091.650002</v>
      </c>
      <c r="E27" s="360">
        <v>1</v>
      </c>
      <c r="F27" s="25">
        <f t="shared" si="22"/>
        <v>3.1956254257110406E-2</v>
      </c>
      <c r="G27" s="25">
        <f t="shared" si="23"/>
        <v>0</v>
      </c>
      <c r="H27" s="410">
        <v>67211350825.870003</v>
      </c>
      <c r="I27" s="360">
        <v>1</v>
      </c>
      <c r="J27" s="25">
        <f t="shared" si="24"/>
        <v>1.0877578165023962E-2</v>
      </c>
      <c r="K27" s="25">
        <f t="shared" si="25"/>
        <v>0</v>
      </c>
      <c r="L27" s="410">
        <v>66676071692.580002</v>
      </c>
      <c r="M27" s="360">
        <v>1</v>
      </c>
      <c r="N27" s="25">
        <f t="shared" si="26"/>
        <v>-7.9641180650689911E-3</v>
      </c>
      <c r="O27" s="25">
        <f t="shared" si="27"/>
        <v>0</v>
      </c>
      <c r="P27" s="410">
        <v>66791616217.830002</v>
      </c>
      <c r="Q27" s="360">
        <v>1</v>
      </c>
      <c r="R27" s="25">
        <f t="shared" si="28"/>
        <v>1.7329234059069243E-3</v>
      </c>
      <c r="S27" s="25">
        <f t="shared" si="29"/>
        <v>0</v>
      </c>
      <c r="T27" s="410">
        <v>65158018050.330002</v>
      </c>
      <c r="U27" s="360">
        <v>1</v>
      </c>
      <c r="V27" s="25">
        <f t="shared" si="30"/>
        <v>-2.4458132023221075E-2</v>
      </c>
      <c r="W27" s="25">
        <f t="shared" si="31"/>
        <v>0</v>
      </c>
      <c r="X27" s="410">
        <v>64998642523.269997</v>
      </c>
      <c r="Y27" s="360">
        <v>1</v>
      </c>
      <c r="Z27" s="25">
        <f t="shared" si="32"/>
        <v>-2.4459848815060452E-3</v>
      </c>
      <c r="AA27" s="25">
        <f t="shared" si="33"/>
        <v>0</v>
      </c>
      <c r="AB27" s="410">
        <v>65305030519.580002</v>
      </c>
      <c r="AC27" s="360">
        <v>1</v>
      </c>
      <c r="AD27" s="25">
        <f t="shared" si="34"/>
        <v>4.7137599250679126E-3</v>
      </c>
      <c r="AE27" s="25">
        <f t="shared" si="35"/>
        <v>0</v>
      </c>
      <c r="AF27" s="410">
        <v>65707175403.419998</v>
      </c>
      <c r="AG27" s="360">
        <v>1</v>
      </c>
      <c r="AH27" s="25">
        <f t="shared" si="36"/>
        <v>6.1579464957056216E-3</v>
      </c>
      <c r="AI27" s="25">
        <f t="shared" si="37"/>
        <v>0</v>
      </c>
      <c r="AJ27" s="26">
        <f t="shared" si="16"/>
        <v>2.5712784098773397E-3</v>
      </c>
      <c r="AK27" s="26">
        <f t="shared" si="17"/>
        <v>0</v>
      </c>
      <c r="AL27" s="27">
        <f t="shared" si="18"/>
        <v>-1.1745642310353683E-2</v>
      </c>
      <c r="AM27" s="27">
        <f t="shared" si="19"/>
        <v>0</v>
      </c>
      <c r="AN27" s="28">
        <f t="shared" si="20"/>
        <v>1.6112928320622357E-2</v>
      </c>
      <c r="AO27" s="85">
        <f t="shared" si="21"/>
        <v>0</v>
      </c>
      <c r="AP27" s="32"/>
      <c r="AQ27" s="30">
        <v>13880602273.7041</v>
      </c>
      <c r="AR27" s="37">
        <v>1</v>
      </c>
      <c r="AS27" s="31" t="e">
        <f>(#REF!/AQ27)-1</f>
        <v>#REF!</v>
      </c>
      <c r="AT27" s="31" t="e">
        <f>(#REF!/AR27)-1</f>
        <v>#REF!</v>
      </c>
    </row>
    <row r="28" spans="1:46">
      <c r="A28" s="229" t="s">
        <v>61</v>
      </c>
      <c r="B28" s="399">
        <v>2017590424.48</v>
      </c>
      <c r="C28" s="360">
        <v>10</v>
      </c>
      <c r="D28" s="399">
        <v>2017767818.95</v>
      </c>
      <c r="E28" s="360">
        <v>10</v>
      </c>
      <c r="F28" s="25">
        <f t="shared" si="22"/>
        <v>8.7923925415015321E-5</v>
      </c>
      <c r="G28" s="25">
        <f t="shared" si="23"/>
        <v>0</v>
      </c>
      <c r="H28" s="399">
        <v>1962643490.8</v>
      </c>
      <c r="I28" s="360">
        <v>10</v>
      </c>
      <c r="J28" s="25">
        <f t="shared" si="24"/>
        <v>-2.7319460461355524E-2</v>
      </c>
      <c r="K28" s="25">
        <f t="shared" si="25"/>
        <v>0</v>
      </c>
      <c r="L28" s="399">
        <v>1946606103.0999999</v>
      </c>
      <c r="M28" s="360">
        <v>10</v>
      </c>
      <c r="N28" s="25">
        <f t="shared" si="26"/>
        <v>-8.1713198424350573E-3</v>
      </c>
      <c r="O28" s="25">
        <f t="shared" si="27"/>
        <v>0</v>
      </c>
      <c r="P28" s="399">
        <v>1945912235.8800001</v>
      </c>
      <c r="Q28" s="360">
        <v>10</v>
      </c>
      <c r="R28" s="25">
        <f t="shared" si="28"/>
        <v>-3.5644973006855168E-4</v>
      </c>
      <c r="S28" s="25">
        <f t="shared" si="29"/>
        <v>0</v>
      </c>
      <c r="T28" s="399">
        <v>1902757452.0799999</v>
      </c>
      <c r="U28" s="360">
        <v>10</v>
      </c>
      <c r="V28" s="25">
        <f t="shared" si="30"/>
        <v>-2.217714807702224E-2</v>
      </c>
      <c r="W28" s="25">
        <f t="shared" si="31"/>
        <v>0</v>
      </c>
      <c r="X28" s="399">
        <v>1955900133.7</v>
      </c>
      <c r="Y28" s="360">
        <v>10</v>
      </c>
      <c r="Z28" s="25">
        <f t="shared" si="32"/>
        <v>2.7929298903497754E-2</v>
      </c>
      <c r="AA28" s="25">
        <f t="shared" si="33"/>
        <v>0</v>
      </c>
      <c r="AB28" s="399">
        <v>1964968102.5</v>
      </c>
      <c r="AC28" s="360">
        <v>10</v>
      </c>
      <c r="AD28" s="25">
        <f t="shared" si="34"/>
        <v>4.6362125774008544E-3</v>
      </c>
      <c r="AE28" s="25">
        <f t="shared" si="35"/>
        <v>0</v>
      </c>
      <c r="AF28" s="399">
        <v>1961084638.0899999</v>
      </c>
      <c r="AG28" s="360">
        <v>10</v>
      </c>
      <c r="AH28" s="25">
        <f t="shared" si="36"/>
        <v>-1.9763498476434356E-3</v>
      </c>
      <c r="AI28" s="25">
        <f t="shared" si="37"/>
        <v>0</v>
      </c>
      <c r="AJ28" s="26">
        <f t="shared" si="16"/>
        <v>-3.4184115690263973E-3</v>
      </c>
      <c r="AK28" s="26">
        <f t="shared" si="17"/>
        <v>0</v>
      </c>
      <c r="AL28" s="27">
        <f t="shared" si="18"/>
        <v>-2.8092023436817798E-2</v>
      </c>
      <c r="AM28" s="27">
        <f t="shared" si="19"/>
        <v>0</v>
      </c>
      <c r="AN28" s="28">
        <f t="shared" si="20"/>
        <v>1.6974964479263742E-2</v>
      </c>
      <c r="AO28" s="85">
        <f t="shared" si="21"/>
        <v>0</v>
      </c>
      <c r="AP28" s="32"/>
      <c r="AQ28" s="40">
        <v>246915130.99000001</v>
      </c>
      <c r="AR28" s="37">
        <v>10</v>
      </c>
      <c r="AS28" s="31" t="e">
        <f>(#REF!/AQ28)-1</f>
        <v>#REF!</v>
      </c>
      <c r="AT28" s="31" t="e">
        <f>(#REF!/AR28)-1</f>
        <v>#REF!</v>
      </c>
    </row>
    <row r="29" spans="1:46">
      <c r="A29" s="229" t="s">
        <v>89</v>
      </c>
      <c r="B29" s="410">
        <v>33204283740.209999</v>
      </c>
      <c r="C29" s="360">
        <v>1</v>
      </c>
      <c r="D29" s="410">
        <v>32163013014.68</v>
      </c>
      <c r="E29" s="360">
        <v>1</v>
      </c>
      <c r="F29" s="25">
        <f t="shared" si="22"/>
        <v>-3.135952980274747E-2</v>
      </c>
      <c r="G29" s="25">
        <f t="shared" si="23"/>
        <v>0</v>
      </c>
      <c r="H29" s="410">
        <v>31805556100.490002</v>
      </c>
      <c r="I29" s="360">
        <v>1</v>
      </c>
      <c r="J29" s="25">
        <f t="shared" si="24"/>
        <v>-1.1113912556228683E-2</v>
      </c>
      <c r="K29" s="25">
        <f t="shared" si="25"/>
        <v>0</v>
      </c>
      <c r="L29" s="410">
        <v>31963645805.900002</v>
      </c>
      <c r="M29" s="360">
        <v>1</v>
      </c>
      <c r="N29" s="25">
        <f t="shared" si="26"/>
        <v>4.9705059364632299E-3</v>
      </c>
      <c r="O29" s="25">
        <f t="shared" si="27"/>
        <v>0</v>
      </c>
      <c r="P29" s="410">
        <v>31246995340.27</v>
      </c>
      <c r="Q29" s="360">
        <v>1</v>
      </c>
      <c r="R29" s="25">
        <f t="shared" si="28"/>
        <v>-2.2420798615460764E-2</v>
      </c>
      <c r="S29" s="25">
        <f t="shared" si="29"/>
        <v>0</v>
      </c>
      <c r="T29" s="410">
        <v>30393329598.66</v>
      </c>
      <c r="U29" s="360">
        <v>1</v>
      </c>
      <c r="V29" s="25">
        <f t="shared" si="30"/>
        <v>-2.7319930518561797E-2</v>
      </c>
      <c r="W29" s="25">
        <f t="shared" si="31"/>
        <v>0</v>
      </c>
      <c r="X29" s="410">
        <v>30361220864.990002</v>
      </c>
      <c r="Y29" s="360">
        <v>1</v>
      </c>
      <c r="Z29" s="25">
        <f t="shared" si="32"/>
        <v>-1.0564401496640828E-3</v>
      </c>
      <c r="AA29" s="25">
        <f t="shared" si="33"/>
        <v>0</v>
      </c>
      <c r="AB29" s="410">
        <v>30620371289.849998</v>
      </c>
      <c r="AC29" s="360">
        <v>1</v>
      </c>
      <c r="AD29" s="25">
        <f t="shared" si="34"/>
        <v>8.5355732568326067E-3</v>
      </c>
      <c r="AE29" s="25">
        <f t="shared" si="35"/>
        <v>0</v>
      </c>
      <c r="AF29" s="410">
        <v>31381651844.16</v>
      </c>
      <c r="AG29" s="360">
        <v>1</v>
      </c>
      <c r="AH29" s="25">
        <f t="shared" si="36"/>
        <v>2.4861898214877286E-2</v>
      </c>
      <c r="AI29" s="25">
        <f t="shared" si="37"/>
        <v>0</v>
      </c>
      <c r="AJ29" s="26">
        <f t="shared" si="16"/>
        <v>-6.8628292793112087E-3</v>
      </c>
      <c r="AK29" s="26">
        <f t="shared" si="17"/>
        <v>0</v>
      </c>
      <c r="AL29" s="27">
        <f t="shared" si="18"/>
        <v>-2.4293780255082685E-2</v>
      </c>
      <c r="AM29" s="27">
        <f t="shared" si="19"/>
        <v>0</v>
      </c>
      <c r="AN29" s="28">
        <f t="shared" si="20"/>
        <v>1.9625109858979643E-2</v>
      </c>
      <c r="AO29" s="85">
        <f t="shared" si="21"/>
        <v>0</v>
      </c>
      <c r="AP29" s="32"/>
      <c r="AQ29" s="40"/>
      <c r="AR29" s="37"/>
      <c r="AS29" s="31"/>
      <c r="AT29" s="31"/>
    </row>
    <row r="30" spans="1:46">
      <c r="A30" s="229" t="s">
        <v>93</v>
      </c>
      <c r="B30" s="410">
        <v>2191117638.1664019</v>
      </c>
      <c r="C30" s="360">
        <v>100</v>
      </c>
      <c r="D30" s="410">
        <v>2152014122.785305</v>
      </c>
      <c r="E30" s="360">
        <v>100</v>
      </c>
      <c r="F30" s="25">
        <f t="shared" si="22"/>
        <v>-1.7846378806853989E-2</v>
      </c>
      <c r="G30" s="25">
        <f t="shared" si="23"/>
        <v>0</v>
      </c>
      <c r="H30" s="410">
        <v>2029335369.23</v>
      </c>
      <c r="I30" s="360">
        <v>100</v>
      </c>
      <c r="J30" s="25">
        <f t="shared" si="24"/>
        <v>-5.7006481628719317E-2</v>
      </c>
      <c r="K30" s="25">
        <f t="shared" si="25"/>
        <v>0</v>
      </c>
      <c r="L30" s="410">
        <v>2064620764.1958916</v>
      </c>
      <c r="M30" s="360">
        <v>100</v>
      </c>
      <c r="N30" s="25">
        <f t="shared" si="26"/>
        <v>1.7387660758743931E-2</v>
      </c>
      <c r="O30" s="25">
        <f t="shared" si="27"/>
        <v>0</v>
      </c>
      <c r="P30" s="410">
        <v>2063424375.109467</v>
      </c>
      <c r="Q30" s="360">
        <v>100</v>
      </c>
      <c r="R30" s="25">
        <f t="shared" si="28"/>
        <v>-5.7947159457661811E-4</v>
      </c>
      <c r="S30" s="25">
        <f t="shared" si="29"/>
        <v>0</v>
      </c>
      <c r="T30" s="410">
        <v>2060391155.7740879</v>
      </c>
      <c r="U30" s="360">
        <v>100</v>
      </c>
      <c r="V30" s="25">
        <f t="shared" si="30"/>
        <v>-1.4699929747695299E-3</v>
      </c>
      <c r="W30" s="25">
        <f t="shared" si="31"/>
        <v>0</v>
      </c>
      <c r="X30" s="410">
        <v>2030182834.48</v>
      </c>
      <c r="Y30" s="360">
        <v>100</v>
      </c>
      <c r="Z30" s="25">
        <f t="shared" si="32"/>
        <v>-1.4661449700670374E-2</v>
      </c>
      <c r="AA30" s="25">
        <f t="shared" si="33"/>
        <v>0</v>
      </c>
      <c r="AB30" s="410">
        <v>2046581896.77</v>
      </c>
      <c r="AC30" s="360">
        <v>100</v>
      </c>
      <c r="AD30" s="25">
        <f t="shared" si="34"/>
        <v>8.0776282862229636E-3</v>
      </c>
      <c r="AE30" s="25">
        <f t="shared" si="35"/>
        <v>0</v>
      </c>
      <c r="AF30" s="410">
        <v>2067121545.75</v>
      </c>
      <c r="AG30" s="360">
        <v>100</v>
      </c>
      <c r="AH30" s="25">
        <f t="shared" si="36"/>
        <v>1.0036074790076342E-2</v>
      </c>
      <c r="AI30" s="25">
        <f t="shared" si="37"/>
        <v>0</v>
      </c>
      <c r="AJ30" s="26">
        <f t="shared" si="16"/>
        <v>-7.0078013588183233E-3</v>
      </c>
      <c r="AK30" s="26">
        <f t="shared" si="17"/>
        <v>0</v>
      </c>
      <c r="AL30" s="27">
        <f t="shared" si="18"/>
        <v>-3.9447964646918958E-2</v>
      </c>
      <c r="AM30" s="27">
        <f t="shared" si="19"/>
        <v>0</v>
      </c>
      <c r="AN30" s="28">
        <f t="shared" si="20"/>
        <v>2.3485905626596047E-2</v>
      </c>
      <c r="AO30" s="85">
        <f t="shared" si="21"/>
        <v>0</v>
      </c>
      <c r="AP30" s="32"/>
      <c r="AQ30" s="40"/>
      <c r="AR30" s="37"/>
      <c r="AS30" s="31"/>
      <c r="AT30" s="31"/>
    </row>
    <row r="31" spans="1:46">
      <c r="A31" s="229" t="s">
        <v>96</v>
      </c>
      <c r="B31" s="410">
        <v>4946326461.9499998</v>
      </c>
      <c r="C31" s="360">
        <v>100</v>
      </c>
      <c r="D31" s="410">
        <v>4842608796.3900003</v>
      </c>
      <c r="E31" s="360">
        <v>100</v>
      </c>
      <c r="F31" s="25">
        <f t="shared" si="22"/>
        <v>-2.0968625172207225E-2</v>
      </c>
      <c r="G31" s="25">
        <f t="shared" si="23"/>
        <v>0</v>
      </c>
      <c r="H31" s="410">
        <v>4501133598.0699997</v>
      </c>
      <c r="I31" s="360">
        <v>100</v>
      </c>
      <c r="J31" s="25">
        <f t="shared" si="24"/>
        <v>-7.0514718961927875E-2</v>
      </c>
      <c r="K31" s="25">
        <f t="shared" si="25"/>
        <v>0</v>
      </c>
      <c r="L31" s="410">
        <v>4559000130.5</v>
      </c>
      <c r="M31" s="360">
        <v>100</v>
      </c>
      <c r="N31" s="25">
        <f t="shared" si="26"/>
        <v>1.2855990867458894E-2</v>
      </c>
      <c r="O31" s="25">
        <f t="shared" si="27"/>
        <v>0</v>
      </c>
      <c r="P31" s="410">
        <v>4574852061.3999996</v>
      </c>
      <c r="Q31" s="360">
        <v>100</v>
      </c>
      <c r="R31" s="25">
        <f t="shared" si="28"/>
        <v>3.4770630502835909E-3</v>
      </c>
      <c r="S31" s="25">
        <f t="shared" si="29"/>
        <v>0</v>
      </c>
      <c r="T31" s="410">
        <v>4466650434.0299997</v>
      </c>
      <c r="U31" s="360">
        <v>100</v>
      </c>
      <c r="V31" s="25">
        <f t="shared" si="30"/>
        <v>-2.3651393732038613E-2</v>
      </c>
      <c r="W31" s="25">
        <f t="shared" si="31"/>
        <v>0</v>
      </c>
      <c r="X31" s="410">
        <v>4311938588.3599997</v>
      </c>
      <c r="Y31" s="360">
        <v>100</v>
      </c>
      <c r="Z31" s="25">
        <f t="shared" si="32"/>
        <v>-3.4637106251095756E-2</v>
      </c>
      <c r="AA31" s="25">
        <f t="shared" si="33"/>
        <v>0</v>
      </c>
      <c r="AB31" s="410">
        <v>4360538286.4499998</v>
      </c>
      <c r="AC31" s="360">
        <v>100</v>
      </c>
      <c r="AD31" s="25">
        <f t="shared" si="34"/>
        <v>1.1270962490327241E-2</v>
      </c>
      <c r="AE31" s="25">
        <f t="shared" si="35"/>
        <v>0</v>
      </c>
      <c r="AF31" s="410">
        <v>4259700262.1399999</v>
      </c>
      <c r="AG31" s="360">
        <v>100</v>
      </c>
      <c r="AH31" s="25">
        <f t="shared" si="36"/>
        <v>-2.3125132193735229E-2</v>
      </c>
      <c r="AI31" s="25">
        <f t="shared" si="37"/>
        <v>0</v>
      </c>
      <c r="AJ31" s="26">
        <f t="shared" si="16"/>
        <v>-1.8161619987866869E-2</v>
      </c>
      <c r="AK31" s="26">
        <f t="shared" si="17"/>
        <v>0</v>
      </c>
      <c r="AL31" s="27">
        <f t="shared" si="18"/>
        <v>-0.12037076682397696</v>
      </c>
      <c r="AM31" s="27">
        <f t="shared" si="19"/>
        <v>0</v>
      </c>
      <c r="AN31" s="28">
        <f t="shared" si="20"/>
        <v>2.7701324530519808E-2</v>
      </c>
      <c r="AO31" s="85">
        <f t="shared" si="21"/>
        <v>0</v>
      </c>
      <c r="AP31" s="32"/>
      <c r="AQ31" s="40"/>
      <c r="AR31" s="37"/>
      <c r="AS31" s="31"/>
      <c r="AT31" s="31"/>
    </row>
    <row r="32" spans="1:46">
      <c r="A32" s="229" t="s">
        <v>102</v>
      </c>
      <c r="B32" s="399">
        <v>795869072.79999995</v>
      </c>
      <c r="C32" s="360">
        <v>10</v>
      </c>
      <c r="D32" s="399">
        <v>779414787</v>
      </c>
      <c r="E32" s="360">
        <v>10</v>
      </c>
      <c r="F32" s="25">
        <f t="shared" si="22"/>
        <v>-2.0674613906168052E-2</v>
      </c>
      <c r="G32" s="25">
        <f t="shared" si="23"/>
        <v>0</v>
      </c>
      <c r="H32" s="399">
        <v>692893693.46000004</v>
      </c>
      <c r="I32" s="360">
        <v>10</v>
      </c>
      <c r="J32" s="25">
        <f t="shared" si="24"/>
        <v>-0.11100776503487092</v>
      </c>
      <c r="K32" s="25">
        <f t="shared" si="25"/>
        <v>0</v>
      </c>
      <c r="L32" s="399">
        <v>698222970.66999996</v>
      </c>
      <c r="M32" s="360">
        <v>10</v>
      </c>
      <c r="N32" s="25">
        <f t="shared" si="26"/>
        <v>7.6913345586794146E-3</v>
      </c>
      <c r="O32" s="25">
        <f t="shared" si="27"/>
        <v>0</v>
      </c>
      <c r="P32" s="399">
        <v>700216380.02999997</v>
      </c>
      <c r="Q32" s="360">
        <v>10</v>
      </c>
      <c r="R32" s="25">
        <f t="shared" si="28"/>
        <v>2.8549753355825301E-3</v>
      </c>
      <c r="S32" s="25">
        <f t="shared" si="29"/>
        <v>0</v>
      </c>
      <c r="T32" s="399">
        <v>710870686.79999995</v>
      </c>
      <c r="U32" s="360">
        <v>10</v>
      </c>
      <c r="V32" s="25">
        <f t="shared" si="30"/>
        <v>1.5215734841197958E-2</v>
      </c>
      <c r="W32" s="25">
        <f t="shared" si="31"/>
        <v>0</v>
      </c>
      <c r="X32" s="399">
        <v>699703922.70000005</v>
      </c>
      <c r="Y32" s="360">
        <v>10</v>
      </c>
      <c r="Z32" s="25">
        <f t="shared" si="32"/>
        <v>-1.5708573032132384E-2</v>
      </c>
      <c r="AA32" s="25">
        <f t="shared" si="33"/>
        <v>0</v>
      </c>
      <c r="AB32" s="399">
        <v>672223135.14999998</v>
      </c>
      <c r="AC32" s="360">
        <v>10</v>
      </c>
      <c r="AD32" s="25">
        <f t="shared" si="34"/>
        <v>-3.9274879929153308E-2</v>
      </c>
      <c r="AE32" s="25">
        <f t="shared" si="35"/>
        <v>0</v>
      </c>
      <c r="AF32" s="399">
        <v>662933580.51999998</v>
      </c>
      <c r="AG32" s="360">
        <v>10</v>
      </c>
      <c r="AH32" s="25">
        <f t="shared" si="36"/>
        <v>-1.3819153409421296E-2</v>
      </c>
      <c r="AI32" s="25">
        <f t="shared" si="37"/>
        <v>0</v>
      </c>
      <c r="AJ32" s="26">
        <f t="shared" si="16"/>
        <v>-2.1840367572035758E-2</v>
      </c>
      <c r="AK32" s="26">
        <f t="shared" si="17"/>
        <v>0</v>
      </c>
      <c r="AL32" s="27">
        <f t="shared" si="18"/>
        <v>-0.14944700616771853</v>
      </c>
      <c r="AM32" s="27">
        <f t="shared" si="19"/>
        <v>0</v>
      </c>
      <c r="AN32" s="28">
        <f t="shared" si="20"/>
        <v>4.0023601737117054E-2</v>
      </c>
      <c r="AO32" s="85">
        <f t="shared" si="21"/>
        <v>0</v>
      </c>
      <c r="AP32" s="32"/>
      <c r="AQ32" s="40"/>
      <c r="AR32" s="37"/>
      <c r="AS32" s="31"/>
      <c r="AT32" s="31"/>
    </row>
    <row r="33" spans="1:47">
      <c r="A33" s="229" t="s">
        <v>104</v>
      </c>
      <c r="B33" s="410">
        <v>4073748136.6100001</v>
      </c>
      <c r="C33" s="360">
        <v>100</v>
      </c>
      <c r="D33" s="410">
        <v>4117987112.8699999</v>
      </c>
      <c r="E33" s="360">
        <v>100</v>
      </c>
      <c r="F33" s="25">
        <f t="shared" si="22"/>
        <v>1.0859526602156005E-2</v>
      </c>
      <c r="G33" s="25">
        <f t="shared" si="23"/>
        <v>0</v>
      </c>
      <c r="H33" s="410">
        <v>4146107421.4400001</v>
      </c>
      <c r="I33" s="360">
        <v>100</v>
      </c>
      <c r="J33" s="25">
        <f t="shared" si="24"/>
        <v>6.8286538542375224E-3</v>
      </c>
      <c r="K33" s="25">
        <f t="shared" si="25"/>
        <v>0</v>
      </c>
      <c r="L33" s="410">
        <v>4276957398</v>
      </c>
      <c r="M33" s="360">
        <v>100</v>
      </c>
      <c r="N33" s="25">
        <f t="shared" si="26"/>
        <v>3.1559716924689313E-2</v>
      </c>
      <c r="O33" s="25">
        <f t="shared" si="27"/>
        <v>0</v>
      </c>
      <c r="P33" s="410">
        <v>4294611345.2600002</v>
      </c>
      <c r="Q33" s="360">
        <v>100</v>
      </c>
      <c r="R33" s="25">
        <f t="shared" si="28"/>
        <v>4.1276883581434793E-3</v>
      </c>
      <c r="S33" s="25">
        <f t="shared" si="29"/>
        <v>0</v>
      </c>
      <c r="T33" s="410">
        <v>4325568916.8699999</v>
      </c>
      <c r="U33" s="360">
        <v>100</v>
      </c>
      <c r="V33" s="25">
        <f t="shared" si="30"/>
        <v>7.2084687347011732E-3</v>
      </c>
      <c r="W33" s="25">
        <f t="shared" si="31"/>
        <v>0</v>
      </c>
      <c r="X33" s="410">
        <v>4325568916.8699999</v>
      </c>
      <c r="Y33" s="360">
        <v>100</v>
      </c>
      <c r="Z33" s="25">
        <f t="shared" si="32"/>
        <v>0</v>
      </c>
      <c r="AA33" s="25">
        <f t="shared" si="33"/>
        <v>0</v>
      </c>
      <c r="AB33" s="410">
        <v>4267388892.5599999</v>
      </c>
      <c r="AC33" s="360">
        <v>100</v>
      </c>
      <c r="AD33" s="25">
        <f t="shared" si="34"/>
        <v>-1.3450259475255166E-2</v>
      </c>
      <c r="AE33" s="25">
        <f t="shared" si="35"/>
        <v>0</v>
      </c>
      <c r="AF33" s="410">
        <v>4408801357.0299997</v>
      </c>
      <c r="AG33" s="360">
        <v>100</v>
      </c>
      <c r="AH33" s="25">
        <f t="shared" si="36"/>
        <v>3.3137937045425142E-2</v>
      </c>
      <c r="AI33" s="25">
        <f t="shared" si="37"/>
        <v>0</v>
      </c>
      <c r="AJ33" s="26">
        <f t="shared" si="16"/>
        <v>1.0033966505512183E-2</v>
      </c>
      <c r="AK33" s="26">
        <f t="shared" si="17"/>
        <v>0</v>
      </c>
      <c r="AL33" s="27">
        <f t="shared" si="18"/>
        <v>7.0620484277649692E-2</v>
      </c>
      <c r="AM33" s="27">
        <f t="shared" si="19"/>
        <v>0</v>
      </c>
      <c r="AN33" s="28">
        <f t="shared" si="20"/>
        <v>1.5598369316968883E-2</v>
      </c>
      <c r="AO33" s="85">
        <f t="shared" si="21"/>
        <v>0</v>
      </c>
      <c r="AP33" s="32"/>
      <c r="AQ33" s="40"/>
      <c r="AR33" s="37"/>
      <c r="AS33" s="31"/>
      <c r="AT33" s="31"/>
    </row>
    <row r="34" spans="1:47">
      <c r="A34" s="229" t="s">
        <v>105</v>
      </c>
      <c r="B34" s="410">
        <v>11686152785.9734</v>
      </c>
      <c r="C34" s="360">
        <v>100</v>
      </c>
      <c r="D34" s="410">
        <v>11861540680.82</v>
      </c>
      <c r="E34" s="360">
        <v>100</v>
      </c>
      <c r="F34" s="25">
        <f t="shared" si="22"/>
        <v>1.5008180883713357E-2</v>
      </c>
      <c r="G34" s="25">
        <f t="shared" si="23"/>
        <v>0</v>
      </c>
      <c r="H34" s="410">
        <v>11903198456.84</v>
      </c>
      <c r="I34" s="360">
        <v>100</v>
      </c>
      <c r="J34" s="25">
        <f t="shared" si="24"/>
        <v>3.512003806331895E-3</v>
      </c>
      <c r="K34" s="25">
        <f t="shared" si="25"/>
        <v>0</v>
      </c>
      <c r="L34" s="410">
        <v>11972690015.93</v>
      </c>
      <c r="M34" s="360">
        <v>100</v>
      </c>
      <c r="N34" s="25">
        <f t="shared" si="26"/>
        <v>5.8380576734875693E-3</v>
      </c>
      <c r="O34" s="25">
        <f t="shared" si="27"/>
        <v>0</v>
      </c>
      <c r="P34" s="410">
        <v>12648699639.42</v>
      </c>
      <c r="Q34" s="360">
        <v>100</v>
      </c>
      <c r="R34" s="25">
        <f t="shared" si="28"/>
        <v>5.6462634762158709E-2</v>
      </c>
      <c r="S34" s="25">
        <f t="shared" si="29"/>
        <v>0</v>
      </c>
      <c r="T34" s="410">
        <v>12212375795.73</v>
      </c>
      <c r="U34" s="360">
        <v>100</v>
      </c>
      <c r="V34" s="25">
        <f t="shared" si="30"/>
        <v>-3.4495549434203181E-2</v>
      </c>
      <c r="W34" s="25">
        <f t="shared" si="31"/>
        <v>0</v>
      </c>
      <c r="X34" s="410">
        <v>12733544571.629999</v>
      </c>
      <c r="Y34" s="360">
        <v>100</v>
      </c>
      <c r="Z34" s="25">
        <f t="shared" si="32"/>
        <v>4.2675461729749904E-2</v>
      </c>
      <c r="AA34" s="25">
        <f t="shared" si="33"/>
        <v>0</v>
      </c>
      <c r="AB34" s="410">
        <v>12877650601.74</v>
      </c>
      <c r="AC34" s="360">
        <v>100</v>
      </c>
      <c r="AD34" s="25">
        <f t="shared" si="34"/>
        <v>1.1317039752706802E-2</v>
      </c>
      <c r="AE34" s="25">
        <f t="shared" si="35"/>
        <v>0</v>
      </c>
      <c r="AF34" s="410">
        <v>13057060587.59</v>
      </c>
      <c r="AG34" s="360">
        <v>100</v>
      </c>
      <c r="AH34" s="25">
        <f t="shared" si="36"/>
        <v>1.3931887997159893E-2</v>
      </c>
      <c r="AI34" s="25">
        <f t="shared" si="37"/>
        <v>0</v>
      </c>
      <c r="AJ34" s="26">
        <f t="shared" si="16"/>
        <v>1.4281214646388117E-2</v>
      </c>
      <c r="AK34" s="26">
        <f t="shared" si="17"/>
        <v>0</v>
      </c>
      <c r="AL34" s="27">
        <f t="shared" si="18"/>
        <v>0.10078959714762391</v>
      </c>
      <c r="AM34" s="27">
        <f t="shared" si="19"/>
        <v>0</v>
      </c>
      <c r="AN34" s="28">
        <f t="shared" si="20"/>
        <v>2.715399951649539E-2</v>
      </c>
      <c r="AO34" s="85">
        <f t="shared" si="21"/>
        <v>0</v>
      </c>
      <c r="AP34" s="32"/>
      <c r="AQ34" s="40"/>
      <c r="AR34" s="37"/>
      <c r="AS34" s="31"/>
      <c r="AT34" s="31"/>
    </row>
    <row r="35" spans="1:47">
      <c r="A35" s="229" t="s">
        <v>108</v>
      </c>
      <c r="B35" s="410">
        <v>11001091118.139999</v>
      </c>
      <c r="C35" s="72">
        <v>100</v>
      </c>
      <c r="D35" s="410">
        <v>10760610079.99</v>
      </c>
      <c r="E35" s="72">
        <v>100</v>
      </c>
      <c r="F35" s="25">
        <f t="shared" si="22"/>
        <v>-2.1859744235138992E-2</v>
      </c>
      <c r="G35" s="25">
        <f t="shared" si="23"/>
        <v>0</v>
      </c>
      <c r="H35" s="410">
        <v>10882425608.93</v>
      </c>
      <c r="I35" s="72">
        <v>100</v>
      </c>
      <c r="J35" s="25">
        <f t="shared" si="24"/>
        <v>1.1320503952329228E-2</v>
      </c>
      <c r="K35" s="25">
        <f t="shared" si="25"/>
        <v>0</v>
      </c>
      <c r="L35" s="410">
        <v>10798671167.51</v>
      </c>
      <c r="M35" s="72">
        <v>100</v>
      </c>
      <c r="N35" s="25">
        <f t="shared" si="26"/>
        <v>-7.6963026837759485E-3</v>
      </c>
      <c r="O35" s="25">
        <f t="shared" si="27"/>
        <v>0</v>
      </c>
      <c r="P35" s="410">
        <v>10544387989.99</v>
      </c>
      <c r="Q35" s="72">
        <v>100</v>
      </c>
      <c r="R35" s="25">
        <f t="shared" si="28"/>
        <v>-2.3547635961456363E-2</v>
      </c>
      <c r="S35" s="25">
        <f t="shared" si="29"/>
        <v>0</v>
      </c>
      <c r="T35" s="410">
        <v>10535517477.530001</v>
      </c>
      <c r="U35" s="72">
        <v>100</v>
      </c>
      <c r="V35" s="25">
        <f t="shared" si="30"/>
        <v>-8.412543685247585E-4</v>
      </c>
      <c r="W35" s="25">
        <f t="shared" si="31"/>
        <v>0</v>
      </c>
      <c r="X35" s="410">
        <v>10499355635.540001</v>
      </c>
      <c r="Y35" s="72">
        <v>100</v>
      </c>
      <c r="Z35" s="25">
        <f t="shared" si="32"/>
        <v>-3.4323745432652195E-3</v>
      </c>
      <c r="AA35" s="25">
        <f t="shared" si="33"/>
        <v>0</v>
      </c>
      <c r="AB35" s="410">
        <v>10506221233.07</v>
      </c>
      <c r="AC35" s="72">
        <v>100</v>
      </c>
      <c r="AD35" s="25">
        <f t="shared" si="34"/>
        <v>6.5390656039490073E-4</v>
      </c>
      <c r="AE35" s="25">
        <f t="shared" si="35"/>
        <v>0</v>
      </c>
      <c r="AF35" s="410">
        <v>10604688336.5</v>
      </c>
      <c r="AG35" s="72">
        <v>100</v>
      </c>
      <c r="AH35" s="25">
        <f t="shared" si="36"/>
        <v>9.3722663216018586E-3</v>
      </c>
      <c r="AI35" s="25">
        <f t="shared" si="37"/>
        <v>0</v>
      </c>
      <c r="AJ35" s="26">
        <f t="shared" si="16"/>
        <v>-4.503829369729412E-3</v>
      </c>
      <c r="AK35" s="26">
        <f t="shared" si="17"/>
        <v>0</v>
      </c>
      <c r="AL35" s="27">
        <f t="shared" si="18"/>
        <v>-1.4490046784609882E-2</v>
      </c>
      <c r="AM35" s="27">
        <f t="shared" si="19"/>
        <v>0</v>
      </c>
      <c r="AN35" s="28">
        <f t="shared" si="20"/>
        <v>1.2863050648557249E-2</v>
      </c>
      <c r="AO35" s="85">
        <f t="shared" si="21"/>
        <v>0</v>
      </c>
      <c r="AP35" s="32"/>
      <c r="AQ35" s="40"/>
      <c r="AR35" s="37"/>
      <c r="AS35" s="31"/>
      <c r="AT35" s="31"/>
    </row>
    <row r="36" spans="1:47">
      <c r="A36" s="229" t="s">
        <v>107</v>
      </c>
      <c r="B36" s="410">
        <v>394201196.93000001</v>
      </c>
      <c r="C36" s="72">
        <v>1000000</v>
      </c>
      <c r="D36" s="410">
        <v>390208679.92000002</v>
      </c>
      <c r="E36" s="72">
        <v>1000000</v>
      </c>
      <c r="F36" s="25">
        <f t="shared" si="22"/>
        <v>-1.0128119957760957E-2</v>
      </c>
      <c r="G36" s="25">
        <f t="shared" si="23"/>
        <v>0</v>
      </c>
      <c r="H36" s="410">
        <v>390971630.50999999</v>
      </c>
      <c r="I36" s="72">
        <v>1000000</v>
      </c>
      <c r="J36" s="25">
        <f t="shared" si="24"/>
        <v>1.955237362111967E-3</v>
      </c>
      <c r="K36" s="25">
        <f t="shared" si="25"/>
        <v>0</v>
      </c>
      <c r="L36" s="410">
        <v>391748203.29000002</v>
      </c>
      <c r="M36" s="72">
        <v>1000000</v>
      </c>
      <c r="N36" s="25">
        <f t="shared" si="26"/>
        <v>1.9862637577745387E-3</v>
      </c>
      <c r="O36" s="25">
        <f t="shared" si="27"/>
        <v>0</v>
      </c>
      <c r="P36" s="410">
        <v>392818858.87</v>
      </c>
      <c r="Q36" s="72">
        <v>1000000</v>
      </c>
      <c r="R36" s="25">
        <f t="shared" si="28"/>
        <v>2.7330197586315605E-3</v>
      </c>
      <c r="S36" s="25">
        <f t="shared" si="29"/>
        <v>0</v>
      </c>
      <c r="T36" s="410">
        <v>393714273.26999998</v>
      </c>
      <c r="U36" s="72">
        <v>1000000</v>
      </c>
      <c r="V36" s="25">
        <f t="shared" si="30"/>
        <v>2.2794587881441453E-3</v>
      </c>
      <c r="W36" s="25">
        <f t="shared" si="31"/>
        <v>0</v>
      </c>
      <c r="X36" s="410">
        <v>394429262.98000002</v>
      </c>
      <c r="Y36" s="72">
        <v>1000000</v>
      </c>
      <c r="Z36" s="25">
        <f t="shared" si="32"/>
        <v>1.8160116575446454E-3</v>
      </c>
      <c r="AA36" s="25">
        <f t="shared" si="33"/>
        <v>0</v>
      </c>
      <c r="AB36" s="410">
        <v>395351800.08999997</v>
      </c>
      <c r="AC36" s="72">
        <v>1000000</v>
      </c>
      <c r="AD36" s="25">
        <f t="shared" si="34"/>
        <v>2.3389164967882541E-3</v>
      </c>
      <c r="AE36" s="25">
        <f t="shared" si="35"/>
        <v>0</v>
      </c>
      <c r="AF36" s="410">
        <v>396277580.04000002</v>
      </c>
      <c r="AG36" s="72">
        <v>1000000</v>
      </c>
      <c r="AH36" s="25">
        <f t="shared" si="36"/>
        <v>2.3416611478417407E-3</v>
      </c>
      <c r="AI36" s="25">
        <f t="shared" si="37"/>
        <v>0</v>
      </c>
      <c r="AJ36" s="26">
        <f t="shared" si="16"/>
        <v>6.6530612638448692E-4</v>
      </c>
      <c r="AK36" s="26">
        <f t="shared" si="17"/>
        <v>0</v>
      </c>
      <c r="AL36" s="27">
        <f t="shared" si="18"/>
        <v>1.5552960332005535E-2</v>
      </c>
      <c r="AM36" s="27">
        <f t="shared" si="19"/>
        <v>0</v>
      </c>
      <c r="AN36" s="28">
        <f t="shared" si="20"/>
        <v>4.3707320050621308E-3</v>
      </c>
      <c r="AO36" s="85">
        <f t="shared" si="21"/>
        <v>0</v>
      </c>
      <c r="AP36" s="32"/>
      <c r="AQ36" s="40"/>
      <c r="AR36" s="37"/>
      <c r="AS36" s="31"/>
      <c r="AT36" s="31"/>
      <c r="AU36" s="109"/>
    </row>
    <row r="37" spans="1:47">
      <c r="A37" s="229" t="s">
        <v>117</v>
      </c>
      <c r="B37" s="410">
        <v>4571885368.1099997</v>
      </c>
      <c r="C37" s="360">
        <v>1</v>
      </c>
      <c r="D37" s="410">
        <v>4603319226.5299997</v>
      </c>
      <c r="E37" s="360">
        <v>1</v>
      </c>
      <c r="F37" s="25">
        <f t="shared" si="22"/>
        <v>6.8754695030760838E-3</v>
      </c>
      <c r="G37" s="25">
        <f t="shared" si="23"/>
        <v>0</v>
      </c>
      <c r="H37" s="410">
        <v>4642116188.3000002</v>
      </c>
      <c r="I37" s="360">
        <v>1</v>
      </c>
      <c r="J37" s="25">
        <f t="shared" si="24"/>
        <v>8.4280406942895767E-3</v>
      </c>
      <c r="K37" s="25">
        <f t="shared" si="25"/>
        <v>0</v>
      </c>
      <c r="L37" s="410">
        <v>4601833456.8299999</v>
      </c>
      <c r="M37" s="360">
        <v>1</v>
      </c>
      <c r="N37" s="25">
        <f t="shared" si="26"/>
        <v>-8.677665494786397E-3</v>
      </c>
      <c r="O37" s="25">
        <f t="shared" si="27"/>
        <v>0</v>
      </c>
      <c r="P37" s="410">
        <v>4598305604.3000002</v>
      </c>
      <c r="Q37" s="360">
        <v>1</v>
      </c>
      <c r="R37" s="25">
        <f t="shared" si="28"/>
        <v>-7.6661890594144073E-4</v>
      </c>
      <c r="S37" s="25">
        <f t="shared" si="29"/>
        <v>0</v>
      </c>
      <c r="T37" s="410">
        <v>4660833273.6099997</v>
      </c>
      <c r="U37" s="360">
        <v>1</v>
      </c>
      <c r="V37" s="25">
        <f t="shared" si="30"/>
        <v>1.3597980362925019E-2</v>
      </c>
      <c r="W37" s="25">
        <f t="shared" si="31"/>
        <v>0</v>
      </c>
      <c r="X37" s="410">
        <v>4543809220.5100002</v>
      </c>
      <c r="Y37" s="360">
        <v>1</v>
      </c>
      <c r="Z37" s="25">
        <f t="shared" si="32"/>
        <v>-2.5107968088581654E-2</v>
      </c>
      <c r="AA37" s="25">
        <f t="shared" si="33"/>
        <v>0</v>
      </c>
      <c r="AB37" s="410">
        <v>4619334418.8199997</v>
      </c>
      <c r="AC37" s="360">
        <v>1</v>
      </c>
      <c r="AD37" s="25">
        <f t="shared" si="34"/>
        <v>1.6621560159060213E-2</v>
      </c>
      <c r="AE37" s="25">
        <f t="shared" si="35"/>
        <v>0</v>
      </c>
      <c r="AF37" s="410">
        <v>4479989235.6000004</v>
      </c>
      <c r="AG37" s="360">
        <v>1</v>
      </c>
      <c r="AH37" s="25">
        <f t="shared" si="36"/>
        <v>-3.01656408880643E-2</v>
      </c>
      <c r="AI37" s="25">
        <f t="shared" si="37"/>
        <v>0</v>
      </c>
      <c r="AJ37" s="26">
        <f t="shared" si="16"/>
        <v>-2.3993553322528621E-3</v>
      </c>
      <c r="AK37" s="26">
        <f t="shared" si="17"/>
        <v>0</v>
      </c>
      <c r="AL37" s="27">
        <f t="shared" si="18"/>
        <v>-2.6791535598752293E-2</v>
      </c>
      <c r="AM37" s="27">
        <f t="shared" si="19"/>
        <v>0</v>
      </c>
      <c r="AN37" s="28">
        <f t="shared" si="20"/>
        <v>1.75242508278102E-2</v>
      </c>
      <c r="AO37" s="85">
        <f t="shared" si="21"/>
        <v>0</v>
      </c>
      <c r="AP37" s="32"/>
      <c r="AQ37" s="40"/>
      <c r="AR37" s="37"/>
      <c r="AS37" s="31"/>
      <c r="AT37" s="31"/>
    </row>
    <row r="38" spans="1:47" s="97" customFormat="1">
      <c r="A38" s="229" t="s">
        <v>122</v>
      </c>
      <c r="B38" s="410">
        <v>16440190460.85</v>
      </c>
      <c r="C38" s="360">
        <v>1</v>
      </c>
      <c r="D38" s="410">
        <v>16201271427.950001</v>
      </c>
      <c r="E38" s="360">
        <v>1</v>
      </c>
      <c r="F38" s="25">
        <f t="shared" si="22"/>
        <v>-1.4532619525847446E-2</v>
      </c>
      <c r="G38" s="25">
        <f t="shared" si="23"/>
        <v>0</v>
      </c>
      <c r="H38" s="410">
        <v>16173205737.84</v>
      </c>
      <c r="I38" s="360">
        <v>1</v>
      </c>
      <c r="J38" s="25">
        <f t="shared" si="24"/>
        <v>-1.73231404922841E-3</v>
      </c>
      <c r="K38" s="25">
        <f t="shared" si="25"/>
        <v>0</v>
      </c>
      <c r="L38" s="410">
        <v>16653138589.219999</v>
      </c>
      <c r="M38" s="360">
        <v>1</v>
      </c>
      <c r="N38" s="25">
        <f t="shared" si="26"/>
        <v>2.9674565399060843E-2</v>
      </c>
      <c r="O38" s="25">
        <f t="shared" si="27"/>
        <v>0</v>
      </c>
      <c r="P38" s="410">
        <v>16474669117.360001</v>
      </c>
      <c r="Q38" s="360">
        <v>1</v>
      </c>
      <c r="R38" s="25">
        <f t="shared" si="28"/>
        <v>-1.0716867028028371E-2</v>
      </c>
      <c r="S38" s="25">
        <f t="shared" si="29"/>
        <v>0</v>
      </c>
      <c r="T38" s="410">
        <v>16433948483.42</v>
      </c>
      <c r="U38" s="360">
        <v>1</v>
      </c>
      <c r="V38" s="25">
        <f t="shared" si="30"/>
        <v>-2.471711792808732E-3</v>
      </c>
      <c r="W38" s="25">
        <f t="shared" si="31"/>
        <v>0</v>
      </c>
      <c r="X38" s="410">
        <v>16380874798.02</v>
      </c>
      <c r="Y38" s="360">
        <v>1</v>
      </c>
      <c r="Z38" s="25">
        <f t="shared" si="32"/>
        <v>-3.2295151377372869E-3</v>
      </c>
      <c r="AA38" s="25">
        <f t="shared" si="33"/>
        <v>0</v>
      </c>
      <c r="AB38" s="410">
        <v>16128602711.93</v>
      </c>
      <c r="AC38" s="360">
        <v>1</v>
      </c>
      <c r="AD38" s="25">
        <f t="shared" si="34"/>
        <v>-1.5400403775779602E-2</v>
      </c>
      <c r="AE38" s="25">
        <f t="shared" si="35"/>
        <v>0</v>
      </c>
      <c r="AF38" s="410">
        <v>16379794331.940001</v>
      </c>
      <c r="AG38" s="360">
        <v>1</v>
      </c>
      <c r="AH38" s="25">
        <f t="shared" si="36"/>
        <v>1.5574295213075023E-2</v>
      </c>
      <c r="AI38" s="25">
        <f t="shared" si="37"/>
        <v>0</v>
      </c>
      <c r="AJ38" s="26">
        <f t="shared" si="16"/>
        <v>-3.5432133716174785E-4</v>
      </c>
      <c r="AK38" s="26">
        <f t="shared" si="17"/>
        <v>0</v>
      </c>
      <c r="AL38" s="27">
        <f t="shared" si="18"/>
        <v>1.1019067533305863E-2</v>
      </c>
      <c r="AM38" s="27">
        <f t="shared" si="19"/>
        <v>0</v>
      </c>
      <c r="AN38" s="28">
        <f t="shared" si="20"/>
        <v>1.5606294055104246E-2</v>
      </c>
      <c r="AO38" s="85">
        <f t="shared" si="21"/>
        <v>0</v>
      </c>
      <c r="AP38" s="32"/>
      <c r="AQ38" s="40"/>
      <c r="AR38" s="37"/>
      <c r="AS38" s="31"/>
      <c r="AT38" s="31"/>
    </row>
    <row r="39" spans="1:47" s="99" customFormat="1">
      <c r="A39" s="229" t="s">
        <v>125</v>
      </c>
      <c r="B39" s="410">
        <v>596700691.83000004</v>
      </c>
      <c r="C39" s="360">
        <v>100</v>
      </c>
      <c r="D39" s="410">
        <v>599349993.72000003</v>
      </c>
      <c r="E39" s="360">
        <v>100</v>
      </c>
      <c r="F39" s="25">
        <f t="shared" si="22"/>
        <v>4.4399175772277663E-3</v>
      </c>
      <c r="G39" s="25">
        <f t="shared" si="23"/>
        <v>0</v>
      </c>
      <c r="H39" s="410">
        <v>614329093.55999994</v>
      </c>
      <c r="I39" s="360">
        <v>100</v>
      </c>
      <c r="J39" s="25">
        <f t="shared" si="24"/>
        <v>2.4992241589974457E-2</v>
      </c>
      <c r="K39" s="25">
        <f t="shared" si="25"/>
        <v>0</v>
      </c>
      <c r="L39" s="410">
        <v>623299449.19000006</v>
      </c>
      <c r="M39" s="360">
        <v>100</v>
      </c>
      <c r="N39" s="25">
        <f t="shared" si="26"/>
        <v>1.4601873367281771E-2</v>
      </c>
      <c r="O39" s="25">
        <f t="shared" si="27"/>
        <v>0</v>
      </c>
      <c r="P39" s="410">
        <v>624936821.55999994</v>
      </c>
      <c r="Q39" s="360">
        <v>100</v>
      </c>
      <c r="R39" s="25">
        <f t="shared" si="28"/>
        <v>2.6269433931438726E-3</v>
      </c>
      <c r="S39" s="25">
        <f t="shared" si="29"/>
        <v>0</v>
      </c>
      <c r="T39" s="410">
        <v>625376645.19000006</v>
      </c>
      <c r="U39" s="360">
        <v>100</v>
      </c>
      <c r="V39" s="25">
        <f t="shared" si="30"/>
        <v>7.0378895086099054E-4</v>
      </c>
      <c r="W39" s="25">
        <f t="shared" si="31"/>
        <v>0</v>
      </c>
      <c r="X39" s="410">
        <v>622931532.92999995</v>
      </c>
      <c r="Y39" s="360">
        <v>100</v>
      </c>
      <c r="Z39" s="25">
        <f t="shared" si="32"/>
        <v>-3.9098234300982615E-3</v>
      </c>
      <c r="AA39" s="25">
        <f t="shared" si="33"/>
        <v>0</v>
      </c>
      <c r="AB39" s="410">
        <v>618666421.35000002</v>
      </c>
      <c r="AC39" s="360">
        <v>100</v>
      </c>
      <c r="AD39" s="25">
        <f t="shared" si="34"/>
        <v>-6.8468384638335567E-3</v>
      </c>
      <c r="AE39" s="25">
        <f t="shared" si="35"/>
        <v>0</v>
      </c>
      <c r="AF39" s="410">
        <v>623745889.64999998</v>
      </c>
      <c r="AG39" s="360">
        <v>100</v>
      </c>
      <c r="AH39" s="25">
        <f t="shared" si="36"/>
        <v>8.2103507232798873E-3</v>
      </c>
      <c r="AI39" s="25">
        <f t="shared" si="37"/>
        <v>0</v>
      </c>
      <c r="AJ39" s="26">
        <f t="shared" si="16"/>
        <v>5.6023067134796153E-3</v>
      </c>
      <c r="AK39" s="26">
        <f t="shared" si="17"/>
        <v>0</v>
      </c>
      <c r="AL39" s="27">
        <f t="shared" si="18"/>
        <v>4.0703922892501181E-2</v>
      </c>
      <c r="AM39" s="27">
        <f t="shared" si="19"/>
        <v>0</v>
      </c>
      <c r="AN39" s="28">
        <f t="shared" si="20"/>
        <v>1.0305511113719289E-2</v>
      </c>
      <c r="AO39" s="85">
        <f t="shared" si="21"/>
        <v>0</v>
      </c>
      <c r="AP39" s="32"/>
      <c r="AQ39" s="40"/>
      <c r="AR39" s="37"/>
      <c r="AS39" s="31"/>
      <c r="AT39" s="31"/>
    </row>
    <row r="40" spans="1:47" s="99" customFormat="1">
      <c r="A40" s="229" t="s">
        <v>132</v>
      </c>
      <c r="B40" s="410">
        <v>3547762754.4099998</v>
      </c>
      <c r="C40" s="360">
        <v>1</v>
      </c>
      <c r="D40" s="410">
        <v>3565004596.9200001</v>
      </c>
      <c r="E40" s="360">
        <v>1</v>
      </c>
      <c r="F40" s="25">
        <f t="shared" si="22"/>
        <v>4.8599198152604718E-3</v>
      </c>
      <c r="G40" s="25">
        <f t="shared" si="23"/>
        <v>0</v>
      </c>
      <c r="H40" s="410">
        <v>3576411730.1399999</v>
      </c>
      <c r="I40" s="360">
        <v>1</v>
      </c>
      <c r="J40" s="25">
        <f t="shared" si="24"/>
        <v>3.1997527380062925E-3</v>
      </c>
      <c r="K40" s="25">
        <f t="shared" si="25"/>
        <v>0</v>
      </c>
      <c r="L40" s="410">
        <v>3403813200.73</v>
      </c>
      <c r="M40" s="360">
        <v>1</v>
      </c>
      <c r="N40" s="25">
        <f t="shared" si="26"/>
        <v>-4.826025145691025E-2</v>
      </c>
      <c r="O40" s="25">
        <f t="shared" si="27"/>
        <v>0</v>
      </c>
      <c r="P40" s="410">
        <v>3428923281.4200001</v>
      </c>
      <c r="Q40" s="360">
        <v>1</v>
      </c>
      <c r="R40" s="25">
        <f t="shared" si="28"/>
        <v>7.3770442762883743E-3</v>
      </c>
      <c r="S40" s="25">
        <f t="shared" si="29"/>
        <v>0</v>
      </c>
      <c r="T40" s="410">
        <v>3397855925.27</v>
      </c>
      <c r="U40" s="360">
        <v>1</v>
      </c>
      <c r="V40" s="25">
        <f t="shared" si="30"/>
        <v>-9.0603824000210203E-3</v>
      </c>
      <c r="W40" s="25">
        <f t="shared" si="31"/>
        <v>0</v>
      </c>
      <c r="X40" s="410">
        <v>3391932652.9899998</v>
      </c>
      <c r="Y40" s="360">
        <v>1</v>
      </c>
      <c r="Z40" s="25">
        <f t="shared" si="32"/>
        <v>-1.7432382097041198E-3</v>
      </c>
      <c r="AA40" s="25">
        <f t="shared" si="33"/>
        <v>0</v>
      </c>
      <c r="AB40" s="410">
        <v>3431324522.4000001</v>
      </c>
      <c r="AC40" s="360">
        <v>1</v>
      </c>
      <c r="AD40" s="25">
        <f t="shared" si="34"/>
        <v>1.1613399627871815E-2</v>
      </c>
      <c r="AE40" s="25">
        <f t="shared" si="35"/>
        <v>0</v>
      </c>
      <c r="AF40" s="410">
        <v>3422234636.6599998</v>
      </c>
      <c r="AG40" s="360">
        <v>1</v>
      </c>
      <c r="AH40" s="25">
        <f t="shared" si="36"/>
        <v>-2.6490894931856905E-3</v>
      </c>
      <c r="AI40" s="25">
        <f t="shared" si="37"/>
        <v>0</v>
      </c>
      <c r="AJ40" s="26">
        <f t="shared" si="16"/>
        <v>-4.3328556377992666E-3</v>
      </c>
      <c r="AK40" s="26">
        <f t="shared" si="17"/>
        <v>0</v>
      </c>
      <c r="AL40" s="27">
        <f t="shared" si="18"/>
        <v>-4.0047623047484118E-2</v>
      </c>
      <c r="AM40" s="27">
        <f t="shared" si="19"/>
        <v>0</v>
      </c>
      <c r="AN40" s="28">
        <f t="shared" si="20"/>
        <v>1.887613354045465E-2</v>
      </c>
      <c r="AO40" s="85">
        <f t="shared" si="21"/>
        <v>0</v>
      </c>
      <c r="AP40" s="32"/>
      <c r="AQ40" s="40"/>
      <c r="AR40" s="37"/>
      <c r="AS40" s="31"/>
      <c r="AT40" s="31"/>
    </row>
    <row r="41" spans="1:47" s="99" customFormat="1">
      <c r="A41" s="229" t="s">
        <v>133</v>
      </c>
      <c r="B41" s="410">
        <v>576998081.59000003</v>
      </c>
      <c r="C41" s="360">
        <v>10</v>
      </c>
      <c r="D41" s="410">
        <v>562459855.68000007</v>
      </c>
      <c r="E41" s="360">
        <v>10</v>
      </c>
      <c r="F41" s="25">
        <f t="shared" si="22"/>
        <v>-2.5196315852451058E-2</v>
      </c>
      <c r="G41" s="25">
        <f t="shared" si="23"/>
        <v>0</v>
      </c>
      <c r="H41" s="410">
        <v>560121987.83000016</v>
      </c>
      <c r="I41" s="360">
        <v>10</v>
      </c>
      <c r="J41" s="25">
        <f t="shared" si="24"/>
        <v>-4.1565061513118657E-3</v>
      </c>
      <c r="K41" s="25">
        <f t="shared" si="25"/>
        <v>0</v>
      </c>
      <c r="L41" s="410">
        <v>547193035.01999998</v>
      </c>
      <c r="M41" s="360">
        <v>10</v>
      </c>
      <c r="N41" s="25">
        <f t="shared" si="26"/>
        <v>-2.308238757076643E-2</v>
      </c>
      <c r="O41" s="25">
        <f t="shared" si="27"/>
        <v>0</v>
      </c>
      <c r="P41" s="410">
        <v>556903298.69000006</v>
      </c>
      <c r="Q41" s="360">
        <v>10</v>
      </c>
      <c r="R41" s="25">
        <f t="shared" si="28"/>
        <v>1.7745590766967939E-2</v>
      </c>
      <c r="S41" s="25">
        <f t="shared" si="29"/>
        <v>0</v>
      </c>
      <c r="T41" s="410">
        <v>559234505.22000003</v>
      </c>
      <c r="U41" s="360">
        <v>10</v>
      </c>
      <c r="V41" s="25">
        <f t="shared" si="30"/>
        <v>4.1860167384241628E-3</v>
      </c>
      <c r="W41" s="25">
        <f t="shared" si="31"/>
        <v>0</v>
      </c>
      <c r="X41" s="410">
        <v>572553201.76999998</v>
      </c>
      <c r="Y41" s="360">
        <v>10</v>
      </c>
      <c r="Z41" s="25">
        <f t="shared" si="32"/>
        <v>2.3815942016597213E-2</v>
      </c>
      <c r="AA41" s="25">
        <f t="shared" si="33"/>
        <v>0</v>
      </c>
      <c r="AB41" s="410">
        <v>558022892.17999995</v>
      </c>
      <c r="AC41" s="360">
        <v>10</v>
      </c>
      <c r="AD41" s="25">
        <f t="shared" si="34"/>
        <v>-2.5378095074974353E-2</v>
      </c>
      <c r="AE41" s="25">
        <f t="shared" si="35"/>
        <v>0</v>
      </c>
      <c r="AF41" s="410">
        <v>558022892.17999995</v>
      </c>
      <c r="AG41" s="360">
        <v>10</v>
      </c>
      <c r="AH41" s="25">
        <f t="shared" si="36"/>
        <v>0</v>
      </c>
      <c r="AI41" s="25">
        <f t="shared" si="37"/>
        <v>0</v>
      </c>
      <c r="AJ41" s="26">
        <f t="shared" si="16"/>
        <v>-4.0082193909392987E-3</v>
      </c>
      <c r="AK41" s="26">
        <f t="shared" si="17"/>
        <v>0</v>
      </c>
      <c r="AL41" s="27">
        <f t="shared" si="18"/>
        <v>-7.8884980949190404E-3</v>
      </c>
      <c r="AM41" s="27">
        <f t="shared" si="19"/>
        <v>0</v>
      </c>
      <c r="AN41" s="28">
        <f t="shared" si="20"/>
        <v>1.927276554392475E-2</v>
      </c>
      <c r="AO41" s="85">
        <f t="shared" si="21"/>
        <v>0</v>
      </c>
      <c r="AP41" s="32"/>
      <c r="AQ41" s="40"/>
      <c r="AR41" s="37"/>
      <c r="AS41" s="31"/>
      <c r="AT41" s="31"/>
    </row>
    <row r="42" spans="1:47" s="99" customFormat="1">
      <c r="A42" s="229" t="s">
        <v>143</v>
      </c>
      <c r="B42" s="410">
        <v>619867092.22000003</v>
      </c>
      <c r="C42" s="360">
        <v>1</v>
      </c>
      <c r="D42" s="410">
        <v>613914599.53999996</v>
      </c>
      <c r="E42" s="360">
        <v>1</v>
      </c>
      <c r="F42" s="25">
        <f t="shared" si="22"/>
        <v>-9.6028531837070632E-3</v>
      </c>
      <c r="G42" s="25">
        <f t="shared" si="23"/>
        <v>0</v>
      </c>
      <c r="H42" s="410">
        <v>601503514.42999995</v>
      </c>
      <c r="I42" s="360">
        <v>1</v>
      </c>
      <c r="J42" s="25">
        <f t="shared" si="24"/>
        <v>-2.0216305524090022E-2</v>
      </c>
      <c r="K42" s="25">
        <f t="shared" si="25"/>
        <v>0</v>
      </c>
      <c r="L42" s="410">
        <v>592660909.08000004</v>
      </c>
      <c r="M42" s="360">
        <v>1</v>
      </c>
      <c r="N42" s="25">
        <f t="shared" si="26"/>
        <v>-1.4700837381439713E-2</v>
      </c>
      <c r="O42" s="25">
        <f t="shared" si="27"/>
        <v>0</v>
      </c>
      <c r="P42" s="410">
        <v>592206416.49000001</v>
      </c>
      <c r="Q42" s="360">
        <v>1</v>
      </c>
      <c r="R42" s="25">
        <f t="shared" si="28"/>
        <v>-7.6686783797762497E-4</v>
      </c>
      <c r="S42" s="25">
        <f t="shared" si="29"/>
        <v>0</v>
      </c>
      <c r="T42" s="410">
        <v>593906026.21000004</v>
      </c>
      <c r="U42" s="360">
        <v>1</v>
      </c>
      <c r="V42" s="25">
        <f t="shared" si="30"/>
        <v>2.8699616766626646E-3</v>
      </c>
      <c r="W42" s="25">
        <f t="shared" si="31"/>
        <v>0</v>
      </c>
      <c r="X42" s="410">
        <v>595717316.98000002</v>
      </c>
      <c r="Y42" s="360">
        <v>1</v>
      </c>
      <c r="Z42" s="25">
        <f t="shared" si="32"/>
        <v>3.0497935532978145E-3</v>
      </c>
      <c r="AA42" s="25">
        <f t="shared" si="33"/>
        <v>0</v>
      </c>
      <c r="AB42" s="410">
        <v>594233140.73000002</v>
      </c>
      <c r="AC42" s="360">
        <v>1</v>
      </c>
      <c r="AD42" s="25">
        <f t="shared" si="34"/>
        <v>-2.4914102841999946E-3</v>
      </c>
      <c r="AE42" s="25">
        <f t="shared" si="35"/>
        <v>0</v>
      </c>
      <c r="AF42" s="410">
        <v>596204421.94000006</v>
      </c>
      <c r="AG42" s="360">
        <v>1</v>
      </c>
      <c r="AH42" s="25">
        <f t="shared" si="36"/>
        <v>3.3173531984068915E-3</v>
      </c>
      <c r="AI42" s="25">
        <f t="shared" si="37"/>
        <v>0</v>
      </c>
      <c r="AJ42" s="26">
        <f t="shared" si="16"/>
        <v>-4.8176457228808808E-3</v>
      </c>
      <c r="AK42" s="26">
        <f t="shared" si="17"/>
        <v>0</v>
      </c>
      <c r="AL42" s="27">
        <f t="shared" si="18"/>
        <v>-2.8847949883045561E-2</v>
      </c>
      <c r="AM42" s="27">
        <f t="shared" si="19"/>
        <v>0</v>
      </c>
      <c r="AN42" s="28">
        <f t="shared" si="20"/>
        <v>8.9975290259409792E-3</v>
      </c>
      <c r="AO42" s="85">
        <f t="shared" si="21"/>
        <v>0</v>
      </c>
      <c r="AP42" s="32"/>
      <c r="AQ42" s="40"/>
      <c r="AR42" s="37"/>
      <c r="AS42" s="31"/>
      <c r="AT42" s="31"/>
    </row>
    <row r="43" spans="1:47" s="99" customFormat="1">
      <c r="A43" s="229" t="s">
        <v>181</v>
      </c>
      <c r="B43" s="410">
        <v>6673013243.3800001</v>
      </c>
      <c r="C43" s="360">
        <v>100</v>
      </c>
      <c r="D43" s="410">
        <v>6900570253.4300003</v>
      </c>
      <c r="E43" s="360">
        <v>100</v>
      </c>
      <c r="F43" s="25">
        <f t="shared" si="22"/>
        <v>3.4101087732105038E-2</v>
      </c>
      <c r="G43" s="25">
        <f t="shared" si="23"/>
        <v>0</v>
      </c>
      <c r="H43" s="410">
        <v>6939673581.8500004</v>
      </c>
      <c r="I43" s="360">
        <v>100</v>
      </c>
      <c r="J43" s="25">
        <f t="shared" si="24"/>
        <v>5.6666807211423371E-3</v>
      </c>
      <c r="K43" s="25">
        <f t="shared" si="25"/>
        <v>0</v>
      </c>
      <c r="L43" s="410">
        <v>6914136422.7300005</v>
      </c>
      <c r="M43" s="360">
        <v>100</v>
      </c>
      <c r="N43" s="25">
        <f t="shared" si="26"/>
        <v>-3.6798790056624116E-3</v>
      </c>
      <c r="O43" s="25">
        <f t="shared" si="27"/>
        <v>0</v>
      </c>
      <c r="P43" s="410">
        <v>6671927925.3100004</v>
      </c>
      <c r="Q43" s="360">
        <v>100</v>
      </c>
      <c r="R43" s="25">
        <f t="shared" si="28"/>
        <v>-3.5030910964346532E-2</v>
      </c>
      <c r="S43" s="25">
        <f t="shared" si="29"/>
        <v>0</v>
      </c>
      <c r="T43" s="410">
        <v>6730569802.5999994</v>
      </c>
      <c r="U43" s="360">
        <v>100</v>
      </c>
      <c r="V43" s="25">
        <f t="shared" si="30"/>
        <v>8.7893451407861697E-3</v>
      </c>
      <c r="W43" s="25">
        <f t="shared" si="31"/>
        <v>0</v>
      </c>
      <c r="X43" s="410">
        <v>6699360664.6967001</v>
      </c>
      <c r="Y43" s="360">
        <v>100</v>
      </c>
      <c r="Z43" s="25">
        <f t="shared" si="32"/>
        <v>-4.6369235917059111E-3</v>
      </c>
      <c r="AA43" s="25">
        <f t="shared" si="33"/>
        <v>0</v>
      </c>
      <c r="AB43" s="410">
        <v>6963643630.8299999</v>
      </c>
      <c r="AC43" s="360">
        <v>100</v>
      </c>
      <c r="AD43" s="25">
        <f t="shared" si="34"/>
        <v>3.9448983173271911E-2</v>
      </c>
      <c r="AE43" s="25">
        <f t="shared" si="35"/>
        <v>0</v>
      </c>
      <c r="AF43" s="410">
        <v>7074596372.4399996</v>
      </c>
      <c r="AG43" s="360">
        <v>100</v>
      </c>
      <c r="AH43" s="25">
        <f t="shared" si="36"/>
        <v>1.5933144700107975E-2</v>
      </c>
      <c r="AI43" s="25">
        <f t="shared" si="37"/>
        <v>0</v>
      </c>
      <c r="AJ43" s="26">
        <f t="shared" si="16"/>
        <v>7.5739409882123222E-3</v>
      </c>
      <c r="AK43" s="26">
        <f t="shared" si="17"/>
        <v>0</v>
      </c>
      <c r="AL43" s="27">
        <f t="shared" si="18"/>
        <v>2.5219092425513352E-2</v>
      </c>
      <c r="AM43" s="27">
        <f t="shared" si="19"/>
        <v>0</v>
      </c>
      <c r="AN43" s="28">
        <f t="shared" si="20"/>
        <v>2.3560336077192618E-2</v>
      </c>
      <c r="AO43" s="85">
        <f t="shared" si="21"/>
        <v>0</v>
      </c>
      <c r="AP43" s="32"/>
      <c r="AQ43" s="40"/>
      <c r="AR43" s="37"/>
      <c r="AS43" s="31"/>
      <c r="AT43" s="31"/>
    </row>
    <row r="44" spans="1:47" s="99" customFormat="1">
      <c r="A44" s="229" t="s">
        <v>146</v>
      </c>
      <c r="B44" s="399">
        <v>282952134.01999998</v>
      </c>
      <c r="C44" s="360">
        <v>1</v>
      </c>
      <c r="D44" s="399">
        <v>283284305.5</v>
      </c>
      <c r="E44" s="360">
        <v>1</v>
      </c>
      <c r="F44" s="25">
        <f t="shared" si="22"/>
        <v>1.1739493718628045E-3</v>
      </c>
      <c r="G44" s="25">
        <f t="shared" si="23"/>
        <v>0</v>
      </c>
      <c r="H44" s="399">
        <v>282908042.54000002</v>
      </c>
      <c r="I44" s="360">
        <v>1</v>
      </c>
      <c r="J44" s="25">
        <f t="shared" si="24"/>
        <v>-1.3282167514923574E-3</v>
      </c>
      <c r="K44" s="25">
        <f t="shared" si="25"/>
        <v>0</v>
      </c>
      <c r="L44" s="399">
        <v>284035006.75999999</v>
      </c>
      <c r="M44" s="360">
        <v>1</v>
      </c>
      <c r="N44" s="25">
        <f t="shared" si="26"/>
        <v>3.9835001150263479E-3</v>
      </c>
      <c r="O44" s="25">
        <f t="shared" si="27"/>
        <v>0</v>
      </c>
      <c r="P44" s="399">
        <v>280673968.76999998</v>
      </c>
      <c r="Q44" s="360">
        <v>1</v>
      </c>
      <c r="R44" s="25">
        <f t="shared" si="28"/>
        <v>-1.183318221348671E-2</v>
      </c>
      <c r="S44" s="25">
        <f t="shared" si="29"/>
        <v>0</v>
      </c>
      <c r="T44" s="399">
        <v>280619219.56</v>
      </c>
      <c r="U44" s="360">
        <v>1</v>
      </c>
      <c r="V44" s="25">
        <f t="shared" si="30"/>
        <v>-1.9506336921769584E-4</v>
      </c>
      <c r="W44" s="25">
        <f t="shared" si="31"/>
        <v>0</v>
      </c>
      <c r="X44" s="399">
        <v>277565631.44999999</v>
      </c>
      <c r="Y44" s="360">
        <v>1</v>
      </c>
      <c r="Z44" s="25">
        <f t="shared" si="32"/>
        <v>-1.0881607164284476E-2</v>
      </c>
      <c r="AA44" s="25">
        <f t="shared" si="33"/>
        <v>0</v>
      </c>
      <c r="AB44" s="399">
        <v>286381071.82999998</v>
      </c>
      <c r="AC44" s="360">
        <v>1</v>
      </c>
      <c r="AD44" s="25">
        <f t="shared" si="34"/>
        <v>3.1759841209260044E-2</v>
      </c>
      <c r="AE44" s="25">
        <f t="shared" si="35"/>
        <v>0</v>
      </c>
      <c r="AF44" s="399">
        <v>305293108.5</v>
      </c>
      <c r="AG44" s="360">
        <v>1</v>
      </c>
      <c r="AH44" s="25">
        <f t="shared" si="36"/>
        <v>6.6038012041614538E-2</v>
      </c>
      <c r="AI44" s="25">
        <f t="shared" si="37"/>
        <v>0</v>
      </c>
      <c r="AJ44" s="26">
        <f t="shared" si="16"/>
        <v>9.8396541549103118E-3</v>
      </c>
      <c r="AK44" s="26">
        <f t="shared" si="17"/>
        <v>0</v>
      </c>
      <c r="AL44" s="27">
        <f t="shared" si="18"/>
        <v>7.7691571939201551E-2</v>
      </c>
      <c r="AM44" s="27">
        <f t="shared" si="19"/>
        <v>0</v>
      </c>
      <c r="AN44" s="28">
        <f t="shared" si="20"/>
        <v>2.6383540357217145E-2</v>
      </c>
      <c r="AO44" s="85">
        <f t="shared" si="21"/>
        <v>0</v>
      </c>
      <c r="AP44" s="32"/>
      <c r="AQ44" s="40"/>
      <c r="AR44" s="37"/>
      <c r="AS44" s="31"/>
      <c r="AT44" s="31"/>
    </row>
    <row r="45" spans="1:47" s="99" customFormat="1">
      <c r="A45" s="229" t="s">
        <v>151</v>
      </c>
      <c r="B45" s="410">
        <v>450189649.56999999</v>
      </c>
      <c r="C45" s="360">
        <v>100</v>
      </c>
      <c r="D45" s="410">
        <v>438284761.25999999</v>
      </c>
      <c r="E45" s="360">
        <v>100</v>
      </c>
      <c r="F45" s="25">
        <f t="shared" si="22"/>
        <v>-2.6444162635393755E-2</v>
      </c>
      <c r="G45" s="25">
        <f t="shared" si="23"/>
        <v>0</v>
      </c>
      <c r="H45" s="410">
        <v>465118409.31</v>
      </c>
      <c r="I45" s="360">
        <v>100</v>
      </c>
      <c r="J45" s="25">
        <f t="shared" si="24"/>
        <v>6.1224232329815623E-2</v>
      </c>
      <c r="K45" s="25">
        <f t="shared" si="25"/>
        <v>0</v>
      </c>
      <c r="L45" s="410">
        <v>464363304.60000002</v>
      </c>
      <c r="M45" s="360">
        <v>100</v>
      </c>
      <c r="N45" s="25">
        <f t="shared" si="26"/>
        <v>-1.6234676909911419E-3</v>
      </c>
      <c r="O45" s="25">
        <f t="shared" si="27"/>
        <v>0</v>
      </c>
      <c r="P45" s="410">
        <v>466482873.87</v>
      </c>
      <c r="Q45" s="360">
        <v>100</v>
      </c>
      <c r="R45" s="25">
        <f t="shared" si="28"/>
        <v>4.564463317844992E-3</v>
      </c>
      <c r="S45" s="25">
        <f t="shared" si="29"/>
        <v>0</v>
      </c>
      <c r="T45" s="410">
        <v>457811338.45999998</v>
      </c>
      <c r="U45" s="360">
        <v>100</v>
      </c>
      <c r="V45" s="25">
        <f t="shared" si="30"/>
        <v>-1.8589182788340951E-2</v>
      </c>
      <c r="W45" s="25">
        <f t="shared" si="31"/>
        <v>0</v>
      </c>
      <c r="X45" s="410">
        <v>462034006.75999999</v>
      </c>
      <c r="Y45" s="360">
        <v>100</v>
      </c>
      <c r="Z45" s="25">
        <f t="shared" si="32"/>
        <v>9.2235992105489453E-3</v>
      </c>
      <c r="AA45" s="25">
        <f t="shared" si="33"/>
        <v>0</v>
      </c>
      <c r="AB45" s="410">
        <v>457969994.82999998</v>
      </c>
      <c r="AC45" s="360">
        <v>100</v>
      </c>
      <c r="AD45" s="25">
        <f t="shared" si="34"/>
        <v>-8.7959151719129349E-3</v>
      </c>
      <c r="AE45" s="25">
        <f t="shared" si="35"/>
        <v>0</v>
      </c>
      <c r="AF45" s="410">
        <v>447636162.89999998</v>
      </c>
      <c r="AG45" s="360">
        <v>100</v>
      </c>
      <c r="AH45" s="25">
        <f t="shared" si="36"/>
        <v>-2.2564430086377079E-2</v>
      </c>
      <c r="AI45" s="25">
        <f t="shared" si="37"/>
        <v>0</v>
      </c>
      <c r="AJ45" s="26">
        <f t="shared" si="16"/>
        <v>-3.7560793935078858E-4</v>
      </c>
      <c r="AK45" s="26">
        <f t="shared" si="17"/>
        <v>0</v>
      </c>
      <c r="AL45" s="27">
        <f t="shared" si="18"/>
        <v>2.1336360436343193E-2</v>
      </c>
      <c r="AM45" s="27">
        <f t="shared" si="19"/>
        <v>0</v>
      </c>
      <c r="AN45" s="28">
        <f t="shared" si="20"/>
        <v>2.799794842474532E-2</v>
      </c>
      <c r="AO45" s="85">
        <f t="shared" si="21"/>
        <v>0</v>
      </c>
      <c r="AP45" s="32"/>
      <c r="AQ45" s="40"/>
      <c r="AR45" s="37"/>
      <c r="AS45" s="31"/>
      <c r="AT45" s="31"/>
    </row>
    <row r="46" spans="1:47" s="114" customFormat="1">
      <c r="A46" s="229" t="s">
        <v>163</v>
      </c>
      <c r="B46" s="410">
        <v>341102433.36000001</v>
      </c>
      <c r="C46" s="360">
        <v>1</v>
      </c>
      <c r="D46" s="410">
        <v>365260854.89999998</v>
      </c>
      <c r="E46" s="360">
        <v>1</v>
      </c>
      <c r="F46" s="25">
        <f t="shared" si="22"/>
        <v>7.0824535908552519E-2</v>
      </c>
      <c r="G46" s="25">
        <f t="shared" si="23"/>
        <v>0</v>
      </c>
      <c r="H46" s="410">
        <v>442688929.48000002</v>
      </c>
      <c r="I46" s="360">
        <v>1</v>
      </c>
      <c r="J46" s="25">
        <f t="shared" si="24"/>
        <v>0.21198021507450632</v>
      </c>
      <c r="K46" s="25">
        <f t="shared" si="25"/>
        <v>0</v>
      </c>
      <c r="L46" s="410">
        <v>456334206.87</v>
      </c>
      <c r="M46" s="360">
        <v>1</v>
      </c>
      <c r="N46" s="25">
        <f t="shared" si="26"/>
        <v>3.0823624629665508E-2</v>
      </c>
      <c r="O46" s="25">
        <f t="shared" si="27"/>
        <v>0</v>
      </c>
      <c r="P46" s="410">
        <v>467598855.36000001</v>
      </c>
      <c r="Q46" s="360">
        <v>1</v>
      </c>
      <c r="R46" s="25">
        <f t="shared" si="28"/>
        <v>2.4685084572695797E-2</v>
      </c>
      <c r="S46" s="25">
        <f t="shared" si="29"/>
        <v>0</v>
      </c>
      <c r="T46" s="410">
        <v>479861408.12</v>
      </c>
      <c r="U46" s="360">
        <v>1</v>
      </c>
      <c r="V46" s="25">
        <f t="shared" si="30"/>
        <v>2.6224514066783087E-2</v>
      </c>
      <c r="W46" s="25">
        <f t="shared" si="31"/>
        <v>0</v>
      </c>
      <c r="X46" s="410">
        <v>479437591.37</v>
      </c>
      <c r="Y46" s="360">
        <v>1</v>
      </c>
      <c r="Z46" s="25">
        <f t="shared" si="32"/>
        <v>-8.8320657345717453E-4</v>
      </c>
      <c r="AA46" s="25">
        <f t="shared" si="33"/>
        <v>0</v>
      </c>
      <c r="AB46" s="410">
        <v>481958684.97000003</v>
      </c>
      <c r="AC46" s="360">
        <v>1</v>
      </c>
      <c r="AD46" s="25">
        <f t="shared" si="34"/>
        <v>5.2584395662341821E-3</v>
      </c>
      <c r="AE46" s="25">
        <f t="shared" si="35"/>
        <v>0</v>
      </c>
      <c r="AF46" s="410">
        <v>483059729.19999999</v>
      </c>
      <c r="AG46" s="360">
        <v>1</v>
      </c>
      <c r="AH46" s="25">
        <f t="shared" si="36"/>
        <v>2.2845199481538445E-3</v>
      </c>
      <c r="AI46" s="25">
        <f t="shared" si="37"/>
        <v>0</v>
      </c>
      <c r="AJ46" s="26">
        <f t="shared" si="16"/>
        <v>4.6399715899141762E-2</v>
      </c>
      <c r="AK46" s="26">
        <f t="shared" si="17"/>
        <v>0</v>
      </c>
      <c r="AL46" s="27">
        <f t="shared" si="18"/>
        <v>0.32250615613395156</v>
      </c>
      <c r="AM46" s="27">
        <f t="shared" si="19"/>
        <v>0</v>
      </c>
      <c r="AN46" s="28">
        <f t="shared" si="20"/>
        <v>7.0719851760464456E-2</v>
      </c>
      <c r="AO46" s="85">
        <f t="shared" si="21"/>
        <v>0</v>
      </c>
      <c r="AP46" s="32"/>
      <c r="AQ46" s="40"/>
      <c r="AR46" s="37"/>
      <c r="AS46" s="31"/>
      <c r="AT46" s="31"/>
    </row>
    <row r="47" spans="1:47" s="114" customFormat="1">
      <c r="A47" s="229" t="s">
        <v>171</v>
      </c>
      <c r="B47" s="410">
        <v>1652903236.48</v>
      </c>
      <c r="C47" s="360">
        <v>1</v>
      </c>
      <c r="D47" s="410">
        <v>1641067824.1400001</v>
      </c>
      <c r="E47" s="360">
        <v>1</v>
      </c>
      <c r="F47" s="25">
        <f t="shared" si="22"/>
        <v>-7.1603782234732904E-3</v>
      </c>
      <c r="G47" s="25">
        <f t="shared" si="23"/>
        <v>0</v>
      </c>
      <c r="H47" s="410">
        <v>1663400343.8399999</v>
      </c>
      <c r="I47" s="360">
        <v>1</v>
      </c>
      <c r="J47" s="25">
        <f t="shared" si="24"/>
        <v>1.3608529380376551E-2</v>
      </c>
      <c r="K47" s="25">
        <f t="shared" si="25"/>
        <v>0</v>
      </c>
      <c r="L47" s="410">
        <v>1644162941.1500001</v>
      </c>
      <c r="M47" s="360">
        <v>1</v>
      </c>
      <c r="N47" s="25">
        <f t="shared" si="26"/>
        <v>-1.1565106837473539E-2</v>
      </c>
      <c r="O47" s="25">
        <f t="shared" si="27"/>
        <v>0</v>
      </c>
      <c r="P47" s="410">
        <v>1610533800.48</v>
      </c>
      <c r="Q47" s="360">
        <v>1</v>
      </c>
      <c r="R47" s="25">
        <f t="shared" si="28"/>
        <v>-2.0453654457433745E-2</v>
      </c>
      <c r="S47" s="25">
        <f t="shared" si="29"/>
        <v>0</v>
      </c>
      <c r="T47" s="410">
        <v>1634446831.6500001</v>
      </c>
      <c r="U47" s="360">
        <v>1</v>
      </c>
      <c r="V47" s="25">
        <f t="shared" si="30"/>
        <v>1.4847891526941619E-2</v>
      </c>
      <c r="W47" s="25">
        <f t="shared" si="31"/>
        <v>0</v>
      </c>
      <c r="X47" s="410">
        <v>1698096152.96</v>
      </c>
      <c r="Y47" s="360">
        <v>1</v>
      </c>
      <c r="Z47" s="25">
        <f t="shared" si="32"/>
        <v>3.894242386933134E-2</v>
      </c>
      <c r="AA47" s="25">
        <f t="shared" si="33"/>
        <v>0</v>
      </c>
      <c r="AB47" s="410">
        <v>1685068093.4000001</v>
      </c>
      <c r="AC47" s="360">
        <v>1</v>
      </c>
      <c r="AD47" s="25">
        <f t="shared" si="34"/>
        <v>-7.6721565721059783E-3</v>
      </c>
      <c r="AE47" s="25">
        <f t="shared" si="35"/>
        <v>0</v>
      </c>
      <c r="AF47" s="410">
        <v>1608416132.72</v>
      </c>
      <c r="AG47" s="360">
        <v>1</v>
      </c>
      <c r="AH47" s="25">
        <f t="shared" si="36"/>
        <v>-4.5488939574743044E-2</v>
      </c>
      <c r="AI47" s="25">
        <f t="shared" si="37"/>
        <v>0</v>
      </c>
      <c r="AJ47" s="26">
        <f t="shared" si="16"/>
        <v>-3.1176738610725115E-3</v>
      </c>
      <c r="AK47" s="26">
        <f t="shared" si="17"/>
        <v>0</v>
      </c>
      <c r="AL47" s="27">
        <f t="shared" si="18"/>
        <v>-1.9896613009953542E-2</v>
      </c>
      <c r="AM47" s="27">
        <f t="shared" si="19"/>
        <v>0</v>
      </c>
      <c r="AN47" s="28">
        <f t="shared" si="20"/>
        <v>2.5567517093569959E-2</v>
      </c>
      <c r="AO47" s="85">
        <f t="shared" si="21"/>
        <v>0</v>
      </c>
      <c r="AP47" s="32"/>
      <c r="AQ47" s="40"/>
      <c r="AR47" s="37"/>
      <c r="AS47" s="31"/>
      <c r="AT47" s="31"/>
    </row>
    <row r="48" spans="1:47" s="125" customFormat="1">
      <c r="A48" s="229" t="s">
        <v>176</v>
      </c>
      <c r="B48" s="410">
        <v>143436859.47</v>
      </c>
      <c r="C48" s="360">
        <v>1</v>
      </c>
      <c r="D48" s="410">
        <v>143794856.75999999</v>
      </c>
      <c r="E48" s="360">
        <v>1</v>
      </c>
      <c r="F48" s="25">
        <f t="shared" si="22"/>
        <v>2.4958528186046019E-3</v>
      </c>
      <c r="G48" s="25">
        <f t="shared" si="23"/>
        <v>0</v>
      </c>
      <c r="H48" s="410">
        <v>144274880.11000001</v>
      </c>
      <c r="I48" s="360">
        <v>1</v>
      </c>
      <c r="J48" s="25">
        <f t="shared" si="24"/>
        <v>3.338251178212891E-3</v>
      </c>
      <c r="K48" s="25">
        <f t="shared" si="25"/>
        <v>0</v>
      </c>
      <c r="L48" s="410">
        <v>143604540.80000001</v>
      </c>
      <c r="M48" s="360">
        <v>1</v>
      </c>
      <c r="N48" s="25">
        <f t="shared" si="26"/>
        <v>-4.6462648902491771E-3</v>
      </c>
      <c r="O48" s="25">
        <f t="shared" si="27"/>
        <v>0</v>
      </c>
      <c r="P48" s="410">
        <v>144064537.55000001</v>
      </c>
      <c r="Q48" s="360">
        <v>1</v>
      </c>
      <c r="R48" s="25">
        <f t="shared" si="28"/>
        <v>3.2032186965497401E-3</v>
      </c>
      <c r="S48" s="25">
        <f t="shared" si="29"/>
        <v>0</v>
      </c>
      <c r="T48" s="410">
        <v>143262088.61000001</v>
      </c>
      <c r="U48" s="360">
        <v>1</v>
      </c>
      <c r="V48" s="25">
        <f t="shared" si="30"/>
        <v>-5.5700657055973565E-3</v>
      </c>
      <c r="W48" s="25">
        <f t="shared" si="31"/>
        <v>0</v>
      </c>
      <c r="X48" s="410">
        <v>142180570.80000001</v>
      </c>
      <c r="Y48" s="360">
        <v>1</v>
      </c>
      <c r="Z48" s="25">
        <f t="shared" si="32"/>
        <v>-7.5492254824247344E-3</v>
      </c>
      <c r="AA48" s="25">
        <f t="shared" si="33"/>
        <v>0</v>
      </c>
      <c r="AB48" s="410">
        <v>141020579.27000001</v>
      </c>
      <c r="AC48" s="360">
        <v>1</v>
      </c>
      <c r="AD48" s="25">
        <f t="shared" si="34"/>
        <v>-8.1585797797345816E-3</v>
      </c>
      <c r="AE48" s="25">
        <f t="shared" si="35"/>
        <v>0</v>
      </c>
      <c r="AF48" s="410">
        <v>141458938.34999999</v>
      </c>
      <c r="AG48" s="360">
        <v>1</v>
      </c>
      <c r="AH48" s="25">
        <f t="shared" si="36"/>
        <v>3.1084759562694376E-3</v>
      </c>
      <c r="AI48" s="25">
        <f t="shared" si="37"/>
        <v>0</v>
      </c>
      <c r="AJ48" s="26">
        <f t="shared" si="16"/>
        <v>-1.7222921510461472E-3</v>
      </c>
      <c r="AK48" s="26">
        <f t="shared" si="17"/>
        <v>0</v>
      </c>
      <c r="AL48" s="27">
        <f t="shared" si="18"/>
        <v>-1.6244798059076259E-2</v>
      </c>
      <c r="AM48" s="27">
        <f t="shared" si="19"/>
        <v>0</v>
      </c>
      <c r="AN48" s="28">
        <f t="shared" si="20"/>
        <v>5.2062154033559443E-3</v>
      </c>
      <c r="AO48" s="85">
        <f t="shared" si="21"/>
        <v>0</v>
      </c>
      <c r="AP48" s="32"/>
      <c r="AQ48" s="40"/>
      <c r="AR48" s="37"/>
      <c r="AS48" s="31"/>
      <c r="AT48" s="31"/>
    </row>
    <row r="49" spans="1:48" s="125" customFormat="1">
      <c r="A49" s="229" t="s">
        <v>187</v>
      </c>
      <c r="B49" s="410">
        <v>1020095506.63</v>
      </c>
      <c r="C49" s="360">
        <v>1</v>
      </c>
      <c r="D49" s="410">
        <v>1021398257.8099999</v>
      </c>
      <c r="E49" s="360">
        <v>1</v>
      </c>
      <c r="F49" s="25">
        <f t="shared" si="22"/>
        <v>1.2770874604709635E-3</v>
      </c>
      <c r="G49" s="25">
        <f t="shared" si="23"/>
        <v>0</v>
      </c>
      <c r="H49" s="410">
        <v>1019940602.47</v>
      </c>
      <c r="I49" s="360">
        <v>1</v>
      </c>
      <c r="J49" s="25">
        <f t="shared" si="24"/>
        <v>-1.4271175115623377E-3</v>
      </c>
      <c r="K49" s="25">
        <f t="shared" si="25"/>
        <v>0</v>
      </c>
      <c r="L49" s="410">
        <v>1033377258.61</v>
      </c>
      <c r="M49" s="360">
        <v>1</v>
      </c>
      <c r="N49" s="25">
        <f t="shared" si="26"/>
        <v>1.3173959451619345E-2</v>
      </c>
      <c r="O49" s="25">
        <f t="shared" si="27"/>
        <v>0</v>
      </c>
      <c r="P49" s="410">
        <v>1032689916.99</v>
      </c>
      <c r="Q49" s="360">
        <v>1</v>
      </c>
      <c r="R49" s="25">
        <f t="shared" si="28"/>
        <v>-6.6514103564128241E-4</v>
      </c>
      <c r="S49" s="25">
        <f t="shared" si="29"/>
        <v>0</v>
      </c>
      <c r="T49" s="410">
        <v>1029546567.4400001</v>
      </c>
      <c r="U49" s="360">
        <v>1</v>
      </c>
      <c r="V49" s="25">
        <f t="shared" si="30"/>
        <v>-3.0438464618323478E-3</v>
      </c>
      <c r="W49" s="25">
        <f t="shared" si="31"/>
        <v>0</v>
      </c>
      <c r="X49" s="410">
        <v>1015930461.4400001</v>
      </c>
      <c r="Y49" s="360">
        <v>1</v>
      </c>
      <c r="Z49" s="25">
        <f t="shared" si="32"/>
        <v>-1.3225342525163166E-2</v>
      </c>
      <c r="AA49" s="25">
        <f t="shared" si="33"/>
        <v>0</v>
      </c>
      <c r="AB49" s="410">
        <v>996765656.60000002</v>
      </c>
      <c r="AC49" s="360">
        <v>1</v>
      </c>
      <c r="AD49" s="25">
        <f t="shared" si="34"/>
        <v>-1.8864288026992967E-2</v>
      </c>
      <c r="AE49" s="25">
        <f t="shared" si="35"/>
        <v>0</v>
      </c>
      <c r="AF49" s="410">
        <v>1012643620.22</v>
      </c>
      <c r="AG49" s="360">
        <v>1</v>
      </c>
      <c r="AH49" s="25">
        <f t="shared" si="36"/>
        <v>1.5929485044820117E-2</v>
      </c>
      <c r="AI49" s="25">
        <f t="shared" si="37"/>
        <v>0</v>
      </c>
      <c r="AJ49" s="26">
        <f t="shared" si="16"/>
        <v>-8.5565045053520973E-4</v>
      </c>
      <c r="AK49" s="26">
        <f t="shared" si="17"/>
        <v>0</v>
      </c>
      <c r="AL49" s="27">
        <f t="shared" si="18"/>
        <v>-8.5712282384061474E-3</v>
      </c>
      <c r="AM49" s="27">
        <f t="shared" si="19"/>
        <v>0</v>
      </c>
      <c r="AN49" s="28">
        <f t="shared" si="20"/>
        <v>1.1744851018974182E-2</v>
      </c>
      <c r="AO49" s="85">
        <f t="shared" si="21"/>
        <v>0</v>
      </c>
      <c r="AP49" s="32"/>
      <c r="AQ49" s="40"/>
      <c r="AR49" s="37"/>
      <c r="AS49" s="31"/>
      <c r="AT49" s="31"/>
    </row>
    <row r="50" spans="1:48" s="131" customFormat="1">
      <c r="A50" s="229" t="s">
        <v>197</v>
      </c>
      <c r="B50" s="410">
        <v>18941235.719999999</v>
      </c>
      <c r="C50" s="360">
        <v>100</v>
      </c>
      <c r="D50" s="410">
        <v>18941235.719999999</v>
      </c>
      <c r="E50" s="360">
        <v>100</v>
      </c>
      <c r="F50" s="25">
        <f t="shared" si="22"/>
        <v>0</v>
      </c>
      <c r="G50" s="25">
        <f t="shared" si="23"/>
        <v>0</v>
      </c>
      <c r="H50" s="410">
        <v>19499567.899999999</v>
      </c>
      <c r="I50" s="360">
        <v>100</v>
      </c>
      <c r="J50" s="25">
        <f t="shared" si="24"/>
        <v>2.9477072576128614E-2</v>
      </c>
      <c r="K50" s="25">
        <f t="shared" si="25"/>
        <v>0</v>
      </c>
      <c r="L50" s="410">
        <v>26028526.359999999</v>
      </c>
      <c r="M50" s="360">
        <v>100</v>
      </c>
      <c r="N50" s="25">
        <f t="shared" si="26"/>
        <v>0.33482580196046302</v>
      </c>
      <c r="O50" s="25">
        <f t="shared" si="27"/>
        <v>0</v>
      </c>
      <c r="P50" s="410">
        <v>26657123.557103802</v>
      </c>
      <c r="Q50" s="360">
        <v>100</v>
      </c>
      <c r="R50" s="25">
        <f t="shared" si="28"/>
        <v>2.4150318324198901E-2</v>
      </c>
      <c r="S50" s="25">
        <f t="shared" si="29"/>
        <v>0</v>
      </c>
      <c r="T50" s="410">
        <v>26657123.557103802</v>
      </c>
      <c r="U50" s="360">
        <v>100</v>
      </c>
      <c r="V50" s="25">
        <f t="shared" si="30"/>
        <v>0</v>
      </c>
      <c r="W50" s="25">
        <f t="shared" si="31"/>
        <v>0</v>
      </c>
      <c r="X50" s="410">
        <v>29189185.75</v>
      </c>
      <c r="Y50" s="360">
        <v>100</v>
      </c>
      <c r="Z50" s="25">
        <f t="shared" si="32"/>
        <v>9.4986324667480276E-2</v>
      </c>
      <c r="AA50" s="25">
        <f t="shared" si="33"/>
        <v>0</v>
      </c>
      <c r="AB50" s="410">
        <v>29551405.120000001</v>
      </c>
      <c r="AC50" s="360">
        <v>100</v>
      </c>
      <c r="AD50" s="25">
        <f t="shared" si="34"/>
        <v>1.2409368767677975E-2</v>
      </c>
      <c r="AE50" s="25">
        <f t="shared" si="35"/>
        <v>0</v>
      </c>
      <c r="AF50" s="410">
        <v>29551405.120000001</v>
      </c>
      <c r="AG50" s="360">
        <v>100</v>
      </c>
      <c r="AH50" s="25">
        <f t="shared" si="36"/>
        <v>0</v>
      </c>
      <c r="AI50" s="25">
        <f t="shared" si="37"/>
        <v>0</v>
      </c>
      <c r="AJ50" s="26">
        <f t="shared" si="16"/>
        <v>6.1981110786993601E-2</v>
      </c>
      <c r="AK50" s="26">
        <f t="shared" si="17"/>
        <v>0</v>
      </c>
      <c r="AL50" s="27">
        <f t="shared" si="18"/>
        <v>0.5601624707514069</v>
      </c>
      <c r="AM50" s="27">
        <f t="shared" si="19"/>
        <v>0</v>
      </c>
      <c r="AN50" s="28">
        <f t="shared" si="20"/>
        <v>0.11464453316554316</v>
      </c>
      <c r="AO50" s="85">
        <f t="shared" si="21"/>
        <v>0</v>
      </c>
      <c r="AP50" s="32"/>
      <c r="AQ50" s="40"/>
      <c r="AR50" s="37"/>
      <c r="AS50" s="31"/>
      <c r="AT50" s="31"/>
    </row>
    <row r="51" spans="1:48">
      <c r="A51" s="229" t="s">
        <v>206</v>
      </c>
      <c r="B51" s="410">
        <v>2127985024.5600002</v>
      </c>
      <c r="C51" s="360">
        <v>100</v>
      </c>
      <c r="D51" s="410">
        <v>2262104037.52</v>
      </c>
      <c r="E51" s="360">
        <v>100</v>
      </c>
      <c r="F51" s="25">
        <f t="shared" si="22"/>
        <v>6.3026295491779294E-2</v>
      </c>
      <c r="G51" s="25">
        <f t="shared" si="23"/>
        <v>0</v>
      </c>
      <c r="H51" s="410">
        <v>2296553469.5700002</v>
      </c>
      <c r="I51" s="360">
        <v>100</v>
      </c>
      <c r="J51" s="25">
        <f t="shared" si="24"/>
        <v>1.5228933540902895E-2</v>
      </c>
      <c r="K51" s="25">
        <f t="shared" si="25"/>
        <v>0</v>
      </c>
      <c r="L51" s="410">
        <v>2295386678.8899999</v>
      </c>
      <c r="M51" s="360">
        <v>100</v>
      </c>
      <c r="N51" s="25">
        <f t="shared" si="26"/>
        <v>-5.080616216694365E-4</v>
      </c>
      <c r="O51" s="25">
        <f t="shared" si="27"/>
        <v>0</v>
      </c>
      <c r="P51" s="410">
        <v>2292493111.8599997</v>
      </c>
      <c r="Q51" s="360">
        <v>100</v>
      </c>
      <c r="R51" s="25">
        <f t="shared" si="28"/>
        <v>-1.2606011251226209E-3</v>
      </c>
      <c r="S51" s="25">
        <f t="shared" si="29"/>
        <v>0</v>
      </c>
      <c r="T51" s="410">
        <v>2259614646.5900002</v>
      </c>
      <c r="U51" s="360">
        <v>100</v>
      </c>
      <c r="V51" s="25">
        <f t="shared" si="30"/>
        <v>-1.4341794572862979E-2</v>
      </c>
      <c r="W51" s="25">
        <f t="shared" si="31"/>
        <v>0</v>
      </c>
      <c r="X51" s="410">
        <v>2267291882.2399998</v>
      </c>
      <c r="Y51" s="360">
        <v>100</v>
      </c>
      <c r="Z51" s="25">
        <f t="shared" si="32"/>
        <v>3.3975862484275305E-3</v>
      </c>
      <c r="AA51" s="25">
        <f t="shared" si="33"/>
        <v>0</v>
      </c>
      <c r="AB51" s="410">
        <v>2272432363.8700004</v>
      </c>
      <c r="AC51" s="360">
        <v>100</v>
      </c>
      <c r="AD51" s="25">
        <f t="shared" si="34"/>
        <v>2.2672341705391665E-3</v>
      </c>
      <c r="AE51" s="25">
        <f t="shared" si="35"/>
        <v>0</v>
      </c>
      <c r="AF51" s="410">
        <v>2228571401.4900002</v>
      </c>
      <c r="AG51" s="360">
        <v>100</v>
      </c>
      <c r="AH51" s="25">
        <f t="shared" si="36"/>
        <v>-1.9301327985535275E-2</v>
      </c>
      <c r="AI51" s="25">
        <f t="shared" si="37"/>
        <v>0</v>
      </c>
      <c r="AJ51" s="26">
        <f t="shared" si="16"/>
        <v>6.0635330183073221E-3</v>
      </c>
      <c r="AK51" s="26">
        <f t="shared" si="17"/>
        <v>0</v>
      </c>
      <c r="AL51" s="27">
        <f t="shared" si="18"/>
        <v>-1.4823648901118792E-2</v>
      </c>
      <c r="AM51" s="27">
        <f t="shared" si="19"/>
        <v>0</v>
      </c>
      <c r="AN51" s="28">
        <f t="shared" si="20"/>
        <v>2.5373952891500306E-2</v>
      </c>
      <c r="AO51" s="85">
        <f t="shared" si="21"/>
        <v>0</v>
      </c>
      <c r="AP51" s="32"/>
      <c r="AQ51" s="41">
        <v>2266908745.4000001</v>
      </c>
      <c r="AR51" s="37">
        <v>1</v>
      </c>
      <c r="AS51" s="31" t="e">
        <f>(#REF!/AQ51)-1</f>
        <v>#REF!</v>
      </c>
      <c r="AT51" s="31" t="e">
        <f>(#REF!/AR51)-1</f>
        <v>#REF!</v>
      </c>
    </row>
    <row r="52" spans="1:48">
      <c r="A52" s="231" t="s">
        <v>47</v>
      </c>
      <c r="B52" s="82">
        <f>SUM(B23:B51)</f>
        <v>581236701266.69958</v>
      </c>
      <c r="C52" s="98"/>
      <c r="D52" s="82">
        <f>SUM(D23:D51)</f>
        <v>577863614226.84558</v>
      </c>
      <c r="E52" s="98"/>
      <c r="F52" s="25">
        <f>((D52-B52)/B52)</f>
        <v>-5.8032932753609243E-3</v>
      </c>
      <c r="G52" s="25"/>
      <c r="H52" s="82">
        <f>SUM(H23:H51)</f>
        <v>580575777604.53003</v>
      </c>
      <c r="I52" s="98"/>
      <c r="J52" s="25">
        <f>((H52-D52)/D52)</f>
        <v>4.6934316522302512E-3</v>
      </c>
      <c r="K52" s="25"/>
      <c r="L52" s="82">
        <f>SUM(L23:L51)</f>
        <v>581539849077.11572</v>
      </c>
      <c r="M52" s="98"/>
      <c r="N52" s="25">
        <f>((L52-H52)/H52)</f>
        <v>1.660543739119596E-3</v>
      </c>
      <c r="O52" s="25"/>
      <c r="P52" s="82">
        <f>SUM(P23:P51)</f>
        <v>582479188277.02686</v>
      </c>
      <c r="Q52" s="98"/>
      <c r="R52" s="25">
        <f>((P52-L52)/L52)</f>
        <v>1.6152619659716057E-3</v>
      </c>
      <c r="S52" s="25"/>
      <c r="T52" s="82">
        <f>SUM(T23:T51)</f>
        <v>577843844867.68115</v>
      </c>
      <c r="U52" s="98"/>
      <c r="V52" s="25">
        <f>((T52-P52)/P52)</f>
        <v>-7.957955413062991E-3</v>
      </c>
      <c r="W52" s="25"/>
      <c r="X52" s="82">
        <f>SUM(X23:X51)</f>
        <v>574228446553.54651</v>
      </c>
      <c r="Y52" s="98"/>
      <c r="Z52" s="25">
        <f>((X52-T52)/T52)</f>
        <v>-6.256704724375014E-3</v>
      </c>
      <c r="AA52" s="25"/>
      <c r="AB52" s="82">
        <f>SUM(AB23:AB51)</f>
        <v>578013629503.56995</v>
      </c>
      <c r="AC52" s="98"/>
      <c r="AD52" s="25">
        <f>((AB52-X52)/X52)</f>
        <v>6.5917719206383327E-3</v>
      </c>
      <c r="AE52" s="25"/>
      <c r="AF52" s="82">
        <f>SUM(AF23:AF51)</f>
        <v>584870498552.73987</v>
      </c>
      <c r="AG52" s="98"/>
      <c r="AH52" s="25">
        <f>((AF52-AB52)/AB52)</f>
        <v>1.1862815510179198E-2</v>
      </c>
      <c r="AI52" s="25"/>
      <c r="AJ52" s="26">
        <f t="shared" si="16"/>
        <v>8.0073392191750662E-4</v>
      </c>
      <c r="AK52" s="26"/>
      <c r="AL52" s="27">
        <f t="shared" si="18"/>
        <v>1.2125498393369462E-2</v>
      </c>
      <c r="AM52" s="27"/>
      <c r="AN52" s="28">
        <f t="shared" si="20"/>
        <v>6.9958850045596099E-3</v>
      </c>
      <c r="AO52" s="85"/>
      <c r="AP52" s="32"/>
      <c r="AQ52" s="45">
        <f>SUM(AQ23:AQ51)</f>
        <v>132930613532.55411</v>
      </c>
      <c r="AR52" s="46"/>
      <c r="AS52" s="31" t="e">
        <f>(#REF!/AQ52)-1</f>
        <v>#REF!</v>
      </c>
      <c r="AT52" s="31" t="e">
        <f>(#REF!/AR52)-1</f>
        <v>#REF!</v>
      </c>
    </row>
    <row r="53" spans="1:48" s="131" customFormat="1" ht="8.25" customHeight="1">
      <c r="A53" s="231"/>
      <c r="B53" s="98"/>
      <c r="C53" s="98"/>
      <c r="D53" s="98"/>
      <c r="E53" s="98"/>
      <c r="F53" s="25"/>
      <c r="G53" s="25"/>
      <c r="H53" s="98"/>
      <c r="I53" s="98"/>
      <c r="J53" s="25"/>
      <c r="K53" s="25"/>
      <c r="L53" s="98"/>
      <c r="M53" s="98"/>
      <c r="N53" s="25"/>
      <c r="O53" s="25"/>
      <c r="P53" s="98"/>
      <c r="Q53" s="98"/>
      <c r="R53" s="25"/>
      <c r="S53" s="25"/>
      <c r="T53" s="98"/>
      <c r="U53" s="98"/>
      <c r="V53" s="25"/>
      <c r="W53" s="25"/>
      <c r="X53" s="98"/>
      <c r="Y53" s="98"/>
      <c r="Z53" s="25"/>
      <c r="AA53" s="25"/>
      <c r="AB53" s="98"/>
      <c r="AC53" s="98"/>
      <c r="AD53" s="25"/>
      <c r="AE53" s="25"/>
      <c r="AF53" s="98"/>
      <c r="AG53" s="98"/>
      <c r="AH53" s="25"/>
      <c r="AI53" s="25"/>
      <c r="AJ53" s="26"/>
      <c r="AK53" s="26"/>
      <c r="AL53" s="27"/>
      <c r="AM53" s="27"/>
      <c r="AN53" s="28"/>
      <c r="AO53" s="85"/>
      <c r="AP53" s="32"/>
      <c r="AQ53" s="45"/>
      <c r="AR53" s="46"/>
      <c r="AS53" s="31"/>
      <c r="AT53" s="31"/>
    </row>
    <row r="54" spans="1:48">
      <c r="A54" s="232" t="s">
        <v>212</v>
      </c>
      <c r="B54" s="98"/>
      <c r="C54" s="98"/>
      <c r="D54" s="98"/>
      <c r="E54" s="98"/>
      <c r="F54" s="25"/>
      <c r="G54" s="25"/>
      <c r="H54" s="98"/>
      <c r="I54" s="98"/>
      <c r="J54" s="25"/>
      <c r="K54" s="25"/>
      <c r="L54" s="98"/>
      <c r="M54" s="98"/>
      <c r="N54" s="25"/>
      <c r="O54" s="25"/>
      <c r="P54" s="98"/>
      <c r="Q54" s="98"/>
      <c r="R54" s="25"/>
      <c r="S54" s="25"/>
      <c r="T54" s="98"/>
      <c r="U54" s="98"/>
      <c r="V54" s="25"/>
      <c r="W54" s="25"/>
      <c r="X54" s="98"/>
      <c r="Y54" s="98"/>
      <c r="Z54" s="25"/>
      <c r="AA54" s="25"/>
      <c r="AB54" s="98"/>
      <c r="AC54" s="98"/>
      <c r="AD54" s="25"/>
      <c r="AE54" s="25"/>
      <c r="AF54" s="98"/>
      <c r="AG54" s="98"/>
      <c r="AH54" s="25"/>
      <c r="AI54" s="25"/>
      <c r="AJ54" s="26"/>
      <c r="AK54" s="26"/>
      <c r="AL54" s="27"/>
      <c r="AM54" s="27"/>
      <c r="AN54" s="28"/>
      <c r="AO54" s="85"/>
      <c r="AP54" s="32"/>
      <c r="AQ54" s="42"/>
      <c r="AR54" s="15"/>
      <c r="AS54" s="31" t="e">
        <f>(#REF!/AQ54)-1</f>
        <v>#REF!</v>
      </c>
      <c r="AT54" s="31" t="e">
        <f>(#REF!/AR54)-1</f>
        <v>#REF!</v>
      </c>
    </row>
    <row r="55" spans="1:48">
      <c r="A55" s="229" t="s">
        <v>21</v>
      </c>
      <c r="B55" s="417">
        <v>53311776411.900002</v>
      </c>
      <c r="C55" s="418">
        <v>242.26</v>
      </c>
      <c r="D55" s="417">
        <v>53397132432.169998</v>
      </c>
      <c r="E55" s="418">
        <v>242.56</v>
      </c>
      <c r="F55" s="25">
        <f t="shared" ref="F55:F83" si="38">((D55-B55)/B55)</f>
        <v>1.6010725212102269E-3</v>
      </c>
      <c r="G55" s="25">
        <f t="shared" ref="G55:G83" si="39">((E55-C55)/C55)</f>
        <v>1.238338974655376E-3</v>
      </c>
      <c r="H55" s="417">
        <v>53047010843.629997</v>
      </c>
      <c r="I55" s="418">
        <v>242.87</v>
      </c>
      <c r="J55" s="25">
        <f t="shared" ref="J55:J83" si="40">((H55-D55)/D55)</f>
        <v>-6.5569361610337013E-3</v>
      </c>
      <c r="K55" s="25">
        <f t="shared" ref="K55:K84" si="41">((I55-E55)/E55)</f>
        <v>1.2780343007915661E-3</v>
      </c>
      <c r="L55" s="417">
        <v>52478118542.57</v>
      </c>
      <c r="M55" s="418">
        <v>243.04</v>
      </c>
      <c r="N55" s="25">
        <f t="shared" ref="N55:N83" si="42">((L55-H55)/H55)</f>
        <v>-1.0724304574615092E-2</v>
      </c>
      <c r="O55" s="25">
        <f t="shared" ref="O55:O84" si="43">((M55-I55)/I55)</f>
        <v>6.9996294313825298E-4</v>
      </c>
      <c r="P55" s="417">
        <v>51922883742.400002</v>
      </c>
      <c r="Q55" s="418">
        <v>243.34</v>
      </c>
      <c r="R55" s="25">
        <f t="shared" ref="R55:R83" si="44">((P55-L55)/L55)</f>
        <v>-1.0580310719783034E-2</v>
      </c>
      <c r="S55" s="25">
        <f t="shared" ref="S55:S84" si="45">((Q55-M55)/M55)</f>
        <v>1.2343647136274334E-3</v>
      </c>
      <c r="T55" s="417">
        <v>51336427717.650002</v>
      </c>
      <c r="U55" s="418">
        <v>243.53</v>
      </c>
      <c r="V55" s="25">
        <f t="shared" ref="V55:V83" si="46">((T55-P55)/P55)</f>
        <v>-1.129475064712368E-2</v>
      </c>
      <c r="W55" s="25">
        <f t="shared" ref="W55:W84" si="47">((U55-Q55)/Q55)</f>
        <v>7.8080052601297656E-4</v>
      </c>
      <c r="X55" s="417">
        <v>51348065946.099998</v>
      </c>
      <c r="Y55" s="418">
        <v>243.71</v>
      </c>
      <c r="Z55" s="25">
        <f t="shared" ref="Z55:Z83" si="48">((X55-T55)/T55)</f>
        <v>2.2670507020876334E-4</v>
      </c>
      <c r="AA55" s="25">
        <f t="shared" ref="AA55:AA84" si="49">((Y55-U55)/U55)</f>
        <v>7.3912864944773466E-4</v>
      </c>
      <c r="AB55" s="417">
        <v>50718679146.620003</v>
      </c>
      <c r="AC55" s="418">
        <v>243.9</v>
      </c>
      <c r="AD55" s="25">
        <f t="shared" ref="AD55:AD83" si="50">((AB55-X55)/X55)</f>
        <v>-1.2257263986157965E-2</v>
      </c>
      <c r="AE55" s="25">
        <f t="shared" ref="AE55:AE84" si="51">((AC55-Y55)/Y55)</f>
        <v>7.7961511632677243E-4</v>
      </c>
      <c r="AF55" s="417">
        <v>50320551827.019997</v>
      </c>
      <c r="AG55" s="418">
        <v>244.05</v>
      </c>
      <c r="AH55" s="25">
        <f t="shared" ref="AH55:AH83" si="52">((AF55-AB55)/AB55)</f>
        <v>-7.8497178218912295E-3</v>
      </c>
      <c r="AI55" s="25">
        <f t="shared" ref="AI55:AI84" si="53">((AG55-AC55)/AC55)</f>
        <v>6.1500615006152394E-4</v>
      </c>
      <c r="AJ55" s="26">
        <f t="shared" si="16"/>
        <v>-7.1794382898982137E-3</v>
      </c>
      <c r="AK55" s="26">
        <f t="shared" si="17"/>
        <v>9.2065642175770445E-4</v>
      </c>
      <c r="AL55" s="27">
        <f t="shared" si="18"/>
        <v>-5.761696302808321E-2</v>
      </c>
      <c r="AM55" s="27">
        <f t="shared" si="19"/>
        <v>6.1428100263852614E-3</v>
      </c>
      <c r="AN55" s="28">
        <f t="shared" si="20"/>
        <v>5.3403749598948044E-3</v>
      </c>
      <c r="AO55" s="85">
        <f t="shared" si="21"/>
        <v>2.781537084961919E-4</v>
      </c>
      <c r="AP55" s="32"/>
      <c r="AQ55" s="30">
        <v>1092437778.4100001</v>
      </c>
      <c r="AR55" s="34">
        <v>143.21</v>
      </c>
      <c r="AS55" s="31" t="e">
        <f>(#REF!/AQ55)-1</f>
        <v>#REF!</v>
      </c>
      <c r="AT55" s="31" t="e">
        <f>(#REF!/AR55)-1</f>
        <v>#REF!</v>
      </c>
    </row>
    <row r="56" spans="1:48">
      <c r="A56" s="229" t="s">
        <v>22</v>
      </c>
      <c r="B56" s="417">
        <v>1393888131.6099999</v>
      </c>
      <c r="C56" s="418">
        <v>314.60309999999998</v>
      </c>
      <c r="D56" s="417">
        <v>1396822083.55</v>
      </c>
      <c r="E56" s="418">
        <v>315.24270000000001</v>
      </c>
      <c r="F56" s="25">
        <f t="shared" si="38"/>
        <v>2.104869016002897E-3</v>
      </c>
      <c r="G56" s="25">
        <f t="shared" si="39"/>
        <v>2.0330378181271256E-3</v>
      </c>
      <c r="H56" s="417">
        <v>1399655398.26</v>
      </c>
      <c r="I56" s="418">
        <v>315.88220000000001</v>
      </c>
      <c r="J56" s="25">
        <f t="shared" si="40"/>
        <v>2.0284005696697008E-3</v>
      </c>
      <c r="K56" s="25">
        <f t="shared" si="41"/>
        <v>2.0285957454367638E-3</v>
      </c>
      <c r="L56" s="417">
        <v>1402488094.9300001</v>
      </c>
      <c r="M56" s="418">
        <v>316.5215</v>
      </c>
      <c r="N56" s="25">
        <f t="shared" si="42"/>
        <v>2.0238529237422156E-3</v>
      </c>
      <c r="O56" s="25">
        <f t="shared" si="43"/>
        <v>2.0238557284962292E-3</v>
      </c>
      <c r="P56" s="417">
        <v>1405320165.4000001</v>
      </c>
      <c r="Q56" s="418">
        <v>317.16059999999999</v>
      </c>
      <c r="R56" s="25">
        <f t="shared" si="44"/>
        <v>2.0193187238009181E-3</v>
      </c>
      <c r="S56" s="25">
        <f t="shared" si="45"/>
        <v>2.0191361408308278E-3</v>
      </c>
      <c r="T56" s="417">
        <v>1407880070.8599999</v>
      </c>
      <c r="U56" s="418">
        <v>317.73840000000001</v>
      </c>
      <c r="V56" s="25">
        <f t="shared" si="46"/>
        <v>1.8215816744301587E-3</v>
      </c>
      <c r="W56" s="25">
        <f t="shared" si="47"/>
        <v>1.8217899701287762E-3</v>
      </c>
      <c r="X56" s="417">
        <v>1410687115.04</v>
      </c>
      <c r="Y56" s="418">
        <v>318.37189999999998</v>
      </c>
      <c r="Z56" s="25">
        <f t="shared" si="48"/>
        <v>1.9938091589615237E-3</v>
      </c>
      <c r="AA56" s="25">
        <f t="shared" si="49"/>
        <v>1.9937785297589761E-3</v>
      </c>
      <c r="AB56" s="417">
        <v>1413795959.5599999</v>
      </c>
      <c r="AC56" s="418">
        <v>319.07350000000002</v>
      </c>
      <c r="AD56" s="25">
        <f t="shared" si="50"/>
        <v>2.2037803328995671E-3</v>
      </c>
      <c r="AE56" s="25">
        <f t="shared" si="51"/>
        <v>2.2037120738357934E-3</v>
      </c>
      <c r="AF56" s="417">
        <v>1416879097.6600001</v>
      </c>
      <c r="AG56" s="418">
        <v>319.76929999999999</v>
      </c>
      <c r="AH56" s="25">
        <f t="shared" si="52"/>
        <v>2.1807518115695237E-3</v>
      </c>
      <c r="AI56" s="25">
        <f t="shared" si="53"/>
        <v>2.1806887754701122E-3</v>
      </c>
      <c r="AJ56" s="26">
        <f t="shared" si="16"/>
        <v>2.047045526384563E-3</v>
      </c>
      <c r="AK56" s="26">
        <f t="shared" si="17"/>
        <v>2.0380743477605755E-3</v>
      </c>
      <c r="AL56" s="27">
        <f t="shared" si="18"/>
        <v>1.435903279752391E-2</v>
      </c>
      <c r="AM56" s="27">
        <f t="shared" si="19"/>
        <v>1.435909538904461E-2</v>
      </c>
      <c r="AN56" s="28">
        <f t="shared" si="20"/>
        <v>1.2018384273814791E-4</v>
      </c>
      <c r="AO56" s="85">
        <f t="shared" si="21"/>
        <v>1.1783270109933292E-4</v>
      </c>
      <c r="AP56" s="32"/>
      <c r="AQ56" s="33">
        <v>1186217562.8099999</v>
      </c>
      <c r="AR56" s="37">
        <v>212.98</v>
      </c>
      <c r="AS56" s="31" t="e">
        <f>(#REF!/AQ56)-1</f>
        <v>#REF!</v>
      </c>
      <c r="AT56" s="31" t="e">
        <f>(#REF!/AR56)-1</f>
        <v>#REF!</v>
      </c>
      <c r="AU56" s="92"/>
      <c r="AV56" s="92"/>
    </row>
    <row r="57" spans="1:48">
      <c r="A57" s="229" t="s">
        <v>233</v>
      </c>
      <c r="B57" s="417">
        <v>66578507244.970001</v>
      </c>
      <c r="C57" s="417">
        <v>1510.04</v>
      </c>
      <c r="D57" s="417">
        <v>62668291772.849998</v>
      </c>
      <c r="E57" s="417">
        <v>1513.3</v>
      </c>
      <c r="F57" s="25">
        <f t="shared" si="38"/>
        <v>-5.8730897310939924E-2</v>
      </c>
      <c r="G57" s="25">
        <f t="shared" si="39"/>
        <v>2.1588832083918245E-3</v>
      </c>
      <c r="H57" s="417">
        <v>62489699293.190002</v>
      </c>
      <c r="I57" s="417">
        <v>1516.27</v>
      </c>
      <c r="J57" s="25">
        <f t="shared" si="40"/>
        <v>-2.8498060918483227E-3</v>
      </c>
      <c r="K57" s="25">
        <f t="shared" si="41"/>
        <v>1.9625982951166506E-3</v>
      </c>
      <c r="L57" s="417">
        <v>59770854625.550003</v>
      </c>
      <c r="M57" s="417">
        <v>1519.29</v>
      </c>
      <c r="N57" s="25">
        <f t="shared" si="42"/>
        <v>-4.3508685405632817E-2</v>
      </c>
      <c r="O57" s="25">
        <f t="shared" si="43"/>
        <v>1.9917297051316599E-3</v>
      </c>
      <c r="P57" s="417">
        <v>59763669302.529999</v>
      </c>
      <c r="Q57" s="417">
        <v>1441.25</v>
      </c>
      <c r="R57" s="25">
        <f t="shared" si="44"/>
        <v>-1.2021449358585533E-4</v>
      </c>
      <c r="S57" s="25">
        <f t="shared" si="45"/>
        <v>-5.1366098638179654E-2</v>
      </c>
      <c r="T57" s="417">
        <v>58805286818.699997</v>
      </c>
      <c r="U57" s="417">
        <v>1444.16</v>
      </c>
      <c r="V57" s="25">
        <f t="shared" si="46"/>
        <v>-1.6036205524439413E-2</v>
      </c>
      <c r="W57" s="25">
        <f t="shared" si="47"/>
        <v>2.0190806591501003E-3</v>
      </c>
      <c r="X57" s="417">
        <v>57943317311.860001</v>
      </c>
      <c r="Y57" s="417">
        <v>1447.12</v>
      </c>
      <c r="Z57" s="25">
        <f t="shared" si="48"/>
        <v>-1.4658027423580073E-2</v>
      </c>
      <c r="AA57" s="25">
        <f t="shared" si="49"/>
        <v>2.0496343895411925E-3</v>
      </c>
      <c r="AB57" s="417">
        <v>58482063521.669998</v>
      </c>
      <c r="AC57" s="417">
        <v>1450.16</v>
      </c>
      <c r="AD57" s="25">
        <f t="shared" si="50"/>
        <v>9.297814395237006E-3</v>
      </c>
      <c r="AE57" s="25">
        <f t="shared" si="51"/>
        <v>2.1007241970259489E-3</v>
      </c>
      <c r="AF57" s="417">
        <v>58723149937</v>
      </c>
      <c r="AG57" s="417">
        <v>1453.19</v>
      </c>
      <c r="AH57" s="25">
        <f t="shared" si="52"/>
        <v>4.1223992590594801E-3</v>
      </c>
      <c r="AI57" s="25">
        <f t="shared" si="53"/>
        <v>2.0894246152148538E-3</v>
      </c>
      <c r="AJ57" s="26">
        <f t="shared" si="16"/>
        <v>-1.5310452824466242E-2</v>
      </c>
      <c r="AK57" s="26">
        <f t="shared" si="17"/>
        <v>-4.6242529460759282E-3</v>
      </c>
      <c r="AL57" s="27">
        <f t="shared" si="18"/>
        <v>-6.2952758472334266E-2</v>
      </c>
      <c r="AM57" s="27">
        <f t="shared" si="19"/>
        <v>-3.9721139232141614E-2</v>
      </c>
      <c r="AN57" s="28">
        <f t="shared" si="20"/>
        <v>2.4055416108852572E-2</v>
      </c>
      <c r="AO57" s="85">
        <f t="shared" si="21"/>
        <v>1.8886663276503648E-2</v>
      </c>
      <c r="AP57" s="32"/>
      <c r="AQ57" s="33">
        <v>4662655514.79</v>
      </c>
      <c r="AR57" s="37">
        <v>1067.58</v>
      </c>
      <c r="AS57" s="31" t="e">
        <f>(#REF!/AQ57)-1</f>
        <v>#REF!</v>
      </c>
      <c r="AT57" s="31" t="e">
        <f>(#REF!/AR57)-1</f>
        <v>#REF!</v>
      </c>
    </row>
    <row r="58" spans="1:48" s="125" customFormat="1">
      <c r="A58" s="229" t="s">
        <v>188</v>
      </c>
      <c r="B58" s="417">
        <v>658592183.13</v>
      </c>
      <c r="C58" s="374">
        <v>1.0416000000000001</v>
      </c>
      <c r="D58" s="417">
        <v>660161221.08000004</v>
      </c>
      <c r="E58" s="374">
        <v>1.044</v>
      </c>
      <c r="F58" s="25">
        <f t="shared" si="38"/>
        <v>2.3824120452555298E-3</v>
      </c>
      <c r="G58" s="25">
        <f t="shared" si="39"/>
        <v>2.3041474654377473E-3</v>
      </c>
      <c r="H58" s="417">
        <v>660577841.57000005</v>
      </c>
      <c r="I58" s="374">
        <v>1.0457000000000001</v>
      </c>
      <c r="J58" s="25">
        <f t="shared" si="40"/>
        <v>6.3108900780090265E-4</v>
      </c>
      <c r="K58" s="25">
        <f t="shared" si="41"/>
        <v>1.6283524904214892E-3</v>
      </c>
      <c r="L58" s="417">
        <v>661550014.05999994</v>
      </c>
      <c r="M58" s="374">
        <v>1.0472999999999999</v>
      </c>
      <c r="N58" s="25">
        <f t="shared" si="42"/>
        <v>1.4717001219558335E-3</v>
      </c>
      <c r="O58" s="25">
        <f t="shared" si="43"/>
        <v>1.5300755474799883E-3</v>
      </c>
      <c r="P58" s="417">
        <v>663048506.07000005</v>
      </c>
      <c r="Q58" s="374">
        <v>1.0492999999999999</v>
      </c>
      <c r="R58" s="25">
        <f t="shared" si="44"/>
        <v>2.2651227846005343E-3</v>
      </c>
      <c r="S58" s="25">
        <f t="shared" si="45"/>
        <v>1.9096724911677667E-3</v>
      </c>
      <c r="T58" s="417">
        <v>663650166.80999994</v>
      </c>
      <c r="U58" s="374">
        <v>1.0510999999999999</v>
      </c>
      <c r="V58" s="25">
        <f t="shared" si="46"/>
        <v>9.0741587454292697E-4</v>
      </c>
      <c r="W58" s="25">
        <f t="shared" si="47"/>
        <v>1.7154293338416315E-3</v>
      </c>
      <c r="X58" s="417">
        <v>664917022.16999996</v>
      </c>
      <c r="Y58" s="374">
        <v>1.0529999999999999</v>
      </c>
      <c r="Z58" s="25">
        <f t="shared" si="48"/>
        <v>1.9089204272929978E-3</v>
      </c>
      <c r="AA58" s="25">
        <f t="shared" si="49"/>
        <v>1.8076301017981285E-3</v>
      </c>
      <c r="AB58" s="417">
        <v>666126481.77999997</v>
      </c>
      <c r="AC58" s="374">
        <v>1.0548999999999999</v>
      </c>
      <c r="AD58" s="25">
        <f t="shared" si="50"/>
        <v>1.8189632234904504E-3</v>
      </c>
      <c r="AE58" s="25">
        <f t="shared" si="51"/>
        <v>1.8043684710351499E-3</v>
      </c>
      <c r="AF58" s="417">
        <v>668106344.90999997</v>
      </c>
      <c r="AG58" s="374">
        <v>1.0569999999999999</v>
      </c>
      <c r="AH58" s="25">
        <f t="shared" si="52"/>
        <v>2.9722030037140604E-3</v>
      </c>
      <c r="AI58" s="25">
        <f t="shared" si="53"/>
        <v>1.9907100199070917E-3</v>
      </c>
      <c r="AJ58" s="26">
        <f t="shared" si="16"/>
        <v>1.7947283110816544E-3</v>
      </c>
      <c r="AK58" s="26">
        <f t="shared" si="17"/>
        <v>1.836298240136124E-3</v>
      </c>
      <c r="AL58" s="27">
        <f t="shared" si="18"/>
        <v>1.2035126536214876E-2</v>
      </c>
      <c r="AM58" s="27">
        <f t="shared" si="19"/>
        <v>1.245210727969339E-2</v>
      </c>
      <c r="AN58" s="28">
        <f t="shared" si="20"/>
        <v>7.7574332587245767E-4</v>
      </c>
      <c r="AO58" s="85">
        <f t="shared" si="21"/>
        <v>2.3951561631259388E-4</v>
      </c>
      <c r="AP58" s="32"/>
      <c r="AQ58" s="33"/>
      <c r="AR58" s="33"/>
      <c r="AS58" s="31"/>
      <c r="AT58" s="31"/>
    </row>
    <row r="59" spans="1:48">
      <c r="A59" s="230" t="s">
        <v>23</v>
      </c>
      <c r="B59" s="417">
        <v>2805336239.27</v>
      </c>
      <c r="C59" s="417">
        <v>3632.68</v>
      </c>
      <c r="D59" s="417">
        <v>2805831781.4182062</v>
      </c>
      <c r="E59" s="417">
        <v>3638.1776707218437</v>
      </c>
      <c r="F59" s="25">
        <f t="shared" si="38"/>
        <v>1.7664269304672837E-4</v>
      </c>
      <c r="G59" s="25">
        <f t="shared" si="39"/>
        <v>1.5133925151248832E-3</v>
      </c>
      <c r="H59" s="417">
        <v>2801109751.0500002</v>
      </c>
      <c r="I59" s="417">
        <v>3643.7024000000001</v>
      </c>
      <c r="J59" s="25">
        <f t="shared" si="40"/>
        <v>-1.6829342369980842E-3</v>
      </c>
      <c r="K59" s="25">
        <f t="shared" si="41"/>
        <v>1.5185430119635354E-3</v>
      </c>
      <c r="L59" s="417">
        <v>2798194319.4899998</v>
      </c>
      <c r="M59" s="417">
        <v>3649.7782000000002</v>
      </c>
      <c r="N59" s="25">
        <f t="shared" si="42"/>
        <v>-1.0408130416552103E-3</v>
      </c>
      <c r="O59" s="25">
        <f t="shared" si="43"/>
        <v>1.6674797590494964E-3</v>
      </c>
      <c r="P59" s="417">
        <v>2806406929.0082002</v>
      </c>
      <c r="Q59" s="417">
        <v>3655.4004788155098</v>
      </c>
      <c r="R59" s="25">
        <f t="shared" si="44"/>
        <v>2.9349675471063178E-3</v>
      </c>
      <c r="S59" s="25">
        <f t="shared" si="45"/>
        <v>1.540443968762161E-3</v>
      </c>
      <c r="T59" s="417">
        <v>2794516299.9640999</v>
      </c>
      <c r="U59" s="417">
        <v>3661.2392005984102</v>
      </c>
      <c r="V59" s="25">
        <f t="shared" si="46"/>
        <v>-4.2369582690214135E-3</v>
      </c>
      <c r="W59" s="25">
        <f t="shared" si="47"/>
        <v>1.5972864852259261E-3</v>
      </c>
      <c r="X59" s="417">
        <v>2789923735.6410999</v>
      </c>
      <c r="Y59" s="417">
        <v>3667.2723997817402</v>
      </c>
      <c r="Z59" s="25">
        <f t="shared" si="48"/>
        <v>-1.6434201235680584E-3</v>
      </c>
      <c r="AA59" s="25">
        <f t="shared" si="49"/>
        <v>1.6478571469309908E-3</v>
      </c>
      <c r="AB59" s="417">
        <v>2794663073.9014001</v>
      </c>
      <c r="AC59" s="417">
        <v>3673.3261683332698</v>
      </c>
      <c r="AD59" s="25">
        <f t="shared" si="50"/>
        <v>1.6987339832108712E-3</v>
      </c>
      <c r="AE59" s="25">
        <f t="shared" si="51"/>
        <v>1.6507550821395003E-3</v>
      </c>
      <c r="AF59" s="417">
        <v>2782476333.9573998</v>
      </c>
      <c r="AG59" s="417">
        <v>3679.3632369573702</v>
      </c>
      <c r="AH59" s="25">
        <f t="shared" si="52"/>
        <v>-4.3607188493700374E-3</v>
      </c>
      <c r="AI59" s="25">
        <f t="shared" si="53"/>
        <v>1.6434883120764656E-3</v>
      </c>
      <c r="AJ59" s="26">
        <f t="shared" si="16"/>
        <v>-1.0193125371561109E-3</v>
      </c>
      <c r="AK59" s="26">
        <f t="shared" si="17"/>
        <v>1.5974057851591199E-3</v>
      </c>
      <c r="AL59" s="27">
        <f t="shared" si="18"/>
        <v>-8.3238944028930246E-3</v>
      </c>
      <c r="AM59" s="27">
        <f t="shared" si="19"/>
        <v>1.1320383434532746E-2</v>
      </c>
      <c r="AN59" s="28">
        <f t="shared" si="20"/>
        <v>2.5857583384771544E-3</v>
      </c>
      <c r="AO59" s="85">
        <f t="shared" si="21"/>
        <v>6.430694007700519E-5</v>
      </c>
      <c r="AP59" s="32"/>
      <c r="AQ59" s="47">
        <v>1198249163.9190199</v>
      </c>
      <c r="AR59" s="47">
        <v>1987.7461478934799</v>
      </c>
      <c r="AS59" s="31" t="e">
        <f>(#REF!/AQ59)-1</f>
        <v>#REF!</v>
      </c>
      <c r="AT59" s="31" t="e">
        <f>(#REF!/AR59)-1</f>
        <v>#REF!</v>
      </c>
    </row>
    <row r="60" spans="1:48">
      <c r="A60" s="229" t="s">
        <v>169</v>
      </c>
      <c r="B60" s="417">
        <v>102105628023.21001</v>
      </c>
      <c r="C60" s="417">
        <v>1.9198</v>
      </c>
      <c r="D60" s="417">
        <v>102020982314.96001</v>
      </c>
      <c r="E60" s="417">
        <v>1.9222999999999999</v>
      </c>
      <c r="F60" s="25">
        <f t="shared" si="38"/>
        <v>-8.2900139677666805E-4</v>
      </c>
      <c r="G60" s="25">
        <f t="shared" si="39"/>
        <v>1.3022189811438415E-3</v>
      </c>
      <c r="H60" s="417">
        <v>100774375160.38</v>
      </c>
      <c r="I60" s="417">
        <v>1.9246000000000001</v>
      </c>
      <c r="J60" s="25">
        <f t="shared" si="40"/>
        <v>-1.2219125186733314E-2</v>
      </c>
      <c r="K60" s="25">
        <f t="shared" si="41"/>
        <v>1.1964833792853305E-3</v>
      </c>
      <c r="L60" s="417">
        <v>100546885320.8</v>
      </c>
      <c r="M60" s="417">
        <v>1.9269000000000001</v>
      </c>
      <c r="N60" s="25">
        <f t="shared" si="42"/>
        <v>-2.2574175152955023E-3</v>
      </c>
      <c r="O60" s="25">
        <f t="shared" si="43"/>
        <v>1.1950535176140334E-3</v>
      </c>
      <c r="P60" s="417">
        <v>100614794763.45</v>
      </c>
      <c r="Q60" s="417">
        <v>1.9291</v>
      </c>
      <c r="R60" s="25">
        <f t="shared" si="44"/>
        <v>6.7540075889298138E-4</v>
      </c>
      <c r="S60" s="25">
        <f t="shared" si="45"/>
        <v>1.1417302402823082E-3</v>
      </c>
      <c r="T60" s="417">
        <v>100134533961.57001</v>
      </c>
      <c r="U60" s="417">
        <v>1.9315</v>
      </c>
      <c r="V60" s="25">
        <f t="shared" si="46"/>
        <v>-4.7732622524262443E-3</v>
      </c>
      <c r="W60" s="25">
        <f t="shared" si="47"/>
        <v>1.2441034679383949E-3</v>
      </c>
      <c r="X60" s="417">
        <v>100184383400.17999</v>
      </c>
      <c r="Y60" s="417">
        <v>1.9336</v>
      </c>
      <c r="Z60" s="25">
        <f t="shared" si="48"/>
        <v>4.978246428861071E-4</v>
      </c>
      <c r="AA60" s="25">
        <f t="shared" si="49"/>
        <v>1.0872378980067256E-3</v>
      </c>
      <c r="AB60" s="417">
        <v>99497089104.960007</v>
      </c>
      <c r="AC60" s="417">
        <v>1.9357</v>
      </c>
      <c r="AD60" s="25">
        <f t="shared" si="50"/>
        <v>-6.8602937093961407E-3</v>
      </c>
      <c r="AE60" s="25">
        <f t="shared" si="51"/>
        <v>1.0860570955730196E-3</v>
      </c>
      <c r="AF60" s="417">
        <v>100280477730.44</v>
      </c>
      <c r="AG60" s="417">
        <v>1.9380999999999999</v>
      </c>
      <c r="AH60" s="25">
        <f t="shared" si="52"/>
        <v>7.8734828579114999E-3</v>
      </c>
      <c r="AI60" s="25">
        <f t="shared" si="53"/>
        <v>1.2398615487936961E-3</v>
      </c>
      <c r="AJ60" s="26">
        <f t="shared" si="16"/>
        <v>-2.2365489751171603E-3</v>
      </c>
      <c r="AK60" s="26">
        <f t="shared" si="17"/>
        <v>1.1865932660796688E-3</v>
      </c>
      <c r="AL60" s="27">
        <f t="shared" si="18"/>
        <v>-1.7060260987751562E-2</v>
      </c>
      <c r="AM60" s="27">
        <f t="shared" si="19"/>
        <v>8.2193206055246517E-3</v>
      </c>
      <c r="AN60" s="28">
        <f t="shared" si="20"/>
        <v>5.94758506961465E-3</v>
      </c>
      <c r="AO60" s="85">
        <f t="shared" si="21"/>
        <v>7.7159696427258145E-5</v>
      </c>
      <c r="AP60" s="32"/>
      <c r="AQ60" s="30">
        <v>609639394.97000003</v>
      </c>
      <c r="AR60" s="34">
        <v>1.1629</v>
      </c>
      <c r="AS60" s="31" t="e">
        <f>(#REF!/AQ60)-1</f>
        <v>#REF!</v>
      </c>
      <c r="AT60" s="31" t="e">
        <f>(#REF!/AR60)-1</f>
        <v>#REF!</v>
      </c>
    </row>
    <row r="61" spans="1:48">
      <c r="A61" s="229" t="s">
        <v>54</v>
      </c>
      <c r="B61" s="417">
        <v>9861030095.6499996</v>
      </c>
      <c r="C61" s="418">
        <v>1</v>
      </c>
      <c r="D61" s="417">
        <v>9869070590.0499992</v>
      </c>
      <c r="E61" s="418">
        <v>1</v>
      </c>
      <c r="F61" s="25">
        <f t="shared" si="38"/>
        <v>8.1538077888500976E-4</v>
      </c>
      <c r="G61" s="25">
        <f t="shared" si="39"/>
        <v>0</v>
      </c>
      <c r="H61" s="417">
        <v>9875016582.0200005</v>
      </c>
      <c r="I61" s="418">
        <v>1</v>
      </c>
      <c r="J61" s="25">
        <f t="shared" si="40"/>
        <v>6.0248753068966514E-4</v>
      </c>
      <c r="K61" s="25">
        <f t="shared" si="41"/>
        <v>0</v>
      </c>
      <c r="L61" s="417">
        <v>9837520203.7999992</v>
      </c>
      <c r="M61" s="418">
        <v>1</v>
      </c>
      <c r="N61" s="25">
        <f t="shared" si="42"/>
        <v>-3.7970952158473325E-3</v>
      </c>
      <c r="O61" s="25">
        <f t="shared" si="43"/>
        <v>0</v>
      </c>
      <c r="P61" s="417">
        <v>9829659333.1299992</v>
      </c>
      <c r="Q61" s="418">
        <v>1</v>
      </c>
      <c r="R61" s="25">
        <f t="shared" si="44"/>
        <v>-7.9907034569175368E-4</v>
      </c>
      <c r="S61" s="25">
        <f t="shared" si="45"/>
        <v>0</v>
      </c>
      <c r="T61" s="417">
        <v>9818041160.6499996</v>
      </c>
      <c r="U61" s="418">
        <v>1</v>
      </c>
      <c r="V61" s="25">
        <f t="shared" si="46"/>
        <v>-1.1819506746120405E-3</v>
      </c>
      <c r="W61" s="25">
        <f t="shared" si="47"/>
        <v>0</v>
      </c>
      <c r="X61" s="417">
        <v>9824217018.8099995</v>
      </c>
      <c r="Y61" s="418">
        <v>1</v>
      </c>
      <c r="Z61" s="25">
        <f t="shared" si="48"/>
        <v>6.2903160202182091E-4</v>
      </c>
      <c r="AA61" s="25">
        <f t="shared" si="49"/>
        <v>0</v>
      </c>
      <c r="AB61" s="417">
        <v>9675743498.0599995</v>
      </c>
      <c r="AC61" s="418">
        <v>1</v>
      </c>
      <c r="AD61" s="25">
        <f t="shared" si="50"/>
        <v>-1.5113013125190967E-2</v>
      </c>
      <c r="AE61" s="25">
        <f t="shared" si="51"/>
        <v>0</v>
      </c>
      <c r="AF61" s="417">
        <v>9691980748.7800007</v>
      </c>
      <c r="AG61" s="418">
        <v>1</v>
      </c>
      <c r="AH61" s="25">
        <f t="shared" si="52"/>
        <v>1.678139847677526E-3</v>
      </c>
      <c r="AI61" s="25">
        <f t="shared" si="53"/>
        <v>0</v>
      </c>
      <c r="AJ61" s="26">
        <f t="shared" si="16"/>
        <v>-2.1457612002585089E-3</v>
      </c>
      <c r="AK61" s="26">
        <f t="shared" si="17"/>
        <v>0</v>
      </c>
      <c r="AL61" s="27">
        <f t="shared" si="18"/>
        <v>-1.7943922850094982E-2</v>
      </c>
      <c r="AM61" s="27">
        <f t="shared" si="19"/>
        <v>0</v>
      </c>
      <c r="AN61" s="28">
        <f t="shared" si="20"/>
        <v>5.5066448266827481E-3</v>
      </c>
      <c r="AO61" s="85">
        <f t="shared" si="21"/>
        <v>0</v>
      </c>
      <c r="AP61" s="32"/>
      <c r="AQ61" s="30">
        <v>4056683843.0900002</v>
      </c>
      <c r="AR61" s="37">
        <v>1</v>
      </c>
      <c r="AS61" s="31" t="e">
        <f>(#REF!/AQ61)-1</f>
        <v>#REF!</v>
      </c>
      <c r="AT61" s="31" t="e">
        <f>(#REF!/AR61)-1</f>
        <v>#REF!</v>
      </c>
    </row>
    <row r="62" spans="1:48" ht="15" customHeight="1">
      <c r="A62" s="229" t="s">
        <v>24</v>
      </c>
      <c r="B62" s="417">
        <v>3701851641.52</v>
      </c>
      <c r="C62" s="418">
        <v>23.156600000000001</v>
      </c>
      <c r="D62" s="417">
        <v>3682589267.1500001</v>
      </c>
      <c r="E62" s="418">
        <v>23.1724</v>
      </c>
      <c r="F62" s="25">
        <f t="shared" si="38"/>
        <v>-5.2034430969498963E-3</v>
      </c>
      <c r="G62" s="25">
        <f t="shared" si="39"/>
        <v>6.823108746533905E-4</v>
      </c>
      <c r="H62" s="417">
        <v>3681846376.71</v>
      </c>
      <c r="I62" s="418">
        <v>23.1967</v>
      </c>
      <c r="J62" s="25">
        <f t="shared" si="40"/>
        <v>-2.0173046356999487E-4</v>
      </c>
      <c r="K62" s="25">
        <f t="shared" si="41"/>
        <v>1.048661338488901E-3</v>
      </c>
      <c r="L62" s="417">
        <v>3646591720.5700002</v>
      </c>
      <c r="M62" s="418">
        <v>23.224799999999998</v>
      </c>
      <c r="N62" s="25">
        <f t="shared" si="42"/>
        <v>-9.5752653785361047E-3</v>
      </c>
      <c r="O62" s="25">
        <f t="shared" si="43"/>
        <v>1.2113792048006164E-3</v>
      </c>
      <c r="P62" s="417">
        <v>3628044569.6900001</v>
      </c>
      <c r="Q62" s="418">
        <v>23.2409</v>
      </c>
      <c r="R62" s="25">
        <f t="shared" si="44"/>
        <v>-5.0861605304969547E-3</v>
      </c>
      <c r="S62" s="25">
        <f t="shared" si="45"/>
        <v>6.9322448417215906E-4</v>
      </c>
      <c r="T62" s="417">
        <v>3631488319.1900001</v>
      </c>
      <c r="U62" s="418">
        <v>23.277000000000001</v>
      </c>
      <c r="V62" s="25">
        <f t="shared" si="46"/>
        <v>9.4920264452381096E-4</v>
      </c>
      <c r="W62" s="25">
        <f t="shared" si="47"/>
        <v>1.5532961288074528E-3</v>
      </c>
      <c r="X62" s="417">
        <v>3631488319.1900001</v>
      </c>
      <c r="Y62" s="418">
        <v>23.330200000000001</v>
      </c>
      <c r="Z62" s="25">
        <f t="shared" si="48"/>
        <v>0</v>
      </c>
      <c r="AA62" s="25">
        <f t="shared" si="49"/>
        <v>2.2855178931993109E-3</v>
      </c>
      <c r="AB62" s="417">
        <v>3595890529.1900001</v>
      </c>
      <c r="AC62" s="418">
        <v>23.356300000000001</v>
      </c>
      <c r="AD62" s="25">
        <f t="shared" si="50"/>
        <v>-9.8025346279896758E-3</v>
      </c>
      <c r="AE62" s="25">
        <f t="shared" si="51"/>
        <v>1.1187216569081948E-3</v>
      </c>
      <c r="AF62" s="417">
        <v>3596661152.0300002</v>
      </c>
      <c r="AG62" s="418">
        <v>23.387</v>
      </c>
      <c r="AH62" s="25">
        <f t="shared" si="52"/>
        <v>2.1430653512517826E-4</v>
      </c>
      <c r="AI62" s="25">
        <f t="shared" si="53"/>
        <v>1.3144205203734969E-3</v>
      </c>
      <c r="AJ62" s="26">
        <f t="shared" si="16"/>
        <v>-3.5882031147367044E-3</v>
      </c>
      <c r="AK62" s="26">
        <f t="shared" si="17"/>
        <v>1.2384415126754401E-3</v>
      </c>
      <c r="AL62" s="27">
        <f t="shared" si="18"/>
        <v>-2.3333613630634589E-2</v>
      </c>
      <c r="AM62" s="27">
        <f t="shared" si="19"/>
        <v>9.2610174172723068E-3</v>
      </c>
      <c r="AN62" s="28">
        <f t="shared" si="20"/>
        <v>4.4514241155894701E-3</v>
      </c>
      <c r="AO62" s="85">
        <f t="shared" si="21"/>
        <v>5.1532234117032617E-4</v>
      </c>
      <c r="AP62" s="32"/>
      <c r="AQ62" s="30">
        <v>739078842.02999997</v>
      </c>
      <c r="AR62" s="34">
        <v>16.871500000000001</v>
      </c>
      <c r="AS62" s="31" t="e">
        <f>(#REF!/AQ62)-1</f>
        <v>#REF!</v>
      </c>
      <c r="AT62" s="31" t="e">
        <f>(#REF!/AR62)-1</f>
        <v>#REF!</v>
      </c>
    </row>
    <row r="63" spans="1:48">
      <c r="A63" s="229" t="s">
        <v>114</v>
      </c>
      <c r="B63" s="417">
        <v>422233093.69</v>
      </c>
      <c r="C63" s="418">
        <v>2.0985999999999998</v>
      </c>
      <c r="D63" s="417">
        <v>420456401.80000001</v>
      </c>
      <c r="E63" s="418">
        <v>2.0897999999999999</v>
      </c>
      <c r="F63" s="25">
        <f t="shared" si="38"/>
        <v>-4.2078461317966182E-3</v>
      </c>
      <c r="G63" s="25">
        <f t="shared" si="39"/>
        <v>-4.1932717049461164E-3</v>
      </c>
      <c r="H63" s="417">
        <v>420886510.86000001</v>
      </c>
      <c r="I63" s="418">
        <v>2.0918999999999999</v>
      </c>
      <c r="J63" s="25">
        <f t="shared" si="40"/>
        <v>1.0229575721969716E-3</v>
      </c>
      <c r="K63" s="25">
        <f t="shared" si="41"/>
        <v>1.0048808498420857E-3</v>
      </c>
      <c r="L63" s="417">
        <v>413619514.26999998</v>
      </c>
      <c r="M63" s="418">
        <v>2.0954999999999999</v>
      </c>
      <c r="N63" s="25">
        <f t="shared" si="42"/>
        <v>-1.7265928944007577E-2</v>
      </c>
      <c r="O63" s="25">
        <f t="shared" si="43"/>
        <v>1.7209235623117968E-3</v>
      </c>
      <c r="P63" s="417">
        <v>412043854.49000001</v>
      </c>
      <c r="Q63" s="418">
        <v>2.0874999999999999</v>
      </c>
      <c r="R63" s="25">
        <f t="shared" si="44"/>
        <v>-3.8094425568408314E-3</v>
      </c>
      <c r="S63" s="25">
        <f t="shared" si="45"/>
        <v>-3.8177046051061834E-3</v>
      </c>
      <c r="T63" s="417">
        <v>412654755.31999999</v>
      </c>
      <c r="U63" s="418">
        <v>2.0924999999999998</v>
      </c>
      <c r="V63" s="25">
        <f t="shared" si="46"/>
        <v>1.4826111913648489E-3</v>
      </c>
      <c r="W63" s="25">
        <f t="shared" si="47"/>
        <v>2.3952095808382726E-3</v>
      </c>
      <c r="X63" s="417">
        <v>414513062.16000003</v>
      </c>
      <c r="Y63" s="418">
        <v>2.1019000000000001</v>
      </c>
      <c r="Z63" s="25">
        <f t="shared" si="48"/>
        <v>4.5032968020905957E-3</v>
      </c>
      <c r="AA63" s="25">
        <f t="shared" si="49"/>
        <v>4.4922341696536664E-3</v>
      </c>
      <c r="AB63" s="417">
        <v>411138149.30000001</v>
      </c>
      <c r="AC63" s="418">
        <v>2.0928</v>
      </c>
      <c r="AD63" s="25">
        <f t="shared" si="50"/>
        <v>-8.141873364408754E-3</v>
      </c>
      <c r="AE63" s="25">
        <f t="shared" si="51"/>
        <v>-4.3294162424473608E-3</v>
      </c>
      <c r="AF63" s="417">
        <v>402997271.79000002</v>
      </c>
      <c r="AG63" s="418">
        <v>2.0512999999999999</v>
      </c>
      <c r="AH63" s="25">
        <f t="shared" si="52"/>
        <v>-1.9800832211412569E-2</v>
      </c>
      <c r="AI63" s="25">
        <f t="shared" si="53"/>
        <v>-1.9829892966360899E-2</v>
      </c>
      <c r="AJ63" s="26">
        <f t="shared" si="16"/>
        <v>-5.7771322053517416E-3</v>
      </c>
      <c r="AK63" s="26">
        <f t="shared" si="17"/>
        <v>-2.8196296695268421E-3</v>
      </c>
      <c r="AL63" s="27">
        <f t="shared" si="18"/>
        <v>-4.152423398777226E-2</v>
      </c>
      <c r="AM63" s="27">
        <f t="shared" si="19"/>
        <v>-1.8422815580438311E-2</v>
      </c>
      <c r="AN63" s="28">
        <f t="shared" si="20"/>
        <v>8.8254129016392454E-3</v>
      </c>
      <c r="AO63" s="85">
        <f t="shared" si="21"/>
        <v>7.6570505746168483E-3</v>
      </c>
      <c r="AP63" s="32"/>
      <c r="AQ63" s="38">
        <v>0</v>
      </c>
      <c r="AR63" s="39">
        <v>0</v>
      </c>
      <c r="AS63" s="31" t="e">
        <f>(#REF!/AQ63)-1</f>
        <v>#REF!</v>
      </c>
      <c r="AT63" s="31" t="e">
        <f>(#REF!/AR63)-1</f>
        <v>#REF!</v>
      </c>
    </row>
    <row r="64" spans="1:48">
      <c r="A64" s="229" t="s">
        <v>69</v>
      </c>
      <c r="B64" s="417">
        <v>17837758672.759998</v>
      </c>
      <c r="C64" s="418">
        <v>326.95999999999998</v>
      </c>
      <c r="D64" s="417">
        <v>17672081330.290001</v>
      </c>
      <c r="E64" s="418">
        <v>327.36</v>
      </c>
      <c r="F64" s="25">
        <f t="shared" si="38"/>
        <v>-9.288013449974682E-3</v>
      </c>
      <c r="G64" s="25">
        <f t="shared" si="39"/>
        <v>1.2233912405188222E-3</v>
      </c>
      <c r="H64" s="417">
        <v>17266978572.73</v>
      </c>
      <c r="I64" s="418">
        <v>327.62</v>
      </c>
      <c r="J64" s="25">
        <f t="shared" si="40"/>
        <v>-2.2923318990483256E-2</v>
      </c>
      <c r="K64" s="25">
        <f t="shared" si="41"/>
        <v>7.9423264907133094E-4</v>
      </c>
      <c r="L64" s="417">
        <v>16971364673.57</v>
      </c>
      <c r="M64" s="418">
        <v>327.88</v>
      </c>
      <c r="N64" s="25">
        <f t="shared" si="42"/>
        <v>-1.7120186830304369E-2</v>
      </c>
      <c r="O64" s="25">
        <f t="shared" si="43"/>
        <v>7.9360234417920426E-4</v>
      </c>
      <c r="P64" s="417">
        <v>16772034727.309999</v>
      </c>
      <c r="Q64" s="418">
        <v>328.28</v>
      </c>
      <c r="R64" s="25">
        <f t="shared" si="44"/>
        <v>-1.1745074724039285E-2</v>
      </c>
      <c r="S64" s="25">
        <f t="shared" si="45"/>
        <v>1.2199585214102027E-3</v>
      </c>
      <c r="T64" s="417">
        <v>16647382455.52</v>
      </c>
      <c r="U64" s="418">
        <v>328.55</v>
      </c>
      <c r="V64" s="25">
        <f t="shared" si="46"/>
        <v>-7.4321496357878988E-3</v>
      </c>
      <c r="W64" s="25">
        <f t="shared" si="47"/>
        <v>8.2246862434518907E-4</v>
      </c>
      <c r="X64" s="417">
        <v>16516166342.51</v>
      </c>
      <c r="Y64" s="418">
        <v>329.04</v>
      </c>
      <c r="Z64" s="25">
        <f t="shared" si="48"/>
        <v>-7.88208677013311E-3</v>
      </c>
      <c r="AA64" s="25">
        <f t="shared" si="49"/>
        <v>1.4914016131487113E-3</v>
      </c>
      <c r="AB64" s="417">
        <v>16258891491.629999</v>
      </c>
      <c r="AC64" s="418">
        <v>329.73</v>
      </c>
      <c r="AD64" s="25">
        <f t="shared" si="50"/>
        <v>-1.5577153047787869E-2</v>
      </c>
      <c r="AE64" s="25">
        <f t="shared" si="51"/>
        <v>2.0970094821298252E-3</v>
      </c>
      <c r="AF64" s="417">
        <v>15660309374.809999</v>
      </c>
      <c r="AG64" s="418">
        <v>330.65</v>
      </c>
      <c r="AH64" s="25">
        <f t="shared" si="52"/>
        <v>-3.6815678186187965E-2</v>
      </c>
      <c r="AI64" s="25">
        <f t="shared" si="53"/>
        <v>2.7901616474083615E-3</v>
      </c>
      <c r="AJ64" s="26">
        <f t="shared" si="16"/>
        <v>-1.6097957704337303E-2</v>
      </c>
      <c r="AK64" s="26">
        <f t="shared" si="17"/>
        <v>1.4040282652764561E-3</v>
      </c>
      <c r="AL64" s="27">
        <f t="shared" si="18"/>
        <v>-0.11383899371444257</v>
      </c>
      <c r="AM64" s="27">
        <f t="shared" si="19"/>
        <v>1.0050097751710544E-2</v>
      </c>
      <c r="AN64" s="28">
        <f t="shared" si="20"/>
        <v>9.892604627432593E-3</v>
      </c>
      <c r="AO64" s="85">
        <f t="shared" si="21"/>
        <v>7.1298330393807917E-4</v>
      </c>
      <c r="AP64" s="32"/>
      <c r="AQ64" s="30">
        <v>3320655667.8400002</v>
      </c>
      <c r="AR64" s="34">
        <v>177.09</v>
      </c>
      <c r="AS64" s="31" t="e">
        <f>(#REF!/AQ64)-1</f>
        <v>#REF!</v>
      </c>
      <c r="AT64" s="31" t="e">
        <f>(#REF!/AR64)-1</f>
        <v>#REF!</v>
      </c>
    </row>
    <row r="65" spans="1:46">
      <c r="A65" s="229" t="s">
        <v>40</v>
      </c>
      <c r="B65" s="417">
        <v>6879953958.8299999</v>
      </c>
      <c r="C65" s="418">
        <v>1.07</v>
      </c>
      <c r="D65" s="417">
        <v>6791395839.3800001</v>
      </c>
      <c r="E65" s="418">
        <v>1.07</v>
      </c>
      <c r="F65" s="25">
        <f t="shared" si="38"/>
        <v>-1.2871905826686658E-2</v>
      </c>
      <c r="G65" s="25">
        <f t="shared" si="39"/>
        <v>0</v>
      </c>
      <c r="H65" s="417">
        <v>6709618502.6800003</v>
      </c>
      <c r="I65" s="418">
        <v>1.07</v>
      </c>
      <c r="J65" s="25">
        <f t="shared" si="40"/>
        <v>-1.2041315015951922E-2</v>
      </c>
      <c r="K65" s="25">
        <f t="shared" si="41"/>
        <v>0</v>
      </c>
      <c r="L65" s="417">
        <v>6709502518.5299997</v>
      </c>
      <c r="M65" s="418">
        <v>1.08</v>
      </c>
      <c r="N65" s="25">
        <f t="shared" si="42"/>
        <v>-1.7286251066919086E-5</v>
      </c>
      <c r="O65" s="25">
        <f t="shared" si="43"/>
        <v>9.3457943925233725E-3</v>
      </c>
      <c r="P65" s="417">
        <v>6719540892.3100004</v>
      </c>
      <c r="Q65" s="418">
        <v>1.08</v>
      </c>
      <c r="R65" s="25">
        <f t="shared" si="44"/>
        <v>1.4961427843982712E-3</v>
      </c>
      <c r="S65" s="25">
        <f t="shared" si="45"/>
        <v>0</v>
      </c>
      <c r="T65" s="417">
        <v>6744556534.2200003</v>
      </c>
      <c r="U65" s="418">
        <v>1.08</v>
      </c>
      <c r="V65" s="25">
        <f t="shared" si="46"/>
        <v>3.7228201019846954E-3</v>
      </c>
      <c r="W65" s="25">
        <f t="shared" si="47"/>
        <v>0</v>
      </c>
      <c r="X65" s="417">
        <v>6695170174.9200001</v>
      </c>
      <c r="Y65" s="418">
        <v>1.08</v>
      </c>
      <c r="Z65" s="25">
        <f t="shared" si="48"/>
        <v>-7.3224027479683162E-3</v>
      </c>
      <c r="AA65" s="25">
        <f t="shared" si="49"/>
        <v>0</v>
      </c>
      <c r="AB65" s="417">
        <v>6677179017.5900002</v>
      </c>
      <c r="AC65" s="418">
        <v>1.08</v>
      </c>
      <c r="AD65" s="25">
        <f t="shared" si="50"/>
        <v>-2.6871844717845277E-3</v>
      </c>
      <c r="AE65" s="25">
        <f t="shared" si="51"/>
        <v>0</v>
      </c>
      <c r="AF65" s="417">
        <v>6851656549.5699997</v>
      </c>
      <c r="AG65" s="418">
        <v>1.0900000000000001</v>
      </c>
      <c r="AH65" s="25">
        <f t="shared" si="52"/>
        <v>2.6130425965870518E-2</v>
      </c>
      <c r="AI65" s="25">
        <f t="shared" si="53"/>
        <v>9.2592592592592674E-3</v>
      </c>
      <c r="AJ65" s="26">
        <f t="shared" si="16"/>
        <v>-4.4883818265060733E-4</v>
      </c>
      <c r="AK65" s="26">
        <f t="shared" si="17"/>
        <v>2.3256317064728298E-3</v>
      </c>
      <c r="AL65" s="27">
        <f t="shared" si="18"/>
        <v>8.8730964318965242E-3</v>
      </c>
      <c r="AM65" s="27">
        <f t="shared" si="19"/>
        <v>1.8691588785046745E-2</v>
      </c>
      <c r="AN65" s="28">
        <f t="shared" si="20"/>
        <v>1.2356625847322658E-2</v>
      </c>
      <c r="AO65" s="85">
        <f t="shared" si="21"/>
        <v>4.3062952619937044E-3</v>
      </c>
      <c r="AP65" s="32"/>
      <c r="AQ65" s="48">
        <v>1300500308</v>
      </c>
      <c r="AR65" s="34">
        <v>1.19</v>
      </c>
      <c r="AS65" s="31" t="e">
        <f>(#REF!/AQ65)-1</f>
        <v>#REF!</v>
      </c>
      <c r="AT65" s="31" t="e">
        <f>(#REF!/AR65)-1</f>
        <v>#REF!</v>
      </c>
    </row>
    <row r="66" spans="1:46">
      <c r="A66" s="229" t="s">
        <v>121</v>
      </c>
      <c r="B66" s="432">
        <v>1823349979.3800001</v>
      </c>
      <c r="C66" s="418">
        <v>3.57</v>
      </c>
      <c r="D66" s="432">
        <v>1810680631.3499999</v>
      </c>
      <c r="E66" s="418">
        <v>3.58</v>
      </c>
      <c r="F66" s="25">
        <f t="shared" si="38"/>
        <v>-6.9483906947519812E-3</v>
      </c>
      <c r="G66" s="25">
        <f t="shared" si="39"/>
        <v>2.8011204481793364E-3</v>
      </c>
      <c r="H66" s="417">
        <v>1808381788.6400001</v>
      </c>
      <c r="I66" s="418">
        <v>3.58</v>
      </c>
      <c r="J66" s="25">
        <f t="shared" si="40"/>
        <v>-1.2696014251203636E-3</v>
      </c>
      <c r="K66" s="25">
        <f t="shared" si="41"/>
        <v>0</v>
      </c>
      <c r="L66" s="417">
        <v>1809295632.24</v>
      </c>
      <c r="M66" s="418">
        <v>3.58</v>
      </c>
      <c r="N66" s="25">
        <f t="shared" si="42"/>
        <v>5.0533775873023133E-4</v>
      </c>
      <c r="O66" s="25">
        <f t="shared" si="43"/>
        <v>0</v>
      </c>
      <c r="P66" s="417">
        <v>1811077384.53</v>
      </c>
      <c r="Q66" s="418">
        <v>3.59</v>
      </c>
      <c r="R66" s="25">
        <f t="shared" si="44"/>
        <v>9.8477675966865733E-4</v>
      </c>
      <c r="S66" s="25">
        <f t="shared" si="45"/>
        <v>2.7932960893854151E-3</v>
      </c>
      <c r="T66" s="417">
        <v>1804261682.95</v>
      </c>
      <c r="U66" s="418">
        <v>3.59</v>
      </c>
      <c r="V66" s="25">
        <f t="shared" si="46"/>
        <v>-3.7633408921224501E-3</v>
      </c>
      <c r="W66" s="25">
        <f t="shared" si="47"/>
        <v>0</v>
      </c>
      <c r="X66" s="417">
        <v>1751174998.0899999</v>
      </c>
      <c r="Y66" s="418">
        <v>3.58</v>
      </c>
      <c r="Z66" s="25">
        <f t="shared" si="48"/>
        <v>-2.9422940896911616E-2</v>
      </c>
      <c r="AA66" s="25">
        <f t="shared" si="49"/>
        <v>-2.7855153203342024E-3</v>
      </c>
      <c r="AB66" s="417">
        <v>1743471695.3299999</v>
      </c>
      <c r="AC66" s="418">
        <v>3.58</v>
      </c>
      <c r="AD66" s="25">
        <f t="shared" si="50"/>
        <v>-4.3989337264419342E-3</v>
      </c>
      <c r="AE66" s="25">
        <f t="shared" si="51"/>
        <v>0</v>
      </c>
      <c r="AF66" s="417">
        <v>1745150926.0799999</v>
      </c>
      <c r="AG66" s="418">
        <v>3.58</v>
      </c>
      <c r="AH66" s="25">
        <f t="shared" si="52"/>
        <v>9.6315343374826594E-4</v>
      </c>
      <c r="AI66" s="25">
        <f t="shared" si="53"/>
        <v>0</v>
      </c>
      <c r="AJ66" s="26">
        <f t="shared" si="16"/>
        <v>-5.4187424604001484E-3</v>
      </c>
      <c r="AK66" s="26">
        <f t="shared" si="17"/>
        <v>3.5111265215381857E-4</v>
      </c>
      <c r="AL66" s="27">
        <f t="shared" si="18"/>
        <v>-3.6190647944989954E-2</v>
      </c>
      <c r="AM66" s="27">
        <f t="shared" si="19"/>
        <v>0</v>
      </c>
      <c r="AN66" s="28">
        <f t="shared" si="20"/>
        <v>1.0116220933906541E-2</v>
      </c>
      <c r="AO66" s="85">
        <f t="shared" si="21"/>
        <v>1.7897180006111462E-3</v>
      </c>
      <c r="AP66" s="32"/>
      <c r="AQ66" s="33">
        <v>776682398.99000001</v>
      </c>
      <c r="AR66" s="37">
        <v>2.4700000000000002</v>
      </c>
      <c r="AS66" s="31" t="e">
        <f>(#REF!/AQ66)-1</f>
        <v>#REF!</v>
      </c>
      <c r="AT66" s="31" t="e">
        <f>(#REF!/AR66)-1</f>
        <v>#REF!</v>
      </c>
    </row>
    <row r="67" spans="1:46">
      <c r="A67" s="230" t="s">
        <v>74</v>
      </c>
      <c r="B67" s="417">
        <v>56106215203.160004</v>
      </c>
      <c r="C67" s="417">
        <v>4508.26</v>
      </c>
      <c r="D67" s="417">
        <v>54736874854.279999</v>
      </c>
      <c r="E67" s="417">
        <v>4516.6499999999996</v>
      </c>
      <c r="F67" s="25">
        <f t="shared" si="38"/>
        <v>-2.4406214960706905E-2</v>
      </c>
      <c r="G67" s="25">
        <f t="shared" si="39"/>
        <v>1.861028423382728E-3</v>
      </c>
      <c r="H67" s="417">
        <v>54774949978.43</v>
      </c>
      <c r="I67" s="417">
        <v>4523.4399999999996</v>
      </c>
      <c r="J67" s="25">
        <f t="shared" si="40"/>
        <v>6.9560281348478097E-4</v>
      </c>
      <c r="K67" s="25">
        <f t="shared" si="41"/>
        <v>1.5033265805408796E-3</v>
      </c>
      <c r="L67" s="417">
        <v>54030466766.419998</v>
      </c>
      <c r="M67" s="417">
        <v>4530.57</v>
      </c>
      <c r="N67" s="25">
        <f t="shared" si="42"/>
        <v>-1.3591673060462392E-2</v>
      </c>
      <c r="O67" s="25">
        <f t="shared" si="43"/>
        <v>1.5762340165891688E-3</v>
      </c>
      <c r="P67" s="417">
        <v>52780536726.839996</v>
      </c>
      <c r="Q67" s="417">
        <v>4538.5200000000004</v>
      </c>
      <c r="R67" s="25">
        <f t="shared" si="44"/>
        <v>-2.3133800508953493E-2</v>
      </c>
      <c r="S67" s="25">
        <f t="shared" si="45"/>
        <v>1.7547460915515549E-3</v>
      </c>
      <c r="T67" s="417">
        <v>50694153489.769997</v>
      </c>
      <c r="U67" s="417">
        <v>4541.41</v>
      </c>
      <c r="V67" s="25">
        <f t="shared" si="46"/>
        <v>-3.9529405467546727E-2</v>
      </c>
      <c r="W67" s="25">
        <f t="shared" si="47"/>
        <v>6.3677145853701593E-4</v>
      </c>
      <c r="X67" s="417">
        <v>47117423230.959999</v>
      </c>
      <c r="Y67" s="417">
        <v>4544.07</v>
      </c>
      <c r="Z67" s="25">
        <f t="shared" si="48"/>
        <v>-7.0555084020325468E-2</v>
      </c>
      <c r="AA67" s="25">
        <f t="shared" si="49"/>
        <v>5.8572117470121713E-4</v>
      </c>
      <c r="AB67" s="417">
        <v>45921968186.169998</v>
      </c>
      <c r="AC67" s="417">
        <v>4547.3500000000004</v>
      </c>
      <c r="AD67" s="25">
        <f t="shared" si="50"/>
        <v>-2.5371825596873669E-2</v>
      </c>
      <c r="AE67" s="25">
        <f t="shared" si="51"/>
        <v>7.2181986633142864E-4</v>
      </c>
      <c r="AF67" s="417">
        <v>40895149398.800003</v>
      </c>
      <c r="AG67" s="417">
        <v>4551.1000000000004</v>
      </c>
      <c r="AH67" s="25">
        <f t="shared" si="52"/>
        <v>-0.10946435847416243</v>
      </c>
      <c r="AI67" s="25">
        <f t="shared" si="53"/>
        <v>8.2465611839862771E-4</v>
      </c>
      <c r="AJ67" s="26">
        <f t="shared" si="16"/>
        <v>-3.8169594909443286E-2</v>
      </c>
      <c r="AK67" s="26">
        <f t="shared" si="17"/>
        <v>1.1830379662540777E-3</v>
      </c>
      <c r="AL67" s="27">
        <f t="shared" si="18"/>
        <v>-0.25287752529404189</v>
      </c>
      <c r="AM67" s="27">
        <f t="shared" si="19"/>
        <v>7.6273344182083468E-3</v>
      </c>
      <c r="AN67" s="28">
        <f t="shared" si="20"/>
        <v>3.551152484587812E-2</v>
      </c>
      <c r="AO67" s="85">
        <f t="shared" si="21"/>
        <v>5.3984962223917914E-4</v>
      </c>
      <c r="AP67" s="32"/>
      <c r="AQ67" s="30">
        <v>8144502990.9799995</v>
      </c>
      <c r="AR67" s="30">
        <v>2263.5700000000002</v>
      </c>
      <c r="AS67" s="31" t="e">
        <f>(#REF!/AQ67)-1</f>
        <v>#REF!</v>
      </c>
      <c r="AT67" s="31" t="e">
        <f>(#REF!/AR67)-1</f>
        <v>#REF!</v>
      </c>
    </row>
    <row r="68" spans="1:46">
      <c r="A68" s="230" t="s">
        <v>75</v>
      </c>
      <c r="B68" s="417">
        <v>231012905.72</v>
      </c>
      <c r="C68" s="417">
        <v>4106.66</v>
      </c>
      <c r="D68" s="417">
        <v>230057389.84</v>
      </c>
      <c r="E68" s="417">
        <v>4089.52</v>
      </c>
      <c r="F68" s="25">
        <f t="shared" si="38"/>
        <v>-4.1362012958623684E-3</v>
      </c>
      <c r="G68" s="25">
        <f t="shared" si="39"/>
        <v>-4.173708074201388E-3</v>
      </c>
      <c r="H68" s="417">
        <v>230710693.18000001</v>
      </c>
      <c r="I68" s="417">
        <v>4101.1499999999996</v>
      </c>
      <c r="J68" s="25">
        <f t="shared" si="40"/>
        <v>2.8397407292778645E-3</v>
      </c>
      <c r="K68" s="25">
        <f t="shared" si="41"/>
        <v>2.8438545354955236E-3</v>
      </c>
      <c r="L68" s="417">
        <v>231285539.56</v>
      </c>
      <c r="M68" s="417">
        <v>4111.37</v>
      </c>
      <c r="N68" s="25">
        <f t="shared" si="42"/>
        <v>2.491633014823033E-3</v>
      </c>
      <c r="O68" s="25">
        <f t="shared" si="43"/>
        <v>2.4919839557197994E-3</v>
      </c>
      <c r="P68" s="417">
        <v>232022732.18000001</v>
      </c>
      <c r="Q68" s="417">
        <v>4124.49</v>
      </c>
      <c r="R68" s="25">
        <f t="shared" si="44"/>
        <v>3.1873701287268006E-3</v>
      </c>
      <c r="S68" s="25">
        <f t="shared" si="45"/>
        <v>3.19115039512374E-3</v>
      </c>
      <c r="T68" s="417">
        <v>231845146.56999999</v>
      </c>
      <c r="U68" s="417">
        <v>4121.32</v>
      </c>
      <c r="V68" s="25">
        <f t="shared" si="46"/>
        <v>-7.6538022085804016E-4</v>
      </c>
      <c r="W68" s="25">
        <f t="shared" si="47"/>
        <v>-7.6857987290551634E-4</v>
      </c>
      <c r="X68" s="417">
        <v>231044068.49000001</v>
      </c>
      <c r="Y68" s="417">
        <v>4106.9399999999996</v>
      </c>
      <c r="Z68" s="25">
        <f t="shared" si="48"/>
        <v>-3.4552290261470595E-3</v>
      </c>
      <c r="AA68" s="25">
        <f t="shared" si="49"/>
        <v>-3.4891733716382396E-3</v>
      </c>
      <c r="AB68" s="417">
        <v>231730138.72</v>
      </c>
      <c r="AC68" s="417">
        <v>4119.1400000000003</v>
      </c>
      <c r="AD68" s="25">
        <f t="shared" si="50"/>
        <v>2.9694345086798174E-3</v>
      </c>
      <c r="AE68" s="25">
        <f t="shared" si="51"/>
        <v>2.9705815035040027E-3</v>
      </c>
      <c r="AF68" s="417">
        <v>232876063.88</v>
      </c>
      <c r="AG68" s="417">
        <v>4139.5600000000004</v>
      </c>
      <c r="AH68" s="25">
        <f t="shared" si="52"/>
        <v>4.9450846848394635E-3</v>
      </c>
      <c r="AI68" s="25">
        <f t="shared" si="53"/>
        <v>4.9573454653155926E-3</v>
      </c>
      <c r="AJ68" s="26">
        <f t="shared" si="16"/>
        <v>1.0095565654349389E-3</v>
      </c>
      <c r="AK68" s="26">
        <f t="shared" si="17"/>
        <v>1.0029318170516892E-3</v>
      </c>
      <c r="AL68" s="27">
        <f t="shared" si="18"/>
        <v>1.2252047378092568E-2</v>
      </c>
      <c r="AM68" s="27">
        <f t="shared" si="19"/>
        <v>1.2236154854359539E-2</v>
      </c>
      <c r="AN68" s="28">
        <f t="shared" si="20"/>
        <v>3.3632899425615355E-3</v>
      </c>
      <c r="AO68" s="85">
        <f t="shared" si="21"/>
        <v>3.3810072277813646E-3</v>
      </c>
      <c r="AP68" s="32"/>
      <c r="AQ68" s="30"/>
      <c r="AR68" s="30"/>
      <c r="AS68" s="31"/>
      <c r="AT68" s="31"/>
    </row>
    <row r="69" spans="1:46">
      <c r="A69" s="230" t="s">
        <v>98</v>
      </c>
      <c r="B69" s="417">
        <v>56478010.369999997</v>
      </c>
      <c r="C69" s="417">
        <v>11.87</v>
      </c>
      <c r="D69" s="417">
        <v>56509184.479999997</v>
      </c>
      <c r="E69" s="417">
        <v>11.904500000000001</v>
      </c>
      <c r="F69" s="25">
        <f t="shared" si="38"/>
        <v>5.5196898395979039E-4</v>
      </c>
      <c r="G69" s="25">
        <f t="shared" si="39"/>
        <v>2.9064869418703714E-3</v>
      </c>
      <c r="H69" s="417">
        <v>56575882.340000004</v>
      </c>
      <c r="I69" s="417">
        <v>11.9214</v>
      </c>
      <c r="J69" s="25">
        <f t="shared" si="40"/>
        <v>1.1803012309196017E-3</v>
      </c>
      <c r="K69" s="25">
        <f t="shared" si="41"/>
        <v>1.4196312318870757E-3</v>
      </c>
      <c r="L69" s="417">
        <v>54410582.509999998</v>
      </c>
      <c r="M69" s="417">
        <v>11.5128</v>
      </c>
      <c r="N69" s="25">
        <f t="shared" si="42"/>
        <v>-3.8272488920055359E-2</v>
      </c>
      <c r="O69" s="25">
        <f t="shared" si="43"/>
        <v>-3.4274497961648789E-2</v>
      </c>
      <c r="P69" s="417">
        <v>55018884.549999997</v>
      </c>
      <c r="Q69" s="417">
        <v>11.6388</v>
      </c>
      <c r="R69" s="25">
        <f t="shared" si="44"/>
        <v>1.1179847962263604E-2</v>
      </c>
      <c r="S69" s="25">
        <f t="shared" si="45"/>
        <v>1.0944340212632847E-2</v>
      </c>
      <c r="T69" s="417">
        <v>55116120.990000002</v>
      </c>
      <c r="U69" s="417">
        <v>11.662599999999999</v>
      </c>
      <c r="V69" s="25">
        <f t="shared" si="46"/>
        <v>1.7673284508637876E-3</v>
      </c>
      <c r="W69" s="25">
        <f t="shared" si="47"/>
        <v>2.0448843523386945E-3</v>
      </c>
      <c r="X69" s="417">
        <v>55390805.850000001</v>
      </c>
      <c r="Y69" s="417">
        <v>11.68</v>
      </c>
      <c r="Z69" s="25">
        <f t="shared" si="48"/>
        <v>4.9837480407925816E-3</v>
      </c>
      <c r="AA69" s="25">
        <f t="shared" si="49"/>
        <v>1.4919486220911552E-3</v>
      </c>
      <c r="AB69" s="417">
        <v>55423449.799999997</v>
      </c>
      <c r="AC69" s="417">
        <v>11.7029</v>
      </c>
      <c r="AD69" s="25">
        <f t="shared" si="50"/>
        <v>5.8933878103157309E-4</v>
      </c>
      <c r="AE69" s="25">
        <f t="shared" si="51"/>
        <v>1.9606164383561575E-3</v>
      </c>
      <c r="AF69" s="417">
        <v>49130227.119999997</v>
      </c>
      <c r="AG69" s="417">
        <v>10.429</v>
      </c>
      <c r="AH69" s="25">
        <f t="shared" si="52"/>
        <v>-0.11354801447238674</v>
      </c>
      <c r="AI69" s="25">
        <f t="shared" si="53"/>
        <v>-0.10885336113271064</v>
      </c>
      <c r="AJ69" s="26">
        <f t="shared" si="16"/>
        <v>-1.6445996242826395E-2</v>
      </c>
      <c r="AK69" s="26">
        <f t="shared" si="17"/>
        <v>-1.5294993911897892E-2</v>
      </c>
      <c r="AL69" s="27">
        <f t="shared" si="18"/>
        <v>-0.13057978854059724</v>
      </c>
      <c r="AM69" s="27">
        <f t="shared" si="19"/>
        <v>-0.12394472678398927</v>
      </c>
      <c r="AN69" s="28">
        <f t="shared" si="20"/>
        <v>4.2001979469008514E-2</v>
      </c>
      <c r="AO69" s="85">
        <f t="shared" si="21"/>
        <v>4.0165361430115828E-2</v>
      </c>
      <c r="AP69" s="32"/>
      <c r="AQ69" s="30">
        <v>421796041.39999998</v>
      </c>
      <c r="AR69" s="30">
        <v>2004.5</v>
      </c>
      <c r="AS69" s="31" t="e">
        <f>(#REF!/AQ69)-1</f>
        <v>#REF!</v>
      </c>
      <c r="AT69" s="31" t="e">
        <f>(#REF!/AR69)-1</f>
        <v>#REF!</v>
      </c>
    </row>
    <row r="70" spans="1:46">
      <c r="A70" s="229" t="s">
        <v>92</v>
      </c>
      <c r="B70" s="417">
        <v>15742923905.08</v>
      </c>
      <c r="C70" s="417">
        <v>1173.8699999999999</v>
      </c>
      <c r="D70" s="417">
        <v>16029042057.700001</v>
      </c>
      <c r="E70" s="417">
        <v>1176.74</v>
      </c>
      <c r="F70" s="25">
        <f t="shared" si="38"/>
        <v>1.817439723047095E-2</v>
      </c>
      <c r="G70" s="25">
        <f t="shared" si="39"/>
        <v>2.4449044613118307E-3</v>
      </c>
      <c r="H70" s="417">
        <v>15893637741.120001</v>
      </c>
      <c r="I70" s="417">
        <v>1156.6400000000001</v>
      </c>
      <c r="J70" s="25">
        <f t="shared" si="40"/>
        <v>-8.4474366024234523E-3</v>
      </c>
      <c r="K70" s="25">
        <f t="shared" si="41"/>
        <v>-1.7081088430749281E-2</v>
      </c>
      <c r="L70" s="417">
        <v>15827011267.120001</v>
      </c>
      <c r="M70" s="417">
        <v>1159.44</v>
      </c>
      <c r="N70" s="25">
        <f t="shared" si="42"/>
        <v>-4.192021680953761E-3</v>
      </c>
      <c r="O70" s="25">
        <f t="shared" si="43"/>
        <v>2.4208050906072368E-3</v>
      </c>
      <c r="P70" s="417">
        <v>15572693467.34</v>
      </c>
      <c r="Q70" s="417">
        <v>1162.06</v>
      </c>
      <c r="R70" s="25">
        <f t="shared" si="44"/>
        <v>-1.6068592830810451E-2</v>
      </c>
      <c r="S70" s="25">
        <f t="shared" si="45"/>
        <v>2.2597115849029626E-3</v>
      </c>
      <c r="T70" s="417">
        <v>15625016527.67</v>
      </c>
      <c r="U70" s="417">
        <v>1163.95</v>
      </c>
      <c r="V70" s="25">
        <f t="shared" si="46"/>
        <v>3.3599236021523847E-3</v>
      </c>
      <c r="W70" s="25">
        <f t="shared" si="47"/>
        <v>1.6264220436122921E-3</v>
      </c>
      <c r="X70" s="417">
        <v>15639385650.93</v>
      </c>
      <c r="Y70" s="417">
        <v>1166.24</v>
      </c>
      <c r="Z70" s="25">
        <f t="shared" si="48"/>
        <v>9.196229158896736E-4</v>
      </c>
      <c r="AA70" s="25">
        <f t="shared" si="49"/>
        <v>1.9674384638515086E-3</v>
      </c>
      <c r="AB70" s="417">
        <v>15696734331.639999</v>
      </c>
      <c r="AC70" s="417">
        <v>1167.9100000000001</v>
      </c>
      <c r="AD70" s="25">
        <f t="shared" si="50"/>
        <v>3.6669394815127426E-3</v>
      </c>
      <c r="AE70" s="25">
        <f t="shared" si="51"/>
        <v>1.4319522568254155E-3</v>
      </c>
      <c r="AF70" s="417">
        <v>15000266120.950001</v>
      </c>
      <c r="AG70" s="417">
        <v>1169.9000000000001</v>
      </c>
      <c r="AH70" s="25">
        <f t="shared" si="52"/>
        <v>-4.4370261735660749E-2</v>
      </c>
      <c r="AI70" s="25">
        <f t="shared" si="53"/>
        <v>1.7038984168300717E-3</v>
      </c>
      <c r="AJ70" s="26">
        <f t="shared" ref="AJ70:AJ133" si="54">AVERAGE(F70,J70,N70,R70,V70,Z70,AD70,AH70)</f>
        <v>-5.8696787024778325E-3</v>
      </c>
      <c r="AK70" s="26">
        <f t="shared" ref="AK70:AK133" si="55">AVERAGE(G70,K70,O70,S70,W70,AA70,AE70,AI70)</f>
        <v>-4.0324451410099558E-4</v>
      </c>
      <c r="AL70" s="27">
        <f t="shared" ref="AL70:AL133" si="56">((AF70-D70)/D70)</f>
        <v>-6.4181997467265897E-2</v>
      </c>
      <c r="AM70" s="27">
        <f t="shared" ref="AM70:AM133" si="57">((AG70-E70)/E70)</f>
        <v>-5.8126688988221001E-3</v>
      </c>
      <c r="AN70" s="28">
        <f t="shared" ref="AN70:AN133" si="58">STDEV(F70,J70,N70,R70,V70,Z70,AD70,AH70)</f>
        <v>1.8501416784313517E-2</v>
      </c>
      <c r="AO70" s="85">
        <f t="shared" ref="AO70:AO133" si="59">STDEV(G70,K70,O70,S70,W70,AA70,AE70,AI70)</f>
        <v>6.7493566284514165E-3</v>
      </c>
      <c r="AP70" s="32"/>
      <c r="AQ70" s="30"/>
      <c r="AR70" s="30"/>
      <c r="AS70" s="31"/>
      <c r="AT70" s="31"/>
    </row>
    <row r="71" spans="1:46">
      <c r="A71" s="229" t="s">
        <v>192</v>
      </c>
      <c r="B71" s="417">
        <v>22781007.370000001</v>
      </c>
      <c r="C71" s="417">
        <v>0.6714</v>
      </c>
      <c r="D71" s="417">
        <v>22769858.800000001</v>
      </c>
      <c r="E71" s="417">
        <v>0.67459999999999998</v>
      </c>
      <c r="F71" s="25">
        <f t="shared" si="38"/>
        <v>-4.8938002692021853E-4</v>
      </c>
      <c r="G71" s="25">
        <f t="shared" si="39"/>
        <v>4.7661602621387857E-3</v>
      </c>
      <c r="H71" s="417">
        <v>22837531.460000001</v>
      </c>
      <c r="I71" s="417">
        <v>0.67579999999999996</v>
      </c>
      <c r="J71" s="25">
        <f t="shared" si="40"/>
        <v>2.9720280918035446E-3</v>
      </c>
      <c r="K71" s="25">
        <f t="shared" si="41"/>
        <v>1.7788319003853824E-3</v>
      </c>
      <c r="L71" s="417">
        <v>22861659.41</v>
      </c>
      <c r="M71" s="417">
        <v>0.67679999999999996</v>
      </c>
      <c r="N71" s="25">
        <f t="shared" si="42"/>
        <v>1.056504291729578E-3</v>
      </c>
      <c r="O71" s="25">
        <f t="shared" si="43"/>
        <v>1.4797277300976634E-3</v>
      </c>
      <c r="P71" s="417">
        <v>22093526.530000001</v>
      </c>
      <c r="Q71" s="417">
        <v>0.65380000000000005</v>
      </c>
      <c r="R71" s="25">
        <f t="shared" si="44"/>
        <v>-3.3599174330451585E-2</v>
      </c>
      <c r="S71" s="25">
        <f t="shared" si="45"/>
        <v>-3.3983451536642895E-2</v>
      </c>
      <c r="T71" s="417">
        <v>22093526.530000001</v>
      </c>
      <c r="U71" s="417">
        <v>0.67800000000000005</v>
      </c>
      <c r="V71" s="25">
        <f t="shared" si="46"/>
        <v>0</v>
      </c>
      <c r="W71" s="25">
        <f t="shared" si="47"/>
        <v>3.7014377485469561E-2</v>
      </c>
      <c r="X71" s="417">
        <v>22935272.260000002</v>
      </c>
      <c r="Y71" s="417">
        <v>0.67869999999999997</v>
      </c>
      <c r="Z71" s="25">
        <f t="shared" si="48"/>
        <v>3.8099201992811076E-2</v>
      </c>
      <c r="AA71" s="25">
        <f t="shared" si="49"/>
        <v>1.0324483775810071E-3</v>
      </c>
      <c r="AB71" s="417">
        <v>22954490.91</v>
      </c>
      <c r="AC71" s="417">
        <v>0.67920000000000003</v>
      </c>
      <c r="AD71" s="25">
        <f t="shared" si="50"/>
        <v>8.3795168342154698E-4</v>
      </c>
      <c r="AE71" s="25">
        <f t="shared" si="51"/>
        <v>7.3670251952269927E-4</v>
      </c>
      <c r="AF71" s="417">
        <v>22969427.399999999</v>
      </c>
      <c r="AG71" s="417">
        <v>0.67969999999999997</v>
      </c>
      <c r="AH71" s="25">
        <f t="shared" si="52"/>
        <v>6.5070012044969204E-4</v>
      </c>
      <c r="AI71" s="25">
        <f t="shared" si="53"/>
        <v>7.3616018845692717E-4</v>
      </c>
      <c r="AJ71" s="26">
        <f t="shared" si="54"/>
        <v>1.190978977855454E-3</v>
      </c>
      <c r="AK71" s="26">
        <f t="shared" si="55"/>
        <v>1.6951196158761412E-3</v>
      </c>
      <c r="AL71" s="27">
        <f t="shared" si="56"/>
        <v>8.7645954133012786E-3</v>
      </c>
      <c r="AM71" s="27">
        <f t="shared" si="57"/>
        <v>7.5600355766379983E-3</v>
      </c>
      <c r="AN71" s="28">
        <f t="shared" si="58"/>
        <v>1.9199778568476517E-2</v>
      </c>
      <c r="AO71" s="85">
        <f t="shared" si="59"/>
        <v>1.9019435201507191E-2</v>
      </c>
      <c r="AP71" s="32"/>
      <c r="AQ71" s="30"/>
      <c r="AR71" s="30"/>
      <c r="AS71" s="31"/>
      <c r="AT71" s="31"/>
    </row>
    <row r="72" spans="1:46">
      <c r="A72" s="229" t="s">
        <v>109</v>
      </c>
      <c r="B72" s="417">
        <v>398797945.64999998</v>
      </c>
      <c r="C72" s="417">
        <v>1141.3599999999999</v>
      </c>
      <c r="D72" s="417">
        <v>397959962.60000002</v>
      </c>
      <c r="E72" s="417">
        <v>1140.7</v>
      </c>
      <c r="F72" s="25">
        <f t="shared" si="38"/>
        <v>-2.1012722335721299E-3</v>
      </c>
      <c r="G72" s="25">
        <f t="shared" si="39"/>
        <v>-5.7825751734759813E-4</v>
      </c>
      <c r="H72" s="417">
        <v>392894032.19999999</v>
      </c>
      <c r="I72" s="417">
        <v>1143.0999999999999</v>
      </c>
      <c r="J72" s="25">
        <f t="shared" si="40"/>
        <v>-1.2729748909670933E-2</v>
      </c>
      <c r="K72" s="25">
        <f t="shared" si="41"/>
        <v>2.1039712457261886E-3</v>
      </c>
      <c r="L72" s="417">
        <v>393789283.52999997</v>
      </c>
      <c r="M72" s="417">
        <v>1144.04</v>
      </c>
      <c r="N72" s="25">
        <f t="shared" si="42"/>
        <v>2.2786076056870771E-3</v>
      </c>
      <c r="O72" s="25">
        <f t="shared" si="43"/>
        <v>8.2232525588317267E-4</v>
      </c>
      <c r="P72" s="417">
        <v>392438604.86000001</v>
      </c>
      <c r="Q72" s="417">
        <v>1140.8499999999999</v>
      </c>
      <c r="R72" s="25">
        <f t="shared" si="44"/>
        <v>-3.4299528364312602E-3</v>
      </c>
      <c r="S72" s="25">
        <f t="shared" si="45"/>
        <v>-2.78836404321532E-3</v>
      </c>
      <c r="T72" s="417">
        <v>393713423.25999999</v>
      </c>
      <c r="U72" s="417">
        <v>1144.4100000000001</v>
      </c>
      <c r="V72" s="25">
        <f t="shared" si="46"/>
        <v>3.2484530935858349E-3</v>
      </c>
      <c r="W72" s="25">
        <f t="shared" si="47"/>
        <v>3.1204803436036053E-3</v>
      </c>
      <c r="X72" s="417">
        <v>393218137.11000001</v>
      </c>
      <c r="Y72" s="417">
        <v>1146.8499999999999</v>
      </c>
      <c r="Z72" s="25">
        <f t="shared" si="48"/>
        <v>-1.2579864458238186E-3</v>
      </c>
      <c r="AA72" s="25">
        <f t="shared" si="49"/>
        <v>2.132103005041748E-3</v>
      </c>
      <c r="AB72" s="417">
        <v>392102794.94</v>
      </c>
      <c r="AC72" s="417">
        <v>1149.99</v>
      </c>
      <c r="AD72" s="25">
        <f t="shared" si="50"/>
        <v>-2.8364464014741199E-3</v>
      </c>
      <c r="AE72" s="25">
        <f t="shared" si="51"/>
        <v>2.7379343418930989E-3</v>
      </c>
      <c r="AF72" s="417">
        <v>392934853.00999999</v>
      </c>
      <c r="AG72" s="417">
        <v>1152.94</v>
      </c>
      <c r="AH72" s="25">
        <f t="shared" si="52"/>
        <v>2.122040650404737E-3</v>
      </c>
      <c r="AI72" s="25">
        <f t="shared" si="53"/>
        <v>2.5652396977365417E-3</v>
      </c>
      <c r="AJ72" s="26">
        <f t="shared" si="54"/>
        <v>-1.8382881846618264E-3</v>
      </c>
      <c r="AK72" s="26">
        <f t="shared" si="55"/>
        <v>1.2644290411651796E-3</v>
      </c>
      <c r="AL72" s="27">
        <f t="shared" si="56"/>
        <v>-1.2627173741723619E-2</v>
      </c>
      <c r="AM72" s="27">
        <f t="shared" si="57"/>
        <v>1.073025335320418E-2</v>
      </c>
      <c r="AN72" s="28">
        <f t="shared" si="58"/>
        <v>5.0859402262407776E-3</v>
      </c>
      <c r="AO72" s="85">
        <f t="shared" si="59"/>
        <v>2.0277370634112393E-3</v>
      </c>
      <c r="AP72" s="32"/>
      <c r="AQ72" s="30"/>
      <c r="AR72" s="30"/>
      <c r="AS72" s="31"/>
      <c r="AT72" s="31"/>
    </row>
    <row r="73" spans="1:46" s="99" customFormat="1">
      <c r="A73" s="229" t="s">
        <v>110</v>
      </c>
      <c r="B73" s="417">
        <v>165190928</v>
      </c>
      <c r="C73" s="417">
        <v>143.19999999999999</v>
      </c>
      <c r="D73" s="417">
        <v>165375215.77000001</v>
      </c>
      <c r="E73" s="417">
        <v>143.36000000000001</v>
      </c>
      <c r="F73" s="25">
        <f t="shared" si="38"/>
        <v>1.1156046656509535E-3</v>
      </c>
      <c r="G73" s="25">
        <f t="shared" si="39"/>
        <v>1.1173184357543646E-3</v>
      </c>
      <c r="H73" s="417">
        <v>165522986.28999999</v>
      </c>
      <c r="I73" s="417">
        <v>143.49</v>
      </c>
      <c r="J73" s="25">
        <f t="shared" si="40"/>
        <v>8.9354695207470938E-4</v>
      </c>
      <c r="K73" s="25">
        <f t="shared" si="41"/>
        <v>9.0680803571425387E-4</v>
      </c>
      <c r="L73" s="417">
        <v>165707429.53999999</v>
      </c>
      <c r="M73" s="417">
        <v>143.65</v>
      </c>
      <c r="N73" s="25">
        <f t="shared" si="42"/>
        <v>1.1143059591545265E-3</v>
      </c>
      <c r="O73" s="25">
        <f t="shared" si="43"/>
        <v>1.1150602829465229E-3</v>
      </c>
      <c r="P73" s="417">
        <v>165873366.06</v>
      </c>
      <c r="Q73" s="417">
        <v>143.80000000000001</v>
      </c>
      <c r="R73" s="25">
        <f t="shared" si="44"/>
        <v>1.0013824996299E-3</v>
      </c>
      <c r="S73" s="25">
        <f t="shared" si="45"/>
        <v>1.0442046641142059E-3</v>
      </c>
      <c r="T73" s="417">
        <v>166049105.72</v>
      </c>
      <c r="U73" s="417">
        <v>143.94999999999999</v>
      </c>
      <c r="V73" s="25">
        <f t="shared" si="46"/>
        <v>1.0594808809536521E-3</v>
      </c>
      <c r="W73" s="25">
        <f t="shared" si="47"/>
        <v>1.0431154381083257E-3</v>
      </c>
      <c r="X73" s="417">
        <v>166224801.06</v>
      </c>
      <c r="Y73" s="417">
        <v>144.1</v>
      </c>
      <c r="Z73" s="25">
        <f t="shared" si="48"/>
        <v>1.0580926602294957E-3</v>
      </c>
      <c r="AA73" s="25">
        <f t="shared" si="49"/>
        <v>1.042028482111884E-3</v>
      </c>
      <c r="AB73" s="417">
        <v>166400591.05000001</v>
      </c>
      <c r="AC73" s="417">
        <v>144.25</v>
      </c>
      <c r="AD73" s="25">
        <f t="shared" si="50"/>
        <v>1.0575436931132612E-3</v>
      </c>
      <c r="AE73" s="25">
        <f t="shared" si="51"/>
        <v>1.0409437890354315E-3</v>
      </c>
      <c r="AF73" s="417">
        <v>166576336.71000001</v>
      </c>
      <c r="AG73" s="417">
        <v>144.41</v>
      </c>
      <c r="AH73" s="25">
        <f t="shared" si="52"/>
        <v>1.0561600706525641E-3</v>
      </c>
      <c r="AI73" s="25">
        <f t="shared" si="53"/>
        <v>1.109185441941051E-3</v>
      </c>
      <c r="AJ73" s="26">
        <f t="shared" si="54"/>
        <v>1.0445146726823827E-3</v>
      </c>
      <c r="AK73" s="26">
        <f t="shared" si="55"/>
        <v>1.052333071215755E-3</v>
      </c>
      <c r="AL73" s="27">
        <f t="shared" si="56"/>
        <v>7.2630045222162468E-3</v>
      </c>
      <c r="AM73" s="27">
        <f t="shared" si="57"/>
        <v>7.3242187499998803E-3</v>
      </c>
      <c r="AN73" s="28">
        <f t="shared" si="58"/>
        <v>7.1002985438777585E-5</v>
      </c>
      <c r="AO73" s="85">
        <f t="shared" si="59"/>
        <v>6.8613268997670223E-5</v>
      </c>
      <c r="AP73" s="32"/>
      <c r="AQ73" s="30"/>
      <c r="AR73" s="30"/>
      <c r="AS73" s="31"/>
      <c r="AT73" s="31"/>
    </row>
    <row r="74" spans="1:46">
      <c r="A74" s="229" t="s">
        <v>113</v>
      </c>
      <c r="B74" s="417">
        <v>908151825.05999994</v>
      </c>
      <c r="C74" s="418">
        <v>194.554892</v>
      </c>
      <c r="D74" s="417">
        <v>764854297.64999998</v>
      </c>
      <c r="E74" s="418">
        <v>194.94323800000001</v>
      </c>
      <c r="F74" s="25">
        <f t="shared" si="38"/>
        <v>-0.15779027631258966</v>
      </c>
      <c r="G74" s="25">
        <f t="shared" si="39"/>
        <v>1.9960741979184607E-3</v>
      </c>
      <c r="H74" s="417">
        <v>766661724.87</v>
      </c>
      <c r="I74" s="418">
        <v>195.45442499999999</v>
      </c>
      <c r="J74" s="25">
        <f t="shared" si="40"/>
        <v>2.3631000382076869E-3</v>
      </c>
      <c r="K74" s="25">
        <f t="shared" si="41"/>
        <v>2.6222350938891158E-3</v>
      </c>
      <c r="L74" s="417">
        <v>764464420.50999999</v>
      </c>
      <c r="M74" s="418">
        <v>195.293677</v>
      </c>
      <c r="N74" s="25">
        <f t="shared" si="42"/>
        <v>-2.8660676393785058E-3</v>
      </c>
      <c r="O74" s="25">
        <f t="shared" si="43"/>
        <v>-8.2243213475460537E-4</v>
      </c>
      <c r="P74" s="417">
        <v>766753325.82000005</v>
      </c>
      <c r="Q74" s="418">
        <v>195.60539399999999</v>
      </c>
      <c r="R74" s="25">
        <f t="shared" si="44"/>
        <v>2.994129286583483E-3</v>
      </c>
      <c r="S74" s="25">
        <f t="shared" si="45"/>
        <v>1.5961448664822229E-3</v>
      </c>
      <c r="T74" s="417">
        <v>764135102.33000004</v>
      </c>
      <c r="U74" s="418">
        <v>195.96218500000001</v>
      </c>
      <c r="V74" s="25">
        <f t="shared" si="46"/>
        <v>-3.4146881426304412E-3</v>
      </c>
      <c r="W74" s="25">
        <f t="shared" si="47"/>
        <v>1.8240345662452204E-3</v>
      </c>
      <c r="X74" s="417">
        <v>770565370.41999996</v>
      </c>
      <c r="Y74" s="418">
        <v>196.452641</v>
      </c>
      <c r="Z74" s="25">
        <f t="shared" si="48"/>
        <v>8.415093182334835E-3</v>
      </c>
      <c r="AA74" s="25">
        <f t="shared" si="49"/>
        <v>2.5028094068250701E-3</v>
      </c>
      <c r="AB74" s="417">
        <v>771898195.37</v>
      </c>
      <c r="AC74" s="418">
        <v>198.05605800000001</v>
      </c>
      <c r="AD74" s="25">
        <f t="shared" si="50"/>
        <v>1.7296714868896661E-3</v>
      </c>
      <c r="AE74" s="25">
        <f t="shared" si="51"/>
        <v>8.1618500613591001E-3</v>
      </c>
      <c r="AF74" s="417">
        <v>767774833.65999997</v>
      </c>
      <c r="AG74" s="418">
        <v>197.18032299999999</v>
      </c>
      <c r="AH74" s="25">
        <f t="shared" si="52"/>
        <v>-5.3418465475535346E-3</v>
      </c>
      <c r="AI74" s="25">
        <f t="shared" si="53"/>
        <v>-4.4216521768802456E-3</v>
      </c>
      <c r="AJ74" s="26">
        <f t="shared" si="54"/>
        <v>-1.9238860581017057E-2</v>
      </c>
      <c r="AK74" s="26">
        <f t="shared" si="55"/>
        <v>1.6823829851355422E-3</v>
      </c>
      <c r="AL74" s="27">
        <f t="shared" si="56"/>
        <v>3.8184213895029167E-3</v>
      </c>
      <c r="AM74" s="27">
        <f t="shared" si="57"/>
        <v>1.1475571160872885E-2</v>
      </c>
      <c r="AN74" s="28">
        <f t="shared" si="58"/>
        <v>5.61547169106602E-2</v>
      </c>
      <c r="AO74" s="85">
        <f t="shared" si="59"/>
        <v>3.5294508576521853E-3</v>
      </c>
      <c r="AP74" s="32"/>
      <c r="AQ74" s="30"/>
      <c r="AR74" s="30"/>
      <c r="AS74" s="31"/>
      <c r="AT74" s="31"/>
    </row>
    <row r="75" spans="1:46" s="99" customFormat="1">
      <c r="A75" s="229" t="s">
        <v>119</v>
      </c>
      <c r="B75" s="417">
        <v>331544999.63</v>
      </c>
      <c r="C75" s="418">
        <v>1.3663000000000001</v>
      </c>
      <c r="D75" s="417">
        <v>327878077.23000002</v>
      </c>
      <c r="E75" s="418">
        <v>1.3551</v>
      </c>
      <c r="F75" s="25">
        <f t="shared" si="38"/>
        <v>-1.1060104673851861E-2</v>
      </c>
      <c r="G75" s="25">
        <f t="shared" si="39"/>
        <v>-8.1973212325258723E-3</v>
      </c>
      <c r="H75" s="417">
        <v>327913766.54000002</v>
      </c>
      <c r="I75" s="418">
        <v>1.3551</v>
      </c>
      <c r="J75" s="25">
        <f t="shared" si="40"/>
        <v>1.0884933296399392E-4</v>
      </c>
      <c r="K75" s="25">
        <f t="shared" si="41"/>
        <v>0</v>
      </c>
      <c r="L75" s="417">
        <v>324641654.94999999</v>
      </c>
      <c r="M75" s="418">
        <v>1.3415999999999999</v>
      </c>
      <c r="N75" s="25">
        <f t="shared" si="42"/>
        <v>-9.978573405215331E-3</v>
      </c>
      <c r="O75" s="25">
        <f t="shared" si="43"/>
        <v>-9.9623644011512559E-3</v>
      </c>
      <c r="P75" s="417">
        <v>325351363.51999998</v>
      </c>
      <c r="Q75" s="418">
        <v>1.3421000000000001</v>
      </c>
      <c r="R75" s="25">
        <f t="shared" si="44"/>
        <v>2.1861291032085803E-3</v>
      </c>
      <c r="S75" s="25">
        <f t="shared" si="45"/>
        <v>3.7268932617782276E-4</v>
      </c>
      <c r="T75" s="417">
        <v>323645878.45999998</v>
      </c>
      <c r="U75" s="418">
        <v>1.335</v>
      </c>
      <c r="V75" s="25">
        <f t="shared" si="46"/>
        <v>-5.2419791377181762E-3</v>
      </c>
      <c r="W75" s="25">
        <f t="shared" si="47"/>
        <v>-5.2902168243797827E-3</v>
      </c>
      <c r="X75" s="417">
        <v>325005419.12</v>
      </c>
      <c r="Y75" s="418">
        <v>1.3406</v>
      </c>
      <c r="Z75" s="25">
        <f t="shared" si="48"/>
        <v>4.2007043824228846E-3</v>
      </c>
      <c r="AA75" s="25">
        <f t="shared" si="49"/>
        <v>4.1947565543071531E-3</v>
      </c>
      <c r="AB75" s="417">
        <v>317338987.88999999</v>
      </c>
      <c r="AC75" s="418">
        <v>1.3449</v>
      </c>
      <c r="AD75" s="25">
        <f t="shared" si="50"/>
        <v>-2.358862584740282E-2</v>
      </c>
      <c r="AE75" s="25">
        <f t="shared" si="51"/>
        <v>3.2075190213337089E-3</v>
      </c>
      <c r="AF75" s="417">
        <v>318233795.49000001</v>
      </c>
      <c r="AG75" s="418">
        <v>1.3487</v>
      </c>
      <c r="AH75" s="25">
        <f t="shared" si="52"/>
        <v>2.8197216041736203E-3</v>
      </c>
      <c r="AI75" s="25">
        <f t="shared" si="53"/>
        <v>2.82548888393191E-3</v>
      </c>
      <c r="AJ75" s="26">
        <f t="shared" si="54"/>
        <v>-5.0692348301773884E-3</v>
      </c>
      <c r="AK75" s="26">
        <f t="shared" si="55"/>
        <v>-1.6061810840382895E-3</v>
      </c>
      <c r="AL75" s="27">
        <f t="shared" si="56"/>
        <v>-2.9414231721368599E-2</v>
      </c>
      <c r="AM75" s="27">
        <f t="shared" si="57"/>
        <v>-4.7228986790642472E-3</v>
      </c>
      <c r="AN75" s="28">
        <f t="shared" si="58"/>
        <v>9.4914252957056487E-3</v>
      </c>
      <c r="AO75" s="85">
        <f t="shared" si="59"/>
        <v>5.4746047227292637E-3</v>
      </c>
      <c r="AP75" s="32"/>
      <c r="AQ75" s="30"/>
      <c r="AR75" s="30"/>
      <c r="AS75" s="31"/>
      <c r="AT75" s="31"/>
    </row>
    <row r="76" spans="1:46" s="99" customFormat="1">
      <c r="A76" s="229" t="s">
        <v>150</v>
      </c>
      <c r="B76" s="417">
        <v>418888829.72000003</v>
      </c>
      <c r="C76" s="418">
        <v>1.1761999999999999</v>
      </c>
      <c r="D76" s="417">
        <v>415517008.32999998</v>
      </c>
      <c r="E76" s="418">
        <v>1.1662999999999999</v>
      </c>
      <c r="F76" s="25">
        <f t="shared" si="38"/>
        <v>-8.0494421210847017E-3</v>
      </c>
      <c r="G76" s="25">
        <f t="shared" si="39"/>
        <v>-8.4169358952559271E-3</v>
      </c>
      <c r="H76" s="417">
        <v>413242796.97000003</v>
      </c>
      <c r="I76" s="418">
        <v>1.1605000000000001</v>
      </c>
      <c r="J76" s="25">
        <f t="shared" si="40"/>
        <v>-5.4732088323898309E-3</v>
      </c>
      <c r="K76" s="25">
        <f t="shared" si="41"/>
        <v>-4.9729915116177702E-3</v>
      </c>
      <c r="L76" s="417">
        <v>412403056.31999999</v>
      </c>
      <c r="M76" s="418">
        <v>1.1581999999999999</v>
      </c>
      <c r="N76" s="25">
        <f t="shared" si="42"/>
        <v>-2.0320757098665123E-3</v>
      </c>
      <c r="O76" s="25">
        <f t="shared" si="43"/>
        <v>-1.9819043515727623E-3</v>
      </c>
      <c r="P76" s="417">
        <v>406645941.75</v>
      </c>
      <c r="Q76" s="418">
        <v>1.1435</v>
      </c>
      <c r="R76" s="25">
        <f t="shared" si="44"/>
        <v>-1.3959922172673759E-2</v>
      </c>
      <c r="S76" s="25">
        <f t="shared" si="45"/>
        <v>-1.2692108444137399E-2</v>
      </c>
      <c r="T76" s="417">
        <v>407560188.20999998</v>
      </c>
      <c r="U76" s="418">
        <v>1.1471</v>
      </c>
      <c r="V76" s="25">
        <f t="shared" si="46"/>
        <v>2.2482616107405884E-3</v>
      </c>
      <c r="W76" s="25">
        <f t="shared" si="47"/>
        <v>3.148229121119412E-3</v>
      </c>
      <c r="X76" s="417">
        <v>403124755.85000002</v>
      </c>
      <c r="Y76" s="418">
        <v>1.1498999999999999</v>
      </c>
      <c r="Z76" s="25">
        <f t="shared" si="48"/>
        <v>-1.0882889173940974E-2</v>
      </c>
      <c r="AA76" s="25">
        <f t="shared" si="49"/>
        <v>2.4409380176095489E-3</v>
      </c>
      <c r="AB76" s="417">
        <v>405489397.58999997</v>
      </c>
      <c r="AC76" s="418">
        <v>1.1567000000000001</v>
      </c>
      <c r="AD76" s="25">
        <f t="shared" si="50"/>
        <v>5.8657815122617205E-3</v>
      </c>
      <c r="AE76" s="25">
        <f t="shared" si="51"/>
        <v>5.9135577006697452E-3</v>
      </c>
      <c r="AF76" s="417">
        <v>405565401.50999999</v>
      </c>
      <c r="AG76" s="418">
        <v>1.1569</v>
      </c>
      <c r="AH76" s="25">
        <f t="shared" si="52"/>
        <v>1.8743750256293031E-4</v>
      </c>
      <c r="AI76" s="25">
        <f t="shared" si="53"/>
        <v>1.7290567995156735E-4</v>
      </c>
      <c r="AJ76" s="26">
        <f t="shared" si="54"/>
        <v>-4.0120071730488181E-3</v>
      </c>
      <c r="AK76" s="26">
        <f t="shared" si="55"/>
        <v>-2.0485387104041981E-3</v>
      </c>
      <c r="AL76" s="27">
        <f t="shared" si="56"/>
        <v>-2.3949938559666643E-2</v>
      </c>
      <c r="AM76" s="27">
        <f t="shared" si="57"/>
        <v>-8.0596758981392892E-3</v>
      </c>
      <c r="AN76" s="28">
        <f t="shared" si="58"/>
        <v>6.7920453714851422E-3</v>
      </c>
      <c r="AO76" s="85">
        <f t="shared" si="59"/>
        <v>6.3006860774951316E-3</v>
      </c>
      <c r="AP76" s="32"/>
      <c r="AQ76" s="30"/>
      <c r="AR76" s="30"/>
      <c r="AS76" s="31"/>
      <c r="AT76" s="31"/>
    </row>
    <row r="77" spans="1:46" s="99" customFormat="1">
      <c r="A77" s="229" t="s">
        <v>156</v>
      </c>
      <c r="B77" s="417">
        <v>961070985.73000002</v>
      </c>
      <c r="C77" s="418">
        <v>1.0608</v>
      </c>
      <c r="D77" s="417">
        <v>959611394.49000001</v>
      </c>
      <c r="E77" s="418">
        <v>1.0617000000000001</v>
      </c>
      <c r="F77" s="25">
        <f t="shared" si="38"/>
        <v>-1.5187132497724389E-3</v>
      </c>
      <c r="G77" s="25">
        <f t="shared" si="39"/>
        <v>8.484162895928761E-4</v>
      </c>
      <c r="H77" s="417">
        <v>958100237.84000003</v>
      </c>
      <c r="I77" s="418">
        <v>1.0626</v>
      </c>
      <c r="J77" s="25">
        <f t="shared" si="40"/>
        <v>-1.5747589687626659E-3</v>
      </c>
      <c r="K77" s="25">
        <f t="shared" si="41"/>
        <v>8.4769708957323242E-4</v>
      </c>
      <c r="L77" s="417">
        <v>958704843.88999999</v>
      </c>
      <c r="M77" s="418">
        <v>1.0632999999999999</v>
      </c>
      <c r="N77" s="25">
        <f t="shared" si="42"/>
        <v>6.3104675911887184E-4</v>
      </c>
      <c r="O77" s="25">
        <f t="shared" si="43"/>
        <v>6.5876152832667321E-4</v>
      </c>
      <c r="P77" s="417">
        <v>946850478.77999997</v>
      </c>
      <c r="Q77" s="418">
        <v>1.0645</v>
      </c>
      <c r="R77" s="25">
        <f t="shared" si="44"/>
        <v>-1.2364978841559042E-2</v>
      </c>
      <c r="S77" s="25">
        <f t="shared" si="45"/>
        <v>1.1285620238879808E-3</v>
      </c>
      <c r="T77" s="417">
        <v>960164256.25999999</v>
      </c>
      <c r="U77" s="418">
        <v>1.0652999999999999</v>
      </c>
      <c r="V77" s="25">
        <f t="shared" si="46"/>
        <v>1.4061119235166449E-2</v>
      </c>
      <c r="W77" s="25">
        <f t="shared" si="47"/>
        <v>7.5152653828080022E-4</v>
      </c>
      <c r="X77" s="417">
        <v>960995146.49000001</v>
      </c>
      <c r="Y77" s="418">
        <v>1.0662</v>
      </c>
      <c r="Z77" s="25">
        <f t="shared" si="48"/>
        <v>8.6536259247607823E-4</v>
      </c>
      <c r="AA77" s="25">
        <f t="shared" si="49"/>
        <v>8.4483244156587155E-4</v>
      </c>
      <c r="AB77" s="417">
        <v>963889256.03999996</v>
      </c>
      <c r="AC77" s="418">
        <v>1.0692999999999999</v>
      </c>
      <c r="AD77" s="25">
        <f t="shared" si="50"/>
        <v>3.0115756157256179E-3</v>
      </c>
      <c r="AE77" s="25">
        <f t="shared" si="51"/>
        <v>2.9075220408927784E-3</v>
      </c>
      <c r="AF77" s="417">
        <v>962890760.42999995</v>
      </c>
      <c r="AG77" s="418">
        <v>1.0702</v>
      </c>
      <c r="AH77" s="25">
        <f t="shared" si="52"/>
        <v>-1.0359028319313253E-3</v>
      </c>
      <c r="AI77" s="25">
        <f t="shared" si="53"/>
        <v>8.4167212194905363E-4</v>
      </c>
      <c r="AJ77" s="26">
        <f t="shared" si="54"/>
        <v>2.593437888076932E-4</v>
      </c>
      <c r="AK77" s="26">
        <f t="shared" si="55"/>
        <v>1.1036237592586583E-3</v>
      </c>
      <c r="AL77" s="27">
        <f t="shared" si="56"/>
        <v>3.4173895379210318E-3</v>
      </c>
      <c r="AM77" s="27">
        <f t="shared" si="57"/>
        <v>8.0060280681924761E-3</v>
      </c>
      <c r="AN77" s="28">
        <f t="shared" si="58"/>
        <v>7.2323263677863741E-3</v>
      </c>
      <c r="AO77" s="85">
        <f t="shared" si="59"/>
        <v>7.4092285161211555E-4</v>
      </c>
      <c r="AP77" s="32"/>
      <c r="AQ77" s="30"/>
      <c r="AR77" s="30"/>
      <c r="AS77" s="31"/>
      <c r="AT77" s="31"/>
    </row>
    <row r="78" spans="1:46" s="125" customFormat="1" ht="15.75" customHeight="1">
      <c r="A78" s="229" t="s">
        <v>180</v>
      </c>
      <c r="B78" s="417">
        <v>31894836142.73</v>
      </c>
      <c r="C78" s="418">
        <v>112.7</v>
      </c>
      <c r="D78" s="417">
        <v>31911292931.200001</v>
      </c>
      <c r="E78" s="418">
        <v>112.92</v>
      </c>
      <c r="F78" s="25">
        <f t="shared" si="38"/>
        <v>5.1597030931141267E-4</v>
      </c>
      <c r="G78" s="25">
        <f t="shared" si="39"/>
        <v>1.9520851818988364E-3</v>
      </c>
      <c r="H78" s="417">
        <v>31619016124.73</v>
      </c>
      <c r="I78" s="418">
        <v>113.12</v>
      </c>
      <c r="J78" s="25">
        <f t="shared" si="40"/>
        <v>-9.1590399392510718E-3</v>
      </c>
      <c r="K78" s="25">
        <f t="shared" si="41"/>
        <v>1.7711654268508931E-3</v>
      </c>
      <c r="L78" s="417">
        <v>31004296988.689999</v>
      </c>
      <c r="M78" s="418">
        <v>113.33</v>
      </c>
      <c r="N78" s="25">
        <f t="shared" si="42"/>
        <v>-1.9441437823842157E-2</v>
      </c>
      <c r="O78" s="25">
        <f t="shared" si="43"/>
        <v>1.8564356435643011E-3</v>
      </c>
      <c r="P78" s="417">
        <v>29451822790.959999</v>
      </c>
      <c r="Q78" s="418">
        <v>113.53</v>
      </c>
      <c r="R78" s="25">
        <f t="shared" si="44"/>
        <v>-5.0072872102093581E-2</v>
      </c>
      <c r="S78" s="25">
        <f t="shared" si="45"/>
        <v>1.7647577869937601E-3</v>
      </c>
      <c r="T78" s="417">
        <v>28639867829.73</v>
      </c>
      <c r="U78" s="418">
        <v>113.71</v>
      </c>
      <c r="V78" s="25">
        <f t="shared" si="46"/>
        <v>-2.7568920504275972E-2</v>
      </c>
      <c r="W78" s="25">
        <f t="shared" si="47"/>
        <v>1.5854840130361367E-3</v>
      </c>
      <c r="X78" s="417">
        <v>28228646688.959999</v>
      </c>
      <c r="Y78" s="418">
        <v>113.86</v>
      </c>
      <c r="Z78" s="25">
        <f t="shared" si="48"/>
        <v>-1.4358346316917245E-2</v>
      </c>
      <c r="AA78" s="25">
        <f t="shared" si="49"/>
        <v>1.3191451939143935E-3</v>
      </c>
      <c r="AB78" s="417">
        <v>26986244542.139999</v>
      </c>
      <c r="AC78" s="418">
        <v>113.99</v>
      </c>
      <c r="AD78" s="25">
        <f t="shared" si="50"/>
        <v>-4.4012104459329016E-2</v>
      </c>
      <c r="AE78" s="25">
        <f t="shared" si="51"/>
        <v>1.1417530300368475E-3</v>
      </c>
      <c r="AF78" s="417">
        <v>25527836031.240002</v>
      </c>
      <c r="AG78" s="418">
        <v>114.16</v>
      </c>
      <c r="AH78" s="25">
        <f t="shared" si="52"/>
        <v>-5.4042662684044084E-2</v>
      </c>
      <c r="AI78" s="25">
        <f t="shared" si="53"/>
        <v>1.491358891130816E-3</v>
      </c>
      <c r="AJ78" s="26">
        <f t="shared" si="54"/>
        <v>-2.7267426690055215E-2</v>
      </c>
      <c r="AK78" s="26">
        <f t="shared" si="55"/>
        <v>1.610273145928248E-3</v>
      </c>
      <c r="AL78" s="27">
        <f t="shared" si="56"/>
        <v>-0.20003755139983148</v>
      </c>
      <c r="AM78" s="27">
        <f t="shared" si="57"/>
        <v>1.0981225646475336E-2</v>
      </c>
      <c r="AN78" s="28">
        <f t="shared" si="58"/>
        <v>2.0160775255953344E-2</v>
      </c>
      <c r="AO78" s="85">
        <f t="shared" si="59"/>
        <v>2.7933721508104905E-4</v>
      </c>
      <c r="AP78" s="32"/>
      <c r="AQ78" s="30"/>
      <c r="AR78" s="30"/>
      <c r="AS78" s="31"/>
      <c r="AT78" s="31"/>
    </row>
    <row r="79" spans="1:46" s="125" customFormat="1" ht="15.75" customHeight="1">
      <c r="A79" s="229" t="s">
        <v>185</v>
      </c>
      <c r="B79" s="417">
        <v>246078244.86000001</v>
      </c>
      <c r="C79" s="417">
        <v>1094.1199999999999</v>
      </c>
      <c r="D79" s="417">
        <v>242831727.97999999</v>
      </c>
      <c r="E79" s="417">
        <v>1080.8900000000001</v>
      </c>
      <c r="F79" s="25">
        <f t="shared" si="38"/>
        <v>-1.3193026802702729E-2</v>
      </c>
      <c r="G79" s="25">
        <f t="shared" si="39"/>
        <v>-1.209190947976437E-2</v>
      </c>
      <c r="H79" s="417">
        <v>243611195.69</v>
      </c>
      <c r="I79" s="417">
        <v>1083.3399999999999</v>
      </c>
      <c r="J79" s="25">
        <f t="shared" si="40"/>
        <v>3.2099088388655972E-3</v>
      </c>
      <c r="K79" s="25">
        <f t="shared" si="41"/>
        <v>2.2666506304987724E-3</v>
      </c>
      <c r="L79" s="417">
        <v>243286361.61000001</v>
      </c>
      <c r="M79" s="417">
        <v>1082.28</v>
      </c>
      <c r="N79" s="25">
        <f t="shared" si="42"/>
        <v>-1.3334119521064254E-3</v>
      </c>
      <c r="O79" s="25">
        <f t="shared" si="43"/>
        <v>-9.78455517196767E-4</v>
      </c>
      <c r="P79" s="417">
        <v>238758126.47999999</v>
      </c>
      <c r="Q79" s="417">
        <v>1061.29</v>
      </c>
      <c r="R79" s="25">
        <f t="shared" si="44"/>
        <v>-1.8612778373738058E-2</v>
      </c>
      <c r="S79" s="25">
        <f t="shared" si="45"/>
        <v>-1.9394241785859492E-2</v>
      </c>
      <c r="T79" s="417">
        <v>240141704.00999999</v>
      </c>
      <c r="U79" s="417">
        <v>1070.44</v>
      </c>
      <c r="V79" s="25">
        <f t="shared" si="46"/>
        <v>5.7948918866051625E-3</v>
      </c>
      <c r="W79" s="25">
        <f t="shared" si="47"/>
        <v>8.6215831676545434E-3</v>
      </c>
      <c r="X79" s="417">
        <v>240079117.93000001</v>
      </c>
      <c r="Y79" s="417">
        <v>1070.1600000000001</v>
      </c>
      <c r="Z79" s="25">
        <f t="shared" si="48"/>
        <v>-2.6062145372874132E-4</v>
      </c>
      <c r="AA79" s="25">
        <f t="shared" si="49"/>
        <v>-2.6157467957099202E-4</v>
      </c>
      <c r="AB79" s="417">
        <v>240632768</v>
      </c>
      <c r="AC79" s="417">
        <v>1074.4000000000001</v>
      </c>
      <c r="AD79" s="25">
        <f t="shared" si="50"/>
        <v>2.306115062291344E-3</v>
      </c>
      <c r="AE79" s="25">
        <f t="shared" si="51"/>
        <v>3.9620243701876433E-3</v>
      </c>
      <c r="AF79" s="417">
        <v>241168866.38</v>
      </c>
      <c r="AG79" s="417">
        <v>1076.8399999999999</v>
      </c>
      <c r="AH79" s="25">
        <f t="shared" si="52"/>
        <v>2.2278693980696562E-3</v>
      </c>
      <c r="AI79" s="25">
        <f t="shared" si="53"/>
        <v>2.2710349962768309E-3</v>
      </c>
      <c r="AJ79" s="26">
        <f t="shared" si="54"/>
        <v>-2.4826316745555242E-3</v>
      </c>
      <c r="AK79" s="26">
        <f t="shared" si="55"/>
        <v>-1.9506110372217293E-3</v>
      </c>
      <c r="AL79" s="27">
        <f t="shared" si="56"/>
        <v>-6.847793794626994E-3</v>
      </c>
      <c r="AM79" s="27">
        <f t="shared" si="57"/>
        <v>-3.7469122667433147E-3</v>
      </c>
      <c r="AN79" s="28">
        <f t="shared" si="58"/>
        <v>8.6783438281529991E-3</v>
      </c>
      <c r="AO79" s="85">
        <f t="shared" si="59"/>
        <v>9.2060714200766815E-3</v>
      </c>
      <c r="AP79" s="32"/>
      <c r="AQ79" s="30"/>
      <c r="AR79" s="30"/>
      <c r="AS79" s="31"/>
      <c r="AT79" s="31"/>
    </row>
    <row r="80" spans="1:46" s="327" customFormat="1" ht="15.75" customHeight="1">
      <c r="A80" s="229" t="s">
        <v>194</v>
      </c>
      <c r="B80" s="417">
        <v>1400113037.5</v>
      </c>
      <c r="C80" s="418">
        <v>1.0183</v>
      </c>
      <c r="D80" s="417">
        <v>1404331752.8699999</v>
      </c>
      <c r="E80" s="418">
        <v>1.0201</v>
      </c>
      <c r="F80" s="25">
        <f t="shared" si="38"/>
        <v>3.0131248385006811E-3</v>
      </c>
      <c r="G80" s="25">
        <f t="shared" si="39"/>
        <v>1.767651968967911E-3</v>
      </c>
      <c r="H80" s="417">
        <v>1383300919.1400001</v>
      </c>
      <c r="I80" s="418">
        <v>1.0219</v>
      </c>
      <c r="J80" s="25">
        <f t="shared" si="40"/>
        <v>-1.4975687679937136E-2</v>
      </c>
      <c r="K80" s="25">
        <f t="shared" si="41"/>
        <v>1.7645328889324809E-3</v>
      </c>
      <c r="L80" s="417">
        <v>1387178346.72</v>
      </c>
      <c r="M80" s="418">
        <v>1.0236000000000001</v>
      </c>
      <c r="N80" s="25">
        <f t="shared" si="42"/>
        <v>2.8030253767275201E-3</v>
      </c>
      <c r="O80" s="25">
        <f t="shared" si="43"/>
        <v>1.6635678637831831E-3</v>
      </c>
      <c r="P80" s="417">
        <v>1386893851.3900001</v>
      </c>
      <c r="Q80" s="418">
        <v>1.0250999999999999</v>
      </c>
      <c r="R80" s="25">
        <f t="shared" si="44"/>
        <v>-2.0508922351088909E-4</v>
      </c>
      <c r="S80" s="25">
        <f t="shared" si="45"/>
        <v>1.4654161781944457E-3</v>
      </c>
      <c r="T80" s="417">
        <v>1367066275.55</v>
      </c>
      <c r="U80" s="418">
        <v>1.0250999999999999</v>
      </c>
      <c r="V80" s="25">
        <f t="shared" si="46"/>
        <v>-1.4296390325855269E-2</v>
      </c>
      <c r="W80" s="25">
        <f t="shared" si="47"/>
        <v>0</v>
      </c>
      <c r="X80" s="417">
        <v>1342516076.1400001</v>
      </c>
      <c r="Y80" s="418">
        <v>1.0286</v>
      </c>
      <c r="Z80" s="25">
        <f t="shared" si="48"/>
        <v>-1.7958309592651444E-2</v>
      </c>
      <c r="AA80" s="25">
        <f t="shared" si="49"/>
        <v>3.4143010438006625E-3</v>
      </c>
      <c r="AB80" s="417">
        <v>1359479145.6700001</v>
      </c>
      <c r="AC80" s="418">
        <v>1.0305</v>
      </c>
      <c r="AD80" s="25">
        <f t="shared" si="50"/>
        <v>1.2635282237194626E-2</v>
      </c>
      <c r="AE80" s="25">
        <f t="shared" si="51"/>
        <v>1.8471709119191259E-3</v>
      </c>
      <c r="AF80" s="417">
        <v>1371271101.3499999</v>
      </c>
      <c r="AG80" s="418">
        <v>1.0322</v>
      </c>
      <c r="AH80" s="25">
        <f t="shared" si="52"/>
        <v>8.6738775784518038E-3</v>
      </c>
      <c r="AI80" s="25">
        <f t="shared" si="53"/>
        <v>1.6496846191169673E-3</v>
      </c>
      <c r="AJ80" s="26">
        <f t="shared" si="54"/>
        <v>-2.538770848885014E-3</v>
      </c>
      <c r="AK80" s="26">
        <f t="shared" si="55"/>
        <v>1.6965406843393472E-3</v>
      </c>
      <c r="AL80" s="27">
        <f t="shared" si="56"/>
        <v>-2.3541909846042222E-2</v>
      </c>
      <c r="AM80" s="27">
        <f t="shared" si="57"/>
        <v>1.1861582197823742E-2</v>
      </c>
      <c r="AN80" s="28">
        <f t="shared" si="58"/>
        <v>1.1658598699676332E-2</v>
      </c>
      <c r="AO80" s="85">
        <f t="shared" si="59"/>
        <v>9.1947356066915192E-4</v>
      </c>
      <c r="AP80" s="32"/>
      <c r="AQ80" s="30"/>
      <c r="AR80" s="30"/>
      <c r="AS80" s="31"/>
      <c r="AT80" s="31"/>
    </row>
    <row r="81" spans="1:46" s="327" customFormat="1" ht="15.75" customHeight="1">
      <c r="A81" s="229" t="s">
        <v>244</v>
      </c>
      <c r="B81" s="417">
        <v>2927955745.46</v>
      </c>
      <c r="C81" s="418">
        <v>107.22</v>
      </c>
      <c r="D81" s="417">
        <v>2863432439.3899999</v>
      </c>
      <c r="E81" s="418">
        <v>107.42</v>
      </c>
      <c r="F81" s="25">
        <f t="shared" si="38"/>
        <v>-2.2036981320516222E-2</v>
      </c>
      <c r="G81" s="25">
        <f t="shared" si="39"/>
        <v>1.8653236336504649E-3</v>
      </c>
      <c r="H81" s="417">
        <v>2977653870.9299998</v>
      </c>
      <c r="I81" s="418">
        <v>107.61</v>
      </c>
      <c r="J81" s="25">
        <f t="shared" si="40"/>
        <v>3.9889689719493672E-2</v>
      </c>
      <c r="K81" s="25">
        <f t="shared" si="41"/>
        <v>1.7687581455967018E-3</v>
      </c>
      <c r="L81" s="417">
        <v>3171986901.3200002</v>
      </c>
      <c r="M81" s="418">
        <v>107.81</v>
      </c>
      <c r="N81" s="25">
        <f t="shared" si="42"/>
        <v>6.5263807955390399E-2</v>
      </c>
      <c r="O81" s="25">
        <f t="shared" si="43"/>
        <v>1.8585633305455147E-3</v>
      </c>
      <c r="P81" s="417">
        <v>3177033347.0100002</v>
      </c>
      <c r="Q81" s="418">
        <v>107.94</v>
      </c>
      <c r="R81" s="25">
        <f t="shared" si="44"/>
        <v>1.590941528762308E-3</v>
      </c>
      <c r="S81" s="25">
        <f t="shared" si="45"/>
        <v>1.2058250626101052E-3</v>
      </c>
      <c r="T81" s="417">
        <v>3236679498.5500002</v>
      </c>
      <c r="U81" s="418">
        <v>108.2</v>
      </c>
      <c r="V81" s="25">
        <f t="shared" si="46"/>
        <v>1.8774166030122004E-2</v>
      </c>
      <c r="W81" s="25">
        <f t="shared" si="47"/>
        <v>2.4087455994071254E-3</v>
      </c>
      <c r="X81" s="417">
        <v>3316064681.0300002</v>
      </c>
      <c r="Y81" s="418">
        <v>108.38</v>
      </c>
      <c r="Z81" s="25">
        <f t="shared" si="48"/>
        <v>2.4526735660903028E-2</v>
      </c>
      <c r="AA81" s="25">
        <f t="shared" si="49"/>
        <v>1.663585951940782E-3</v>
      </c>
      <c r="AB81" s="417">
        <v>3263215380.6500001</v>
      </c>
      <c r="AC81" s="418">
        <v>108.62</v>
      </c>
      <c r="AD81" s="25">
        <f t="shared" si="50"/>
        <v>-1.5937355107194302E-2</v>
      </c>
      <c r="AE81" s="25">
        <f t="shared" si="51"/>
        <v>2.2144307067725514E-3</v>
      </c>
      <c r="AF81" s="417">
        <v>3454094474.29</v>
      </c>
      <c r="AG81" s="418">
        <v>108.83</v>
      </c>
      <c r="AH81" s="25">
        <f t="shared" si="52"/>
        <v>5.8494175644017293E-2</v>
      </c>
      <c r="AI81" s="25">
        <f t="shared" si="53"/>
        <v>1.9333456085434888E-3</v>
      </c>
      <c r="AJ81" s="26">
        <f t="shared" si="54"/>
        <v>2.1320647513872273E-2</v>
      </c>
      <c r="AK81" s="26">
        <f t="shared" si="55"/>
        <v>1.8648222548833418E-3</v>
      </c>
      <c r="AL81" s="27">
        <f t="shared" si="56"/>
        <v>0.20627762219032117</v>
      </c>
      <c r="AM81" s="27">
        <f t="shared" si="57"/>
        <v>1.3126047291007229E-2</v>
      </c>
      <c r="AN81" s="28">
        <f t="shared" si="58"/>
        <v>3.236344824584482E-2</v>
      </c>
      <c r="AO81" s="85">
        <f t="shared" si="59"/>
        <v>3.5992364507741895E-4</v>
      </c>
      <c r="AP81" s="32"/>
      <c r="AQ81" s="30"/>
      <c r="AR81" s="30"/>
      <c r="AS81" s="31"/>
      <c r="AT81" s="31"/>
    </row>
    <row r="82" spans="1:46" s="331" customFormat="1" ht="15.75" customHeight="1">
      <c r="A82" s="229" t="s">
        <v>246</v>
      </c>
      <c r="B82" s="417">
        <v>376857468.24000001</v>
      </c>
      <c r="C82" s="418">
        <v>103.04</v>
      </c>
      <c r="D82" s="417">
        <v>378024882.70999998</v>
      </c>
      <c r="E82" s="418">
        <v>103.31</v>
      </c>
      <c r="F82" s="25">
        <f t="shared" si="38"/>
        <v>3.0977612715280098E-3</v>
      </c>
      <c r="G82" s="25">
        <f t="shared" si="39"/>
        <v>2.6203416149067934E-3</v>
      </c>
      <c r="H82" s="417">
        <v>376506826.64999998</v>
      </c>
      <c r="I82" s="418">
        <v>103.47</v>
      </c>
      <c r="J82" s="25">
        <f t="shared" si="40"/>
        <v>-4.0157569764119787E-3</v>
      </c>
      <c r="K82" s="25">
        <f t="shared" si="41"/>
        <v>1.5487368115380561E-3</v>
      </c>
      <c r="L82" s="417">
        <v>368500993.31</v>
      </c>
      <c r="M82" s="418">
        <v>103.66</v>
      </c>
      <c r="N82" s="25">
        <f t="shared" si="42"/>
        <v>-2.1263448026248355E-2</v>
      </c>
      <c r="O82" s="25">
        <f t="shared" si="43"/>
        <v>1.836281047646639E-3</v>
      </c>
      <c r="P82" s="417">
        <v>377111955.44999999</v>
      </c>
      <c r="Q82" s="418">
        <v>103.79</v>
      </c>
      <c r="R82" s="25">
        <f t="shared" si="44"/>
        <v>2.3367541190739881E-2</v>
      </c>
      <c r="S82" s="25">
        <f t="shared" si="45"/>
        <v>1.2540999421185575E-3</v>
      </c>
      <c r="T82" s="417">
        <v>376247887.04000002</v>
      </c>
      <c r="U82" s="418">
        <v>103.94</v>
      </c>
      <c r="V82" s="25">
        <f t="shared" si="46"/>
        <v>-2.2912782199357522E-3</v>
      </c>
      <c r="W82" s="25">
        <f t="shared" si="47"/>
        <v>1.4452259369880668E-3</v>
      </c>
      <c r="X82" s="417">
        <v>375006226.89999998</v>
      </c>
      <c r="Y82" s="418">
        <v>104.1</v>
      </c>
      <c r="Z82" s="25">
        <f t="shared" si="48"/>
        <v>-3.3001119282512828E-3</v>
      </c>
      <c r="AA82" s="25">
        <f t="shared" si="49"/>
        <v>1.5393496247834962E-3</v>
      </c>
      <c r="AB82" s="417">
        <v>374151599.19</v>
      </c>
      <c r="AC82" s="418">
        <v>104.24</v>
      </c>
      <c r="AD82" s="25">
        <f t="shared" si="50"/>
        <v>-2.2789693842280531E-3</v>
      </c>
      <c r="AE82" s="25">
        <f t="shared" si="51"/>
        <v>1.3448607108549526E-3</v>
      </c>
      <c r="AF82" s="417">
        <v>374748031.99000001</v>
      </c>
      <c r="AG82" s="418">
        <v>104.34</v>
      </c>
      <c r="AH82" s="25">
        <f t="shared" si="52"/>
        <v>1.5940939482584815E-3</v>
      </c>
      <c r="AI82" s="25">
        <f t="shared" si="53"/>
        <v>9.5932463545672034E-4</v>
      </c>
      <c r="AJ82" s="26">
        <f t="shared" si="54"/>
        <v>-6.3627101556863112E-4</v>
      </c>
      <c r="AK82" s="26">
        <f t="shared" si="55"/>
        <v>1.5685275405366603E-3</v>
      </c>
      <c r="AL82" s="27">
        <f t="shared" si="56"/>
        <v>-8.668346635038281E-3</v>
      </c>
      <c r="AM82" s="27">
        <f t="shared" si="57"/>
        <v>9.9699932242764602E-3</v>
      </c>
      <c r="AN82" s="28">
        <f t="shared" si="58"/>
        <v>1.2215537163810861E-2</v>
      </c>
      <c r="AO82" s="85">
        <f t="shared" si="59"/>
        <v>4.9489837942134614E-4</v>
      </c>
      <c r="AP82" s="32"/>
      <c r="AQ82" s="30"/>
      <c r="AR82" s="30"/>
      <c r="AS82" s="31"/>
      <c r="AT82" s="31"/>
    </row>
    <row r="83" spans="1:46" s="347" customFormat="1" ht="15.75" customHeight="1">
      <c r="A83" s="229" t="s">
        <v>250</v>
      </c>
      <c r="B83" s="417">
        <v>932949030.67999995</v>
      </c>
      <c r="C83" s="418">
        <v>1.0194000000000001</v>
      </c>
      <c r="D83" s="417">
        <v>932746502.25999999</v>
      </c>
      <c r="E83" s="418">
        <v>1.0206</v>
      </c>
      <c r="F83" s="25">
        <f t="shared" si="38"/>
        <v>-2.1708412071808457E-4</v>
      </c>
      <c r="G83" s="25">
        <f t="shared" si="39"/>
        <v>1.1771630370805059E-3</v>
      </c>
      <c r="H83" s="417">
        <v>933755397.36000001</v>
      </c>
      <c r="I83" s="418">
        <v>1.0218</v>
      </c>
      <c r="J83" s="25">
        <f t="shared" si="40"/>
        <v>1.0816391136879307E-3</v>
      </c>
      <c r="K83" s="25">
        <f t="shared" si="41"/>
        <v>1.1757789535568194E-3</v>
      </c>
      <c r="L83" s="417">
        <v>912244040.80999994</v>
      </c>
      <c r="M83" s="418">
        <v>1.0234000000000001</v>
      </c>
      <c r="N83" s="25">
        <f t="shared" si="42"/>
        <v>-2.3037464212596764E-2</v>
      </c>
      <c r="O83" s="25">
        <f t="shared" si="43"/>
        <v>1.5658641612840533E-3</v>
      </c>
      <c r="P83" s="417">
        <v>913355019.49000001</v>
      </c>
      <c r="Q83" s="418">
        <v>1.0246999999999999</v>
      </c>
      <c r="R83" s="25">
        <f t="shared" si="44"/>
        <v>1.2178524937401687E-3</v>
      </c>
      <c r="S83" s="25">
        <f t="shared" si="45"/>
        <v>1.2702755520811577E-3</v>
      </c>
      <c r="T83" s="417">
        <v>914541809.96000004</v>
      </c>
      <c r="U83" s="418">
        <v>1.026</v>
      </c>
      <c r="V83" s="25">
        <f t="shared" si="46"/>
        <v>1.2993747717757217E-3</v>
      </c>
      <c r="W83" s="25">
        <f t="shared" si="47"/>
        <v>1.2686639992193606E-3</v>
      </c>
      <c r="X83" s="417">
        <v>915588779.67999995</v>
      </c>
      <c r="Y83" s="418">
        <v>1.0273000000000001</v>
      </c>
      <c r="Z83" s="25">
        <f t="shared" si="48"/>
        <v>1.1448024667627841E-3</v>
      </c>
      <c r="AA83" s="25">
        <f t="shared" si="49"/>
        <v>1.2670565302145018E-3</v>
      </c>
      <c r="AB83" s="417">
        <v>914756400.62</v>
      </c>
      <c r="AC83" s="418">
        <v>1.0286999999999999</v>
      </c>
      <c r="AD83" s="25">
        <f t="shared" si="50"/>
        <v>-9.0911889537447247E-4</v>
      </c>
      <c r="AE83" s="25">
        <f t="shared" si="51"/>
        <v>1.3627956779906996E-3</v>
      </c>
      <c r="AF83" s="417">
        <v>910910438.12</v>
      </c>
      <c r="AG83" s="418">
        <v>1.0301</v>
      </c>
      <c r="AH83" s="25">
        <f t="shared" si="52"/>
        <v>-4.2043570259724869E-3</v>
      </c>
      <c r="AI83" s="25">
        <f t="shared" si="53"/>
        <v>1.3609409934869912E-3</v>
      </c>
      <c r="AJ83" s="26">
        <f t="shared" si="54"/>
        <v>-2.9530444260869003E-3</v>
      </c>
      <c r="AK83" s="26">
        <f t="shared" si="55"/>
        <v>1.306067363114261E-3</v>
      </c>
      <c r="AL83" s="27">
        <f t="shared" si="56"/>
        <v>-2.3410502303779484E-2</v>
      </c>
      <c r="AM83" s="27">
        <f t="shared" si="57"/>
        <v>9.3082500489908536E-3</v>
      </c>
      <c r="AN83" s="28">
        <f t="shared" si="58"/>
        <v>8.3252051225229332E-3</v>
      </c>
      <c r="AO83" s="85">
        <f t="shared" si="59"/>
        <v>1.26218007966217E-4</v>
      </c>
      <c r="AP83" s="32"/>
      <c r="AQ83" s="30"/>
      <c r="AR83" s="30"/>
      <c r="AS83" s="31"/>
      <c r="AT83" s="31"/>
    </row>
    <row r="84" spans="1:46" s="131" customFormat="1" ht="15.75" customHeight="1">
      <c r="A84" s="229" t="s">
        <v>263</v>
      </c>
      <c r="B84" s="417">
        <v>90891000</v>
      </c>
      <c r="C84" s="78">
        <v>1000</v>
      </c>
      <c r="D84" s="417">
        <v>110536000</v>
      </c>
      <c r="E84" s="78">
        <v>1000</v>
      </c>
      <c r="F84" s="25" t="e">
        <f>((#REF!-B84)/B84)</f>
        <v>#REF!</v>
      </c>
      <c r="G84" s="25">
        <f>((E84-C84)/C84)</f>
        <v>0</v>
      </c>
      <c r="H84" s="417">
        <v>115256332.40000001</v>
      </c>
      <c r="I84" s="78">
        <v>1000</v>
      </c>
      <c r="J84" s="25" t="e">
        <f>((#REF!-D84)/D84)</f>
        <v>#REF!</v>
      </c>
      <c r="K84" s="25">
        <f t="shared" si="41"/>
        <v>0</v>
      </c>
      <c r="L84" s="417">
        <v>126012826.88</v>
      </c>
      <c r="M84" s="78">
        <v>1000</v>
      </c>
      <c r="N84" s="25" t="e">
        <f>((#REF!-H84)/H84)</f>
        <v>#REF!</v>
      </c>
      <c r="O84" s="25">
        <f t="shared" si="43"/>
        <v>0</v>
      </c>
      <c r="P84" s="417">
        <v>137978927.47999999</v>
      </c>
      <c r="Q84" s="78">
        <v>1000</v>
      </c>
      <c r="R84" s="25" t="e">
        <f>((#REF!-L84)/L84)</f>
        <v>#REF!</v>
      </c>
      <c r="S84" s="25">
        <f t="shared" si="45"/>
        <v>0</v>
      </c>
      <c r="T84" s="417">
        <v>137417001.59</v>
      </c>
      <c r="U84" s="78">
        <v>1000</v>
      </c>
      <c r="V84" s="25" t="e">
        <f>((#REF!-P84)/P84)</f>
        <v>#REF!</v>
      </c>
      <c r="W84" s="25">
        <f t="shared" si="47"/>
        <v>0</v>
      </c>
      <c r="X84" s="417">
        <v>390719255.54000002</v>
      </c>
      <c r="Y84" s="78">
        <v>1000</v>
      </c>
      <c r="Z84" s="25" t="e">
        <f>((#REF!-T84)/T84)</f>
        <v>#REF!</v>
      </c>
      <c r="AA84" s="25">
        <f t="shared" si="49"/>
        <v>0</v>
      </c>
      <c r="AB84" s="417">
        <v>394044089.04000002</v>
      </c>
      <c r="AC84" s="78">
        <v>1000</v>
      </c>
      <c r="AD84" s="25" t="e">
        <f>((#REF!-X84)/X84)</f>
        <v>#REF!</v>
      </c>
      <c r="AE84" s="25">
        <f t="shared" si="51"/>
        <v>0</v>
      </c>
      <c r="AF84" s="417">
        <v>396769617.08999997</v>
      </c>
      <c r="AG84" s="78">
        <v>1000</v>
      </c>
      <c r="AH84" s="25" t="e">
        <f>((#REF!-AB84)/AB84)</f>
        <v>#REF!</v>
      </c>
      <c r="AI84" s="25">
        <f t="shared" si="53"/>
        <v>0</v>
      </c>
      <c r="AJ84" s="26" t="e">
        <f t="shared" si="54"/>
        <v>#REF!</v>
      </c>
      <c r="AK84" s="26">
        <f t="shared" si="55"/>
        <v>0</v>
      </c>
      <c r="AL84" s="27">
        <f t="shared" si="56"/>
        <v>2.5895058360172247</v>
      </c>
      <c r="AM84" s="27">
        <f t="shared" si="57"/>
        <v>0</v>
      </c>
      <c r="AN84" s="28" t="e">
        <f t="shared" si="58"/>
        <v>#REF!</v>
      </c>
      <c r="AO84" s="85">
        <f t="shared" si="59"/>
        <v>0</v>
      </c>
      <c r="AP84" s="32"/>
      <c r="AQ84" s="30"/>
      <c r="AR84" s="30"/>
      <c r="AS84" s="31"/>
      <c r="AT84" s="31"/>
    </row>
    <row r="85" spans="1:46">
      <c r="A85" s="231" t="s">
        <v>47</v>
      </c>
      <c r="B85" s="82">
        <f>SUM(B55:B84)</f>
        <v>380592642890.87994</v>
      </c>
      <c r="C85" s="98"/>
      <c r="D85" s="82">
        <f>SUM(D55:D84)</f>
        <v>375145141203.6283</v>
      </c>
      <c r="E85" s="98"/>
      <c r="F85" s="25">
        <f>((D84-B85)/B85)</f>
        <v>-0.99970956874215855</v>
      </c>
      <c r="G85" s="25"/>
      <c r="H85" s="82">
        <f>SUM(H55:H84)</f>
        <v>372587304659.86005</v>
      </c>
      <c r="I85" s="98"/>
      <c r="J85" s="25">
        <f>((H84-D85)/D85)</f>
        <v>-0.99969276869205814</v>
      </c>
      <c r="K85" s="25"/>
      <c r="L85" s="82">
        <f>SUM(L55:L84)</f>
        <v>367445238143.47998</v>
      </c>
      <c r="M85" s="98"/>
      <c r="N85" s="25">
        <f>((L84-H85)/H85)</f>
        <v>-0.99966178979985632</v>
      </c>
      <c r="O85" s="25"/>
      <c r="P85" s="82">
        <f>SUM(P55:P84)</f>
        <v>363697756606.80829</v>
      </c>
      <c r="Q85" s="98"/>
      <c r="R85" s="25">
        <f>((P84-L85)/L85)</f>
        <v>-0.9996244911808434</v>
      </c>
      <c r="S85" s="25"/>
      <c r="T85" s="82">
        <f>SUM(T55:T84)</f>
        <v>358756134715.60413</v>
      </c>
      <c r="U85" s="98"/>
      <c r="V85" s="25">
        <f>((T84-P85)/P85)</f>
        <v>-0.99962216703541951</v>
      </c>
      <c r="W85" s="25"/>
      <c r="X85" s="82">
        <f>SUM(X55:X84)</f>
        <v>354067957931.39105</v>
      </c>
      <c r="Y85" s="98"/>
      <c r="Z85" s="25">
        <f>((X84-T85)/T85)</f>
        <v>-0.99891090571635877</v>
      </c>
      <c r="AA85" s="25"/>
      <c r="AB85" s="82">
        <f>SUM(AB55:AB84)</f>
        <v>350413185415.0213</v>
      </c>
      <c r="AC85" s="98"/>
      <c r="AD85" s="25">
        <f>((AB84-X85)/X85)</f>
        <v>-0.99888709475056103</v>
      </c>
      <c r="AE85" s="25"/>
      <c r="AF85" s="82">
        <f>SUM(AF55:AF84)</f>
        <v>343631563073.46741</v>
      </c>
      <c r="AG85" s="98"/>
      <c r="AH85" s="25">
        <f>((AF84-AB85)/AB85)</f>
        <v>-0.99886770922555301</v>
      </c>
      <c r="AI85" s="25"/>
      <c r="AJ85" s="26">
        <f t="shared" si="54"/>
        <v>-0.9993720618928511</v>
      </c>
      <c r="AK85" s="26"/>
      <c r="AL85" s="27">
        <f t="shared" si="56"/>
        <v>-8.4003695287247132E-2</v>
      </c>
      <c r="AM85" s="27"/>
      <c r="AN85" s="28">
        <f t="shared" si="58"/>
        <v>4.0164107528433004E-4</v>
      </c>
      <c r="AO85" s="85"/>
      <c r="AP85" s="32"/>
      <c r="AQ85" s="42"/>
      <c r="AR85" s="15"/>
      <c r="AS85" s="31" t="e">
        <f>(#REF!/AQ85)-1</f>
        <v>#REF!</v>
      </c>
      <c r="AT85" s="31" t="e">
        <f>(#REF!/AR85)-1</f>
        <v>#REF!</v>
      </c>
    </row>
    <row r="86" spans="1:46" s="131" customFormat="1" ht="7.5" customHeight="1">
      <c r="A86" s="231"/>
      <c r="B86" s="98"/>
      <c r="C86" s="98"/>
      <c r="D86" s="98"/>
      <c r="E86" s="98"/>
      <c r="F86" s="25"/>
      <c r="G86" s="25"/>
      <c r="H86" s="98"/>
      <c r="I86" s="98"/>
      <c r="J86" s="25"/>
      <c r="K86" s="25"/>
      <c r="L86" s="98"/>
      <c r="M86" s="98"/>
      <c r="N86" s="25"/>
      <c r="O86" s="25"/>
      <c r="P86" s="98"/>
      <c r="Q86" s="98"/>
      <c r="R86" s="25"/>
      <c r="S86" s="25"/>
      <c r="T86" s="98"/>
      <c r="U86" s="98"/>
      <c r="V86" s="25"/>
      <c r="W86" s="25"/>
      <c r="X86" s="98"/>
      <c r="Y86" s="98"/>
      <c r="Z86" s="25"/>
      <c r="AA86" s="25"/>
      <c r="AB86" s="98"/>
      <c r="AC86" s="98"/>
      <c r="AD86" s="25"/>
      <c r="AE86" s="25"/>
      <c r="AF86" s="98"/>
      <c r="AG86" s="98"/>
      <c r="AH86" s="25"/>
      <c r="AI86" s="25"/>
      <c r="AJ86" s="26"/>
      <c r="AK86" s="26"/>
      <c r="AL86" s="27"/>
      <c r="AM86" s="27"/>
      <c r="AN86" s="28"/>
      <c r="AO86" s="85"/>
      <c r="AP86" s="32"/>
      <c r="AQ86" s="42"/>
      <c r="AR86" s="15"/>
      <c r="AS86" s="31"/>
      <c r="AT86" s="31"/>
    </row>
    <row r="87" spans="1:46" s="131" customFormat="1">
      <c r="A87" s="228" t="s">
        <v>214</v>
      </c>
      <c r="B87" s="98"/>
      <c r="C87" s="98"/>
      <c r="D87" s="98"/>
      <c r="E87" s="98"/>
      <c r="F87" s="25"/>
      <c r="G87" s="25"/>
      <c r="H87" s="98"/>
      <c r="I87" s="98"/>
      <c r="J87" s="25"/>
      <c r="K87" s="25"/>
      <c r="L87" s="98"/>
      <c r="M87" s="98"/>
      <c r="N87" s="25"/>
      <c r="O87" s="25"/>
      <c r="P87" s="98"/>
      <c r="Q87" s="98"/>
      <c r="R87" s="25"/>
      <c r="S87" s="25"/>
      <c r="T87" s="98"/>
      <c r="U87" s="98"/>
      <c r="V87" s="25"/>
      <c r="W87" s="25"/>
      <c r="X87" s="98"/>
      <c r="Y87" s="98"/>
      <c r="Z87" s="25"/>
      <c r="AA87" s="25"/>
      <c r="AB87" s="98"/>
      <c r="AC87" s="98"/>
      <c r="AD87" s="25"/>
      <c r="AE87" s="25"/>
      <c r="AF87" s="98"/>
      <c r="AG87" s="98"/>
      <c r="AH87" s="25"/>
      <c r="AI87" s="25"/>
      <c r="AJ87" s="26"/>
      <c r="AK87" s="26"/>
      <c r="AL87" s="27"/>
      <c r="AM87" s="27"/>
      <c r="AN87" s="28"/>
      <c r="AO87" s="85"/>
      <c r="AP87" s="32"/>
      <c r="AQ87" s="42"/>
      <c r="AR87" s="15"/>
      <c r="AS87" s="31"/>
      <c r="AT87" s="31"/>
    </row>
    <row r="88" spans="1:46" s="131" customFormat="1">
      <c r="A88" s="227" t="s">
        <v>215</v>
      </c>
      <c r="B88" s="98"/>
      <c r="C88" s="98"/>
      <c r="D88" s="98"/>
      <c r="E88" s="98"/>
      <c r="F88" s="25"/>
      <c r="G88" s="25"/>
      <c r="H88" s="98"/>
      <c r="I88" s="98"/>
      <c r="J88" s="25"/>
      <c r="K88" s="25"/>
      <c r="L88" s="98"/>
      <c r="M88" s="98"/>
      <c r="N88" s="25"/>
      <c r="O88" s="25"/>
      <c r="P88" s="98"/>
      <c r="Q88" s="98"/>
      <c r="R88" s="25"/>
      <c r="S88" s="25"/>
      <c r="T88" s="98"/>
      <c r="U88" s="98"/>
      <c r="V88" s="25"/>
      <c r="W88" s="25"/>
      <c r="X88" s="98"/>
      <c r="Y88" s="98"/>
      <c r="Z88" s="25"/>
      <c r="AA88" s="25"/>
      <c r="AB88" s="98"/>
      <c r="AC88" s="98"/>
      <c r="AD88" s="25"/>
      <c r="AE88" s="25"/>
      <c r="AF88" s="98"/>
      <c r="AG88" s="98"/>
      <c r="AH88" s="25"/>
      <c r="AI88" s="25"/>
      <c r="AJ88" s="26"/>
      <c r="AK88" s="26"/>
      <c r="AL88" s="27"/>
      <c r="AM88" s="27"/>
      <c r="AN88" s="28"/>
      <c r="AO88" s="85"/>
      <c r="AP88" s="32"/>
      <c r="AQ88" s="42"/>
      <c r="AR88" s="15"/>
      <c r="AS88" s="31"/>
      <c r="AT88" s="31"/>
    </row>
    <row r="89" spans="1:46">
      <c r="A89" s="229" t="s">
        <v>264</v>
      </c>
      <c r="B89" s="417">
        <v>12418197705.18</v>
      </c>
      <c r="C89" s="417">
        <v>55258.07</v>
      </c>
      <c r="D89" s="417">
        <v>12645467631.620001</v>
      </c>
      <c r="E89" s="417">
        <v>55576.959999999999</v>
      </c>
      <c r="F89" s="25">
        <f>((D89-B89)/B89)</f>
        <v>1.8301361585280566E-2</v>
      </c>
      <c r="G89" s="25">
        <f>((E89-C89)/C89)</f>
        <v>5.7709217857228714E-3</v>
      </c>
      <c r="H89" s="417">
        <v>12751139761.43</v>
      </c>
      <c r="I89" s="417">
        <v>55906.38</v>
      </c>
      <c r="J89" s="25">
        <f>((H89-D89)/D89)</f>
        <v>8.3565221064475486E-3</v>
      </c>
      <c r="K89" s="25">
        <f t="shared" ref="K89:K94" si="60">((I89-E89)/E89)</f>
        <v>5.9272763389720895E-3</v>
      </c>
      <c r="L89" s="417">
        <v>12764954473.17</v>
      </c>
      <c r="M89" s="417">
        <v>56030.26</v>
      </c>
      <c r="N89" s="25">
        <f>((L89-H89)/H89)</f>
        <v>1.0834099538134538E-3</v>
      </c>
      <c r="O89" s="25">
        <f t="shared" ref="O89:O94" si="61">((M89-I89)/I89)</f>
        <v>2.2158472789689594E-3</v>
      </c>
      <c r="P89" s="417">
        <v>13022125321.58</v>
      </c>
      <c r="Q89" s="417">
        <v>56487.7</v>
      </c>
      <c r="R89" s="25">
        <f>((P89-L89)/L89)</f>
        <v>2.014663263786283E-2</v>
      </c>
      <c r="S89" s="25">
        <f t="shared" ref="S89:S94" si="62">((Q89-M89)/M89)</f>
        <v>8.1641598664720649E-3</v>
      </c>
      <c r="T89" s="417">
        <v>12764670705.879999</v>
      </c>
      <c r="U89" s="417">
        <v>56513.73</v>
      </c>
      <c r="V89" s="25">
        <f>((T89-P89)/P89)</f>
        <v>-1.9770552758646257E-2</v>
      </c>
      <c r="W89" s="25">
        <f t="shared" ref="W89:W94" si="63">((U89-Q89)/Q89)</f>
        <v>4.6080828215710876E-4</v>
      </c>
      <c r="X89" s="417">
        <v>12902215647.709999</v>
      </c>
      <c r="Y89" s="417">
        <v>56793.64</v>
      </c>
      <c r="Z89" s="25">
        <f>((X89-T89)/T89)</f>
        <v>1.0775439883979172E-2</v>
      </c>
      <c r="AA89" s="25">
        <f t="shared" ref="AA89:AA94" si="64">((Y89-U89)/U89)</f>
        <v>4.9529556799736314E-3</v>
      </c>
      <c r="AB89" s="417">
        <v>12891306352.860001</v>
      </c>
      <c r="AC89" s="417">
        <v>56822.925000000003</v>
      </c>
      <c r="AD89" s="25">
        <f>((AB89-X89)/X89)</f>
        <v>-8.4553654565018479E-4</v>
      </c>
      <c r="AE89" s="25">
        <f t="shared" ref="AE89:AE94" si="65">((AC89-Y89)/Y89)</f>
        <v>5.1563872292748785E-4</v>
      </c>
      <c r="AF89" s="417">
        <v>12836548811.030001</v>
      </c>
      <c r="AG89" s="417">
        <v>53300.73</v>
      </c>
      <c r="AH89" s="25">
        <f>((AF89-AB89)/AB89)</f>
        <v>-4.2476332755719279E-3</v>
      </c>
      <c r="AI89" s="25">
        <f t="shared" ref="AI89:AI94" si="66">((AG89-AC89)/AC89)</f>
        <v>-6.1985457454011732E-2</v>
      </c>
      <c r="AJ89" s="26">
        <f t="shared" si="54"/>
        <v>4.2249554484393992E-3</v>
      </c>
      <c r="AK89" s="26">
        <f t="shared" si="55"/>
        <v>-4.2472311873521899E-3</v>
      </c>
      <c r="AL89" s="27">
        <f t="shared" si="56"/>
        <v>1.5110645566969878E-2</v>
      </c>
      <c r="AM89" s="27">
        <f t="shared" si="57"/>
        <v>-4.0956360333490642E-2</v>
      </c>
      <c r="AN89" s="28">
        <f t="shared" si="58"/>
        <v>1.3064521611726106E-2</v>
      </c>
      <c r="AO89" s="85">
        <f t="shared" si="59"/>
        <v>2.349131991605875E-2</v>
      </c>
      <c r="AP89" s="32"/>
      <c r="AQ89" s="51">
        <v>31507613595.857655</v>
      </c>
      <c r="AR89" s="51">
        <v>11.808257597614354</v>
      </c>
      <c r="AS89" s="31" t="e">
        <f>(#REF!/AQ89)-1</f>
        <v>#REF!</v>
      </c>
      <c r="AT89" s="31" t="e">
        <f>(#REF!/AR89)-1</f>
        <v>#REF!</v>
      </c>
    </row>
    <row r="90" spans="1:46">
      <c r="A90" s="229" t="s">
        <v>179</v>
      </c>
      <c r="B90" s="417">
        <v>80898791827.509995</v>
      </c>
      <c r="C90" s="417">
        <v>432.37</v>
      </c>
      <c r="D90" s="417">
        <v>81067278007.5</v>
      </c>
      <c r="E90" s="417">
        <v>54329.98</v>
      </c>
      <c r="F90" s="25">
        <f>((D101-B90)/B90)</f>
        <v>-0.92671488277932568</v>
      </c>
      <c r="G90" s="25">
        <f t="shared" ref="G90:G96" si="67">((E90-C90)/C90)</f>
        <v>124.65622036681546</v>
      </c>
      <c r="H90" s="417">
        <v>76223077928.720001</v>
      </c>
      <c r="I90" s="417">
        <v>54704.95</v>
      </c>
      <c r="J90" s="25">
        <f>((H101-D90)/D90)</f>
        <v>-0.92622359075980465</v>
      </c>
      <c r="K90" s="25">
        <f t="shared" si="60"/>
        <v>6.9017143021218464E-3</v>
      </c>
      <c r="L90" s="417">
        <v>76565528553.770004</v>
      </c>
      <c r="M90" s="417">
        <v>54796.76</v>
      </c>
      <c r="N90" s="25">
        <f>((L101-H90)/H90)</f>
        <v>-0.92078211849950931</v>
      </c>
      <c r="O90" s="25">
        <f t="shared" si="61"/>
        <v>1.6782759147025079E-3</v>
      </c>
      <c r="P90" s="417">
        <v>75730822090.130005</v>
      </c>
      <c r="Q90" s="417">
        <v>55235.37</v>
      </c>
      <c r="R90" s="25">
        <f>((P101-L90)/L90)</f>
        <v>-0.91894947634963531</v>
      </c>
      <c r="S90" s="25">
        <f t="shared" si="62"/>
        <v>8.0043053640397824E-3</v>
      </c>
      <c r="T90" s="417">
        <v>75730822090.130005</v>
      </c>
      <c r="U90" s="417">
        <v>55235.37</v>
      </c>
      <c r="V90" s="25">
        <f>((T101-P90)/P90)</f>
        <v>-0.91713719595871313</v>
      </c>
      <c r="W90" s="25">
        <f t="shared" si="63"/>
        <v>0</v>
      </c>
      <c r="X90" s="417">
        <v>75362455729.460007</v>
      </c>
      <c r="Y90" s="417">
        <v>55472.34</v>
      </c>
      <c r="Z90" s="25">
        <f>((X101-T90)/T90)</f>
        <v>-0.92237121681059653</v>
      </c>
      <c r="AA90" s="25">
        <f t="shared" si="64"/>
        <v>4.2901857994251487E-3</v>
      </c>
      <c r="AB90" s="417">
        <v>73287537238.800003</v>
      </c>
      <c r="AC90" s="417">
        <v>55518.54</v>
      </c>
      <c r="AD90" s="25">
        <f>((AB101-X90)/X90)</f>
        <v>-0.9218693438806258</v>
      </c>
      <c r="AE90" s="25">
        <f t="shared" si="65"/>
        <v>8.3284750562179937E-4</v>
      </c>
      <c r="AF90" s="417">
        <v>74276645545.570007</v>
      </c>
      <c r="AG90" s="417">
        <v>55656.99</v>
      </c>
      <c r="AH90" s="25">
        <f>((AF101-AB90)/AB90)</f>
        <v>-0.91957421709663512</v>
      </c>
      <c r="AI90" s="25">
        <f t="shared" si="66"/>
        <v>2.4937615434411117E-3</v>
      </c>
      <c r="AJ90" s="26">
        <f t="shared" si="54"/>
        <v>-0.92170275526685552</v>
      </c>
      <c r="AK90" s="26">
        <f t="shared" si="55"/>
        <v>15.585052682155601</v>
      </c>
      <c r="AL90" s="27">
        <f t="shared" si="56"/>
        <v>-8.3765393742488217E-2</v>
      </c>
      <c r="AM90" s="27">
        <f t="shared" si="57"/>
        <v>2.4425004389841385E-2</v>
      </c>
      <c r="AN90" s="28">
        <f t="shared" si="58"/>
        <v>3.3771731997743167E-3</v>
      </c>
      <c r="AO90" s="85">
        <f t="shared" si="59"/>
        <v>44.071407120608391</v>
      </c>
      <c r="AP90" s="32"/>
      <c r="AQ90" s="42">
        <f>SUM(AQ89:AQ89)</f>
        <v>31507613595.857655</v>
      </c>
      <c r="AR90" s="15"/>
      <c r="AS90" s="31" t="e">
        <f>(#REF!/AQ90)-1</f>
        <v>#REF!</v>
      </c>
      <c r="AT90" s="31" t="e">
        <f>(#REF!/AR90)-1</f>
        <v>#REF!</v>
      </c>
    </row>
    <row r="91" spans="1:46">
      <c r="A91" s="229" t="s">
        <v>131</v>
      </c>
      <c r="B91" s="417">
        <v>6092517995.4300003</v>
      </c>
      <c r="C91" s="417">
        <v>50631.09</v>
      </c>
      <c r="D91" s="417">
        <v>6131966208.4200001</v>
      </c>
      <c r="E91" s="431">
        <v>434.28</v>
      </c>
      <c r="F91" s="25">
        <f>((D102-B91)/B91)</f>
        <v>-0.9486977243999194</v>
      </c>
      <c r="G91" s="25">
        <f t="shared" si="67"/>
        <v>-0.99142266145168911</v>
      </c>
      <c r="H91" s="417">
        <v>5975303717.8999996</v>
      </c>
      <c r="I91" s="417">
        <v>435.56</v>
      </c>
      <c r="J91" s="25">
        <f>((H102-D91)/D91)</f>
        <v>-0.94902776260071131</v>
      </c>
      <c r="K91" s="25">
        <f t="shared" si="60"/>
        <v>2.9474072027264198E-3</v>
      </c>
      <c r="L91" s="417">
        <v>5868842936.6599998</v>
      </c>
      <c r="M91" s="417">
        <v>437.18</v>
      </c>
      <c r="N91" s="25">
        <f>((L102-H91)/H91)</f>
        <v>-0.94817970734568413</v>
      </c>
      <c r="O91" s="25">
        <f t="shared" si="61"/>
        <v>3.7193498025530456E-3</v>
      </c>
      <c r="P91" s="417">
        <v>5898328148.3800001</v>
      </c>
      <c r="Q91" s="417">
        <v>438.35</v>
      </c>
      <c r="R91" s="25">
        <f>((P102-L91)/L91)</f>
        <v>-0.94594224883268851</v>
      </c>
      <c r="S91" s="25">
        <f t="shared" si="62"/>
        <v>2.6762431950226816E-3</v>
      </c>
      <c r="T91" s="417">
        <v>5961516667.3900003</v>
      </c>
      <c r="U91" s="417">
        <v>439.76</v>
      </c>
      <c r="V91" s="25">
        <f>((T102-P91)/P91)</f>
        <v>-0.9448082479186225</v>
      </c>
      <c r="W91" s="25">
        <f t="shared" si="63"/>
        <v>3.2166077335461802E-3</v>
      </c>
      <c r="X91" s="417">
        <v>5979998656.75</v>
      </c>
      <c r="Y91" s="417">
        <v>441.33</v>
      </c>
      <c r="Z91" s="25">
        <f>((X102-T91)/T91)</f>
        <v>-0.94091425645645077</v>
      </c>
      <c r="AA91" s="25">
        <f t="shared" si="64"/>
        <v>3.5701291613607269E-3</v>
      </c>
      <c r="AB91" s="417">
        <v>6006254230.4300003</v>
      </c>
      <c r="AC91" s="431">
        <v>442.99</v>
      </c>
      <c r="AD91" s="25">
        <f>((AB102-X91)/X91)</f>
        <v>-0.94229076853044724</v>
      </c>
      <c r="AE91" s="25">
        <f t="shared" si="65"/>
        <v>3.7613577141821881E-3</v>
      </c>
      <c r="AF91" s="417">
        <v>6024048258.8599997</v>
      </c>
      <c r="AG91" s="417">
        <v>443.87</v>
      </c>
      <c r="AH91" s="25">
        <f>((AF102-AB91)/AB91)</f>
        <v>-0.94181428042299509</v>
      </c>
      <c r="AI91" s="25">
        <f t="shared" si="66"/>
        <v>1.9865008239463543E-3</v>
      </c>
      <c r="AJ91" s="26">
        <f t="shared" si="54"/>
        <v>-0.9452093745634399</v>
      </c>
      <c r="AK91" s="26">
        <f t="shared" si="55"/>
        <v>-0.12119313322729394</v>
      </c>
      <c r="AL91" s="27">
        <f t="shared" si="56"/>
        <v>-1.7599240747904775E-2</v>
      </c>
      <c r="AM91" s="27">
        <f t="shared" si="57"/>
        <v>2.2082527401676412E-2</v>
      </c>
      <c r="AN91" s="28">
        <f t="shared" si="58"/>
        <v>3.2680820249611146E-3</v>
      </c>
      <c r="AO91" s="85">
        <f t="shared" si="59"/>
        <v>0.35162633550466826</v>
      </c>
      <c r="AP91" s="32"/>
      <c r="AQ91" s="42"/>
      <c r="AR91" s="15"/>
      <c r="AS91" s="31" t="e">
        <f>(#REF!/AQ91)-1</f>
        <v>#REF!</v>
      </c>
      <c r="AT91" s="31" t="e">
        <f>(#REF!/AR91)-1</f>
        <v>#REF!</v>
      </c>
    </row>
    <row r="92" spans="1:46">
      <c r="A92" s="229" t="s">
        <v>139</v>
      </c>
      <c r="B92" s="417">
        <v>678467608.47000003</v>
      </c>
      <c r="C92" s="417">
        <v>45831.929303999998</v>
      </c>
      <c r="D92" s="417">
        <v>665302514.00999999</v>
      </c>
      <c r="E92" s="417">
        <v>49729.440000000002</v>
      </c>
      <c r="F92" s="25">
        <f>((D103-B92)/B92)</f>
        <v>1.8949558556169237</v>
      </c>
      <c r="G92" s="25">
        <f t="shared" si="67"/>
        <v>8.5039202040745165E-2</v>
      </c>
      <c r="H92" s="417">
        <v>669291951.26999998</v>
      </c>
      <c r="I92" s="417">
        <v>48371.040000000001</v>
      </c>
      <c r="J92" s="25">
        <f>((H103-D92)/D92)</f>
        <v>1.8682796984084706</v>
      </c>
      <c r="K92" s="25">
        <f t="shared" si="60"/>
        <v>-2.73158113182051E-2</v>
      </c>
      <c r="L92" s="417">
        <v>707268396.48000002</v>
      </c>
      <c r="M92" s="417">
        <v>49173.48</v>
      </c>
      <c r="N92" s="25">
        <f>((L103-H92)/H92)</f>
        <v>1.8093468971203517</v>
      </c>
      <c r="O92" s="25">
        <f t="shared" si="61"/>
        <v>1.6589264981691571E-2</v>
      </c>
      <c r="P92" s="417">
        <v>711729587.75999999</v>
      </c>
      <c r="Q92" s="417">
        <v>49490.03</v>
      </c>
      <c r="R92" s="25">
        <f>((P103-L92)/L92)</f>
        <v>1.4819112293681262</v>
      </c>
      <c r="S92" s="25">
        <f t="shared" si="62"/>
        <v>6.4374130120543761E-3</v>
      </c>
      <c r="T92" s="417">
        <v>712230424.13999999</v>
      </c>
      <c r="U92" s="417">
        <v>49538.2</v>
      </c>
      <c r="V92" s="25">
        <f>((T103-P92)/P92)</f>
        <v>1.5488474525280795</v>
      </c>
      <c r="W92" s="25">
        <f t="shared" si="63"/>
        <v>9.7332735502480509E-4</v>
      </c>
      <c r="X92" s="417">
        <v>713393693.88</v>
      </c>
      <c r="Y92" s="417">
        <v>49611.81</v>
      </c>
      <c r="Z92" s="25">
        <f>((X103-T92)/T92)</f>
        <v>1.548561986602107</v>
      </c>
      <c r="AA92" s="25">
        <f t="shared" si="64"/>
        <v>1.4859239940086758E-3</v>
      </c>
      <c r="AB92" s="417">
        <v>713866356.21000004</v>
      </c>
      <c r="AC92" s="417">
        <v>49654.06</v>
      </c>
      <c r="AD92" s="25">
        <f>((AB103-X92)/X92)</f>
        <v>1.5501264246373407</v>
      </c>
      <c r="AE92" s="25">
        <f t="shared" si="65"/>
        <v>8.5161174325226198E-4</v>
      </c>
      <c r="AF92" s="417">
        <v>721523549.25</v>
      </c>
      <c r="AG92" s="417">
        <v>50626.080000000002</v>
      </c>
      <c r="AH92" s="25">
        <f>((AF103-AB92)/AB92)</f>
        <v>1.4900802507891018</v>
      </c>
      <c r="AI92" s="25">
        <f t="shared" si="66"/>
        <v>1.9575841331001011E-2</v>
      </c>
      <c r="AJ92" s="26">
        <f t="shared" si="54"/>
        <v>1.649013724383813</v>
      </c>
      <c r="AK92" s="26">
        <f t="shared" si="55"/>
        <v>1.2954596642446598E-2</v>
      </c>
      <c r="AL92" s="27">
        <f t="shared" si="56"/>
        <v>8.4504468352504927E-2</v>
      </c>
      <c r="AM92" s="27">
        <f t="shared" si="57"/>
        <v>1.8030365916044889E-2</v>
      </c>
      <c r="AN92" s="28">
        <f t="shared" si="58"/>
        <v>0.17621312182434473</v>
      </c>
      <c r="AO92" s="85">
        <f t="shared" si="59"/>
        <v>3.2379413609586828E-2</v>
      </c>
      <c r="AP92" s="32"/>
      <c r="AQ92" s="30">
        <v>885354617.76999998</v>
      </c>
      <c r="AR92" s="30">
        <v>1763.14</v>
      </c>
      <c r="AS92" s="31" t="e">
        <f>(#REF!/AQ92)-1</f>
        <v>#REF!</v>
      </c>
      <c r="AT92" s="31" t="e">
        <f>(#REF!/AR92)-1</f>
        <v>#REF!</v>
      </c>
    </row>
    <row r="93" spans="1:46">
      <c r="A93" s="229" t="s">
        <v>157</v>
      </c>
      <c r="B93" s="417">
        <v>752661062.55999994</v>
      </c>
      <c r="C93" s="417">
        <v>470.20237500000002</v>
      </c>
      <c r="D93" s="417">
        <v>758374367.12</v>
      </c>
      <c r="E93" s="417">
        <v>46085.114792</v>
      </c>
      <c r="F93" s="25">
        <f>((D104-B93)/B93)</f>
        <v>-0.88145259312801616</v>
      </c>
      <c r="G93" s="25">
        <f t="shared" si="67"/>
        <v>97.011233550234621</v>
      </c>
      <c r="H93" s="417">
        <v>748712473.40999997</v>
      </c>
      <c r="I93" s="417">
        <v>46270.675448000002</v>
      </c>
      <c r="J93" s="25">
        <f>((H104-D93)/D93)</f>
        <v>-0.88628892290032446</v>
      </c>
      <c r="K93" s="25">
        <f t="shared" si="60"/>
        <v>4.0264770270728124E-3</v>
      </c>
      <c r="L93" s="417">
        <v>750726154.34000003</v>
      </c>
      <c r="M93" s="417">
        <f>106.2318*437</f>
        <v>46423.296600000001</v>
      </c>
      <c r="N93" s="25">
        <f>((L104-H93)/H93)</f>
        <v>-0.89030717251717817</v>
      </c>
      <c r="O93" s="25">
        <f t="shared" si="61"/>
        <v>3.2984422752055718E-3</v>
      </c>
      <c r="P93" s="417">
        <v>755934212.65999997</v>
      </c>
      <c r="Q93" s="417">
        <f>106.3507*438.85</f>
        <v>46672.004695000003</v>
      </c>
      <c r="R93" s="25">
        <f>((P104-L93)/L93)</f>
        <v>-0.88511939477342283</v>
      </c>
      <c r="S93" s="25">
        <f t="shared" si="62"/>
        <v>5.3573984015603442E-3</v>
      </c>
      <c r="T93" s="417">
        <v>758268224.58000004</v>
      </c>
      <c r="U93" s="417">
        <f>106.3375*440.26</f>
        <v>46816.147750000004</v>
      </c>
      <c r="V93" s="25">
        <f>((T104-P93)/P93)</f>
        <v>-0.88280121235914011</v>
      </c>
      <c r="W93" s="25">
        <f t="shared" si="63"/>
        <v>3.0884264762563881E-3</v>
      </c>
      <c r="X93" s="417">
        <v>761595166.39999998</v>
      </c>
      <c r="Y93" s="417">
        <f>106.5706*441.83</f>
        <v>47086.088197999998</v>
      </c>
      <c r="Z93" s="25">
        <f>((X104-T93)/T93)</f>
        <v>-0.87434997789499491</v>
      </c>
      <c r="AA93" s="25">
        <f t="shared" si="64"/>
        <v>5.7659688157489187E-3</v>
      </c>
      <c r="AB93" s="417">
        <v>766221047.96000004</v>
      </c>
      <c r="AC93" s="417">
        <v>47317.234220999999</v>
      </c>
      <c r="AD93" s="25">
        <f>((AB104-X93)/X93)</f>
        <v>-0.87233493432003495</v>
      </c>
      <c r="AE93" s="25">
        <f t="shared" si="65"/>
        <v>4.9090088356462617E-3</v>
      </c>
      <c r="AF93" s="417">
        <v>777494503.40999997</v>
      </c>
      <c r="AG93" s="417">
        <v>47464.226188000001</v>
      </c>
      <c r="AH93" s="25">
        <f>((AF104-AB93)/AB93)</f>
        <v>-0.87101746284166381</v>
      </c>
      <c r="AI93" s="25">
        <f t="shared" si="66"/>
        <v>3.1065206878631299E-3</v>
      </c>
      <c r="AJ93" s="26">
        <f t="shared" si="54"/>
        <v>-0.88045895884184688</v>
      </c>
      <c r="AK93" s="26">
        <f t="shared" si="55"/>
        <v>12.130098224094246</v>
      </c>
      <c r="AL93" s="27">
        <f t="shared" si="56"/>
        <v>2.5212002302517855E-2</v>
      </c>
      <c r="AM93" s="27">
        <f t="shared" si="57"/>
        <v>2.9925311073314344E-2</v>
      </c>
      <c r="AN93" s="28">
        <f t="shared" si="58"/>
        <v>7.0875160527492202E-3</v>
      </c>
      <c r="AO93" s="85">
        <f t="shared" si="59"/>
        <v>34.297157949428538</v>
      </c>
      <c r="AP93" s="32"/>
      <c r="AQ93" s="35">
        <v>113791197</v>
      </c>
      <c r="AR93" s="34">
        <v>81.52</v>
      </c>
      <c r="AS93" s="31" t="e">
        <f>(#REF!/AQ93)-1</f>
        <v>#REF!</v>
      </c>
      <c r="AT93" s="31" t="e">
        <f>(#REF!/AR93)-1</f>
        <v>#REF!</v>
      </c>
    </row>
    <row r="94" spans="1:46">
      <c r="A94" s="229" t="s">
        <v>158</v>
      </c>
      <c r="B94" s="417">
        <v>4585450783.7333002</v>
      </c>
      <c r="C94" s="417">
        <v>44831.523447</v>
      </c>
      <c r="D94" s="417">
        <v>4531978947.342</v>
      </c>
      <c r="E94" s="417">
        <v>472.75720799999999</v>
      </c>
      <c r="F94" s="25">
        <f>((D106-B94)/B94)</f>
        <v>-0.34863834560945506</v>
      </c>
      <c r="G94" s="25">
        <f t="shared" si="67"/>
        <v>-0.98945480386008078</v>
      </c>
      <c r="H94" s="417">
        <f>10432053.1*435.56</f>
        <v>4543785048.2360001</v>
      </c>
      <c r="I94" s="417">
        <f>1.0896*435.56</f>
        <v>474.58617599999997</v>
      </c>
      <c r="J94" s="25">
        <f>((H106-D94)/D94)</f>
        <v>-0.32525347349274952</v>
      </c>
      <c r="K94" s="25">
        <f t="shared" si="60"/>
        <v>3.8687257836584376E-3</v>
      </c>
      <c r="L94" s="417">
        <v>4588472495.2200003</v>
      </c>
      <c r="M94" s="417">
        <f>1.0902*437</f>
        <v>476.41740000000004</v>
      </c>
      <c r="N94" s="25">
        <f>((L106-H94)/H94)</f>
        <v>-0.40118630431818947</v>
      </c>
      <c r="O94" s="25">
        <f t="shared" si="61"/>
        <v>3.8585700397646585E-3</v>
      </c>
      <c r="P94" s="417">
        <f>10721049.86*438.35</f>
        <v>4699572206.1309996</v>
      </c>
      <c r="Q94" s="417">
        <f>1.0912*438.35</f>
        <v>478.32751999999999</v>
      </c>
      <c r="R94" s="25">
        <f>((P106-L94)/L94)</f>
        <v>-0.42086602219890823</v>
      </c>
      <c r="S94" s="25">
        <f t="shared" si="62"/>
        <v>4.0093413884546396E-3</v>
      </c>
      <c r="T94" s="417">
        <v>4686364872.7271996</v>
      </c>
      <c r="U94" s="417">
        <f>1.0922*439.76</f>
        <v>480.30587200000002</v>
      </c>
      <c r="V94" s="25">
        <f>((T106-P94)/P94)</f>
        <v>-0.43370717482855836</v>
      </c>
      <c r="W94" s="25">
        <f t="shared" si="63"/>
        <v>4.1359777919531566E-3</v>
      </c>
      <c r="X94" s="417">
        <f>10703835.42*441.33</f>
        <v>4723923685.9085999</v>
      </c>
      <c r="Y94" s="417">
        <f>1.0933*441.33</f>
        <v>482.50608899999997</v>
      </c>
      <c r="Z94" s="25">
        <f>((X106-T94)/T94)</f>
        <v>-0.43366429925150196</v>
      </c>
      <c r="AA94" s="25">
        <f t="shared" si="64"/>
        <v>4.5808663359417608E-3</v>
      </c>
      <c r="AB94" s="417">
        <f>10591832.39*442.99</f>
        <v>4692075830.4461002</v>
      </c>
      <c r="AC94" s="417">
        <f>1.0943*442.99</f>
        <v>484.763957</v>
      </c>
      <c r="AD94" s="25">
        <f>((AB106-X94)/X94)</f>
        <v>-0.42654920923270245</v>
      </c>
      <c r="AE94" s="25">
        <f t="shared" si="65"/>
        <v>4.6794601176525889E-3</v>
      </c>
      <c r="AF94" s="417">
        <f>10594851.87*443.87</f>
        <v>4702736899.5368996</v>
      </c>
      <c r="AG94" s="417">
        <f>1.0954*443.87</f>
        <v>486.21519799999999</v>
      </c>
      <c r="AH94" s="25">
        <f>((AF106-AB94)/AB94)</f>
        <v>-0.42542105605515407</v>
      </c>
      <c r="AI94" s="25">
        <f t="shared" si="66"/>
        <v>2.9937064813586826E-3</v>
      </c>
      <c r="AJ94" s="26">
        <f t="shared" si="54"/>
        <v>-0.40191073562340235</v>
      </c>
      <c r="AK94" s="26">
        <f t="shared" si="55"/>
        <v>-0.12016601949016209</v>
      </c>
      <c r="AL94" s="27">
        <f t="shared" si="56"/>
        <v>3.7678452212371573E-2</v>
      </c>
      <c r="AM94" s="27">
        <f t="shared" si="57"/>
        <v>2.8467022336759368E-2</v>
      </c>
      <c r="AN94" s="28">
        <f t="shared" si="58"/>
        <v>4.1838469930456569E-2</v>
      </c>
      <c r="AO94" s="85">
        <f t="shared" si="59"/>
        <v>0.35124609029962239</v>
      </c>
      <c r="AP94" s="32"/>
      <c r="AQ94" s="30">
        <v>1066913090.3099999</v>
      </c>
      <c r="AR94" s="34">
        <v>1.1691</v>
      </c>
      <c r="AS94" s="31" t="e">
        <f>(#REF!/AQ94)-1</f>
        <v>#REF!</v>
      </c>
      <c r="AT94" s="31" t="e">
        <f>(#REF!/AR94)-1</f>
        <v>#REF!</v>
      </c>
    </row>
    <row r="95" spans="1:46" s="347" customFormat="1">
      <c r="A95" s="240" t="s">
        <v>189</v>
      </c>
      <c r="B95" s="417">
        <v>877080882.33360004</v>
      </c>
      <c r="C95" s="417">
        <f>97.58*432.87</f>
        <v>42239.454599999997</v>
      </c>
      <c r="D95" s="417">
        <v>881700196.72360003</v>
      </c>
      <c r="E95" s="417">
        <v>45067.642635999997</v>
      </c>
      <c r="F95" s="25">
        <f>((D95-B95)/B95)</f>
        <v>5.2666914569037626E-3</v>
      </c>
      <c r="G95" s="25">
        <f t="shared" si="67"/>
        <v>6.6956073717864717E-2</v>
      </c>
      <c r="H95" s="417">
        <v>913571309.80379999</v>
      </c>
      <c r="I95" s="417">
        <v>45236.908005999998</v>
      </c>
      <c r="J95" s="25">
        <f>((H95-D95)/D95)</f>
        <v>3.6147335793541936E-2</v>
      </c>
      <c r="K95" s="25">
        <f>((I95-E95)/E95)</f>
        <v>3.7558070513497846E-3</v>
      </c>
      <c r="L95" s="417">
        <v>905552471.25</v>
      </c>
      <c r="M95" s="417">
        <v>45424.793750000004</v>
      </c>
      <c r="N95" s="25">
        <f>((L95-H95)/H95)</f>
        <v>-8.7774632015557991E-3</v>
      </c>
      <c r="O95" s="25">
        <f>((M95-I95)/I95)</f>
        <v>4.1533728161766998E-3</v>
      </c>
      <c r="P95" s="417">
        <v>909194645.14350009</v>
      </c>
      <c r="Q95" s="417">
        <v>45607.486250000002</v>
      </c>
      <c r="R95" s="25">
        <f>((P95-L95)/L95)</f>
        <v>4.0220462194449445E-3</v>
      </c>
      <c r="S95" s="25">
        <f>((Q95-M95)/M95)</f>
        <v>4.0218674630745545E-3</v>
      </c>
      <c r="T95" s="417">
        <v>912546876.59619999</v>
      </c>
      <c r="U95" s="417">
        <v>45775.637266000005</v>
      </c>
      <c r="V95" s="25">
        <f>((T95-P95)/P95)</f>
        <v>3.6870338717962972E-3</v>
      </c>
      <c r="W95" s="25">
        <f>((U95-Q95)/Q95)</f>
        <v>3.6869169916156786E-3</v>
      </c>
      <c r="X95" s="417">
        <v>915550369.80809999</v>
      </c>
      <c r="Y95" s="417">
        <v>45926.300321999996</v>
      </c>
      <c r="Z95" s="25">
        <f>((X95-T95)/T95)</f>
        <v>3.2913303293558203E-3</v>
      </c>
      <c r="AA95" s="25">
        <f>((Y95-U95)/U95)</f>
        <v>3.2913371609551742E-3</v>
      </c>
      <c r="AB95" s="417">
        <v>920833352.35529995</v>
      </c>
      <c r="AC95" s="417">
        <v>46191.301809000004</v>
      </c>
      <c r="AD95" s="25">
        <f>((AB95-X95)/X95)</f>
        <v>5.7702806108934036E-3</v>
      </c>
      <c r="AE95" s="25">
        <f>((AC95-Y95)/Y95)</f>
        <v>5.7701466293174379E-3</v>
      </c>
      <c r="AF95" s="417">
        <v>923456277.38269997</v>
      </c>
      <c r="AG95" s="417">
        <v>46322.861842999999</v>
      </c>
      <c r="AH95" s="25">
        <f>((AF95-AB95)/AB95)</f>
        <v>2.8484253102813019E-3</v>
      </c>
      <c r="AI95" s="25">
        <f>((AG95-AC95)/AC95)</f>
        <v>2.848156013095115E-3</v>
      </c>
      <c r="AJ95" s="26">
        <f t="shared" si="54"/>
        <v>6.5319600488327077E-3</v>
      </c>
      <c r="AK95" s="26">
        <f t="shared" si="55"/>
        <v>1.1810459730431143E-2</v>
      </c>
      <c r="AL95" s="27">
        <f t="shared" si="56"/>
        <v>4.7358592880284739E-2</v>
      </c>
      <c r="AM95" s="27">
        <f t="shared" si="57"/>
        <v>2.7851894032667548E-2</v>
      </c>
      <c r="AN95" s="28">
        <f t="shared" si="58"/>
        <v>1.2829059438123616E-2</v>
      </c>
      <c r="AO95" s="85">
        <f t="shared" si="59"/>
        <v>2.2298574546419564E-2</v>
      </c>
      <c r="AP95" s="32"/>
      <c r="AQ95" s="30"/>
      <c r="AR95" s="34"/>
      <c r="AS95" s="31"/>
      <c r="AT95" s="31"/>
    </row>
    <row r="96" spans="1:46">
      <c r="A96" s="240" t="s">
        <v>261</v>
      </c>
      <c r="B96" s="417">
        <f>77116.01*432.87</f>
        <v>33381207.248699997</v>
      </c>
      <c r="C96" s="98"/>
      <c r="D96" s="417">
        <f>77187.63*434.78</f>
        <v>33559637.771399997</v>
      </c>
      <c r="E96" s="417">
        <f>97.67*434.78</f>
        <v>42464.962599999999</v>
      </c>
      <c r="F96" s="25">
        <f>((D96-B96)/B96)</f>
        <v>5.3452387557657724E-3</v>
      </c>
      <c r="G96" s="25" t="e">
        <f t="shared" si="67"/>
        <v>#DIV/0!</v>
      </c>
      <c r="H96" s="417">
        <f>77084.71*435.56</f>
        <v>33575016.287600003</v>
      </c>
      <c r="I96" s="417">
        <f>97.67*435.56</f>
        <v>42541.145199999999</v>
      </c>
      <c r="J96" s="25">
        <f>((H96-D96)/D96)</f>
        <v>4.5824440373166958E-4</v>
      </c>
      <c r="K96" s="25">
        <f>((I96-E96)/E96)</f>
        <v>1.7940107640645865E-3</v>
      </c>
      <c r="L96" s="417">
        <f>77139.92*437</f>
        <v>33710145.039999999</v>
      </c>
      <c r="M96" s="417">
        <f>97.61*437</f>
        <v>42655.57</v>
      </c>
      <c r="N96" s="25">
        <f>((L96-H96)/H96)</f>
        <v>4.0246816633683052E-3</v>
      </c>
      <c r="O96" s="25">
        <f>((M96-I96)/I96)</f>
        <v>2.689744233777719E-3</v>
      </c>
      <c r="P96" s="417">
        <f>77195.11*438.35</f>
        <v>33838476.468500003</v>
      </c>
      <c r="Q96" s="417">
        <f>97.68*438.35</f>
        <v>42818.028000000006</v>
      </c>
      <c r="R96" s="25">
        <f>((P96-L96)/L96)</f>
        <v>3.8069082274112967E-3</v>
      </c>
      <c r="S96" s="25">
        <f>((Q96-M96)/M96)</f>
        <v>3.8085999085232243E-3</v>
      </c>
      <c r="T96" s="417">
        <f>77250.39*440.26</f>
        <v>34010256.701399997</v>
      </c>
      <c r="U96" s="417">
        <f>97.75*440.26</f>
        <v>43035.415000000001</v>
      </c>
      <c r="V96" s="25">
        <f>((T96-P96)/P96)</f>
        <v>5.0764765683201677E-3</v>
      </c>
      <c r="W96" s="25">
        <f>((U96-Q96)/Q96)</f>
        <v>5.0769970069615335E-3</v>
      </c>
      <c r="X96" s="417">
        <f>77305.56*441.83</f>
        <v>34155915.5748</v>
      </c>
      <c r="Y96" s="417">
        <f>97.82*441.83</f>
        <v>43219.810599999997</v>
      </c>
      <c r="Z96" s="25">
        <f>((X96-T96)/T96)</f>
        <v>4.2827925316425743E-3</v>
      </c>
      <c r="AA96" s="25">
        <f>((Y96-U96)/U96)</f>
        <v>4.2847408349610712E-3</v>
      </c>
      <c r="AB96" s="417">
        <f>77360.71*443.49</f>
        <v>34308701.277900003</v>
      </c>
      <c r="AC96" s="417">
        <f>97.89*443.49</f>
        <v>43413.236100000002</v>
      </c>
      <c r="AD96" s="25">
        <f>((AB96-X96)/X96)</f>
        <v>4.4731842355509146E-3</v>
      </c>
      <c r="AE96" s="25">
        <f>((AC96-Y96)/Y96)</f>
        <v>4.4753898111715663E-3</v>
      </c>
      <c r="AF96" s="417">
        <f>77415.84*443.49</f>
        <v>34333150.8816</v>
      </c>
      <c r="AG96" s="417">
        <f>97.96*443.49</f>
        <v>43444.280399999996</v>
      </c>
      <c r="AH96" s="25">
        <f>((AF96-AB96)/AB96)</f>
        <v>7.1263565187022434E-4</v>
      </c>
      <c r="AI96" s="25">
        <f>((AG96-AC96)/AC96)</f>
        <v>7.1508836449061923E-4</v>
      </c>
      <c r="AJ96" s="26">
        <f t="shared" si="54"/>
        <v>3.5225202547076156E-3</v>
      </c>
      <c r="AK96" s="26" t="e">
        <f t="shared" si="55"/>
        <v>#DIV/0!</v>
      </c>
      <c r="AL96" s="27">
        <f t="shared" si="56"/>
        <v>2.3048911179226188E-2</v>
      </c>
      <c r="AM96" s="27">
        <f t="shared" si="57"/>
        <v>2.3061784116583613E-2</v>
      </c>
      <c r="AN96" s="28">
        <f t="shared" si="58"/>
        <v>1.8836567578503982E-3</v>
      </c>
      <c r="AO96" s="85" t="e">
        <f t="shared" si="59"/>
        <v>#DIV/0!</v>
      </c>
      <c r="AP96" s="32"/>
      <c r="AQ96" s="30">
        <v>4173976375.3699999</v>
      </c>
      <c r="AR96" s="34">
        <v>299.53579999999999</v>
      </c>
      <c r="AS96" s="31" t="e">
        <f>(#REF!/AQ96)-1</f>
        <v>#REF!</v>
      </c>
      <c r="AT96" s="31" t="e">
        <f>(#REF!/AR96)-1</f>
        <v>#REF!</v>
      </c>
    </row>
    <row r="97" spans="1:46" ht="6.75" customHeight="1">
      <c r="A97" s="231"/>
      <c r="B97" s="98"/>
      <c r="C97" s="98"/>
      <c r="D97" s="98"/>
      <c r="E97" s="98"/>
      <c r="F97" s="25"/>
      <c r="G97" s="25"/>
      <c r="H97" s="98"/>
      <c r="I97" s="98"/>
      <c r="J97" s="25"/>
      <c r="K97" s="25"/>
      <c r="L97" s="98"/>
      <c r="M97" s="98"/>
      <c r="N97" s="25"/>
      <c r="O97" s="25"/>
      <c r="P97" s="98"/>
      <c r="Q97" s="98"/>
      <c r="R97" s="25"/>
      <c r="S97" s="25"/>
      <c r="T97" s="98"/>
      <c r="U97" s="98"/>
      <c r="V97" s="25"/>
      <c r="W97" s="25"/>
      <c r="X97" s="98"/>
      <c r="Y97" s="98"/>
      <c r="Z97" s="25"/>
      <c r="AA97" s="25"/>
      <c r="AB97" s="98"/>
      <c r="AC97" s="98"/>
      <c r="AD97" s="25"/>
      <c r="AE97" s="25"/>
      <c r="AF97" s="98"/>
      <c r="AG97" s="98"/>
      <c r="AH97" s="25"/>
      <c r="AI97" s="25"/>
      <c r="AJ97" s="26"/>
      <c r="AK97" s="26"/>
      <c r="AL97" s="27"/>
      <c r="AM97" s="27"/>
      <c r="AN97" s="28"/>
      <c r="AO97" s="85"/>
      <c r="AP97" s="32"/>
      <c r="AQ97" s="52">
        <v>4131236617.7600002</v>
      </c>
      <c r="AR97" s="50">
        <v>103.24</v>
      </c>
      <c r="AS97" s="31" t="e">
        <f>(#REF!/AQ97)-1</f>
        <v>#REF!</v>
      </c>
      <c r="AT97" s="31" t="e">
        <f>(#REF!/AR97)-1</f>
        <v>#REF!</v>
      </c>
    </row>
    <row r="98" spans="1:46">
      <c r="A98" s="227" t="s">
        <v>216</v>
      </c>
      <c r="B98" s="98"/>
      <c r="C98" s="98"/>
      <c r="D98" s="98"/>
      <c r="E98" s="98"/>
      <c r="F98" s="25"/>
      <c r="G98" s="25"/>
      <c r="H98" s="98"/>
      <c r="I98" s="98"/>
      <c r="J98" s="25"/>
      <c r="K98" s="25"/>
      <c r="L98" s="98"/>
      <c r="M98" s="98"/>
      <c r="N98" s="25"/>
      <c r="O98" s="25"/>
      <c r="P98" s="98"/>
      <c r="Q98" s="98"/>
      <c r="R98" s="25"/>
      <c r="S98" s="25"/>
      <c r="T98" s="98"/>
      <c r="U98" s="98"/>
      <c r="V98" s="25"/>
      <c r="W98" s="25"/>
      <c r="X98" s="98"/>
      <c r="Y98" s="98"/>
      <c r="Z98" s="25"/>
      <c r="AA98" s="25"/>
      <c r="AB98" s="98"/>
      <c r="AC98" s="98"/>
      <c r="AD98" s="25"/>
      <c r="AE98" s="25"/>
      <c r="AF98" s="98"/>
      <c r="AG98" s="98"/>
      <c r="AH98" s="25"/>
      <c r="AI98" s="25"/>
      <c r="AJ98" s="26"/>
      <c r="AK98" s="26"/>
      <c r="AL98" s="27"/>
      <c r="AM98" s="27"/>
      <c r="AN98" s="28"/>
      <c r="AO98" s="85"/>
      <c r="AP98" s="32"/>
      <c r="AQ98" s="47">
        <v>2931134847.0043802</v>
      </c>
      <c r="AR98" s="51">
        <v>2254.1853324818899</v>
      </c>
      <c r="AS98" s="31" t="e">
        <f>(#REF!/AQ98)-1</f>
        <v>#REF!</v>
      </c>
      <c r="AT98" s="31" t="e">
        <f>(#REF!/AR98)-1</f>
        <v>#REF!</v>
      </c>
    </row>
    <row r="99" spans="1:46">
      <c r="A99" s="229" t="s">
        <v>100</v>
      </c>
      <c r="B99" s="417">
        <v>189190968884.79999</v>
      </c>
      <c r="C99" s="416">
        <v>584.75</v>
      </c>
      <c r="D99" s="417">
        <v>186817910289.42001</v>
      </c>
      <c r="E99" s="416">
        <v>590.38</v>
      </c>
      <c r="F99" s="25">
        <f t="shared" ref="F99:G106" si="68">((D99-B99)/B99)</f>
        <v>-1.254319172510264E-2</v>
      </c>
      <c r="G99" s="25">
        <f t="shared" si="68"/>
        <v>9.6280461735784445E-3</v>
      </c>
      <c r="H99" s="417">
        <v>185353177201.20001</v>
      </c>
      <c r="I99" s="416">
        <v>594.14</v>
      </c>
      <c r="J99" s="25">
        <f>((H99-D99)/D99)</f>
        <v>-7.840431819148513E-3</v>
      </c>
      <c r="K99" s="25">
        <f t="shared" ref="K99:K106" si="69">((I99-E99)/E99)</f>
        <v>6.3687794301974842E-3</v>
      </c>
      <c r="L99" s="417">
        <v>183499033325.07999</v>
      </c>
      <c r="M99" s="416">
        <v>595.19000000000005</v>
      </c>
      <c r="N99" s="25">
        <f>((L99-H99)/H99)</f>
        <v>-1.0003302366418899E-2</v>
      </c>
      <c r="O99" s="25">
        <f t="shared" ref="O99:O106" si="70">((M99-I99)/I99)</f>
        <v>1.7672602416939917E-3</v>
      </c>
      <c r="P99" s="417">
        <v>184023639216.23999</v>
      </c>
      <c r="Q99" s="416">
        <v>599.35</v>
      </c>
      <c r="R99" s="25">
        <f>((P99-L99)/L99)</f>
        <v>2.8589027508969574E-3</v>
      </c>
      <c r="S99" s="25">
        <f t="shared" ref="S99:S106" si="71">((Q99-M99)/M99)</f>
        <v>6.9893647406709921E-3</v>
      </c>
      <c r="T99" s="417">
        <v>183520720316.34</v>
      </c>
      <c r="U99" s="416">
        <v>601.83000000000004</v>
      </c>
      <c r="V99" s="25">
        <f>((T99-P99)/P99)</f>
        <v>-2.7329037836765677E-3</v>
      </c>
      <c r="W99" s="25">
        <f t="shared" ref="W99:W106" si="72">((U99-Q99)/Q99)</f>
        <v>4.1378159672979366E-3</v>
      </c>
      <c r="X99" s="417">
        <v>184315514521.04999</v>
      </c>
      <c r="Y99" s="416">
        <v>603.35</v>
      </c>
      <c r="Z99" s="25">
        <f>((X99-T99)/T99)</f>
        <v>4.3308145442104932E-3</v>
      </c>
      <c r="AA99" s="25">
        <f t="shared" ref="AA99:AA106" si="73">((Y99-U99)/U99)</f>
        <v>2.5256301613412122E-3</v>
      </c>
      <c r="AB99" s="417">
        <v>184350112843.91</v>
      </c>
      <c r="AC99" s="416">
        <v>603.62</v>
      </c>
      <c r="AD99" s="25">
        <f>((AB99-X99)/X99)</f>
        <v>1.8771248285810756E-4</v>
      </c>
      <c r="AE99" s="25">
        <f t="shared" ref="AE99:AE106" si="74">((AC99-Y99)/Y99)</f>
        <v>4.4750145023615115E-4</v>
      </c>
      <c r="AF99" s="417">
        <v>185401839817.76001</v>
      </c>
      <c r="AG99" s="416">
        <v>605.27</v>
      </c>
      <c r="AH99" s="25">
        <f>((AF99-AB99)/AB99)</f>
        <v>5.7050519667460556E-3</v>
      </c>
      <c r="AI99" s="25">
        <f t="shared" ref="AI99:AI106" si="75">((AG99-AC99)/AC99)</f>
        <v>2.7335078360557589E-3</v>
      </c>
      <c r="AJ99" s="26">
        <f t="shared" si="54"/>
        <v>-2.5046684937043758E-3</v>
      </c>
      <c r="AK99" s="26">
        <f t="shared" si="55"/>
        <v>4.324738250133995E-3</v>
      </c>
      <c r="AL99" s="27">
        <f t="shared" si="56"/>
        <v>-7.5799502813526515E-3</v>
      </c>
      <c r="AM99" s="27">
        <f t="shared" si="57"/>
        <v>2.5221044073308694E-2</v>
      </c>
      <c r="AN99" s="28">
        <f t="shared" si="58"/>
        <v>6.9247389889575094E-3</v>
      </c>
      <c r="AO99" s="85">
        <f t="shared" si="59"/>
        <v>3.0887079282569132E-3</v>
      </c>
      <c r="AP99" s="32"/>
      <c r="AQ99" s="53">
        <v>1131224777.76</v>
      </c>
      <c r="AR99" s="54">
        <v>0.6573</v>
      </c>
      <c r="AS99" s="31" t="e">
        <f>(#REF!/AQ99)-1</f>
        <v>#REF!</v>
      </c>
      <c r="AT99" s="31" t="e">
        <f>(#REF!/AR99)-1</f>
        <v>#REF!</v>
      </c>
    </row>
    <row r="100" spans="1:46">
      <c r="A100" s="229" t="s">
        <v>135</v>
      </c>
      <c r="B100" s="416">
        <v>24639464621.970001</v>
      </c>
      <c r="C100" s="416">
        <v>432.37</v>
      </c>
      <c r="D100" s="416">
        <v>24795644095.16</v>
      </c>
      <c r="E100" s="416">
        <v>434.28</v>
      </c>
      <c r="F100" s="25">
        <f t="shared" si="68"/>
        <v>6.3385903706178661E-3</v>
      </c>
      <c r="G100" s="25">
        <f t="shared" si="68"/>
        <v>4.4175127784073093E-3</v>
      </c>
      <c r="H100" s="416">
        <v>24920138378.240002</v>
      </c>
      <c r="I100" s="416">
        <v>435.56</v>
      </c>
      <c r="J100" s="25">
        <f t="shared" ref="J100:J106" si="76">((H100-D100)/D100)</f>
        <v>5.0208126315340433E-3</v>
      </c>
      <c r="K100" s="25">
        <f t="shared" si="69"/>
        <v>2.9474072027264198E-3</v>
      </c>
      <c r="L100" s="416">
        <v>25091330466.68</v>
      </c>
      <c r="M100" s="416">
        <v>437.28</v>
      </c>
      <c r="N100" s="25">
        <f t="shared" ref="N100:N106" si="77">((L100-H100)/H100)</f>
        <v>6.8696283239535185E-3</v>
      </c>
      <c r="O100" s="25">
        <f t="shared" si="70"/>
        <v>3.9489392965377226E-3</v>
      </c>
      <c r="P100" s="416">
        <v>25318219149.25</v>
      </c>
      <c r="Q100" s="416">
        <v>438</v>
      </c>
      <c r="R100" s="25">
        <f t="shared" ref="R100:R106" si="78">((P100-L100)/L100)</f>
        <v>9.042513025417134E-3</v>
      </c>
      <c r="S100" s="25">
        <f t="shared" si="71"/>
        <v>1.6465422612514345E-3</v>
      </c>
      <c r="T100" s="416">
        <v>25539891472.290001</v>
      </c>
      <c r="U100" s="416">
        <v>439.88</v>
      </c>
      <c r="V100" s="25">
        <f t="shared" ref="V100:V106" si="79">((T100-P100)/P100)</f>
        <v>8.7554468872099757E-3</v>
      </c>
      <c r="W100" s="25">
        <f t="shared" si="72"/>
        <v>4.2922374429223637E-3</v>
      </c>
      <c r="X100" s="416">
        <v>25935864960.48</v>
      </c>
      <c r="Y100" s="416">
        <v>441.33</v>
      </c>
      <c r="Z100" s="25">
        <f t="shared" ref="Z100:Z106" si="80">((X100-T100)/T100)</f>
        <v>1.5504117886311996E-2</v>
      </c>
      <c r="AA100" s="25">
        <f t="shared" si="73"/>
        <v>3.2963535509684203E-3</v>
      </c>
      <c r="AB100" s="416">
        <v>37485353331.110001</v>
      </c>
      <c r="AC100" s="416">
        <v>442.49</v>
      </c>
      <c r="AD100" s="25">
        <f t="shared" ref="AD100:AD106" si="81">((AB100-X100)/X100)</f>
        <v>0.44530955062530725</v>
      </c>
      <c r="AE100" s="25">
        <f t="shared" si="74"/>
        <v>2.6284186436454017E-3</v>
      </c>
      <c r="AF100" s="416">
        <v>37465223203.459999</v>
      </c>
      <c r="AG100" s="416">
        <v>442.76</v>
      </c>
      <c r="AH100" s="25">
        <f t="shared" ref="AH100:AH106" si="82">((AF100-AB100)/AB100)</f>
        <v>-5.3701314943442309E-4</v>
      </c>
      <c r="AI100" s="25">
        <f t="shared" si="75"/>
        <v>6.1018328097806008E-4</v>
      </c>
      <c r="AJ100" s="26">
        <f t="shared" si="54"/>
        <v>6.203795582511467E-2</v>
      </c>
      <c r="AK100" s="26">
        <f t="shared" si="55"/>
        <v>2.9734493071796415E-3</v>
      </c>
      <c r="AL100" s="27">
        <f t="shared" si="56"/>
        <v>0.51095987100303009</v>
      </c>
      <c r="AM100" s="27">
        <f t="shared" si="57"/>
        <v>1.9526572718062123E-2</v>
      </c>
      <c r="AN100" s="28">
        <f t="shared" si="58"/>
        <v>0.15492975422138147</v>
      </c>
      <c r="AO100" s="85">
        <f t="shared" si="59"/>
        <v>1.328038418926859E-3</v>
      </c>
      <c r="AP100" s="32"/>
      <c r="AQ100" s="30">
        <v>318569106.36000001</v>
      </c>
      <c r="AR100" s="37">
        <v>123.8</v>
      </c>
      <c r="AS100" s="31" t="e">
        <f>(#REF!/AQ100)-1</f>
        <v>#REF!</v>
      </c>
      <c r="AT100" s="31" t="e">
        <f>(#REF!/AR100)-1</f>
        <v>#REF!</v>
      </c>
    </row>
    <row r="101" spans="1:46">
      <c r="A101" s="229" t="s">
        <v>154</v>
      </c>
      <c r="B101" s="416">
        <v>5984240629.29</v>
      </c>
      <c r="C101" s="416">
        <v>47980.639999999999</v>
      </c>
      <c r="D101" s="416">
        <v>5928677442.0900002</v>
      </c>
      <c r="E101" s="416">
        <v>48049.54</v>
      </c>
      <c r="F101" s="25">
        <f t="shared" si="68"/>
        <v>-9.2849186124041444E-3</v>
      </c>
      <c r="G101" s="25">
        <f t="shared" si="68"/>
        <v>1.4359958516601999E-3</v>
      </c>
      <c r="H101" s="416">
        <v>5980852678.2700005</v>
      </c>
      <c r="I101" s="416">
        <v>48251.92</v>
      </c>
      <c r="J101" s="25">
        <f t="shared" si="76"/>
        <v>8.8004848787333074E-3</v>
      </c>
      <c r="K101" s="25">
        <f t="shared" si="69"/>
        <v>4.2119029651479989E-3</v>
      </c>
      <c r="L101" s="416">
        <v>6038230754.96</v>
      </c>
      <c r="M101" s="416">
        <v>48131.35</v>
      </c>
      <c r="N101" s="25">
        <f t="shared" si="77"/>
        <v>9.5936281624974841E-3</v>
      </c>
      <c r="O101" s="25">
        <f t="shared" si="70"/>
        <v>-2.4987606710779532E-3</v>
      </c>
      <c r="P101" s="416">
        <v>6205676182.8500004</v>
      </c>
      <c r="Q101" s="416">
        <v>48144.27</v>
      </c>
      <c r="R101" s="25">
        <f t="shared" si="78"/>
        <v>2.773087592792892E-2</v>
      </c>
      <c r="S101" s="25">
        <f t="shared" si="71"/>
        <v>2.6843211337305631E-4</v>
      </c>
      <c r="T101" s="416">
        <v>6275268270.7399998</v>
      </c>
      <c r="U101" s="416">
        <v>49096.7</v>
      </c>
      <c r="V101" s="25">
        <f t="shared" si="79"/>
        <v>1.1214263496752216E-2</v>
      </c>
      <c r="W101" s="25">
        <f t="shared" si="72"/>
        <v>1.97828318925596E-2</v>
      </c>
      <c r="X101" s="416">
        <v>5878891568.79</v>
      </c>
      <c r="Y101" s="416">
        <v>49153.71</v>
      </c>
      <c r="Z101" s="25">
        <f t="shared" si="80"/>
        <v>-6.3164901458986997E-2</v>
      </c>
      <c r="AA101" s="25">
        <f t="shared" si="73"/>
        <v>1.1611778388364604E-3</v>
      </c>
      <c r="AB101" s="416">
        <v>5888118112.9099998</v>
      </c>
      <c r="AC101" s="416">
        <v>49184.4</v>
      </c>
      <c r="AD101" s="25">
        <f t="shared" si="81"/>
        <v>1.5694360088187344E-3</v>
      </c>
      <c r="AE101" s="25">
        <f t="shared" si="74"/>
        <v>6.2436792665298971E-4</v>
      </c>
      <c r="AF101" s="416">
        <v>5894207559.4899998</v>
      </c>
      <c r="AG101" s="416">
        <v>49237.03</v>
      </c>
      <c r="AH101" s="25">
        <f t="shared" si="82"/>
        <v>1.0341923282157844E-3</v>
      </c>
      <c r="AI101" s="25">
        <f t="shared" si="75"/>
        <v>1.0700547328014042E-3</v>
      </c>
      <c r="AJ101" s="26">
        <f t="shared" si="54"/>
        <v>-1.5633674085555869E-3</v>
      </c>
      <c r="AK101" s="26">
        <f t="shared" si="55"/>
        <v>3.2570003312442199E-3</v>
      </c>
      <c r="AL101" s="27">
        <f t="shared" si="56"/>
        <v>-5.8140930986201409E-3</v>
      </c>
      <c r="AM101" s="27">
        <f t="shared" si="57"/>
        <v>2.4713868228499126E-2</v>
      </c>
      <c r="AN101" s="28">
        <f t="shared" si="58"/>
        <v>2.7056136491199204E-2</v>
      </c>
      <c r="AO101" s="85">
        <f t="shared" si="59"/>
        <v>6.9230183983219114E-3</v>
      </c>
      <c r="AP101" s="32"/>
      <c r="AQ101" s="30">
        <v>1812522091.8199999</v>
      </c>
      <c r="AR101" s="34">
        <v>1.6227</v>
      </c>
      <c r="AS101" s="31" t="e">
        <f>(#REF!/AQ101)-1</f>
        <v>#REF!</v>
      </c>
      <c r="AT101" s="31" t="e">
        <f>(#REF!/AR101)-1</f>
        <v>#REF!</v>
      </c>
    </row>
    <row r="102" spans="1:46">
      <c r="A102" s="229" t="s">
        <v>160</v>
      </c>
      <c r="B102" s="417">
        <v>303741002.62</v>
      </c>
      <c r="C102" s="417">
        <v>36072.550000000003</v>
      </c>
      <c r="D102" s="416">
        <v>312560037.30000001</v>
      </c>
      <c r="E102" s="417">
        <v>37121.919999999998</v>
      </c>
      <c r="F102" s="25">
        <f t="shared" si="68"/>
        <v>2.9034719066339556E-2</v>
      </c>
      <c r="G102" s="25">
        <f t="shared" si="68"/>
        <v>2.9090541145552373E-2</v>
      </c>
      <c r="H102" s="416">
        <v>312560037.30000001</v>
      </c>
      <c r="I102" s="417">
        <v>36599.300000000003</v>
      </c>
      <c r="J102" s="25">
        <f t="shared" si="76"/>
        <v>0</v>
      </c>
      <c r="K102" s="25">
        <f t="shared" si="69"/>
        <v>-1.4078474389255604E-2</v>
      </c>
      <c r="L102" s="416">
        <v>309641987.36000001</v>
      </c>
      <c r="M102" s="417">
        <v>35276.19</v>
      </c>
      <c r="N102" s="25">
        <f t="shared" si="77"/>
        <v>-9.3359661881509421E-3</v>
      </c>
      <c r="O102" s="25">
        <f t="shared" si="70"/>
        <v>-3.6151237865205084E-2</v>
      </c>
      <c r="P102" s="416">
        <v>317256451.11000001</v>
      </c>
      <c r="Q102" s="417">
        <v>36147.21</v>
      </c>
      <c r="R102" s="25">
        <f t="shared" si="78"/>
        <v>2.4591186146687441E-2</v>
      </c>
      <c r="S102" s="25">
        <f t="shared" si="71"/>
        <v>2.4691442017972937E-2</v>
      </c>
      <c r="T102" s="416">
        <v>325539064.86000001</v>
      </c>
      <c r="U102" s="417">
        <v>37088.730000000003</v>
      </c>
      <c r="V102" s="25">
        <f t="shared" si="79"/>
        <v>2.6106998678895987E-2</v>
      </c>
      <c r="W102" s="25">
        <f t="shared" si="72"/>
        <v>2.6046823530778838E-2</v>
      </c>
      <c r="X102" s="416">
        <v>352240644.94</v>
      </c>
      <c r="Y102" s="417">
        <v>41295.660000000003</v>
      </c>
      <c r="Z102" s="25">
        <f t="shared" si="80"/>
        <v>8.202266014213426E-2</v>
      </c>
      <c r="AA102" s="25">
        <f t="shared" si="73"/>
        <v>0.11342879629472349</v>
      </c>
      <c r="AB102" s="416">
        <v>345101126.67000002</v>
      </c>
      <c r="AC102" s="417">
        <v>40456.86</v>
      </c>
      <c r="AD102" s="25">
        <f t="shared" si="81"/>
        <v>-2.0268865539966614E-2</v>
      </c>
      <c r="AE102" s="25">
        <f t="shared" si="74"/>
        <v>-2.0312061848630165E-2</v>
      </c>
      <c r="AF102" s="416">
        <v>349478224.36000001</v>
      </c>
      <c r="AG102" s="417">
        <v>40971.379999999997</v>
      </c>
      <c r="AH102" s="25">
        <f t="shared" si="82"/>
        <v>1.2683521877300504E-2</v>
      </c>
      <c r="AI102" s="25">
        <f t="shared" si="75"/>
        <v>1.271774428366405E-2</v>
      </c>
      <c r="AJ102" s="26">
        <f t="shared" si="54"/>
        <v>1.8104281772905025E-2</v>
      </c>
      <c r="AK102" s="26">
        <f t="shared" si="55"/>
        <v>1.6929196646200104E-2</v>
      </c>
      <c r="AL102" s="27">
        <f t="shared" si="56"/>
        <v>0.1181155063165204</v>
      </c>
      <c r="AM102" s="27">
        <f t="shared" si="57"/>
        <v>0.10369776132269019</v>
      </c>
      <c r="AN102" s="28">
        <f t="shared" si="58"/>
        <v>3.1381915306721769E-2</v>
      </c>
      <c r="AO102" s="85">
        <f t="shared" si="59"/>
        <v>4.5961335399315358E-2</v>
      </c>
      <c r="AP102" s="32"/>
      <c r="AQ102" s="30"/>
      <c r="AR102" s="34"/>
      <c r="AS102" s="31"/>
      <c r="AT102" s="31"/>
    </row>
    <row r="103" spans="1:46" ht="16.5" customHeight="1">
      <c r="A103" s="229" t="s">
        <v>165</v>
      </c>
      <c r="B103" s="416">
        <v>1971947405.2862</v>
      </c>
      <c r="C103" s="416">
        <v>489.17063687378982</v>
      </c>
      <c r="D103" s="416">
        <v>1964133775.9866369</v>
      </c>
      <c r="E103" s="416">
        <v>487.23614836682714</v>
      </c>
      <c r="F103" s="25">
        <f t="shared" si="68"/>
        <v>-3.9623923430296215E-3</v>
      </c>
      <c r="G103" s="25">
        <f t="shared" si="68"/>
        <v>-3.9546292461985905E-3</v>
      </c>
      <c r="H103" s="416">
        <v>1908273694.2350001</v>
      </c>
      <c r="I103" s="416">
        <v>493.03135610069586</v>
      </c>
      <c r="J103" s="25">
        <f t="shared" si="76"/>
        <v>-2.8440059651016762E-2</v>
      </c>
      <c r="K103" s="25">
        <f t="shared" si="69"/>
        <v>1.1894043069862017E-2</v>
      </c>
      <c r="L103" s="416">
        <v>1880273266.5680001</v>
      </c>
      <c r="M103" s="416">
        <v>493.68277599999999</v>
      </c>
      <c r="N103" s="25">
        <f t="shared" si="77"/>
        <v>-1.4673171752873233E-2</v>
      </c>
      <c r="O103" s="25">
        <f t="shared" si="70"/>
        <v>1.3212545028699668E-3</v>
      </c>
      <c r="P103" s="416">
        <v>1755377375.4009001</v>
      </c>
      <c r="Q103" s="416">
        <v>496.14909050953418</v>
      </c>
      <c r="R103" s="25">
        <f t="shared" si="78"/>
        <v>-6.642432958432061E-2</v>
      </c>
      <c r="S103" s="25">
        <f t="shared" si="71"/>
        <v>4.9957475314759336E-3</v>
      </c>
      <c r="T103" s="416">
        <v>1814090146.6509361</v>
      </c>
      <c r="U103" s="416">
        <v>497.37810608164415</v>
      </c>
      <c r="V103" s="25">
        <f t="shared" si="79"/>
        <v>3.3447378365935101E-2</v>
      </c>
      <c r="W103" s="25">
        <f t="shared" si="72"/>
        <v>2.4771093923558348E-3</v>
      </c>
      <c r="X103" s="416">
        <v>1815163384.6646998</v>
      </c>
      <c r="Y103" s="416">
        <v>499.12596474436015</v>
      </c>
      <c r="Z103" s="25">
        <f t="shared" si="80"/>
        <v>5.9161228329530013E-4</v>
      </c>
      <c r="AA103" s="25">
        <f t="shared" si="73"/>
        <v>3.5141447549544712E-3</v>
      </c>
      <c r="AB103" s="416">
        <v>1819244109.9330301</v>
      </c>
      <c r="AC103" s="416">
        <v>499.4130331599186</v>
      </c>
      <c r="AD103" s="25">
        <f t="shared" si="81"/>
        <v>2.2481311064370848E-3</v>
      </c>
      <c r="AE103" s="25">
        <f t="shared" si="74"/>
        <v>5.7514222027195199E-4</v>
      </c>
      <c r="AF103" s="416">
        <v>1777584515.3012991</v>
      </c>
      <c r="AG103" s="416">
        <v>500.3321524293479</v>
      </c>
      <c r="AH103" s="25">
        <f t="shared" si="82"/>
        <v>-2.2899397834666949E-2</v>
      </c>
      <c r="AI103" s="25">
        <f t="shared" si="75"/>
        <v>1.8403990452828013E-3</v>
      </c>
      <c r="AJ103" s="26">
        <f t="shared" si="54"/>
        <v>-1.2514028676279963E-2</v>
      </c>
      <c r="AK103" s="26">
        <f t="shared" si="55"/>
        <v>2.8329014088592981E-3</v>
      </c>
      <c r="AL103" s="27">
        <f t="shared" si="56"/>
        <v>-9.4977879290135986E-2</v>
      </c>
      <c r="AM103" s="27">
        <f t="shared" si="57"/>
        <v>2.6878145446345515E-2</v>
      </c>
      <c r="AN103" s="28">
        <f t="shared" si="58"/>
        <v>2.8903132320793414E-2</v>
      </c>
      <c r="AO103" s="85">
        <f t="shared" si="59"/>
        <v>4.5009690744419011E-3</v>
      </c>
      <c r="AP103" s="32"/>
      <c r="AQ103" s="30"/>
      <c r="AR103" s="34"/>
      <c r="AS103" s="31"/>
      <c r="AT103" s="31"/>
    </row>
    <row r="104" spans="1:46">
      <c r="A104" s="229" t="s">
        <v>175</v>
      </c>
      <c r="B104" s="416">
        <v>84472495.670000002</v>
      </c>
      <c r="C104" s="416">
        <v>330.41</v>
      </c>
      <c r="D104" s="416">
        <v>89226017.219999999</v>
      </c>
      <c r="E104" s="416">
        <v>343.08</v>
      </c>
      <c r="F104" s="25">
        <f t="shared" si="68"/>
        <v>5.6273009484295221E-2</v>
      </c>
      <c r="G104" s="25">
        <f t="shared" si="68"/>
        <v>3.834629702490832E-2</v>
      </c>
      <c r="H104" s="416">
        <v>86235566.129999995</v>
      </c>
      <c r="I104" s="416">
        <v>337.56</v>
      </c>
      <c r="J104" s="25">
        <f t="shared" si="76"/>
        <v>-3.3515460884313619E-2</v>
      </c>
      <c r="K104" s="25">
        <f t="shared" si="69"/>
        <v>-1.6089541797831359E-2</v>
      </c>
      <c r="L104" s="416">
        <v>82128388.180000007</v>
      </c>
      <c r="M104" s="416">
        <v>321.43</v>
      </c>
      <c r="N104" s="25">
        <f t="shared" si="77"/>
        <v>-4.7627424905037706E-2</v>
      </c>
      <c r="O104" s="25">
        <f t="shared" si="70"/>
        <v>-4.7784097641900683E-2</v>
      </c>
      <c r="P104" s="416">
        <v>86243874.969999999</v>
      </c>
      <c r="Q104" s="416">
        <v>337.55</v>
      </c>
      <c r="R104" s="25">
        <f t="shared" si="78"/>
        <v>5.0110404954984852E-2</v>
      </c>
      <c r="S104" s="25">
        <f t="shared" si="71"/>
        <v>5.0150888218274597E-2</v>
      </c>
      <c r="T104" s="416">
        <v>88594573.260000005</v>
      </c>
      <c r="U104" s="416">
        <v>346.77</v>
      </c>
      <c r="V104" s="25">
        <f t="shared" si="79"/>
        <v>2.7256408537043343E-2</v>
      </c>
      <c r="W104" s="25">
        <f t="shared" si="72"/>
        <v>2.7314471930084343E-2</v>
      </c>
      <c r="X104" s="416">
        <v>95276419.180000007</v>
      </c>
      <c r="Y104" s="416">
        <v>372.94</v>
      </c>
      <c r="Z104" s="25">
        <f t="shared" si="80"/>
        <v>7.5420487667914773E-2</v>
      </c>
      <c r="AA104" s="25">
        <f t="shared" si="73"/>
        <v>7.546788937912742E-2</v>
      </c>
      <c r="AB104" s="416">
        <v>97229096.939999998</v>
      </c>
      <c r="AC104" s="416">
        <v>380.59</v>
      </c>
      <c r="AD104" s="25">
        <f t="shared" si="81"/>
        <v>2.0494869316099232E-2</v>
      </c>
      <c r="AE104" s="25">
        <f t="shared" si="74"/>
        <v>2.0512683005309104E-2</v>
      </c>
      <c r="AF104" s="416">
        <v>98829134.790000007</v>
      </c>
      <c r="AG104" s="416">
        <v>386.82</v>
      </c>
      <c r="AH104" s="25">
        <f t="shared" si="82"/>
        <v>1.6456368518853889E-2</v>
      </c>
      <c r="AI104" s="25">
        <f t="shared" si="75"/>
        <v>1.6369321316902753E-2</v>
      </c>
      <c r="AJ104" s="26">
        <f t="shared" si="54"/>
        <v>2.0608582836229995E-2</v>
      </c>
      <c r="AK104" s="26">
        <f t="shared" si="55"/>
        <v>2.0535988929359313E-2</v>
      </c>
      <c r="AL104" s="27">
        <f t="shared" si="56"/>
        <v>0.10762687688190872</v>
      </c>
      <c r="AM104" s="27">
        <f t="shared" si="57"/>
        <v>0.12749213011542501</v>
      </c>
      <c r="AN104" s="28">
        <f t="shared" si="58"/>
        <v>4.2751217208936515E-2</v>
      </c>
      <c r="AO104" s="85">
        <f t="shared" si="59"/>
        <v>3.8329653282836038E-2</v>
      </c>
      <c r="AP104" s="32"/>
      <c r="AQ104" s="30"/>
      <c r="AR104" s="34"/>
      <c r="AS104" s="31"/>
      <c r="AT104" s="31"/>
    </row>
    <row r="105" spans="1:46" s="331" customFormat="1">
      <c r="A105" s="229" t="s">
        <v>211</v>
      </c>
      <c r="B105" s="417">
        <v>3738834930.4000001</v>
      </c>
      <c r="C105" s="416">
        <v>447.326572</v>
      </c>
      <c r="D105" s="417">
        <v>3731306687.29</v>
      </c>
      <c r="E105" s="416">
        <f>1.0333*434.78</f>
        <v>449.258174</v>
      </c>
      <c r="F105" s="25">
        <f t="shared" si="68"/>
        <v>-2.0135264728562709E-3</v>
      </c>
      <c r="G105" s="25">
        <f t="shared" si="68"/>
        <v>4.3181025248819737E-3</v>
      </c>
      <c r="H105" s="417">
        <v>3692724485.1599998</v>
      </c>
      <c r="I105" s="416">
        <f>1.0348*434.78</f>
        <v>449.91034399999995</v>
      </c>
      <c r="J105" s="25">
        <f t="shared" si="76"/>
        <v>-1.0340131584847525E-2</v>
      </c>
      <c r="K105" s="25">
        <f t="shared" si="69"/>
        <v>1.4516597309589643E-3</v>
      </c>
      <c r="L105" s="417">
        <v>3843824662.79</v>
      </c>
      <c r="M105" s="416">
        <f>1.0364*437</f>
        <v>452.90679999999998</v>
      </c>
      <c r="N105" s="25">
        <f t="shared" si="77"/>
        <v>4.0918345854728227E-2</v>
      </c>
      <c r="O105" s="25">
        <f t="shared" si="70"/>
        <v>6.6601180434296119E-3</v>
      </c>
      <c r="P105" s="417">
        <v>3748003873.1500001</v>
      </c>
      <c r="Q105" s="416">
        <f>1.0379*438.35</f>
        <v>454.96346500000004</v>
      </c>
      <c r="R105" s="25">
        <f t="shared" si="78"/>
        <v>-2.4928501699775594E-2</v>
      </c>
      <c r="S105" s="25">
        <f t="shared" si="71"/>
        <v>4.5410336077976012E-3</v>
      </c>
      <c r="T105" s="417">
        <v>3773564315.46</v>
      </c>
      <c r="U105" s="416">
        <f>1.0393*440.26</f>
        <v>457.56221799999992</v>
      </c>
      <c r="V105" s="25">
        <f t="shared" si="79"/>
        <v>6.8197481046138129E-3</v>
      </c>
      <c r="W105" s="25">
        <f t="shared" si="72"/>
        <v>5.7120037100119106E-3</v>
      </c>
      <c r="X105" s="417">
        <v>3749137969.6900001</v>
      </c>
      <c r="Y105" s="416">
        <f>1.042*441.83</f>
        <v>460.38686000000001</v>
      </c>
      <c r="Z105" s="25">
        <f t="shared" si="80"/>
        <v>-6.4730169484397389E-3</v>
      </c>
      <c r="AA105" s="25">
        <f t="shared" si="73"/>
        <v>6.1732413404816944E-3</v>
      </c>
      <c r="AB105" s="417">
        <v>3612657463.6300001</v>
      </c>
      <c r="AC105" s="416">
        <f>1.0427*443.49</f>
        <v>462.42702300000002</v>
      </c>
      <c r="AD105" s="25">
        <f t="shared" si="81"/>
        <v>-3.640316978552937E-2</v>
      </c>
      <c r="AE105" s="25">
        <f t="shared" si="74"/>
        <v>4.4314101405935145E-3</v>
      </c>
      <c r="AF105" s="417">
        <v>3613444201.4000001</v>
      </c>
      <c r="AG105" s="416">
        <f>1.0442*443.49</f>
        <v>463.09225800000002</v>
      </c>
      <c r="AH105" s="25">
        <f t="shared" si="82"/>
        <v>2.1777258926991279E-4</v>
      </c>
      <c r="AI105" s="25">
        <f t="shared" si="75"/>
        <v>1.4385729356478278E-3</v>
      </c>
      <c r="AJ105" s="26">
        <f t="shared" si="54"/>
        <v>-4.025309992854568E-3</v>
      </c>
      <c r="AK105" s="26">
        <f t="shared" si="55"/>
        <v>4.3407677542253876E-3</v>
      </c>
      <c r="AL105" s="27">
        <f t="shared" si="56"/>
        <v>-3.1587456022169509E-2</v>
      </c>
      <c r="AM105" s="27">
        <f t="shared" si="57"/>
        <v>3.0793171500536835E-2</v>
      </c>
      <c r="AN105" s="28">
        <f t="shared" si="58"/>
        <v>2.296188138814604E-2</v>
      </c>
      <c r="AO105" s="85">
        <f t="shared" si="59"/>
        <v>1.9797600632694328E-3</v>
      </c>
      <c r="AP105" s="32"/>
      <c r="AQ105" s="30"/>
      <c r="AR105" s="34"/>
      <c r="AS105" s="31"/>
      <c r="AT105" s="31"/>
    </row>
    <row r="106" spans="1:46" s="99" customFormat="1">
      <c r="A106" s="229" t="s">
        <v>251</v>
      </c>
      <c r="B106" s="417">
        <v>2894399527.0144176</v>
      </c>
      <c r="C106" s="416">
        <v>53477.142889950002</v>
      </c>
      <c r="D106" s="417">
        <v>2986786808.6189432</v>
      </c>
      <c r="E106" s="416">
        <v>53830.907447399994</v>
      </c>
      <c r="F106" s="25">
        <f t="shared" si="68"/>
        <v>3.1919325836755975E-2</v>
      </c>
      <c r="G106" s="25">
        <f t="shared" si="68"/>
        <v>6.6152479046608596E-3</v>
      </c>
      <c r="H106" s="417">
        <v>3057937052.9229999</v>
      </c>
      <c r="I106" s="416">
        <v>54028.7693487</v>
      </c>
      <c r="J106" s="25">
        <f t="shared" si="76"/>
        <v>2.3821668188281481E-2</v>
      </c>
      <c r="K106" s="25">
        <f t="shared" si="69"/>
        <v>3.6756189089575298E-3</v>
      </c>
      <c r="L106" s="417">
        <v>2720880717.1179528</v>
      </c>
      <c r="M106" s="416">
        <v>54184.705019999994</v>
      </c>
      <c r="N106" s="25">
        <f t="shared" si="77"/>
        <v>-0.11022343821069304</v>
      </c>
      <c r="O106" s="25">
        <f t="shared" si="70"/>
        <v>2.8861599695819517E-3</v>
      </c>
      <c r="P106" s="417">
        <v>2657340328.1876597</v>
      </c>
      <c r="Q106" s="416">
        <v>54382.886736750006</v>
      </c>
      <c r="R106" s="25">
        <f t="shared" si="78"/>
        <v>-2.3352875607717625E-2</v>
      </c>
      <c r="S106" s="25">
        <f t="shared" si="71"/>
        <v>3.657521373916527E-3</v>
      </c>
      <c r="T106" s="417">
        <v>2661334021.7071085</v>
      </c>
      <c r="U106" s="416">
        <v>54659.608585200003</v>
      </c>
      <c r="V106" s="25">
        <f t="shared" si="79"/>
        <v>1.5028912469681696E-3</v>
      </c>
      <c r="W106" s="25">
        <f t="shared" si="72"/>
        <v>5.0883994038330169E-3</v>
      </c>
      <c r="X106" s="417">
        <v>2654055734.1591043</v>
      </c>
      <c r="Y106" s="416">
        <v>54699.370667099996</v>
      </c>
      <c r="Z106" s="25">
        <f t="shared" si="80"/>
        <v>-2.7348267780890972E-3</v>
      </c>
      <c r="AA106" s="25">
        <f t="shared" si="73"/>
        <v>7.2744907856437356E-4</v>
      </c>
      <c r="AB106" s="417">
        <v>2708937773.2086535</v>
      </c>
      <c r="AC106" s="416">
        <v>55149.631282800001</v>
      </c>
      <c r="AD106" s="25">
        <f t="shared" si="81"/>
        <v>2.0678555594439169E-2</v>
      </c>
      <c r="AE106" s="25">
        <f t="shared" si="74"/>
        <v>8.2315502026574974E-3</v>
      </c>
      <c r="AF106" s="417">
        <v>2695967975.5668564</v>
      </c>
      <c r="AG106" s="416">
        <v>55201.092268050001</v>
      </c>
      <c r="AH106" s="25">
        <f t="shared" si="82"/>
        <v>-4.7877798338773724E-3</v>
      </c>
      <c r="AI106" s="25">
        <f t="shared" si="75"/>
        <v>9.331156719092949E-4</v>
      </c>
      <c r="AJ106" s="26">
        <f t="shared" si="54"/>
        <v>-7.8970599454915424E-3</v>
      </c>
      <c r="AK106" s="26">
        <f t="shared" si="55"/>
        <v>3.9768828142601317E-3</v>
      </c>
      <c r="AL106" s="27">
        <f t="shared" si="56"/>
        <v>-9.7368460384542208E-2</v>
      </c>
      <c r="AM106" s="27">
        <f t="shared" si="57"/>
        <v>2.5453496617883719E-2</v>
      </c>
      <c r="AN106" s="28">
        <f t="shared" si="58"/>
        <v>4.5106593401212966E-2</v>
      </c>
      <c r="AO106" s="85">
        <f t="shared" si="59"/>
        <v>2.605061010491602E-3</v>
      </c>
      <c r="AP106" s="32"/>
      <c r="AQ106" s="30"/>
      <c r="AR106" s="34"/>
      <c r="AS106" s="31"/>
      <c r="AT106" s="31"/>
    </row>
    <row r="107" spans="1:46" s="125" customFormat="1">
      <c r="A107" s="231" t="s">
        <v>47</v>
      </c>
      <c r="B107" s="82">
        <f>SUM(B89:B106)</f>
        <v>335144618569.51617</v>
      </c>
      <c r="C107" s="98"/>
      <c r="D107" s="82">
        <f>SUM(D89:D106)</f>
        <v>333341872663.59253</v>
      </c>
      <c r="E107" s="98"/>
      <c r="F107" s="25"/>
      <c r="G107" s="25"/>
      <c r="H107" s="82">
        <f>SUM(H89:H106)</f>
        <v>327170356300.51538</v>
      </c>
      <c r="I107" s="98"/>
      <c r="J107" s="25"/>
      <c r="K107" s="25"/>
      <c r="L107" s="82">
        <f>SUM(L89:L106)</f>
        <v>325650399194.66595</v>
      </c>
      <c r="M107" s="98"/>
      <c r="N107" s="25"/>
      <c r="O107" s="25"/>
      <c r="P107" s="82">
        <f>SUM(P89:P106)</f>
        <v>325873301139.4115</v>
      </c>
      <c r="Q107" s="98"/>
      <c r="R107" s="25"/>
      <c r="S107" s="25"/>
      <c r="T107" s="82">
        <f>SUM(T89:T106)</f>
        <v>325559432299.45282</v>
      </c>
      <c r="U107" s="98"/>
      <c r="V107" s="25"/>
      <c r="W107" s="25"/>
      <c r="X107" s="82">
        <f>SUM(X89:X106)</f>
        <v>326189434068.44525</v>
      </c>
      <c r="Y107" s="98"/>
      <c r="Z107" s="25"/>
      <c r="AA107" s="25"/>
      <c r="AB107" s="82">
        <f>SUM(AB89:AB106)</f>
        <v>335619156968.651</v>
      </c>
      <c r="AC107" s="98"/>
      <c r="AD107" s="25"/>
      <c r="AE107" s="25"/>
      <c r="AF107" s="82">
        <f>SUM(AF89:AF106)</f>
        <v>337593361628.04932</v>
      </c>
      <c r="AG107" s="98"/>
      <c r="AH107" s="25"/>
      <c r="AI107" s="25"/>
      <c r="AJ107" s="26" t="e">
        <f t="shared" si="54"/>
        <v>#DIV/0!</v>
      </c>
      <c r="AK107" s="26"/>
      <c r="AL107" s="27">
        <f t="shared" si="56"/>
        <v>1.275414015792542E-2</v>
      </c>
      <c r="AM107" s="27"/>
      <c r="AN107" s="28" t="e">
        <f t="shared" si="58"/>
        <v>#DIV/0!</v>
      </c>
      <c r="AO107" s="85"/>
      <c r="AP107" s="32"/>
      <c r="AQ107" s="30"/>
      <c r="AR107" s="34"/>
      <c r="AS107" s="31"/>
      <c r="AT107" s="31"/>
    </row>
    <row r="108" spans="1:46" s="125" customFormat="1" ht="8.25" customHeight="1">
      <c r="A108" s="231"/>
      <c r="B108" s="98"/>
      <c r="C108" s="98"/>
      <c r="D108" s="98"/>
      <c r="E108" s="98"/>
      <c r="F108" s="25"/>
      <c r="G108" s="25"/>
      <c r="H108" s="98"/>
      <c r="I108" s="98"/>
      <c r="J108" s="25"/>
      <c r="K108" s="25"/>
      <c r="L108" s="98"/>
      <c r="M108" s="98"/>
      <c r="N108" s="25"/>
      <c r="O108" s="25"/>
      <c r="P108" s="98"/>
      <c r="Q108" s="98"/>
      <c r="R108" s="25"/>
      <c r="S108" s="25"/>
      <c r="T108" s="98"/>
      <c r="U108" s="98"/>
      <c r="V108" s="25"/>
      <c r="W108" s="25"/>
      <c r="X108" s="98"/>
      <c r="Y108" s="98"/>
      <c r="Z108" s="25"/>
      <c r="AA108" s="25"/>
      <c r="AB108" s="98"/>
      <c r="AC108" s="98"/>
      <c r="AD108" s="25"/>
      <c r="AE108" s="25"/>
      <c r="AF108" s="98"/>
      <c r="AG108" s="98"/>
      <c r="AH108" s="25"/>
      <c r="AI108" s="25"/>
      <c r="AJ108" s="26"/>
      <c r="AK108" s="26"/>
      <c r="AL108" s="27"/>
      <c r="AM108" s="27"/>
      <c r="AN108" s="28"/>
      <c r="AO108" s="85"/>
      <c r="AP108" s="32"/>
      <c r="AQ108" s="30"/>
      <c r="AR108" s="34"/>
      <c r="AS108" s="31"/>
      <c r="AT108" s="31"/>
    </row>
    <row r="109" spans="1:46">
      <c r="A109" s="233" t="s">
        <v>235</v>
      </c>
      <c r="B109" s="98"/>
      <c r="C109" s="98"/>
      <c r="D109" s="98"/>
      <c r="E109" s="98"/>
      <c r="F109" s="25"/>
      <c r="G109" s="25"/>
      <c r="H109" s="98"/>
      <c r="I109" s="98"/>
      <c r="J109" s="25"/>
      <c r="K109" s="25"/>
      <c r="L109" s="98"/>
      <c r="M109" s="98"/>
      <c r="N109" s="25"/>
      <c r="O109" s="25"/>
      <c r="P109" s="98"/>
      <c r="Q109" s="98"/>
      <c r="R109" s="25"/>
      <c r="S109" s="25"/>
      <c r="T109" s="98"/>
      <c r="U109" s="98"/>
      <c r="V109" s="25"/>
      <c r="W109" s="25"/>
      <c r="X109" s="98"/>
      <c r="Y109" s="98"/>
      <c r="Z109" s="25"/>
      <c r="AA109" s="25"/>
      <c r="AB109" s="98"/>
      <c r="AC109" s="98"/>
      <c r="AD109" s="25"/>
      <c r="AE109" s="25"/>
      <c r="AF109" s="98"/>
      <c r="AG109" s="98"/>
      <c r="AH109" s="25"/>
      <c r="AI109" s="25"/>
      <c r="AJ109" s="26"/>
      <c r="AK109" s="26"/>
      <c r="AL109" s="27"/>
      <c r="AM109" s="27"/>
      <c r="AN109" s="28"/>
      <c r="AO109" s="85"/>
      <c r="AP109" s="32"/>
      <c r="AQ109" s="56">
        <f>SUM(AQ92:AQ101)</f>
        <v>16564722721.154379</v>
      </c>
      <c r="AR109" s="57"/>
      <c r="AS109" s="31" t="e">
        <f>(#REF!/AQ109)-1</f>
        <v>#REF!</v>
      </c>
      <c r="AT109" s="31" t="e">
        <f>(#REF!/AR109)-1</f>
        <v>#REF!</v>
      </c>
    </row>
    <row r="110" spans="1:46">
      <c r="A110" s="229" t="s">
        <v>152</v>
      </c>
      <c r="B110" s="417">
        <v>2395269371.9699998</v>
      </c>
      <c r="C110" s="418">
        <v>77</v>
      </c>
      <c r="D110" s="417">
        <v>2397913330.1199999</v>
      </c>
      <c r="E110" s="418">
        <v>77</v>
      </c>
      <c r="F110" s="25">
        <f t="shared" ref="F110:G113" si="83">((D110-B110)/B110)</f>
        <v>1.1038249730657894E-3</v>
      </c>
      <c r="G110" s="25">
        <f t="shared" si="83"/>
        <v>0</v>
      </c>
      <c r="H110" s="417">
        <v>2399937986.1799998</v>
      </c>
      <c r="I110" s="418">
        <v>77</v>
      </c>
      <c r="J110" s="25">
        <f t="shared" ref="J110:K113" si="84">((H110-D110)/D110)</f>
        <v>8.4434080021508621E-4</v>
      </c>
      <c r="K110" s="25">
        <f t="shared" si="84"/>
        <v>0</v>
      </c>
      <c r="L110" s="417">
        <v>2402931149.25</v>
      </c>
      <c r="M110" s="418">
        <v>77</v>
      </c>
      <c r="N110" s="25">
        <f t="shared" ref="N110:O113" si="85">((L110-H110)/H110)</f>
        <v>1.2471835052556557E-3</v>
      </c>
      <c r="O110" s="25">
        <f t="shared" si="85"/>
        <v>0</v>
      </c>
      <c r="P110" s="417">
        <v>2407061947.8800001</v>
      </c>
      <c r="Q110" s="418">
        <v>77</v>
      </c>
      <c r="R110" s="25">
        <f t="shared" ref="R110:S113" si="86">((P110-L110)/L110)</f>
        <v>1.7190665788694838E-3</v>
      </c>
      <c r="S110" s="25">
        <f t="shared" si="86"/>
        <v>0</v>
      </c>
      <c r="T110" s="417">
        <v>2411635234.02</v>
      </c>
      <c r="U110" s="418">
        <v>77</v>
      </c>
      <c r="V110" s="25">
        <f t="shared" ref="V110:W113" si="87">((T110-P110)/P110)</f>
        <v>1.8999453437530973E-3</v>
      </c>
      <c r="W110" s="25">
        <f t="shared" si="87"/>
        <v>0</v>
      </c>
      <c r="X110" s="417">
        <v>2414591007.48</v>
      </c>
      <c r="Y110" s="418">
        <v>77</v>
      </c>
      <c r="Z110" s="25">
        <f t="shared" ref="Z110:AA113" si="88">((X110-T110)/T110)</f>
        <v>1.2256304014405214E-3</v>
      </c>
      <c r="AA110" s="25">
        <f t="shared" si="88"/>
        <v>0</v>
      </c>
      <c r="AB110" s="417">
        <v>2417319319.6799998</v>
      </c>
      <c r="AC110" s="418">
        <v>77</v>
      </c>
      <c r="AD110" s="25">
        <f t="shared" ref="AD110:AD113" si="89">((AB110-X110)/X110)</f>
        <v>1.1299272595433154E-3</v>
      </c>
      <c r="AE110" s="25">
        <f t="shared" ref="AE110:AE113" si="90">((AC110-Y110)/Y110)</f>
        <v>0</v>
      </c>
      <c r="AF110" s="417">
        <v>2420699563.4000001</v>
      </c>
      <c r="AG110" s="418">
        <v>77</v>
      </c>
      <c r="AH110" s="25">
        <f t="shared" ref="AH110:AH113" si="91">((AF110-AB110)/AB110)</f>
        <v>1.3983438979206675E-3</v>
      </c>
      <c r="AI110" s="25">
        <f t="shared" ref="AI110:AI113" si="92">((AG110-AC110)/AC110)</f>
        <v>0</v>
      </c>
      <c r="AJ110" s="26">
        <f t="shared" si="54"/>
        <v>1.321032845007952E-3</v>
      </c>
      <c r="AK110" s="26">
        <f t="shared" si="55"/>
        <v>0</v>
      </c>
      <c r="AL110" s="27">
        <f t="shared" si="56"/>
        <v>9.502525797652539E-3</v>
      </c>
      <c r="AM110" s="27">
        <f t="shared" si="57"/>
        <v>0</v>
      </c>
      <c r="AN110" s="28">
        <f t="shared" si="58"/>
        <v>3.4331135277643242E-4</v>
      </c>
      <c r="AO110" s="85">
        <f t="shared" si="59"/>
        <v>0</v>
      </c>
      <c r="AP110" s="32"/>
      <c r="AQ110" s="42"/>
      <c r="AR110" s="15"/>
      <c r="AS110" s="31" t="e">
        <f>(#REF!/AQ110)-1</f>
        <v>#REF!</v>
      </c>
      <c r="AT110" s="31" t="e">
        <f>(#REF!/AR110)-1</f>
        <v>#REF!</v>
      </c>
    </row>
    <row r="111" spans="1:46">
      <c r="A111" s="229" t="s">
        <v>26</v>
      </c>
      <c r="B111" s="417">
        <v>9835985354.8600006</v>
      </c>
      <c r="C111" s="418">
        <v>36.6</v>
      </c>
      <c r="D111" s="417">
        <v>9856087008.2700005</v>
      </c>
      <c r="E111" s="418">
        <v>36.6</v>
      </c>
      <c r="F111" s="25">
        <f t="shared" si="83"/>
        <v>2.0436847641367765E-3</v>
      </c>
      <c r="G111" s="25">
        <f t="shared" si="83"/>
        <v>0</v>
      </c>
      <c r="H111" s="417">
        <v>9861180410.6499996</v>
      </c>
      <c r="I111" s="418">
        <v>36.6</v>
      </c>
      <c r="J111" s="25">
        <f t="shared" si="84"/>
        <v>5.1677733523713943E-4</v>
      </c>
      <c r="K111" s="25">
        <f t="shared" si="84"/>
        <v>0</v>
      </c>
      <c r="L111" s="417">
        <v>9857517809.1299992</v>
      </c>
      <c r="M111" s="418">
        <v>36.6</v>
      </c>
      <c r="N111" s="25">
        <f t="shared" si="85"/>
        <v>-3.714161355414283E-4</v>
      </c>
      <c r="O111" s="25">
        <f t="shared" si="85"/>
        <v>0</v>
      </c>
      <c r="P111" s="417">
        <v>9875292732.6000004</v>
      </c>
      <c r="Q111" s="418">
        <v>36.6</v>
      </c>
      <c r="R111" s="25">
        <f t="shared" si="86"/>
        <v>1.8031845150244768E-3</v>
      </c>
      <c r="S111" s="25">
        <f t="shared" si="86"/>
        <v>0</v>
      </c>
      <c r="T111" s="417">
        <v>9882048277.5200005</v>
      </c>
      <c r="U111" s="418">
        <v>36.6</v>
      </c>
      <c r="V111" s="25">
        <f t="shared" si="87"/>
        <v>6.8408553578355074E-4</v>
      </c>
      <c r="W111" s="25">
        <f t="shared" si="87"/>
        <v>0</v>
      </c>
      <c r="X111" s="417">
        <v>9883357154.2999992</v>
      </c>
      <c r="Y111" s="418">
        <v>36.6</v>
      </c>
      <c r="Z111" s="25">
        <f t="shared" si="88"/>
        <v>1.3244994795018903E-4</v>
      </c>
      <c r="AA111" s="25">
        <f t="shared" si="88"/>
        <v>0</v>
      </c>
      <c r="AB111" s="417">
        <v>9901770496.9899998</v>
      </c>
      <c r="AC111" s="418">
        <v>36.6</v>
      </c>
      <c r="AD111" s="25">
        <f t="shared" si="89"/>
        <v>1.8630655962877305E-3</v>
      </c>
      <c r="AE111" s="25">
        <f t="shared" si="90"/>
        <v>0</v>
      </c>
      <c r="AF111" s="417">
        <v>9904421607.9799995</v>
      </c>
      <c r="AG111" s="418">
        <v>36.6</v>
      </c>
      <c r="AH111" s="25">
        <f t="shared" si="91"/>
        <v>2.677411065834814E-4</v>
      </c>
      <c r="AI111" s="25">
        <f t="shared" si="92"/>
        <v>0</v>
      </c>
      <c r="AJ111" s="26">
        <f t="shared" si="54"/>
        <v>8.6744658318273942E-4</v>
      </c>
      <c r="AK111" s="26">
        <f t="shared" si="55"/>
        <v>0</v>
      </c>
      <c r="AL111" s="27">
        <f t="shared" si="56"/>
        <v>4.9040354117656131E-3</v>
      </c>
      <c r="AM111" s="27">
        <f t="shared" si="57"/>
        <v>0</v>
      </c>
      <c r="AN111" s="28">
        <f t="shared" si="58"/>
        <v>9.1352040388087039E-4</v>
      </c>
      <c r="AO111" s="85">
        <f t="shared" si="59"/>
        <v>0</v>
      </c>
      <c r="AP111" s="32"/>
      <c r="AQ111" s="30">
        <v>640873657.65999997</v>
      </c>
      <c r="AR111" s="34">
        <v>11.5358</v>
      </c>
      <c r="AS111" s="31" t="e">
        <f>(#REF!/AQ111)-1</f>
        <v>#REF!</v>
      </c>
      <c r="AT111" s="31" t="e">
        <f>(#REF!/AR111)-1</f>
        <v>#REF!</v>
      </c>
    </row>
    <row r="112" spans="1:46">
      <c r="A112" s="229" t="s">
        <v>200</v>
      </c>
      <c r="B112" s="417">
        <v>26062124437.16</v>
      </c>
      <c r="C112" s="418">
        <v>9.75</v>
      </c>
      <c r="D112" s="417">
        <v>26070517385.759998</v>
      </c>
      <c r="E112" s="418">
        <v>9.75</v>
      </c>
      <c r="F112" s="25">
        <f t="shared" si="83"/>
        <v>3.2203624152878373E-4</v>
      </c>
      <c r="G112" s="25">
        <f t="shared" si="83"/>
        <v>0</v>
      </c>
      <c r="H112" s="417">
        <v>26072964325.310001</v>
      </c>
      <c r="I112" s="418">
        <v>9.75</v>
      </c>
      <c r="J112" s="25">
        <f t="shared" si="84"/>
        <v>9.3858495932251694E-5</v>
      </c>
      <c r="K112" s="25">
        <f t="shared" si="84"/>
        <v>0</v>
      </c>
      <c r="L112" s="417">
        <v>26134221636.669998</v>
      </c>
      <c r="M112" s="418">
        <v>9.7799999999999994</v>
      </c>
      <c r="N112" s="25">
        <f t="shared" si="85"/>
        <v>2.3494571079718785E-3</v>
      </c>
      <c r="O112" s="25">
        <f t="shared" si="85"/>
        <v>3.0769230769230114E-3</v>
      </c>
      <c r="P112" s="417">
        <v>25647087454.970001</v>
      </c>
      <c r="Q112" s="418">
        <v>9.59</v>
      </c>
      <c r="R112" s="25">
        <f t="shared" si="86"/>
        <v>-1.8639704999535132E-2</v>
      </c>
      <c r="S112" s="25">
        <f t="shared" si="86"/>
        <v>-1.9427402862985634E-2</v>
      </c>
      <c r="T112" s="417">
        <v>25666212440.34</v>
      </c>
      <c r="U112" s="418">
        <v>9.6</v>
      </c>
      <c r="V112" s="25">
        <f t="shared" si="87"/>
        <v>7.4569813837839158E-4</v>
      </c>
      <c r="W112" s="25">
        <f t="shared" si="87"/>
        <v>1.0427528675703635E-3</v>
      </c>
      <c r="X112" s="417">
        <v>25900081406.959999</v>
      </c>
      <c r="Y112" s="418">
        <v>9.69</v>
      </c>
      <c r="Z112" s="25">
        <f t="shared" si="88"/>
        <v>9.1119391754282877E-3</v>
      </c>
      <c r="AA112" s="25">
        <f t="shared" si="88"/>
        <v>9.3749999999999858E-3</v>
      </c>
      <c r="AB112" s="417">
        <v>25882104419.389999</v>
      </c>
      <c r="AC112" s="418">
        <v>9.6999999999999993</v>
      </c>
      <c r="AD112" s="25">
        <f t="shared" si="89"/>
        <v>-6.9409000255763018E-4</v>
      </c>
      <c r="AE112" s="25">
        <f t="shared" si="90"/>
        <v>1.0319917440660255E-3</v>
      </c>
      <c r="AF112" s="417">
        <v>25885498633.91</v>
      </c>
      <c r="AG112" s="418">
        <v>9.6999999999999993</v>
      </c>
      <c r="AH112" s="25">
        <f t="shared" si="91"/>
        <v>1.3114136567108611E-4</v>
      </c>
      <c r="AI112" s="25">
        <f t="shared" si="92"/>
        <v>0</v>
      </c>
      <c r="AJ112" s="26">
        <f t="shared" si="54"/>
        <v>-8.2245805964776034E-4</v>
      </c>
      <c r="AK112" s="26">
        <f t="shared" si="55"/>
        <v>-6.1259189680328095E-4</v>
      </c>
      <c r="AL112" s="27">
        <f t="shared" si="56"/>
        <v>-7.0968576922473253E-3</v>
      </c>
      <c r="AM112" s="27">
        <f t="shared" si="57"/>
        <v>-5.1282051282052011E-3</v>
      </c>
      <c r="AN112" s="28">
        <f t="shared" si="58"/>
        <v>7.8534981295025549E-3</v>
      </c>
      <c r="AO112" s="85">
        <f t="shared" si="59"/>
        <v>8.228280956280842E-3</v>
      </c>
      <c r="AP112" s="32"/>
      <c r="AQ112" s="30">
        <v>2128320668.46</v>
      </c>
      <c r="AR112" s="37">
        <v>1.04</v>
      </c>
      <c r="AS112" s="31" t="e">
        <f>(#REF!/AQ112)-1</f>
        <v>#REF!</v>
      </c>
      <c r="AT112" s="31" t="e">
        <f>(#REF!/AR112)-1</f>
        <v>#REF!</v>
      </c>
    </row>
    <row r="113" spans="1:46">
      <c r="A113" s="229" t="s">
        <v>177</v>
      </c>
      <c r="B113" s="417">
        <v>7511812185.1700001</v>
      </c>
      <c r="C113" s="418">
        <v>101.31</v>
      </c>
      <c r="D113" s="417">
        <v>7511812185.1700001</v>
      </c>
      <c r="E113" s="418">
        <v>101.31</v>
      </c>
      <c r="F113" s="25">
        <f t="shared" si="83"/>
        <v>0</v>
      </c>
      <c r="G113" s="25">
        <f t="shared" si="83"/>
        <v>0</v>
      </c>
      <c r="H113" s="417">
        <v>7511812185.1700001</v>
      </c>
      <c r="I113" s="418">
        <v>101.31</v>
      </c>
      <c r="J113" s="25">
        <f t="shared" si="84"/>
        <v>0</v>
      </c>
      <c r="K113" s="25">
        <f t="shared" si="84"/>
        <v>0</v>
      </c>
      <c r="L113" s="417">
        <v>7511812185.1700001</v>
      </c>
      <c r="M113" s="418">
        <v>101.31</v>
      </c>
      <c r="N113" s="25">
        <f t="shared" si="85"/>
        <v>0</v>
      </c>
      <c r="O113" s="25">
        <f t="shared" si="85"/>
        <v>0</v>
      </c>
      <c r="P113" s="417">
        <v>7511812185.1700001</v>
      </c>
      <c r="Q113" s="418">
        <v>101.31</v>
      </c>
      <c r="R113" s="25">
        <f t="shared" si="86"/>
        <v>0</v>
      </c>
      <c r="S113" s="25">
        <f t="shared" si="86"/>
        <v>0</v>
      </c>
      <c r="T113" s="417">
        <v>7511812185.1700001</v>
      </c>
      <c r="U113" s="418">
        <v>101.31</v>
      </c>
      <c r="V113" s="25">
        <f t="shared" si="87"/>
        <v>0</v>
      </c>
      <c r="W113" s="25">
        <f t="shared" si="87"/>
        <v>0</v>
      </c>
      <c r="X113" s="417">
        <v>7511812185.1700001</v>
      </c>
      <c r="Y113" s="418">
        <v>101.31</v>
      </c>
      <c r="Z113" s="25">
        <f t="shared" si="88"/>
        <v>0</v>
      </c>
      <c r="AA113" s="25">
        <f t="shared" si="88"/>
        <v>0</v>
      </c>
      <c r="AB113" s="417">
        <v>7511812185.1700001</v>
      </c>
      <c r="AC113" s="418">
        <v>101.31</v>
      </c>
      <c r="AD113" s="25">
        <f t="shared" si="89"/>
        <v>0</v>
      </c>
      <c r="AE113" s="25">
        <f t="shared" si="90"/>
        <v>0</v>
      </c>
      <c r="AF113" s="417">
        <v>7511812185.1700001</v>
      </c>
      <c r="AG113" s="418">
        <v>101.31</v>
      </c>
      <c r="AH113" s="25">
        <f t="shared" si="91"/>
        <v>0</v>
      </c>
      <c r="AI113" s="25">
        <f t="shared" si="92"/>
        <v>0</v>
      </c>
      <c r="AJ113" s="26">
        <f t="shared" si="54"/>
        <v>0</v>
      </c>
      <c r="AK113" s="26">
        <f t="shared" si="55"/>
        <v>0</v>
      </c>
      <c r="AL113" s="27">
        <f t="shared" si="56"/>
        <v>0</v>
      </c>
      <c r="AM113" s="27">
        <f t="shared" si="57"/>
        <v>0</v>
      </c>
      <c r="AN113" s="28">
        <f t="shared" si="58"/>
        <v>0</v>
      </c>
      <c r="AO113" s="85">
        <f t="shared" si="59"/>
        <v>0</v>
      </c>
      <c r="AP113" s="32"/>
      <c r="AQ113" s="30">
        <v>1789192828.73</v>
      </c>
      <c r="AR113" s="34">
        <v>0.79</v>
      </c>
      <c r="AS113" s="31" t="e">
        <f>(#REF!/AQ113)-1</f>
        <v>#REF!</v>
      </c>
      <c r="AT113" s="31" t="e">
        <f>(#REF!/AR113)-1</f>
        <v>#REF!</v>
      </c>
    </row>
    <row r="114" spans="1:46">
      <c r="A114" s="231" t="s">
        <v>47</v>
      </c>
      <c r="B114" s="73">
        <f>SUM(B110:B113)</f>
        <v>45805191349.159996</v>
      </c>
      <c r="C114" s="98"/>
      <c r="D114" s="73">
        <f>SUM(D110:D113)</f>
        <v>45836329909.319992</v>
      </c>
      <c r="E114" s="98"/>
      <c r="F114" s="25">
        <f>((D114-B114)/B114)</f>
        <v>6.7980417159783512E-4</v>
      </c>
      <c r="G114" s="25"/>
      <c r="H114" s="73">
        <f>SUM(H110:H113)</f>
        <v>45845894907.309998</v>
      </c>
      <c r="I114" s="98"/>
      <c r="J114" s="25">
        <f>((H114-D114)/D114)</f>
        <v>2.0867722195316128E-4</v>
      </c>
      <c r="K114" s="25"/>
      <c r="L114" s="73">
        <f>SUM(L110:L113)</f>
        <v>45906482780.219994</v>
      </c>
      <c r="M114" s="98"/>
      <c r="N114" s="25">
        <f>((L114-H114)/H114)</f>
        <v>1.3215550276091451E-3</v>
      </c>
      <c r="O114" s="25"/>
      <c r="P114" s="73">
        <f>SUM(P110:P113)</f>
        <v>45441254320.619995</v>
      </c>
      <c r="Q114" s="98"/>
      <c r="R114" s="25">
        <f>((P114-L114)/L114)</f>
        <v>-1.0134264953978445E-2</v>
      </c>
      <c r="S114" s="25"/>
      <c r="T114" s="73">
        <f>SUM(T110:T113)</f>
        <v>45471708137.050003</v>
      </c>
      <c r="U114" s="98"/>
      <c r="V114" s="25">
        <f>((T114-P114)/P114)</f>
        <v>6.7017992538530844E-4</v>
      </c>
      <c r="W114" s="25"/>
      <c r="X114" s="73">
        <f>SUM(X110:X113)</f>
        <v>45709841753.909996</v>
      </c>
      <c r="Y114" s="98"/>
      <c r="Z114" s="25">
        <f>((X114-T114)/T114)</f>
        <v>5.2369622038887847E-3</v>
      </c>
      <c r="AA114" s="25"/>
      <c r="AB114" s="73">
        <f>SUM(AB110:AB113)</f>
        <v>45713006421.229996</v>
      </c>
      <c r="AC114" s="98"/>
      <c r="AD114" s="25">
        <f>((AB114-X114)/X114)</f>
        <v>6.9233827958483166E-5</v>
      </c>
      <c r="AE114" s="25"/>
      <c r="AF114" s="73">
        <f>SUM(AF110:AF113)</f>
        <v>45722431990.459999</v>
      </c>
      <c r="AG114" s="98"/>
      <c r="AH114" s="25">
        <f>((AF114-AB114)/AB114)</f>
        <v>2.0619009704043315E-4</v>
      </c>
      <c r="AI114" s="25"/>
      <c r="AJ114" s="26">
        <f t="shared" si="54"/>
        <v>-2.1770780981816178E-4</v>
      </c>
      <c r="AK114" s="26"/>
      <c r="AL114" s="27">
        <f t="shared" si="56"/>
        <v>-2.4848830411449215E-3</v>
      </c>
      <c r="AM114" s="27"/>
      <c r="AN114" s="28">
        <f t="shared" si="58"/>
        <v>4.3506742031859278E-3</v>
      </c>
      <c r="AO114" s="85"/>
      <c r="AP114" s="32"/>
      <c r="AQ114" s="30">
        <v>204378030.47999999</v>
      </c>
      <c r="AR114" s="34">
        <v>22.9087</v>
      </c>
      <c r="AS114" s="31" t="e">
        <f>(#REF!/AQ114)-1</f>
        <v>#REF!</v>
      </c>
      <c r="AT114" s="31" t="e">
        <f>(#REF!/AR114)-1</f>
        <v>#REF!</v>
      </c>
    </row>
    <row r="115" spans="1:46">
      <c r="A115" s="233" t="s">
        <v>245</v>
      </c>
      <c r="B115" s="98"/>
      <c r="C115" s="98"/>
      <c r="D115" s="98"/>
      <c r="E115" s="98"/>
      <c r="F115" s="25"/>
      <c r="G115" s="25"/>
      <c r="H115" s="98"/>
      <c r="I115" s="98"/>
      <c r="J115" s="25"/>
      <c r="K115" s="25"/>
      <c r="L115" s="98"/>
      <c r="M115" s="98"/>
      <c r="N115" s="25"/>
      <c r="O115" s="25"/>
      <c r="P115" s="98"/>
      <c r="Q115" s="98"/>
      <c r="R115" s="25"/>
      <c r="S115" s="25"/>
      <c r="T115" s="98"/>
      <c r="U115" s="98"/>
      <c r="V115" s="25"/>
      <c r="W115" s="25"/>
      <c r="X115" s="98"/>
      <c r="Y115" s="98"/>
      <c r="Z115" s="25"/>
      <c r="AA115" s="25"/>
      <c r="AB115" s="98"/>
      <c r="AC115" s="98"/>
      <c r="AD115" s="25"/>
      <c r="AE115" s="25"/>
      <c r="AF115" s="98"/>
      <c r="AG115" s="98"/>
      <c r="AH115" s="25"/>
      <c r="AI115" s="25"/>
      <c r="AJ115" s="26"/>
      <c r="AK115" s="26"/>
      <c r="AL115" s="27"/>
      <c r="AM115" s="27"/>
      <c r="AN115" s="28"/>
      <c r="AO115" s="85"/>
      <c r="AP115" s="32"/>
      <c r="AQ115" s="30">
        <v>160273731.87</v>
      </c>
      <c r="AR115" s="34">
        <v>133.94</v>
      </c>
      <c r="AS115" s="31" t="e">
        <f>(#REF!/AQ115)-1</f>
        <v>#REF!</v>
      </c>
      <c r="AT115" s="31" t="e">
        <f>(#REF!/AR115)-1</f>
        <v>#REF!</v>
      </c>
    </row>
    <row r="116" spans="1:46" s="99" customFormat="1">
      <c r="A116" s="229" t="s">
        <v>27</v>
      </c>
      <c r="B116" s="417">
        <v>1550068922.54</v>
      </c>
      <c r="C116" s="416">
        <v>3529.47</v>
      </c>
      <c r="D116" s="417">
        <v>1533518710.75</v>
      </c>
      <c r="E116" s="416">
        <v>3479.18</v>
      </c>
      <c r="F116" s="25">
        <f t="shared" ref="F116:F138" si="93">((D116-B116)/B116)</f>
        <v>-1.0677081224801396E-2</v>
      </c>
      <c r="G116" s="25">
        <f t="shared" ref="G116:G138" si="94">((E116-C116)/C116)</f>
        <v>-1.4248598231462505E-2</v>
      </c>
      <c r="H116" s="417">
        <v>1529499695.8800001</v>
      </c>
      <c r="I116" s="416">
        <v>3476.1</v>
      </c>
      <c r="J116" s="25">
        <f t="shared" ref="J116:J138" si="95">((H116-D116)/D116)</f>
        <v>-2.6207798064845915E-3</v>
      </c>
      <c r="K116" s="25">
        <f t="shared" ref="K116:K138" si="96">((I116-E116)/E116)</f>
        <v>-8.8526606844139351E-4</v>
      </c>
      <c r="L116" s="417">
        <v>1506620607.53</v>
      </c>
      <c r="M116" s="416">
        <v>3504.39</v>
      </c>
      <c r="N116" s="25">
        <f t="shared" ref="N116:N138" si="97">((L116-H116)/H116)</f>
        <v>-1.4958543902708409E-2</v>
      </c>
      <c r="O116" s="25">
        <f t="shared" ref="O116:O138" si="98">((M116-I116)/I116)</f>
        <v>8.1384310002589003E-3</v>
      </c>
      <c r="P116" s="417">
        <v>1492582550.1400001</v>
      </c>
      <c r="Q116" s="416">
        <v>3476.47</v>
      </c>
      <c r="R116" s="25">
        <f t="shared" ref="R116:R138" si="99">((P116-L116)/L116)</f>
        <v>-9.3175795683654479E-3</v>
      </c>
      <c r="S116" s="25">
        <f t="shared" ref="S116:S138" si="100">((Q116-M116)/M116)</f>
        <v>-7.967149774996525E-3</v>
      </c>
      <c r="T116" s="417">
        <v>1455136758.1600001</v>
      </c>
      <c r="U116" s="416">
        <v>3463.18</v>
      </c>
      <c r="V116" s="25">
        <f t="shared" ref="V116:V138" si="101">((T116-P116)/P116)</f>
        <v>-2.5087920247015956E-2</v>
      </c>
      <c r="W116" s="25">
        <f t="shared" ref="W116:W138" si="102">((U116-Q116)/Q116)</f>
        <v>-3.8228432864370939E-3</v>
      </c>
      <c r="X116" s="417">
        <v>1447995439.8800001</v>
      </c>
      <c r="Y116" s="416">
        <v>3453.1</v>
      </c>
      <c r="Z116" s="25">
        <f t="shared" ref="Z116:Z138" si="103">((X116-T116)/T116)</f>
        <v>-4.9076612489880799E-3</v>
      </c>
      <c r="AA116" s="25">
        <f t="shared" ref="AA116:AA138" si="104">((Y116-U116)/U116)</f>
        <v>-2.9106197194485785E-3</v>
      </c>
      <c r="AB116" s="417">
        <v>1459511332.6099999</v>
      </c>
      <c r="AC116" s="416">
        <v>3502.43</v>
      </c>
      <c r="AD116" s="25">
        <f t="shared" ref="AD116:AD138" si="105">((AB116-X116)/X116)</f>
        <v>7.9529896385268587E-3</v>
      </c>
      <c r="AE116" s="25">
        <f t="shared" ref="AE116:AE138" si="106">((AC116-Y116)/Y116)</f>
        <v>1.4285714285714264E-2</v>
      </c>
      <c r="AF116" s="417">
        <v>1474881748.27</v>
      </c>
      <c r="AG116" s="416">
        <v>3542.34</v>
      </c>
      <c r="AH116" s="25">
        <f t="shared" ref="AH116:AH138" si="107">((AF116-AB116)/AB116)</f>
        <v>1.0531206792696592E-2</v>
      </c>
      <c r="AI116" s="25">
        <f t="shared" ref="AI116:AI138" si="108">((AG116-AC116)/AC116)</f>
        <v>1.1394945794776857E-2</v>
      </c>
      <c r="AJ116" s="26">
        <f t="shared" si="54"/>
        <v>-6.1356711958925536E-3</v>
      </c>
      <c r="AK116" s="26">
        <f t="shared" si="55"/>
        <v>4.9807674999549027E-4</v>
      </c>
      <c r="AL116" s="27">
        <f t="shared" si="56"/>
        <v>-3.8236874495859503E-2</v>
      </c>
      <c r="AM116" s="27">
        <f t="shared" si="57"/>
        <v>1.8153702884012989E-2</v>
      </c>
      <c r="AN116" s="28">
        <f t="shared" si="58"/>
        <v>1.1698091594913021E-2</v>
      </c>
      <c r="AO116" s="85">
        <f t="shared" si="59"/>
        <v>9.9178295359457647E-3</v>
      </c>
      <c r="AP116" s="32"/>
      <c r="AQ116" s="30"/>
      <c r="AR116" s="34"/>
      <c r="AS116" s="31"/>
      <c r="AT116" s="31"/>
    </row>
    <row r="117" spans="1:46" s="114" customFormat="1">
      <c r="A117" s="229" t="s">
        <v>230</v>
      </c>
      <c r="B117" s="417">
        <v>188884405.91999999</v>
      </c>
      <c r="C117" s="416">
        <v>143.97</v>
      </c>
      <c r="D117" s="417">
        <v>186830952.80000001</v>
      </c>
      <c r="E117" s="416">
        <v>144.11000000000001</v>
      </c>
      <c r="F117" s="25">
        <f t="shared" si="93"/>
        <v>-1.0871480416809493E-2</v>
      </c>
      <c r="G117" s="25">
        <f t="shared" si="94"/>
        <v>9.7242481072455915E-4</v>
      </c>
      <c r="H117" s="417">
        <v>187860469.47</v>
      </c>
      <c r="I117" s="416">
        <v>144.91</v>
      </c>
      <c r="J117" s="25">
        <f t="shared" si="95"/>
        <v>5.5104181323855396E-3</v>
      </c>
      <c r="K117" s="25">
        <f t="shared" si="96"/>
        <v>5.5513149677328625E-3</v>
      </c>
      <c r="L117" s="417">
        <v>187454646.36000001</v>
      </c>
      <c r="M117" s="416">
        <v>144.6</v>
      </c>
      <c r="N117" s="25">
        <f t="shared" si="97"/>
        <v>-2.1602368563482782E-3</v>
      </c>
      <c r="O117" s="25">
        <f t="shared" si="98"/>
        <v>-2.1392588503209046E-3</v>
      </c>
      <c r="P117" s="417">
        <v>187208093.5</v>
      </c>
      <c r="Q117" s="416">
        <v>142.81</v>
      </c>
      <c r="R117" s="25">
        <f t="shared" si="99"/>
        <v>-1.315266731380551E-3</v>
      </c>
      <c r="S117" s="25">
        <f t="shared" si="100"/>
        <v>-1.237897648686025E-2</v>
      </c>
      <c r="T117" s="417">
        <v>185639969.84</v>
      </c>
      <c r="U117" s="416">
        <v>142.81</v>
      </c>
      <c r="V117" s="25">
        <f t="shared" si="101"/>
        <v>-8.3763668048892157E-3</v>
      </c>
      <c r="W117" s="25">
        <f t="shared" si="102"/>
        <v>0</v>
      </c>
      <c r="X117" s="417">
        <v>185087817.69999999</v>
      </c>
      <c r="Y117" s="416">
        <v>144.47999999999999</v>
      </c>
      <c r="Z117" s="25">
        <f t="shared" si="103"/>
        <v>-2.9743171175685185E-3</v>
      </c>
      <c r="AA117" s="25">
        <f t="shared" si="104"/>
        <v>1.1693858973461155E-2</v>
      </c>
      <c r="AB117" s="417">
        <v>186435705.84999999</v>
      </c>
      <c r="AC117" s="416">
        <v>144.47999999999999</v>
      </c>
      <c r="AD117" s="25">
        <f t="shared" si="105"/>
        <v>7.2824249956025388E-3</v>
      </c>
      <c r="AE117" s="25">
        <f t="shared" si="106"/>
        <v>0</v>
      </c>
      <c r="AF117" s="417">
        <v>188938756.72999999</v>
      </c>
      <c r="AG117" s="416">
        <v>145.65</v>
      </c>
      <c r="AH117" s="25">
        <f t="shared" si="107"/>
        <v>1.342581276793549E-2</v>
      </c>
      <c r="AI117" s="25">
        <f t="shared" si="108"/>
        <v>8.0980066445183827E-3</v>
      </c>
      <c r="AJ117" s="26">
        <f t="shared" si="54"/>
        <v>6.5123496115938959E-5</v>
      </c>
      <c r="AK117" s="26">
        <f t="shared" si="55"/>
        <v>1.4746712574069756E-3</v>
      </c>
      <c r="AL117" s="27">
        <f t="shared" si="56"/>
        <v>1.1281877539083969E-2</v>
      </c>
      <c r="AM117" s="27">
        <f t="shared" si="57"/>
        <v>1.0686281312885933E-2</v>
      </c>
      <c r="AN117" s="28">
        <f t="shared" si="58"/>
        <v>8.1697408701795447E-3</v>
      </c>
      <c r="AO117" s="85">
        <f t="shared" si="59"/>
        <v>7.3144182655207647E-3</v>
      </c>
      <c r="AP117" s="32"/>
      <c r="AQ117" s="30"/>
      <c r="AR117" s="34"/>
      <c r="AS117" s="31"/>
      <c r="AT117" s="31"/>
    </row>
    <row r="118" spans="1:46" s="125" customFormat="1">
      <c r="A118" s="229" t="s">
        <v>81</v>
      </c>
      <c r="B118" s="416">
        <v>1047115407.6900001</v>
      </c>
      <c r="C118" s="416">
        <v>1.3596999999999999</v>
      </c>
      <c r="D118" s="416">
        <v>1026367721.34</v>
      </c>
      <c r="E118" s="416">
        <v>1.3321000000000001</v>
      </c>
      <c r="F118" s="25">
        <f t="shared" si="93"/>
        <v>-1.9814135287886437E-2</v>
      </c>
      <c r="G118" s="25">
        <f t="shared" si="94"/>
        <v>-2.0298595278370118E-2</v>
      </c>
      <c r="H118" s="416">
        <v>1016424877.64</v>
      </c>
      <c r="I118" s="416">
        <v>1.3345</v>
      </c>
      <c r="J118" s="25">
        <f t="shared" si="95"/>
        <v>-9.6874088041456717E-3</v>
      </c>
      <c r="K118" s="25">
        <f t="shared" si="96"/>
        <v>1.8016665415509028E-3</v>
      </c>
      <c r="L118" s="416">
        <v>1014669094.37</v>
      </c>
      <c r="M118" s="416">
        <v>1.3320000000000001</v>
      </c>
      <c r="N118" s="25">
        <f t="shared" si="97"/>
        <v>-1.7274107596388928E-3</v>
      </c>
      <c r="O118" s="25">
        <f t="shared" si="98"/>
        <v>-1.8733608092918296E-3</v>
      </c>
      <c r="P118" s="416">
        <v>1017448597.1</v>
      </c>
      <c r="Q118" s="416">
        <v>1.3371</v>
      </c>
      <c r="R118" s="25">
        <f t="shared" si="99"/>
        <v>2.7393193952810696E-3</v>
      </c>
      <c r="S118" s="25">
        <f t="shared" si="100"/>
        <v>3.8288288288287403E-3</v>
      </c>
      <c r="T118" s="416">
        <v>1017843790.03</v>
      </c>
      <c r="U118" s="416">
        <v>1.3386</v>
      </c>
      <c r="V118" s="25">
        <f t="shared" si="101"/>
        <v>3.8841562229910469E-4</v>
      </c>
      <c r="W118" s="25">
        <f t="shared" si="102"/>
        <v>1.1218308279111935E-3</v>
      </c>
      <c r="X118" s="416">
        <v>1028577964.0700001</v>
      </c>
      <c r="Y118" s="416">
        <v>1.3308</v>
      </c>
      <c r="Z118" s="25">
        <f t="shared" si="103"/>
        <v>1.0545993545516157E-2</v>
      </c>
      <c r="AA118" s="25">
        <f t="shared" si="104"/>
        <v>-5.8269834155087619E-3</v>
      </c>
      <c r="AB118" s="416">
        <v>1024997321.97</v>
      </c>
      <c r="AC118" s="416">
        <v>1.3262</v>
      </c>
      <c r="AD118" s="25">
        <f t="shared" si="105"/>
        <v>-3.4811577003183228E-3</v>
      </c>
      <c r="AE118" s="25">
        <f t="shared" si="106"/>
        <v>-3.4565674782085494E-3</v>
      </c>
      <c r="AF118" s="416">
        <v>1031174933.52</v>
      </c>
      <c r="AG118" s="416">
        <v>1.3369</v>
      </c>
      <c r="AH118" s="25">
        <f t="shared" si="107"/>
        <v>6.0269538442567373E-3</v>
      </c>
      <c r="AI118" s="25">
        <f t="shared" si="108"/>
        <v>8.0681646810435315E-3</v>
      </c>
      <c r="AJ118" s="26">
        <f t="shared" si="54"/>
        <v>-1.8761787680795321E-3</v>
      </c>
      <c r="AK118" s="26">
        <f t="shared" si="55"/>
        <v>-2.0793770127556111E-3</v>
      </c>
      <c r="AL118" s="27">
        <f t="shared" si="56"/>
        <v>4.6837133320246777E-3</v>
      </c>
      <c r="AM118" s="27">
        <f t="shared" si="57"/>
        <v>3.6033330831018056E-3</v>
      </c>
      <c r="AN118" s="28">
        <f t="shared" si="58"/>
        <v>9.4761713878386746E-3</v>
      </c>
      <c r="AO118" s="85">
        <f t="shared" si="59"/>
        <v>8.544950836753799E-3</v>
      </c>
      <c r="AP118" s="32"/>
      <c r="AQ118" s="30"/>
      <c r="AR118" s="34"/>
      <c r="AS118" s="31"/>
      <c r="AT118" s="31"/>
    </row>
    <row r="119" spans="1:46">
      <c r="A119" s="229" t="s">
        <v>9</v>
      </c>
      <c r="B119" s="416">
        <v>4647907350.4200001</v>
      </c>
      <c r="C119" s="416">
        <v>520.55050000000006</v>
      </c>
      <c r="D119" s="416">
        <v>4544182284.0600004</v>
      </c>
      <c r="E119" s="416">
        <v>509.37889999999999</v>
      </c>
      <c r="F119" s="25">
        <f t="shared" si="93"/>
        <v>-2.231650903080646E-2</v>
      </c>
      <c r="G119" s="25">
        <f t="shared" si="94"/>
        <v>-2.1461126249998928E-2</v>
      </c>
      <c r="H119" s="416">
        <v>4546860365.2799997</v>
      </c>
      <c r="I119" s="416">
        <v>509.85250000000002</v>
      </c>
      <c r="J119" s="25">
        <f t="shared" si="95"/>
        <v>5.8934282398693334E-4</v>
      </c>
      <c r="K119" s="25">
        <f t="shared" si="96"/>
        <v>9.2975975251435253E-4</v>
      </c>
      <c r="L119" s="416">
        <v>4401170538.8100004</v>
      </c>
      <c r="M119" s="416">
        <v>494.2586</v>
      </c>
      <c r="N119" s="25">
        <f t="shared" si="97"/>
        <v>-3.2041851907855454E-2</v>
      </c>
      <c r="O119" s="25">
        <f t="shared" si="98"/>
        <v>-3.0585120206334221E-2</v>
      </c>
      <c r="P119" s="416">
        <v>4375631299.6000004</v>
      </c>
      <c r="Q119" s="416">
        <v>491.64679999999998</v>
      </c>
      <c r="R119" s="25">
        <f t="shared" si="99"/>
        <v>-5.8028288121971753E-3</v>
      </c>
      <c r="S119" s="25">
        <f t="shared" si="100"/>
        <v>-5.2842783109894632E-3</v>
      </c>
      <c r="T119" s="416">
        <v>4391303126.6099997</v>
      </c>
      <c r="U119" s="416">
        <v>493.435</v>
      </c>
      <c r="V119" s="25">
        <f t="shared" si="101"/>
        <v>3.5816150715056636E-3</v>
      </c>
      <c r="W119" s="25">
        <f t="shared" si="102"/>
        <v>3.637163915233492E-3</v>
      </c>
      <c r="X119" s="416">
        <v>4378193742.9300003</v>
      </c>
      <c r="Y119" s="416">
        <v>491.55709999999999</v>
      </c>
      <c r="Z119" s="25">
        <f t="shared" si="103"/>
        <v>-2.9853060246650613E-3</v>
      </c>
      <c r="AA119" s="25">
        <f t="shared" si="104"/>
        <v>-3.8057697569082271E-3</v>
      </c>
      <c r="AB119" s="416">
        <v>4404854686.9899998</v>
      </c>
      <c r="AC119" s="416">
        <v>495.0299</v>
      </c>
      <c r="AD119" s="25">
        <f t="shared" si="105"/>
        <v>6.0894847568251451E-3</v>
      </c>
      <c r="AE119" s="25">
        <f t="shared" si="106"/>
        <v>7.0648964281057212E-3</v>
      </c>
      <c r="AF119" s="416">
        <v>4494604868.8900003</v>
      </c>
      <c r="AG119" s="416">
        <v>505.96800000000002</v>
      </c>
      <c r="AH119" s="25">
        <f t="shared" si="107"/>
        <v>2.0375287785334456E-2</v>
      </c>
      <c r="AI119" s="25">
        <f t="shared" si="108"/>
        <v>2.2095837039338474E-2</v>
      </c>
      <c r="AJ119" s="26">
        <f t="shared" si="54"/>
        <v>-4.0638456672339937E-3</v>
      </c>
      <c r="AK119" s="26">
        <f t="shared" si="55"/>
        <v>-3.4260796736298497E-3</v>
      </c>
      <c r="AL119" s="27">
        <f t="shared" si="56"/>
        <v>-1.0910085043002529E-2</v>
      </c>
      <c r="AM119" s="27">
        <f t="shared" si="57"/>
        <v>-6.6961941297528612E-3</v>
      </c>
      <c r="AN119" s="28">
        <f t="shared" si="58"/>
        <v>1.6477614506866269E-2</v>
      </c>
      <c r="AO119" s="85">
        <f t="shared" si="59"/>
        <v>1.6461058001828593E-2</v>
      </c>
      <c r="AP119" s="32"/>
      <c r="AQ119" s="58">
        <f>SUM(AQ111:AQ115)</f>
        <v>4923038917.1999998</v>
      </c>
      <c r="AR119" s="15"/>
      <c r="AS119" s="31" t="e">
        <f>(#REF!/AQ119)-1</f>
        <v>#REF!</v>
      </c>
      <c r="AT119" s="31" t="e">
        <f>(#REF!/AR119)-1</f>
        <v>#REF!</v>
      </c>
    </row>
    <row r="120" spans="1:46">
      <c r="A120" s="229" t="s">
        <v>17</v>
      </c>
      <c r="B120" s="416">
        <v>2537354659.6100001</v>
      </c>
      <c r="C120" s="416">
        <v>13.5992</v>
      </c>
      <c r="D120" s="416">
        <v>2447361377.29</v>
      </c>
      <c r="E120" s="416">
        <v>13.427300000000001</v>
      </c>
      <c r="F120" s="25">
        <f t="shared" si="93"/>
        <v>-3.5467364398255798E-2</v>
      </c>
      <c r="G120" s="25">
        <f t="shared" si="94"/>
        <v>-1.2640449438202177E-2</v>
      </c>
      <c r="H120" s="416">
        <v>2456831591.1100001</v>
      </c>
      <c r="I120" s="416">
        <v>13.4442</v>
      </c>
      <c r="J120" s="25">
        <f t="shared" si="95"/>
        <v>3.8695608698731208E-3</v>
      </c>
      <c r="K120" s="25">
        <f t="shared" si="96"/>
        <v>1.2586298064390974E-3</v>
      </c>
      <c r="L120" s="416">
        <v>2459720297.7399998</v>
      </c>
      <c r="M120" s="416">
        <v>13.488200000000001</v>
      </c>
      <c r="N120" s="25">
        <f t="shared" si="97"/>
        <v>1.1757853653674795E-3</v>
      </c>
      <c r="O120" s="25">
        <f t="shared" si="98"/>
        <v>3.2727867779414528E-3</v>
      </c>
      <c r="P120" s="416">
        <v>2433270163.4299998</v>
      </c>
      <c r="Q120" s="416">
        <v>13.4885</v>
      </c>
      <c r="R120" s="25">
        <f t="shared" si="99"/>
        <v>-1.0753309770343573E-2</v>
      </c>
      <c r="S120" s="25">
        <f t="shared" si="100"/>
        <v>2.2241663083235776E-5</v>
      </c>
      <c r="T120" s="416">
        <v>2451494290.5599999</v>
      </c>
      <c r="U120" s="416">
        <v>13.4862</v>
      </c>
      <c r="V120" s="25">
        <f t="shared" si="101"/>
        <v>7.4895617444759683E-3</v>
      </c>
      <c r="W120" s="25">
        <f t="shared" si="102"/>
        <v>-1.7051562442080059E-4</v>
      </c>
      <c r="X120" s="416">
        <v>2451494290.5599999</v>
      </c>
      <c r="Y120" s="416">
        <v>13.432</v>
      </c>
      <c r="Z120" s="25">
        <f t="shared" si="103"/>
        <v>0</v>
      </c>
      <c r="AA120" s="25">
        <f t="shared" si="104"/>
        <v>-4.0189230472631133E-3</v>
      </c>
      <c r="AB120" s="416">
        <v>2465604232.6500001</v>
      </c>
      <c r="AC120" s="416">
        <v>13.5398</v>
      </c>
      <c r="AD120" s="25">
        <f t="shared" si="105"/>
        <v>5.7556495825152381E-3</v>
      </c>
      <c r="AE120" s="25">
        <f t="shared" si="106"/>
        <v>8.0256104824299596E-3</v>
      </c>
      <c r="AF120" s="416">
        <v>2470783840</v>
      </c>
      <c r="AG120" s="416">
        <v>13.718999999999999</v>
      </c>
      <c r="AH120" s="25">
        <f t="shared" si="107"/>
        <v>2.1007456433642345E-3</v>
      </c>
      <c r="AI120" s="25">
        <f t="shared" si="108"/>
        <v>1.3235055170681975E-2</v>
      </c>
      <c r="AJ120" s="26">
        <f t="shared" si="54"/>
        <v>-3.2286713703754172E-3</v>
      </c>
      <c r="AK120" s="26">
        <f t="shared" si="55"/>
        <v>1.1230544738362034E-3</v>
      </c>
      <c r="AL120" s="27">
        <f t="shared" si="56"/>
        <v>9.5704961790056865E-3</v>
      </c>
      <c r="AM120" s="27">
        <f t="shared" si="57"/>
        <v>2.1724397309957975E-2</v>
      </c>
      <c r="AN120" s="28">
        <f t="shared" si="58"/>
        <v>1.4142959883594682E-2</v>
      </c>
      <c r="AO120" s="85">
        <f t="shared" si="59"/>
        <v>7.7251412857158369E-3</v>
      </c>
      <c r="AP120" s="32"/>
      <c r="AQ120" s="14" t="e">
        <f>SUM(AQ20,AQ52,#REF!,#REF!,AQ90,AQ109,AQ119)</f>
        <v>#REF!</v>
      </c>
      <c r="AR120" s="15"/>
      <c r="AS120" s="31" t="e">
        <f>(#REF!/AQ120)-1</f>
        <v>#REF!</v>
      </c>
      <c r="AT120" s="31" t="e">
        <f>(#REF!/AR120)-1</f>
        <v>#REF!</v>
      </c>
    </row>
    <row r="121" spans="1:46" ht="15" customHeight="1">
      <c r="A121" s="230" t="s">
        <v>138</v>
      </c>
      <c r="B121" s="416">
        <v>4742055053.3599997</v>
      </c>
      <c r="C121" s="416">
        <v>194.12</v>
      </c>
      <c r="D121" s="416">
        <v>4683260416.71</v>
      </c>
      <c r="E121" s="416">
        <v>191.71</v>
      </c>
      <c r="F121" s="25">
        <f t="shared" si="93"/>
        <v>-1.2398556319657333E-2</v>
      </c>
      <c r="G121" s="25">
        <f t="shared" si="94"/>
        <v>-1.2415001030290524E-2</v>
      </c>
      <c r="H121" s="416">
        <v>4700616779.75</v>
      </c>
      <c r="I121" s="416">
        <v>192.4</v>
      </c>
      <c r="J121" s="25">
        <f t="shared" si="95"/>
        <v>3.7060426915556497E-3</v>
      </c>
      <c r="K121" s="25">
        <f t="shared" si="96"/>
        <v>3.5991862709300387E-3</v>
      </c>
      <c r="L121" s="416">
        <v>4691399861.1499996</v>
      </c>
      <c r="M121" s="416">
        <v>192</v>
      </c>
      <c r="N121" s="25">
        <f t="shared" si="97"/>
        <v>-1.9607891967935703E-3</v>
      </c>
      <c r="O121" s="25">
        <f t="shared" si="98"/>
        <v>-2.0790020790021086E-3</v>
      </c>
      <c r="P121" s="416">
        <v>4695141972.0100002</v>
      </c>
      <c r="Q121" s="416">
        <v>192.04</v>
      </c>
      <c r="R121" s="25">
        <f t="shared" si="99"/>
        <v>7.9765335949924965E-4</v>
      </c>
      <c r="S121" s="25">
        <f t="shared" si="100"/>
        <v>2.0833333333329188E-4</v>
      </c>
      <c r="T121" s="416">
        <v>4682905106.3000002</v>
      </c>
      <c r="U121" s="416">
        <v>191.55</v>
      </c>
      <c r="V121" s="25">
        <f t="shared" si="101"/>
        <v>-2.6062823622693158E-3</v>
      </c>
      <c r="W121" s="25">
        <f t="shared" si="102"/>
        <v>-2.5515517600498889E-3</v>
      </c>
      <c r="X121" s="416">
        <v>4669570709.5200005</v>
      </c>
      <c r="Y121" s="416">
        <v>191.02</v>
      </c>
      <c r="Z121" s="25">
        <f t="shared" si="103"/>
        <v>-2.8474625210877578E-3</v>
      </c>
      <c r="AA121" s="25">
        <f t="shared" si="104"/>
        <v>-2.7669015922735635E-3</v>
      </c>
      <c r="AB121" s="416">
        <v>4691795082.2399998</v>
      </c>
      <c r="AC121" s="416">
        <v>192.15</v>
      </c>
      <c r="AD121" s="25">
        <f t="shared" si="105"/>
        <v>4.7594038301400571E-3</v>
      </c>
      <c r="AE121" s="25">
        <f t="shared" si="106"/>
        <v>5.9156109307925628E-3</v>
      </c>
      <c r="AF121" s="416">
        <v>4740977303.1099997</v>
      </c>
      <c r="AG121" s="416">
        <v>194.05</v>
      </c>
      <c r="AH121" s="25">
        <f t="shared" si="107"/>
        <v>1.0482602076158632E-2</v>
      </c>
      <c r="AI121" s="25">
        <f t="shared" si="108"/>
        <v>9.888108248764016E-3</v>
      </c>
      <c r="AJ121" s="26">
        <f t="shared" si="54"/>
        <v>-8.4235553067988321E-6</v>
      </c>
      <c r="AK121" s="26">
        <f t="shared" si="55"/>
        <v>-2.5152209724522111E-5</v>
      </c>
      <c r="AL121" s="27">
        <f t="shared" si="56"/>
        <v>1.2324082212909666E-2</v>
      </c>
      <c r="AM121" s="27">
        <f t="shared" si="57"/>
        <v>1.2205936049241058E-2</v>
      </c>
      <c r="AN121" s="28">
        <f t="shared" si="58"/>
        <v>6.7546486681985098E-3</v>
      </c>
      <c r="AO121" s="85">
        <f t="shared" si="59"/>
        <v>6.7441221177866519E-3</v>
      </c>
      <c r="AP121" s="32"/>
      <c r="AQ121" s="59"/>
      <c r="AR121" s="60"/>
      <c r="AS121" s="31" t="e">
        <f>(#REF!/AQ121)-1</f>
        <v>#REF!</v>
      </c>
      <c r="AT121" s="31" t="e">
        <f>(#REF!/AR121)-1</f>
        <v>#REF!</v>
      </c>
    </row>
    <row r="122" spans="1:46" ht="17.25" customHeight="1">
      <c r="A122" s="229" t="s">
        <v>136</v>
      </c>
      <c r="B122" s="416">
        <v>4707654233.2700005</v>
      </c>
      <c r="C122" s="416">
        <v>191.29929999999999</v>
      </c>
      <c r="D122" s="416">
        <v>4618661290.1599998</v>
      </c>
      <c r="E122" s="416">
        <v>187.65270000000001</v>
      </c>
      <c r="F122" s="25">
        <f t="shared" si="93"/>
        <v>-1.890388263459717E-2</v>
      </c>
      <c r="G122" s="25">
        <f t="shared" si="94"/>
        <v>-1.906227571141127E-2</v>
      </c>
      <c r="H122" s="416">
        <v>4615892332.5200005</v>
      </c>
      <c r="I122" s="416">
        <v>187.54239999999999</v>
      </c>
      <c r="J122" s="25">
        <f t="shared" si="95"/>
        <v>-5.9951519846207805E-4</v>
      </c>
      <c r="K122" s="25">
        <f t="shared" si="96"/>
        <v>-5.8778797214227986E-4</v>
      </c>
      <c r="L122" s="416">
        <v>4619707690.8000002</v>
      </c>
      <c r="M122" s="416">
        <v>187.70660000000001</v>
      </c>
      <c r="N122" s="25">
        <f t="shared" si="97"/>
        <v>8.2657003351652614E-4</v>
      </c>
      <c r="O122" s="25">
        <f t="shared" si="98"/>
        <v>8.7553534560729917E-4</v>
      </c>
      <c r="P122" s="416">
        <v>4626309644.2700005</v>
      </c>
      <c r="Q122" s="416">
        <v>187.96809999999999</v>
      </c>
      <c r="R122" s="25">
        <f t="shared" si="99"/>
        <v>1.4290846763200724E-3</v>
      </c>
      <c r="S122" s="25">
        <f t="shared" si="100"/>
        <v>1.3931316213707128E-3</v>
      </c>
      <c r="T122" s="416">
        <v>4599577931.9899998</v>
      </c>
      <c r="U122" s="416">
        <v>186.8698</v>
      </c>
      <c r="V122" s="25">
        <f t="shared" si="101"/>
        <v>-5.7781934923248667E-3</v>
      </c>
      <c r="W122" s="25">
        <f t="shared" si="102"/>
        <v>-5.8430127239674961E-3</v>
      </c>
      <c r="X122" s="416">
        <v>4590547690.4700003</v>
      </c>
      <c r="Y122" s="416">
        <v>186.48820000000001</v>
      </c>
      <c r="Z122" s="25">
        <f t="shared" si="103"/>
        <v>-1.9632761208793316E-3</v>
      </c>
      <c r="AA122" s="25">
        <f t="shared" si="104"/>
        <v>-2.0420635116000108E-3</v>
      </c>
      <c r="AB122" s="416">
        <v>4636996240.8400002</v>
      </c>
      <c r="AC122" s="416">
        <v>188.3837</v>
      </c>
      <c r="AD122" s="25">
        <f t="shared" si="105"/>
        <v>1.0118302542946522E-2</v>
      </c>
      <c r="AE122" s="25">
        <f t="shared" si="106"/>
        <v>1.0164181969690298E-2</v>
      </c>
      <c r="AF122" s="416">
        <v>4700703699.2399998</v>
      </c>
      <c r="AG122" s="416">
        <v>190.9682</v>
      </c>
      <c r="AH122" s="25">
        <f t="shared" si="107"/>
        <v>1.3738949762111279E-2</v>
      </c>
      <c r="AI122" s="25">
        <f t="shared" si="108"/>
        <v>1.3719339836726805E-2</v>
      </c>
      <c r="AJ122" s="26">
        <f t="shared" si="54"/>
        <v>-1.4149505392113074E-4</v>
      </c>
      <c r="AK122" s="26">
        <f t="shared" si="55"/>
        <v>-1.7286889321574254E-4</v>
      </c>
      <c r="AL122" s="27">
        <f t="shared" si="56"/>
        <v>1.7763244352815014E-2</v>
      </c>
      <c r="AM122" s="27">
        <f t="shared" si="57"/>
        <v>1.7668277621371745E-2</v>
      </c>
      <c r="AN122" s="28">
        <f t="shared" si="58"/>
        <v>9.9186857672340176E-3</v>
      </c>
      <c r="AO122" s="85">
        <f t="shared" si="59"/>
        <v>9.9715728832833542E-3</v>
      </c>
      <c r="AP122" s="32"/>
      <c r="AQ122" s="495" t="s">
        <v>91</v>
      </c>
      <c r="AR122" s="495"/>
      <c r="AS122" s="31" t="e">
        <f>(#REF!/AQ122)-1</f>
        <v>#REF!</v>
      </c>
      <c r="AT122" s="31" t="e">
        <f>(#REF!/AR122)-1</f>
        <v>#REF!</v>
      </c>
    </row>
    <row r="123" spans="1:46" ht="16.5" customHeight="1">
      <c r="A123" s="229" t="s">
        <v>11</v>
      </c>
      <c r="B123" s="417">
        <v>2223493552.1100001</v>
      </c>
      <c r="C123" s="416">
        <v>4078.25</v>
      </c>
      <c r="D123" s="417">
        <v>2165142828.2224717</v>
      </c>
      <c r="E123" s="416">
        <v>4023.6275305875961</v>
      </c>
      <c r="F123" s="25">
        <f t="shared" si="93"/>
        <v>-2.6242812277173497E-2</v>
      </c>
      <c r="G123" s="25">
        <f t="shared" si="94"/>
        <v>-1.3393604956146365E-2</v>
      </c>
      <c r="H123" s="417">
        <v>2177383208.8538618</v>
      </c>
      <c r="I123" s="416">
        <v>4050.66</v>
      </c>
      <c r="J123" s="25">
        <f t="shared" si="95"/>
        <v>5.6533825260106016E-3</v>
      </c>
      <c r="K123" s="25">
        <f t="shared" si="96"/>
        <v>6.7184323615700195E-3</v>
      </c>
      <c r="L123" s="417">
        <v>2184698713.6500001</v>
      </c>
      <c r="M123" s="416">
        <v>4036.8562000000002</v>
      </c>
      <c r="N123" s="25">
        <f t="shared" si="97"/>
        <v>3.3597690872196294E-3</v>
      </c>
      <c r="O123" s="25">
        <f t="shared" si="98"/>
        <v>-3.4077903354020537E-3</v>
      </c>
      <c r="P123" s="417">
        <v>2189592210.098</v>
      </c>
      <c r="Q123" s="416">
        <v>4032.5264796800102</v>
      </c>
      <c r="R123" s="25">
        <f t="shared" si="99"/>
        <v>2.2398953308414488E-3</v>
      </c>
      <c r="S123" s="25">
        <f t="shared" si="100"/>
        <v>-1.0725475730321962E-3</v>
      </c>
      <c r="T123" s="417">
        <v>2181913060.3150001</v>
      </c>
      <c r="U123" s="416">
        <v>4018.29648068815</v>
      </c>
      <c r="V123" s="25">
        <f t="shared" si="101"/>
        <v>-3.5071141318393233E-3</v>
      </c>
      <c r="W123" s="25">
        <f t="shared" si="102"/>
        <v>-3.5288048481678757E-3</v>
      </c>
      <c r="X123" s="417">
        <v>2166212484.7094002</v>
      </c>
      <c r="Y123" s="416">
        <v>3989.12942182706</v>
      </c>
      <c r="Z123" s="25">
        <f t="shared" si="103"/>
        <v>-7.195784236853694E-3</v>
      </c>
      <c r="AA123" s="25">
        <f t="shared" si="104"/>
        <v>-7.258563175033577E-3</v>
      </c>
      <c r="AB123" s="417">
        <v>2132140160.8108001</v>
      </c>
      <c r="AC123" s="416">
        <v>4018.5594916931</v>
      </c>
      <c r="AD123" s="25">
        <f t="shared" si="105"/>
        <v>-1.5728985101464293E-2</v>
      </c>
      <c r="AE123" s="25">
        <f t="shared" si="106"/>
        <v>7.3775670714039407E-3</v>
      </c>
      <c r="AF123" s="417">
        <v>2144846454.8896999</v>
      </c>
      <c r="AG123" s="416">
        <v>4044.3409353910301</v>
      </c>
      <c r="AH123" s="25">
        <f t="shared" si="107"/>
        <v>5.9594084443622937E-3</v>
      </c>
      <c r="AI123" s="25">
        <f t="shared" si="108"/>
        <v>6.4155933864420483E-3</v>
      </c>
      <c r="AJ123" s="26">
        <f t="shared" si="54"/>
        <v>-4.4327800448621044E-3</v>
      </c>
      <c r="AK123" s="26">
        <f t="shared" si="55"/>
        <v>-1.0187147585457574E-3</v>
      </c>
      <c r="AL123" s="27">
        <f t="shared" si="56"/>
        <v>-9.3741498566330579E-3</v>
      </c>
      <c r="AM123" s="27">
        <f t="shared" si="57"/>
        <v>5.147942906238428E-3</v>
      </c>
      <c r="AN123" s="28">
        <f t="shared" si="58"/>
        <v>1.1506206274688903E-2</v>
      </c>
      <c r="AO123" s="85">
        <f t="shared" si="59"/>
        <v>7.4614694045588483E-3</v>
      </c>
      <c r="AP123" s="32"/>
      <c r="AQ123" s="61" t="s">
        <v>79</v>
      </c>
      <c r="AR123" s="62" t="s">
        <v>80</v>
      </c>
      <c r="AS123" s="31" t="e">
        <f>(#REF!/AQ123)-1</f>
        <v>#REF!</v>
      </c>
      <c r="AT123" s="31" t="e">
        <f>(#REF!/AR123)-1</f>
        <v>#REF!</v>
      </c>
    </row>
    <row r="124" spans="1:46" ht="14.25" customHeight="1">
      <c r="A124" s="229" t="s">
        <v>172</v>
      </c>
      <c r="B124" s="416">
        <v>1883183188.0799999</v>
      </c>
      <c r="C124" s="416">
        <v>1.2842</v>
      </c>
      <c r="D124" s="416">
        <v>1773298962.8800001</v>
      </c>
      <c r="E124" s="416">
        <v>1.2763</v>
      </c>
      <c r="F124" s="25">
        <f t="shared" si="93"/>
        <v>-5.8350258166881955E-2</v>
      </c>
      <c r="G124" s="25">
        <f t="shared" si="94"/>
        <v>-6.151689767948932E-3</v>
      </c>
      <c r="H124" s="416">
        <v>1854210830.4942002</v>
      </c>
      <c r="I124" s="416">
        <v>1.2632000000000001</v>
      </c>
      <c r="J124" s="25">
        <f t="shared" si="95"/>
        <v>4.5627877367498043E-2</v>
      </c>
      <c r="K124" s="25">
        <f t="shared" si="96"/>
        <v>-1.0264044503643257E-2</v>
      </c>
      <c r="L124" s="416">
        <v>1864885045.4200001</v>
      </c>
      <c r="M124" s="416">
        <v>1.2467999999999999</v>
      </c>
      <c r="N124" s="25">
        <f t="shared" si="97"/>
        <v>5.7567428418886235E-3</v>
      </c>
      <c r="O124" s="25">
        <f t="shared" si="98"/>
        <v>-1.2982900569981151E-2</v>
      </c>
      <c r="P124" s="416">
        <v>1838587762.2410817</v>
      </c>
      <c r="Q124" s="416">
        <v>1.2742</v>
      </c>
      <c r="R124" s="25">
        <f t="shared" si="99"/>
        <v>-1.4101289108142222E-2</v>
      </c>
      <c r="S124" s="25">
        <f t="shared" si="100"/>
        <v>2.1976259223612522E-2</v>
      </c>
      <c r="T124" s="416">
        <v>1798666390.79</v>
      </c>
      <c r="U124" s="416">
        <v>1.2425999999999999</v>
      </c>
      <c r="V124" s="25">
        <f t="shared" si="101"/>
        <v>-2.1713062748998722E-2</v>
      </c>
      <c r="W124" s="25">
        <f t="shared" si="102"/>
        <v>-2.4799874431015598E-2</v>
      </c>
      <c r="X124" s="416">
        <v>1781535693.4000001</v>
      </c>
      <c r="Y124" s="416">
        <v>1.2303999999999999</v>
      </c>
      <c r="Z124" s="25">
        <f t="shared" si="103"/>
        <v>-9.5241104619049558E-3</v>
      </c>
      <c r="AA124" s="25">
        <f t="shared" si="104"/>
        <v>-9.818123289876057E-3</v>
      </c>
      <c r="AB124" s="416">
        <v>1806209818.892</v>
      </c>
      <c r="AC124" s="416">
        <v>1.2474000000000001</v>
      </c>
      <c r="AD124" s="25">
        <f t="shared" si="105"/>
        <v>1.3849919248550186E-2</v>
      </c>
      <c r="AE124" s="25">
        <f t="shared" si="106"/>
        <v>1.3816644993498153E-2</v>
      </c>
      <c r="AF124" s="416">
        <v>1813342752.0999999</v>
      </c>
      <c r="AG124" s="416">
        <v>1.2565999999999999</v>
      </c>
      <c r="AH124" s="25">
        <f t="shared" si="107"/>
        <v>3.949116616128001E-3</v>
      </c>
      <c r="AI124" s="25">
        <f t="shared" si="108"/>
        <v>7.3753407086739418E-3</v>
      </c>
      <c r="AJ124" s="26">
        <f t="shared" si="54"/>
        <v>-4.3131330514828755E-3</v>
      </c>
      <c r="AK124" s="26">
        <f t="shared" si="55"/>
        <v>-2.6060484545850473E-3</v>
      </c>
      <c r="AL124" s="27">
        <f t="shared" si="56"/>
        <v>2.2581521817937007E-2</v>
      </c>
      <c r="AM124" s="27">
        <f t="shared" si="57"/>
        <v>-1.5435242497845374E-2</v>
      </c>
      <c r="AN124" s="28">
        <f t="shared" si="58"/>
        <v>3.0093660674105842E-2</v>
      </c>
      <c r="AO124" s="85">
        <f t="shared" si="59"/>
        <v>1.5570568899785885E-2</v>
      </c>
      <c r="AP124" s="32"/>
      <c r="AQ124" s="55">
        <v>1901056000</v>
      </c>
      <c r="AR124" s="49">
        <v>12.64</v>
      </c>
      <c r="AS124" s="31" t="e">
        <f>(#REF!/AQ124)-1</f>
        <v>#REF!</v>
      </c>
      <c r="AT124" s="31" t="e">
        <f>(#REF!/AR124)-1</f>
        <v>#REF!</v>
      </c>
    </row>
    <row r="125" spans="1:46">
      <c r="A125" s="229" t="s">
        <v>32</v>
      </c>
      <c r="B125" s="417">
        <v>1226591768.6800001</v>
      </c>
      <c r="C125" s="416">
        <v>552.20000000000005</v>
      </c>
      <c r="D125" s="417">
        <v>1225379429.45</v>
      </c>
      <c r="E125" s="416">
        <v>552.20000000000005</v>
      </c>
      <c r="F125" s="25">
        <f t="shared" si="93"/>
        <v>-9.8838037312502184E-4</v>
      </c>
      <c r="G125" s="25">
        <f t="shared" si="94"/>
        <v>0</v>
      </c>
      <c r="H125" s="417">
        <v>1112149545.6300001</v>
      </c>
      <c r="I125" s="416">
        <v>552.20000000000005</v>
      </c>
      <c r="J125" s="25">
        <f t="shared" si="95"/>
        <v>-9.2403937179541276E-2</v>
      </c>
      <c r="K125" s="25">
        <f t="shared" si="96"/>
        <v>0</v>
      </c>
      <c r="L125" s="417">
        <v>1105310032.8900001</v>
      </c>
      <c r="M125" s="416">
        <v>552.20000000000005</v>
      </c>
      <c r="N125" s="25">
        <f t="shared" si="97"/>
        <v>-6.1498139048608126E-3</v>
      </c>
      <c r="O125" s="25">
        <f t="shared" si="98"/>
        <v>0</v>
      </c>
      <c r="P125" s="417">
        <v>1105948837.75</v>
      </c>
      <c r="Q125" s="416">
        <v>552.20000000000005</v>
      </c>
      <c r="R125" s="25">
        <f t="shared" si="99"/>
        <v>5.779417909829727E-4</v>
      </c>
      <c r="S125" s="25">
        <f t="shared" si="100"/>
        <v>0</v>
      </c>
      <c r="T125" s="417">
        <v>1104082410.6800001</v>
      </c>
      <c r="U125" s="416">
        <v>552.20000000000005</v>
      </c>
      <c r="V125" s="25">
        <f t="shared" si="101"/>
        <v>-1.6876251471063435E-3</v>
      </c>
      <c r="W125" s="25">
        <f t="shared" si="102"/>
        <v>0</v>
      </c>
      <c r="X125" s="417">
        <v>1103445188.95</v>
      </c>
      <c r="Y125" s="416">
        <v>552.20000000000005</v>
      </c>
      <c r="Z125" s="25">
        <f t="shared" si="103"/>
        <v>-5.7715051325521677E-4</v>
      </c>
      <c r="AA125" s="25">
        <f t="shared" si="104"/>
        <v>0</v>
      </c>
      <c r="AB125" s="417">
        <v>1103445188.95</v>
      </c>
      <c r="AC125" s="416">
        <v>552.20000000000005</v>
      </c>
      <c r="AD125" s="25">
        <f t="shared" si="105"/>
        <v>0</v>
      </c>
      <c r="AE125" s="25">
        <f t="shared" si="106"/>
        <v>0</v>
      </c>
      <c r="AF125" s="417">
        <v>1102073844.8800001</v>
      </c>
      <c r="AG125" s="416">
        <v>552.20000000000005</v>
      </c>
      <c r="AH125" s="25">
        <f t="shared" si="107"/>
        <v>-1.2427840401432683E-3</v>
      </c>
      <c r="AI125" s="25">
        <f t="shared" si="108"/>
        <v>0</v>
      </c>
      <c r="AJ125" s="26">
        <f t="shared" si="54"/>
        <v>-1.2808968670881122E-2</v>
      </c>
      <c r="AK125" s="26">
        <f t="shared" si="55"/>
        <v>0</v>
      </c>
      <c r="AL125" s="27">
        <f t="shared" si="56"/>
        <v>-0.10062645218823731</v>
      </c>
      <c r="AM125" s="27">
        <f t="shared" si="57"/>
        <v>0</v>
      </c>
      <c r="AN125" s="28">
        <f t="shared" si="58"/>
        <v>3.2226402210544229E-2</v>
      </c>
      <c r="AO125" s="85">
        <f t="shared" si="59"/>
        <v>0</v>
      </c>
      <c r="AP125" s="32"/>
      <c r="AQ125" s="55">
        <v>106884243.56</v>
      </c>
      <c r="AR125" s="49">
        <v>2.92</v>
      </c>
      <c r="AS125" s="31" t="e">
        <f>(#REF!/AQ125)-1</f>
        <v>#REF!</v>
      </c>
      <c r="AT125" s="31" t="e">
        <f>(#REF!/AR125)-1</f>
        <v>#REF!</v>
      </c>
    </row>
    <row r="126" spans="1:46">
      <c r="A126" s="229" t="s">
        <v>57</v>
      </c>
      <c r="B126" s="417">
        <v>2137299574.29</v>
      </c>
      <c r="C126" s="416">
        <v>2.93</v>
      </c>
      <c r="D126" s="417">
        <v>2117311686.73</v>
      </c>
      <c r="E126" s="416">
        <v>2.91</v>
      </c>
      <c r="F126" s="25">
        <f t="shared" si="93"/>
        <v>-9.3519354050495326E-3</v>
      </c>
      <c r="G126" s="25">
        <f t="shared" si="94"/>
        <v>-6.8259385665529063E-3</v>
      </c>
      <c r="H126" s="417">
        <v>2124426596.95</v>
      </c>
      <c r="I126" s="416">
        <v>2.92</v>
      </c>
      <c r="J126" s="25">
        <f t="shared" si="95"/>
        <v>3.3603508942929303E-3</v>
      </c>
      <c r="K126" s="25">
        <f t="shared" si="96"/>
        <v>3.4364261168384146E-3</v>
      </c>
      <c r="L126" s="417">
        <v>2144776786.8</v>
      </c>
      <c r="M126" s="416">
        <v>2.95</v>
      </c>
      <c r="N126" s="25">
        <f t="shared" si="97"/>
        <v>9.5791447344974381E-3</v>
      </c>
      <c r="O126" s="25">
        <f t="shared" si="98"/>
        <v>1.0273972602739812E-2</v>
      </c>
      <c r="P126" s="417">
        <v>2137385052.3800001</v>
      </c>
      <c r="Q126" s="416">
        <v>2.94</v>
      </c>
      <c r="R126" s="25">
        <f t="shared" si="99"/>
        <v>-3.4463886710692547E-3</v>
      </c>
      <c r="S126" s="25">
        <f t="shared" si="100"/>
        <v>-3.3898305084746542E-3</v>
      </c>
      <c r="T126" s="417">
        <v>2128434057.8499999</v>
      </c>
      <c r="U126" s="416">
        <v>2.93</v>
      </c>
      <c r="V126" s="25">
        <f t="shared" si="101"/>
        <v>-4.1878249873756653E-3</v>
      </c>
      <c r="W126" s="25">
        <f t="shared" si="102"/>
        <v>-3.4013605442176145E-3</v>
      </c>
      <c r="X126" s="417">
        <v>2123288105.1099999</v>
      </c>
      <c r="Y126" s="416">
        <v>2.92</v>
      </c>
      <c r="Z126" s="25">
        <f t="shared" si="103"/>
        <v>-2.4177177211673179E-3</v>
      </c>
      <c r="AA126" s="25">
        <f t="shared" si="104"/>
        <v>-3.412969283276529E-3</v>
      </c>
      <c r="AB126" s="417">
        <v>2161985931.98</v>
      </c>
      <c r="AC126" s="416">
        <v>2.97</v>
      </c>
      <c r="AD126" s="25">
        <f t="shared" si="105"/>
        <v>1.8225424414552226E-2</v>
      </c>
      <c r="AE126" s="25">
        <f t="shared" si="106"/>
        <v>1.7123287671232969E-2</v>
      </c>
      <c r="AF126" s="417">
        <v>2123148778.6199999</v>
      </c>
      <c r="AG126" s="416">
        <v>3.03</v>
      </c>
      <c r="AH126" s="25">
        <f t="shared" si="107"/>
        <v>-1.796364758230971E-2</v>
      </c>
      <c r="AI126" s="25">
        <f t="shared" si="108"/>
        <v>2.0202020202020068E-2</v>
      </c>
      <c r="AJ126" s="26">
        <f t="shared" si="54"/>
        <v>-7.7532429045361079E-4</v>
      </c>
      <c r="AK126" s="26">
        <f t="shared" si="55"/>
        <v>4.250700961288695E-3</v>
      </c>
      <c r="AL126" s="27">
        <f t="shared" si="56"/>
        <v>2.7568411049649173E-3</v>
      </c>
      <c r="AM126" s="27">
        <f t="shared" si="57"/>
        <v>4.1237113402061737E-2</v>
      </c>
      <c r="AN126" s="28">
        <f t="shared" si="58"/>
        <v>1.1185585157965534E-2</v>
      </c>
      <c r="AO126" s="85">
        <f t="shared" si="59"/>
        <v>1.0388499617952865E-2</v>
      </c>
      <c r="AP126" s="32"/>
      <c r="AQ126" s="55">
        <v>84059843.040000007</v>
      </c>
      <c r="AR126" s="49">
        <v>7.19</v>
      </c>
      <c r="AS126" s="31" t="e">
        <f>(#REF!/AQ126)-1</f>
        <v>#REF!</v>
      </c>
      <c r="AT126" s="31" t="e">
        <f>(#REF!/AR126)-1</f>
        <v>#REF!</v>
      </c>
    </row>
    <row r="127" spans="1:46">
      <c r="A127" s="230" t="s">
        <v>53</v>
      </c>
      <c r="B127" s="416">
        <v>158760361.28999999</v>
      </c>
      <c r="C127" s="416">
        <v>1.65</v>
      </c>
      <c r="D127" s="416">
        <v>157076403.80000001</v>
      </c>
      <c r="E127" s="416">
        <v>1.6355999999999999</v>
      </c>
      <c r="F127" s="25">
        <f t="shared" si="93"/>
        <v>-1.0606913944495092E-2</v>
      </c>
      <c r="G127" s="25">
        <f t="shared" si="94"/>
        <v>-8.7272727272727085E-3</v>
      </c>
      <c r="H127" s="416">
        <v>157852692.91</v>
      </c>
      <c r="I127" s="416">
        <v>1.6446000000000001</v>
      </c>
      <c r="J127" s="25">
        <f t="shared" si="95"/>
        <v>4.942111553485823E-3</v>
      </c>
      <c r="K127" s="25">
        <f t="shared" si="96"/>
        <v>5.5025678650037413E-3</v>
      </c>
      <c r="L127" s="416">
        <v>157273517.08000001</v>
      </c>
      <c r="M127" s="416">
        <v>1.6392</v>
      </c>
      <c r="N127" s="25">
        <f t="shared" si="97"/>
        <v>-3.6690905889720962E-3</v>
      </c>
      <c r="O127" s="25">
        <f t="shared" si="98"/>
        <v>-3.2834731849690326E-3</v>
      </c>
      <c r="P127" s="416">
        <v>156353641.58000001</v>
      </c>
      <c r="Q127" s="416">
        <v>1.7888999999999999</v>
      </c>
      <c r="R127" s="25">
        <f t="shared" si="99"/>
        <v>-5.8488899916448664E-3</v>
      </c>
      <c r="S127" s="25">
        <f t="shared" si="100"/>
        <v>9.1325036603221055E-2</v>
      </c>
      <c r="T127" s="416">
        <v>157021149.38</v>
      </c>
      <c r="U127" s="416">
        <v>1.6432</v>
      </c>
      <c r="V127" s="25">
        <f t="shared" si="101"/>
        <v>4.2692181215264156E-3</v>
      </c>
      <c r="W127" s="25">
        <f t="shared" si="102"/>
        <v>-8.14466990888255E-2</v>
      </c>
      <c r="X127" s="416">
        <v>156497948.69999999</v>
      </c>
      <c r="Y127" s="416">
        <v>1.64</v>
      </c>
      <c r="Z127" s="25">
        <f t="shared" si="103"/>
        <v>-3.3320395505055957E-3</v>
      </c>
      <c r="AA127" s="25">
        <f t="shared" si="104"/>
        <v>-1.9474196689387121E-3</v>
      </c>
      <c r="AB127" s="416">
        <v>157470473.05000001</v>
      </c>
      <c r="AC127" s="416">
        <v>1.6488</v>
      </c>
      <c r="AD127" s="25">
        <f t="shared" si="105"/>
        <v>6.2142945519644624E-3</v>
      </c>
      <c r="AE127" s="25">
        <f t="shared" si="106"/>
        <v>5.3658536585366717E-3</v>
      </c>
      <c r="AF127" s="416">
        <v>151960691.87</v>
      </c>
      <c r="AG127" s="416">
        <v>1.5928</v>
      </c>
      <c r="AH127" s="25">
        <f t="shared" si="107"/>
        <v>-3.4989297188753231E-2</v>
      </c>
      <c r="AI127" s="25">
        <f t="shared" si="108"/>
        <v>-3.396409509946631E-2</v>
      </c>
      <c r="AJ127" s="26">
        <f t="shared" si="54"/>
        <v>-5.3775758796742726E-3</v>
      </c>
      <c r="AK127" s="26">
        <f t="shared" si="55"/>
        <v>-3.396937705338849E-3</v>
      </c>
      <c r="AL127" s="27">
        <f t="shared" si="56"/>
        <v>-3.2568303107535279E-2</v>
      </c>
      <c r="AM127" s="27">
        <f t="shared" si="57"/>
        <v>-2.6167767180239637E-2</v>
      </c>
      <c r="AN127" s="28">
        <f t="shared" si="58"/>
        <v>1.3338737018072087E-2</v>
      </c>
      <c r="AO127" s="85">
        <f t="shared" si="59"/>
        <v>4.8084572726681568E-2</v>
      </c>
      <c r="AP127" s="32"/>
      <c r="AQ127" s="55">
        <v>82672021.189999998</v>
      </c>
      <c r="AR127" s="49">
        <v>18.53</v>
      </c>
      <c r="AS127" s="31" t="e">
        <f>(#REF!/AQ127)-1</f>
        <v>#REF!</v>
      </c>
      <c r="AT127" s="31" t="e">
        <f>(#REF!/AR127)-1</f>
        <v>#REF!</v>
      </c>
    </row>
    <row r="128" spans="1:46">
      <c r="A128" s="229" t="s">
        <v>231</v>
      </c>
      <c r="B128" s="416">
        <v>647822180.27999997</v>
      </c>
      <c r="C128" s="416">
        <v>1.1706000000000001</v>
      </c>
      <c r="D128" s="416">
        <v>638581224.24000001</v>
      </c>
      <c r="E128" s="416">
        <v>1.1538999999999999</v>
      </c>
      <c r="F128" s="25">
        <f t="shared" si="93"/>
        <v>-1.4264649036879009E-2</v>
      </c>
      <c r="G128" s="25">
        <f t="shared" si="94"/>
        <v>-1.4266188279514914E-2</v>
      </c>
      <c r="H128" s="416">
        <v>630381175.48000002</v>
      </c>
      <c r="I128" s="416">
        <v>1.1523000000000001</v>
      </c>
      <c r="J128" s="25">
        <f t="shared" si="95"/>
        <v>-1.2841042687653686E-2</v>
      </c>
      <c r="K128" s="25">
        <f t="shared" si="96"/>
        <v>-1.3866019585751139E-3</v>
      </c>
      <c r="L128" s="416">
        <v>629130151.47000003</v>
      </c>
      <c r="M128" s="416">
        <v>1.1499999999999999</v>
      </c>
      <c r="N128" s="25">
        <f t="shared" si="97"/>
        <v>-1.9845516628052948E-3</v>
      </c>
      <c r="O128" s="25">
        <f t="shared" si="98"/>
        <v>-1.9960079840321016E-3</v>
      </c>
      <c r="P128" s="416">
        <v>625604295.10000002</v>
      </c>
      <c r="Q128" s="416">
        <v>1.1436999999999999</v>
      </c>
      <c r="R128" s="25">
        <f t="shared" si="99"/>
        <v>-5.6043353855504009E-3</v>
      </c>
      <c r="S128" s="25">
        <f t="shared" si="100"/>
        <v>-5.4782608695651937E-3</v>
      </c>
      <c r="T128" s="416">
        <v>626367509.72000003</v>
      </c>
      <c r="U128" s="416">
        <v>1.1451</v>
      </c>
      <c r="V128" s="25">
        <f t="shared" si="101"/>
        <v>1.2199638429240777E-3</v>
      </c>
      <c r="W128" s="25">
        <f t="shared" si="102"/>
        <v>1.2240972282941925E-3</v>
      </c>
      <c r="X128" s="416">
        <v>624359942.82000005</v>
      </c>
      <c r="Y128" s="416">
        <v>1.1411</v>
      </c>
      <c r="Z128" s="25">
        <f t="shared" si="103"/>
        <v>-3.2050942439485765E-3</v>
      </c>
      <c r="AA128" s="25">
        <f t="shared" si="104"/>
        <v>-3.4931447035193462E-3</v>
      </c>
      <c r="AB128" s="416">
        <v>623144755.87</v>
      </c>
      <c r="AC128" s="416">
        <v>1.1388</v>
      </c>
      <c r="AD128" s="25">
        <f t="shared" si="105"/>
        <v>-1.9462923013790785E-3</v>
      </c>
      <c r="AE128" s="25">
        <f t="shared" si="106"/>
        <v>-2.0155989834370071E-3</v>
      </c>
      <c r="AF128" s="416">
        <v>629848394.17999995</v>
      </c>
      <c r="AG128" s="416">
        <v>1.1501999999999999</v>
      </c>
      <c r="AH128" s="25">
        <f t="shared" si="107"/>
        <v>1.0757754513460836E-2</v>
      </c>
      <c r="AI128" s="25">
        <f t="shared" si="108"/>
        <v>1.0010537407797554E-2</v>
      </c>
      <c r="AJ128" s="26">
        <f t="shared" si="54"/>
        <v>-3.483530870228891E-3</v>
      </c>
      <c r="AK128" s="26">
        <f t="shared" si="55"/>
        <v>-2.1751460178189904E-3</v>
      </c>
      <c r="AL128" s="27">
        <f t="shared" si="56"/>
        <v>-1.3675363021193329E-2</v>
      </c>
      <c r="AM128" s="27">
        <f t="shared" si="57"/>
        <v>-3.2065170292053355E-3</v>
      </c>
      <c r="AN128" s="28">
        <f t="shared" si="58"/>
        <v>7.9094698039915666E-3</v>
      </c>
      <c r="AO128" s="85">
        <f t="shared" si="59"/>
        <v>6.7566483011046331E-3</v>
      </c>
      <c r="AP128" s="32"/>
      <c r="AQ128" s="55">
        <v>541500000</v>
      </c>
      <c r="AR128" s="49">
        <v>3610</v>
      </c>
      <c r="AS128" s="31" t="e">
        <f>(#REF!/AQ128)-1</f>
        <v>#REF!</v>
      </c>
      <c r="AT128" s="31" t="e">
        <f>(#REF!/AR128)-1</f>
        <v>#REF!</v>
      </c>
    </row>
    <row r="129" spans="1:46">
      <c r="A129" s="229" t="s">
        <v>118</v>
      </c>
      <c r="B129" s="416">
        <v>120367785.54000001</v>
      </c>
      <c r="C129" s="416">
        <v>1.1749000000000001</v>
      </c>
      <c r="D129" s="416">
        <v>118093465.81999999</v>
      </c>
      <c r="E129" s="416">
        <v>1.1525000000000001</v>
      </c>
      <c r="F129" s="25">
        <f t="shared" si="93"/>
        <v>-1.889475418856338E-2</v>
      </c>
      <c r="G129" s="25">
        <f t="shared" si="94"/>
        <v>-1.9065452378925846E-2</v>
      </c>
      <c r="H129" s="416">
        <v>118626732.95999999</v>
      </c>
      <c r="I129" s="416">
        <v>1.1607000000000001</v>
      </c>
      <c r="J129" s="25">
        <f t="shared" si="95"/>
        <v>4.5156362911121196E-3</v>
      </c>
      <c r="K129" s="25">
        <f t="shared" si="96"/>
        <v>7.1149674620390319E-3</v>
      </c>
      <c r="L129" s="416">
        <v>118125733.92</v>
      </c>
      <c r="M129" s="416">
        <v>1.1556</v>
      </c>
      <c r="N129" s="25">
        <f t="shared" si="97"/>
        <v>-4.2233232552136846E-3</v>
      </c>
      <c r="O129" s="25">
        <f t="shared" si="98"/>
        <v>-4.393900232618337E-3</v>
      </c>
      <c r="P129" s="416">
        <v>118500370.42</v>
      </c>
      <c r="Q129" s="416">
        <v>1.1591</v>
      </c>
      <c r="R129" s="25">
        <f t="shared" si="99"/>
        <v>3.1715062211060672E-3</v>
      </c>
      <c r="S129" s="25">
        <f t="shared" si="100"/>
        <v>3.0287296642437338E-3</v>
      </c>
      <c r="T129" s="416">
        <v>118320774.23</v>
      </c>
      <c r="U129" s="416">
        <v>1.157</v>
      </c>
      <c r="V129" s="25">
        <f t="shared" si="101"/>
        <v>-1.5155749249007083E-3</v>
      </c>
      <c r="W129" s="25">
        <f t="shared" si="102"/>
        <v>-1.8117504960745326E-3</v>
      </c>
      <c r="X129" s="416">
        <v>117562714.84</v>
      </c>
      <c r="Y129" s="416">
        <v>1.1505000000000001</v>
      </c>
      <c r="Z129" s="25">
        <f t="shared" si="103"/>
        <v>-6.4068156664224742E-3</v>
      </c>
      <c r="AA129" s="25">
        <f t="shared" si="104"/>
        <v>-5.6179775280898441E-3</v>
      </c>
      <c r="AB129" s="416">
        <v>117338203.59999999</v>
      </c>
      <c r="AC129" s="416">
        <v>1.1559999999999999</v>
      </c>
      <c r="AD129" s="25">
        <f t="shared" si="105"/>
        <v>-1.9097146600056307E-3</v>
      </c>
      <c r="AE129" s="25">
        <f t="shared" si="106"/>
        <v>4.780530204258877E-3</v>
      </c>
      <c r="AF129" s="416">
        <v>119358434.73999999</v>
      </c>
      <c r="AG129" s="416">
        <v>1.1758999999999999</v>
      </c>
      <c r="AH129" s="25">
        <f t="shared" si="107"/>
        <v>1.7217164384814229E-2</v>
      </c>
      <c r="AI129" s="25">
        <f t="shared" si="108"/>
        <v>1.7214532871972346E-2</v>
      </c>
      <c r="AJ129" s="26">
        <f t="shared" si="54"/>
        <v>-1.0057344747591824E-3</v>
      </c>
      <c r="AK129" s="26">
        <f t="shared" si="55"/>
        <v>1.5620994585067906E-4</v>
      </c>
      <c r="AL129" s="27">
        <f t="shared" si="56"/>
        <v>1.071159112162978E-2</v>
      </c>
      <c r="AM129" s="27">
        <f t="shared" si="57"/>
        <v>2.0303687635574719E-2</v>
      </c>
      <c r="AN129" s="28">
        <f t="shared" si="58"/>
        <v>1.0286104477063723E-2</v>
      </c>
      <c r="AO129" s="85">
        <f t="shared" si="59"/>
        <v>1.0666612188473045E-2</v>
      </c>
      <c r="AP129" s="32"/>
      <c r="AQ129" s="55">
        <v>551092000</v>
      </c>
      <c r="AR129" s="49">
        <v>8.86</v>
      </c>
      <c r="AS129" s="31" t="e">
        <f>(#REF!/AQ129)-1</f>
        <v>#REF!</v>
      </c>
      <c r="AT129" s="31" t="e">
        <f>(#REF!/AR129)-1</f>
        <v>#REF!</v>
      </c>
    </row>
    <row r="130" spans="1:46">
      <c r="A130" s="229" t="s">
        <v>120</v>
      </c>
      <c r="B130" s="416">
        <v>228656787.13404533</v>
      </c>
      <c r="C130" s="416">
        <v>152.24967260078657</v>
      </c>
      <c r="D130" s="416">
        <v>232574775.92729041</v>
      </c>
      <c r="E130" s="416">
        <v>151.92719277876043</v>
      </c>
      <c r="F130" s="25">
        <f t="shared" si="93"/>
        <v>1.7134802086361148E-2</v>
      </c>
      <c r="G130" s="25">
        <f t="shared" si="94"/>
        <v>-2.1180986239078001E-3</v>
      </c>
      <c r="H130" s="416">
        <v>227874793.34565639</v>
      </c>
      <c r="I130" s="416">
        <v>151.88618828277083</v>
      </c>
      <c r="J130" s="25">
        <f t="shared" si="95"/>
        <v>-2.0208479457391224E-2</v>
      </c>
      <c r="K130" s="25">
        <f t="shared" si="96"/>
        <v>-2.6989569964152893E-4</v>
      </c>
      <c r="L130" s="416">
        <v>229104537.67220077</v>
      </c>
      <c r="M130" s="416">
        <v>152.73871018916685</v>
      </c>
      <c r="N130" s="25">
        <f t="shared" si="97"/>
        <v>5.3965790094168608E-3</v>
      </c>
      <c r="O130" s="25">
        <f t="shared" si="98"/>
        <v>5.612899474499001E-3</v>
      </c>
      <c r="P130" s="416">
        <v>230120844.64332822</v>
      </c>
      <c r="Q130" s="416">
        <v>153.45186795682835</v>
      </c>
      <c r="R130" s="25">
        <f t="shared" si="99"/>
        <v>4.4359966915258862E-3</v>
      </c>
      <c r="S130" s="25">
        <f t="shared" si="100"/>
        <v>4.6691357205927283E-3</v>
      </c>
      <c r="T130" s="416">
        <v>214211794.36314559</v>
      </c>
      <c r="U130" s="416">
        <v>143.11000000000001</v>
      </c>
      <c r="V130" s="25">
        <f t="shared" si="101"/>
        <v>-6.9133460312300624E-2</v>
      </c>
      <c r="W130" s="25">
        <f t="shared" si="102"/>
        <v>-6.7394865207752869E-2</v>
      </c>
      <c r="X130" s="416">
        <v>160735450.53</v>
      </c>
      <c r="Y130" s="416">
        <v>108.22</v>
      </c>
      <c r="Z130" s="25">
        <f t="shared" si="103"/>
        <v>-0.24964238776922365</v>
      </c>
      <c r="AA130" s="25">
        <f t="shared" si="104"/>
        <v>-0.24379847669624771</v>
      </c>
      <c r="AB130" s="416">
        <v>162322760.46000001</v>
      </c>
      <c r="AC130" s="416">
        <v>109.3</v>
      </c>
      <c r="AD130" s="25">
        <f t="shared" si="105"/>
        <v>9.8752946208574468E-3</v>
      </c>
      <c r="AE130" s="25">
        <f t="shared" si="106"/>
        <v>9.9796710404730943E-3</v>
      </c>
      <c r="AF130" s="416">
        <v>163352923.97</v>
      </c>
      <c r="AG130" s="416">
        <v>110.01</v>
      </c>
      <c r="AH130" s="25">
        <f t="shared" si="107"/>
        <v>6.3463897920454969E-3</v>
      </c>
      <c r="AI130" s="25">
        <f t="shared" si="108"/>
        <v>6.4958828911254162E-3</v>
      </c>
      <c r="AJ130" s="26">
        <f t="shared" si="54"/>
        <v>-3.6974408167338581E-2</v>
      </c>
      <c r="AK130" s="26">
        <f t="shared" si="55"/>
        <v>-3.5852968387607459E-2</v>
      </c>
      <c r="AL130" s="27">
        <f t="shared" si="56"/>
        <v>-0.29763267182048653</v>
      </c>
      <c r="AM130" s="27">
        <f t="shared" si="57"/>
        <v>-0.27590316132412923</v>
      </c>
      <c r="AN130" s="28">
        <f t="shared" si="58"/>
        <v>9.0279317006945761E-2</v>
      </c>
      <c r="AO130" s="85">
        <f t="shared" si="59"/>
        <v>8.7746336790553325E-2</v>
      </c>
      <c r="AP130" s="32"/>
      <c r="AQ130" s="30">
        <v>913647681</v>
      </c>
      <c r="AR130" s="34">
        <v>81</v>
      </c>
      <c r="AS130" s="31" t="e">
        <f>(#REF!/AQ130)-1</f>
        <v>#REF!</v>
      </c>
      <c r="AT130" s="31" t="e">
        <f>(#REF!/AR130)-1</f>
        <v>#REF!</v>
      </c>
    </row>
    <row r="131" spans="1:46">
      <c r="A131" s="229" t="s">
        <v>126</v>
      </c>
      <c r="B131" s="416">
        <v>160772189.28999999</v>
      </c>
      <c r="C131" s="416">
        <v>3.6897000000000002</v>
      </c>
      <c r="D131" s="416">
        <v>160738337.46000001</v>
      </c>
      <c r="E131" s="416">
        <v>3.6572</v>
      </c>
      <c r="F131" s="25">
        <f t="shared" si="93"/>
        <v>-2.1055774726636063E-4</v>
      </c>
      <c r="G131" s="25">
        <f t="shared" si="94"/>
        <v>-8.8083041981733452E-3</v>
      </c>
      <c r="H131" s="416">
        <v>162005864.81</v>
      </c>
      <c r="I131" s="416">
        <v>3.6852</v>
      </c>
      <c r="J131" s="25">
        <f t="shared" si="95"/>
        <v>7.8856567140705939E-3</v>
      </c>
      <c r="K131" s="25">
        <f t="shared" si="96"/>
        <v>7.6561303729629293E-3</v>
      </c>
      <c r="L131" s="416">
        <v>154614753.41</v>
      </c>
      <c r="M131" s="416">
        <v>3.5773000000000001</v>
      </c>
      <c r="N131" s="25">
        <f t="shared" si="97"/>
        <v>-4.5622492794740975E-2</v>
      </c>
      <c r="O131" s="25">
        <f t="shared" si="98"/>
        <v>-2.9279279279279247E-2</v>
      </c>
      <c r="P131" s="416">
        <v>153743878.44999999</v>
      </c>
      <c r="Q131" s="416">
        <v>3.5579999999999998</v>
      </c>
      <c r="R131" s="25">
        <f t="shared" si="99"/>
        <v>-5.6325476113567498E-3</v>
      </c>
      <c r="S131" s="25">
        <f t="shared" si="100"/>
        <v>-5.3951304056132606E-3</v>
      </c>
      <c r="T131" s="416">
        <v>178116022.72999999</v>
      </c>
      <c r="U131" s="416">
        <v>4.1098999999999997</v>
      </c>
      <c r="V131" s="25">
        <f t="shared" si="101"/>
        <v>0.15852432321672058</v>
      </c>
      <c r="W131" s="25">
        <f t="shared" si="102"/>
        <v>0.15511523327712193</v>
      </c>
      <c r="X131" s="416">
        <v>153621079.44999999</v>
      </c>
      <c r="Y131" s="416">
        <v>3.5529999999999999</v>
      </c>
      <c r="Z131" s="25">
        <f t="shared" si="103"/>
        <v>-0.13752240199710192</v>
      </c>
      <c r="AA131" s="25">
        <f t="shared" si="104"/>
        <v>-0.13550208034258734</v>
      </c>
      <c r="AB131" s="416">
        <v>155851333.63</v>
      </c>
      <c r="AC131" s="416">
        <v>3.6053000000000002</v>
      </c>
      <c r="AD131" s="25">
        <f t="shared" si="105"/>
        <v>1.4517891606964668E-2</v>
      </c>
      <c r="AE131" s="25">
        <f t="shared" si="106"/>
        <v>1.4719954967633052E-2</v>
      </c>
      <c r="AF131" s="416">
        <v>159734488.81999999</v>
      </c>
      <c r="AG131" s="416">
        <v>3.6545999999999998</v>
      </c>
      <c r="AH131" s="25">
        <f t="shared" si="107"/>
        <v>2.4915764912341595E-2</v>
      </c>
      <c r="AI131" s="25">
        <f t="shared" si="108"/>
        <v>1.3674312817241194E-2</v>
      </c>
      <c r="AJ131" s="26">
        <f t="shared" si="54"/>
        <v>2.106954537453928E-3</v>
      </c>
      <c r="AK131" s="26">
        <f t="shared" si="55"/>
        <v>1.5226046511632378E-3</v>
      </c>
      <c r="AL131" s="27">
        <f t="shared" si="56"/>
        <v>-6.2452346830439553E-3</v>
      </c>
      <c r="AM131" s="27">
        <f t="shared" si="57"/>
        <v>-7.1092639177517162E-4</v>
      </c>
      <c r="AN131" s="28">
        <f t="shared" si="58"/>
        <v>8.1952763327109671E-2</v>
      </c>
      <c r="AO131" s="85">
        <f t="shared" si="59"/>
        <v>7.9128514690624721E-2</v>
      </c>
      <c r="AP131" s="32"/>
      <c r="AQ131" s="63">
        <f>SUM(AQ124:AQ130)</f>
        <v>4180911788.79</v>
      </c>
      <c r="AR131" s="64"/>
      <c r="AS131" s="31" t="e">
        <f>(#REF!/AQ131)-1</f>
        <v>#REF!</v>
      </c>
      <c r="AT131" s="31" t="e">
        <f>(#REF!/AR131)-1</f>
        <v>#REF!</v>
      </c>
    </row>
    <row r="132" spans="1:46">
      <c r="A132" s="229" t="s">
        <v>168</v>
      </c>
      <c r="B132" s="416">
        <v>348248849.74000001</v>
      </c>
      <c r="C132" s="416">
        <v>130.41999999999999</v>
      </c>
      <c r="D132" s="416">
        <v>343988019.10000002</v>
      </c>
      <c r="E132" s="416">
        <v>128.97</v>
      </c>
      <c r="F132" s="25">
        <f t="shared" si="93"/>
        <v>-1.2235017124051064E-2</v>
      </c>
      <c r="G132" s="25">
        <f t="shared" si="94"/>
        <v>-1.1117926698359062E-2</v>
      </c>
      <c r="H132" s="416">
        <v>346388768.50999999</v>
      </c>
      <c r="I132" s="416">
        <v>129.91999999999999</v>
      </c>
      <c r="J132" s="25">
        <f t="shared" si="95"/>
        <v>6.9791657752534975E-3</v>
      </c>
      <c r="K132" s="25">
        <f t="shared" si="96"/>
        <v>7.3660541211133489E-3</v>
      </c>
      <c r="L132" s="416">
        <v>332532216.32999998</v>
      </c>
      <c r="M132" s="416">
        <v>130.91999999999999</v>
      </c>
      <c r="N132" s="25">
        <f t="shared" si="97"/>
        <v>-4.0002891085655912E-2</v>
      </c>
      <c r="O132" s="25">
        <f t="shared" si="98"/>
        <v>7.6970443349753705E-3</v>
      </c>
      <c r="P132" s="416">
        <v>329542868.05000001</v>
      </c>
      <c r="Q132" s="416">
        <v>129.51</v>
      </c>
      <c r="R132" s="25">
        <f t="shared" si="99"/>
        <v>-8.9896501247066756E-3</v>
      </c>
      <c r="S132" s="25">
        <f t="shared" si="100"/>
        <v>-1.0769935838680085E-2</v>
      </c>
      <c r="T132" s="416">
        <v>329665843.60000002</v>
      </c>
      <c r="U132" s="416">
        <v>129.53</v>
      </c>
      <c r="V132" s="25">
        <f t="shared" si="101"/>
        <v>3.7317011509820753E-4</v>
      </c>
      <c r="W132" s="25">
        <f t="shared" si="102"/>
        <v>1.5442822948042803E-4</v>
      </c>
      <c r="X132" s="416">
        <v>329496895.98000002</v>
      </c>
      <c r="Y132" s="416">
        <v>129.36000000000001</v>
      </c>
      <c r="Z132" s="25">
        <f t="shared" si="103"/>
        <v>-5.1248142105069676E-4</v>
      </c>
      <c r="AA132" s="25">
        <f t="shared" si="104"/>
        <v>-1.3124372732184629E-3</v>
      </c>
      <c r="AB132" s="416">
        <v>334352457.66000003</v>
      </c>
      <c r="AC132" s="416">
        <v>131.06</v>
      </c>
      <c r="AD132" s="25">
        <f t="shared" si="105"/>
        <v>1.4736289595561874E-2</v>
      </c>
      <c r="AE132" s="25">
        <f t="shared" si="106"/>
        <v>1.3141620284477337E-2</v>
      </c>
      <c r="AF132" s="416">
        <v>341606067.75999999</v>
      </c>
      <c r="AG132" s="416">
        <v>133.88</v>
      </c>
      <c r="AH132" s="25">
        <f t="shared" si="107"/>
        <v>2.1694502115417659E-2</v>
      </c>
      <c r="AI132" s="25">
        <f t="shared" si="108"/>
        <v>2.1516862505722517E-2</v>
      </c>
      <c r="AJ132" s="26">
        <f t="shared" si="54"/>
        <v>-2.2446140192666384E-3</v>
      </c>
      <c r="AK132" s="26">
        <f t="shared" si="55"/>
        <v>3.3344637081889244E-3</v>
      </c>
      <c r="AL132" s="27">
        <f t="shared" si="56"/>
        <v>-6.9245183196557239E-3</v>
      </c>
      <c r="AM132" s="27">
        <f t="shared" si="57"/>
        <v>3.8070869194386264E-2</v>
      </c>
      <c r="AN132" s="28">
        <f t="shared" si="58"/>
        <v>1.9001333460642495E-2</v>
      </c>
      <c r="AO132" s="85">
        <f t="shared" si="59"/>
        <v>1.1348868833154589E-2</v>
      </c>
      <c r="AP132" s="32"/>
      <c r="AQ132" s="86"/>
      <c r="AR132" s="87"/>
      <c r="AS132" s="31"/>
      <c r="AT132" s="31"/>
    </row>
    <row r="133" spans="1:46" s="99" customFormat="1">
      <c r="A133" s="229" t="s">
        <v>141</v>
      </c>
      <c r="B133" s="417">
        <v>146717193.75</v>
      </c>
      <c r="C133" s="416">
        <v>137.70888600000001</v>
      </c>
      <c r="D133" s="417">
        <v>144818616.84</v>
      </c>
      <c r="E133" s="416">
        <v>136.123535</v>
      </c>
      <c r="F133" s="25">
        <f t="shared" si="93"/>
        <v>-1.2940384568935339E-2</v>
      </c>
      <c r="G133" s="25">
        <f t="shared" si="94"/>
        <v>-1.1512336248221504E-2</v>
      </c>
      <c r="H133" s="417">
        <v>144398042.55000001</v>
      </c>
      <c r="I133" s="416">
        <v>137.49917099999999</v>
      </c>
      <c r="J133" s="25">
        <f t="shared" si="95"/>
        <v>-2.9041451933259029E-3</v>
      </c>
      <c r="K133" s="25">
        <f t="shared" si="96"/>
        <v>1.010579103753062E-2</v>
      </c>
      <c r="L133" s="417">
        <v>147493883.27000001</v>
      </c>
      <c r="M133" s="416">
        <v>139.186578</v>
      </c>
      <c r="N133" s="25">
        <f t="shared" si="97"/>
        <v>2.1439630796435603E-2</v>
      </c>
      <c r="O133" s="25">
        <f t="shared" si="98"/>
        <v>1.2272124898847627E-2</v>
      </c>
      <c r="P133" s="417">
        <v>147108817.81999999</v>
      </c>
      <c r="Q133" s="416">
        <v>138.91652400000001</v>
      </c>
      <c r="R133" s="25">
        <f t="shared" si="99"/>
        <v>-2.610721485277617E-3</v>
      </c>
      <c r="S133" s="25">
        <f t="shared" si="100"/>
        <v>-1.9402301851259508E-3</v>
      </c>
      <c r="T133" s="417">
        <v>145720256.02000001</v>
      </c>
      <c r="U133" s="416">
        <v>138.92119600000001</v>
      </c>
      <c r="V133" s="25">
        <f t="shared" si="101"/>
        <v>-9.4390113426035694E-3</v>
      </c>
      <c r="W133" s="25">
        <f t="shared" si="102"/>
        <v>3.3631708204844971E-5</v>
      </c>
      <c r="X133" s="417">
        <v>145576046.65000001</v>
      </c>
      <c r="Y133" s="416">
        <v>138.96761799999999</v>
      </c>
      <c r="Z133" s="25">
        <f t="shared" si="103"/>
        <v>-9.8963159919381516E-4</v>
      </c>
      <c r="AA133" s="25">
        <f t="shared" si="104"/>
        <v>3.3416067048529024E-4</v>
      </c>
      <c r="AB133" s="417">
        <v>147974734.41</v>
      </c>
      <c r="AC133" s="416">
        <v>141.25619900000001</v>
      </c>
      <c r="AD133" s="25">
        <f t="shared" si="105"/>
        <v>1.6477214591264562E-2</v>
      </c>
      <c r="AE133" s="25">
        <f t="shared" si="106"/>
        <v>1.6468448066800874E-2</v>
      </c>
      <c r="AF133" s="417">
        <v>149325915.99000001</v>
      </c>
      <c r="AG133" s="416">
        <v>142.689491</v>
      </c>
      <c r="AH133" s="25">
        <f t="shared" si="107"/>
        <v>9.1311640827564239E-3</v>
      </c>
      <c r="AI133" s="25">
        <f t="shared" si="108"/>
        <v>1.0146754692160408E-2</v>
      </c>
      <c r="AJ133" s="26">
        <f t="shared" si="54"/>
        <v>2.270514410140043E-3</v>
      </c>
      <c r="AK133" s="26">
        <f t="shared" si="55"/>
        <v>4.4885430800852763E-3</v>
      </c>
      <c r="AL133" s="27">
        <f t="shared" si="56"/>
        <v>3.1123755000227675E-2</v>
      </c>
      <c r="AM133" s="27">
        <f t="shared" si="57"/>
        <v>4.8235273937016106E-2</v>
      </c>
      <c r="AN133" s="28">
        <f t="shared" si="58"/>
        <v>1.2224509490507256E-2</v>
      </c>
      <c r="AO133" s="85">
        <f t="shared" si="59"/>
        <v>9.2746466716957555E-3</v>
      </c>
      <c r="AP133" s="32"/>
      <c r="AQ133" s="86"/>
      <c r="AR133" s="87"/>
      <c r="AS133" s="31"/>
      <c r="AT133" s="31"/>
    </row>
    <row r="134" spans="1:46" s="127" customFormat="1">
      <c r="A134" s="229" t="s">
        <v>155</v>
      </c>
      <c r="B134" s="417">
        <v>998186381.33000004</v>
      </c>
      <c r="C134" s="416">
        <v>2.3155999999999999</v>
      </c>
      <c r="D134" s="417">
        <v>985673237.49000001</v>
      </c>
      <c r="E134" s="416">
        <v>2.2814999999999999</v>
      </c>
      <c r="F134" s="25">
        <f t="shared" si="93"/>
        <v>-1.2535879144461292E-2</v>
      </c>
      <c r="G134" s="25">
        <f t="shared" si="94"/>
        <v>-1.4726204871307661E-2</v>
      </c>
      <c r="H134" s="417">
        <v>984159329.25999999</v>
      </c>
      <c r="I134" s="416">
        <v>2.278</v>
      </c>
      <c r="J134" s="25">
        <f t="shared" si="95"/>
        <v>-1.5359128891996301E-3</v>
      </c>
      <c r="K134" s="25">
        <f t="shared" si="96"/>
        <v>-1.5340784571553088E-3</v>
      </c>
      <c r="L134" s="417">
        <v>983777691.47000003</v>
      </c>
      <c r="M134" s="416">
        <v>2.2770999999999999</v>
      </c>
      <c r="N134" s="25">
        <f t="shared" si="97"/>
        <v>-3.8778049311072364E-4</v>
      </c>
      <c r="O134" s="25">
        <f t="shared" si="98"/>
        <v>-3.9508340649698111E-4</v>
      </c>
      <c r="P134" s="417">
        <v>981294504.92999995</v>
      </c>
      <c r="Q134" s="416">
        <v>2.2713000000000001</v>
      </c>
      <c r="R134" s="25">
        <f t="shared" si="99"/>
        <v>-2.5241338175595388E-3</v>
      </c>
      <c r="S134" s="25">
        <f t="shared" si="100"/>
        <v>-2.5470993807912719E-3</v>
      </c>
      <c r="T134" s="417">
        <v>973361019.60000002</v>
      </c>
      <c r="U134" s="416">
        <v>2.2528999999999999</v>
      </c>
      <c r="V134" s="25">
        <f t="shared" si="101"/>
        <v>-8.0847139061130825E-3</v>
      </c>
      <c r="W134" s="25">
        <f t="shared" si="102"/>
        <v>-8.1010874829393707E-3</v>
      </c>
      <c r="X134" s="417">
        <v>966732671.38</v>
      </c>
      <c r="Y134" s="416">
        <v>2.2372000000000001</v>
      </c>
      <c r="Z134" s="25">
        <f t="shared" si="103"/>
        <v>-6.8097530993422454E-3</v>
      </c>
      <c r="AA134" s="25">
        <f t="shared" si="104"/>
        <v>-6.9687957743352243E-3</v>
      </c>
      <c r="AB134" s="417">
        <v>974490596.61000001</v>
      </c>
      <c r="AC134" s="416">
        <v>2.2551000000000001</v>
      </c>
      <c r="AD134" s="25">
        <f t="shared" si="105"/>
        <v>8.0248919475594711E-3</v>
      </c>
      <c r="AE134" s="25">
        <f t="shared" si="106"/>
        <v>8.0010727695333569E-3</v>
      </c>
      <c r="AF134" s="417">
        <v>994255529.05999994</v>
      </c>
      <c r="AG134" s="416">
        <v>2.3012999999999999</v>
      </c>
      <c r="AH134" s="25">
        <f t="shared" si="107"/>
        <v>2.0282322393624937E-2</v>
      </c>
      <c r="AI134" s="25">
        <f t="shared" si="108"/>
        <v>2.0486896368231915E-2</v>
      </c>
      <c r="AJ134" s="26">
        <f t="shared" ref="AJ134:AJ165" si="109">AVERAGE(F134,J134,N134,R134,V134,Z134,AD134,AH134)</f>
        <v>-4.4636987607526253E-4</v>
      </c>
      <c r="AK134" s="26">
        <f t="shared" ref="AK134:AK165" si="110">AVERAGE(G134,K134,O134,S134,W134,AA134,AE134,AI134)</f>
        <v>-7.2304752940756736E-4</v>
      </c>
      <c r="AL134" s="27">
        <f t="shared" ref="AL134:AL165" si="111">((AF134-D134)/D134)</f>
        <v>8.7070351954107953E-3</v>
      </c>
      <c r="AM134" s="27">
        <f t="shared" ref="AM134:AM165" si="112">((AG134-E134)/E134)</f>
        <v>8.6785009861933115E-3</v>
      </c>
      <c r="AN134" s="28">
        <f t="shared" ref="AN134:AN165" si="113">STDEV(F134,J134,N134,R134,V134,Z134,AD134,AH134)</f>
        <v>1.0364374281327072E-2</v>
      </c>
      <c r="AO134" s="85">
        <f t="shared" ref="AO134:AO165" si="114">STDEV(G134,K134,O134,S134,W134,AA134,AE134,AI134)</f>
        <v>1.0820600406873142E-2</v>
      </c>
      <c r="AP134" s="32"/>
      <c r="AQ134" s="86"/>
      <c r="AR134" s="87"/>
      <c r="AS134" s="31"/>
      <c r="AT134" s="31"/>
    </row>
    <row r="135" spans="1:46" s="127" customFormat="1">
      <c r="A135" s="229" t="s">
        <v>174</v>
      </c>
      <c r="B135" s="417">
        <v>18829606.48</v>
      </c>
      <c r="C135" s="416">
        <v>1.157</v>
      </c>
      <c r="D135" s="417">
        <v>18033590.870000001</v>
      </c>
      <c r="E135" s="416">
        <v>1.1399999999999999</v>
      </c>
      <c r="F135" s="25">
        <f t="shared" si="93"/>
        <v>-4.2274681143522196E-2</v>
      </c>
      <c r="G135" s="25">
        <f t="shared" si="94"/>
        <v>-1.4693171996542891E-2</v>
      </c>
      <c r="H135" s="417">
        <v>18449547.489999998</v>
      </c>
      <c r="I135" s="416">
        <v>1.1599999999999999</v>
      </c>
      <c r="J135" s="25">
        <f t="shared" si="95"/>
        <v>2.3065656917611845E-2</v>
      </c>
      <c r="K135" s="25">
        <f t="shared" si="96"/>
        <v>1.7543859649122823E-2</v>
      </c>
      <c r="L135" s="417">
        <v>18423195.25</v>
      </c>
      <c r="M135" s="416">
        <v>1.1599999999999999</v>
      </c>
      <c r="N135" s="25">
        <f t="shared" si="97"/>
        <v>-1.4283407229517021E-3</v>
      </c>
      <c r="O135" s="25">
        <f t="shared" si="98"/>
        <v>0</v>
      </c>
      <c r="P135" s="417">
        <v>18682211.960000001</v>
      </c>
      <c r="Q135" s="416">
        <v>1.1499999999999999</v>
      </c>
      <c r="R135" s="25">
        <f t="shared" si="99"/>
        <v>1.4059271830167511E-2</v>
      </c>
      <c r="S135" s="25">
        <f t="shared" si="100"/>
        <v>-8.6206896551724223E-3</v>
      </c>
      <c r="T135" s="417">
        <v>18721177.239999998</v>
      </c>
      <c r="U135" s="416">
        <v>1.1599999999999999</v>
      </c>
      <c r="V135" s="25">
        <f t="shared" si="101"/>
        <v>2.0856887869287115E-3</v>
      </c>
      <c r="W135" s="25">
        <f t="shared" si="102"/>
        <v>8.6956521739130523E-3</v>
      </c>
      <c r="X135" s="417">
        <v>18204124.190000001</v>
      </c>
      <c r="Y135" s="416">
        <v>1.1499999999999999</v>
      </c>
      <c r="Z135" s="25">
        <f t="shared" si="103"/>
        <v>-2.7618618389833538E-2</v>
      </c>
      <c r="AA135" s="25">
        <f t="shared" si="104"/>
        <v>-8.6206896551724223E-3</v>
      </c>
      <c r="AB135" s="417">
        <v>18323710.399999999</v>
      </c>
      <c r="AC135" s="416">
        <v>1.1599999999999999</v>
      </c>
      <c r="AD135" s="25">
        <f t="shared" si="105"/>
        <v>6.5691822771506347E-3</v>
      </c>
      <c r="AE135" s="25">
        <f t="shared" si="106"/>
        <v>8.6956521739130523E-3</v>
      </c>
      <c r="AF135" s="417">
        <v>18599704.030000001</v>
      </c>
      <c r="AG135" s="416">
        <v>1.18</v>
      </c>
      <c r="AH135" s="25">
        <f t="shared" si="107"/>
        <v>1.506210390664124E-2</v>
      </c>
      <c r="AI135" s="25">
        <f t="shared" si="108"/>
        <v>1.7241379310344845E-2</v>
      </c>
      <c r="AJ135" s="26">
        <f t="shared" si="109"/>
        <v>-1.3099670672259364E-3</v>
      </c>
      <c r="AK135" s="26">
        <f t="shared" si="110"/>
        <v>2.5302490000507546E-3</v>
      </c>
      <c r="AL135" s="27">
        <f t="shared" si="111"/>
        <v>3.1392148356973348E-2</v>
      </c>
      <c r="AM135" s="27">
        <f t="shared" si="112"/>
        <v>3.5087719298245647E-2</v>
      </c>
      <c r="AN135" s="28">
        <f t="shared" si="113"/>
        <v>2.2495420727876272E-2</v>
      </c>
      <c r="AO135" s="85">
        <f t="shared" si="114"/>
        <v>1.2361145976313895E-2</v>
      </c>
      <c r="AP135" s="32"/>
      <c r="AQ135" s="86"/>
      <c r="AR135" s="87"/>
      <c r="AS135" s="31"/>
      <c r="AT135" s="31"/>
    </row>
    <row r="136" spans="1:46" ht="15.75" customHeight="1" thickBot="1">
      <c r="A136" s="229" t="s">
        <v>232</v>
      </c>
      <c r="B136" s="417">
        <v>203377456.18000001</v>
      </c>
      <c r="C136" s="416">
        <v>1.0170999999999999</v>
      </c>
      <c r="D136" s="417">
        <v>200392720.34</v>
      </c>
      <c r="E136" s="416">
        <v>1.0015000000000001</v>
      </c>
      <c r="F136" s="25">
        <f t="shared" si="93"/>
        <v>-1.4675844098267958E-2</v>
      </c>
      <c r="G136" s="25">
        <f t="shared" si="94"/>
        <v>-1.5337724904139059E-2</v>
      </c>
      <c r="H136" s="417">
        <v>202029937.56999999</v>
      </c>
      <c r="I136" s="416">
        <v>1.0097</v>
      </c>
      <c r="J136" s="25">
        <f t="shared" si="95"/>
        <v>8.1700434388144172E-3</v>
      </c>
      <c r="K136" s="25">
        <f t="shared" si="96"/>
        <v>8.1877184223664353E-3</v>
      </c>
      <c r="L136" s="417">
        <v>202262700.25999999</v>
      </c>
      <c r="M136" s="416">
        <v>1.0108999999999999</v>
      </c>
      <c r="N136" s="25">
        <f t="shared" si="97"/>
        <v>1.1521197937278441E-3</v>
      </c>
      <c r="O136" s="25">
        <f t="shared" si="98"/>
        <v>1.1884718233137247E-3</v>
      </c>
      <c r="P136" s="417">
        <v>202183831.97999999</v>
      </c>
      <c r="Q136" s="416">
        <v>1.0106999999999999</v>
      </c>
      <c r="R136" s="25">
        <f t="shared" si="99"/>
        <v>-3.8992992726102942E-4</v>
      </c>
      <c r="S136" s="25">
        <f t="shared" si="100"/>
        <v>-1.9784350578690076E-4</v>
      </c>
      <c r="T136" s="417">
        <v>201133515.21000001</v>
      </c>
      <c r="U136" s="416">
        <v>1.0046999999999999</v>
      </c>
      <c r="V136" s="25">
        <f t="shared" si="101"/>
        <v>-5.1948603392969533E-3</v>
      </c>
      <c r="W136" s="25">
        <f t="shared" si="102"/>
        <v>-5.9364796675571447E-3</v>
      </c>
      <c r="X136" s="417">
        <v>201151128.09999999</v>
      </c>
      <c r="Y136" s="416">
        <v>1.0051000000000001</v>
      </c>
      <c r="Z136" s="25">
        <f t="shared" si="103"/>
        <v>8.7568150845453993E-5</v>
      </c>
      <c r="AA136" s="25">
        <f t="shared" si="104"/>
        <v>3.9812879466525133E-4</v>
      </c>
      <c r="AB136" s="417">
        <v>203742621.50999999</v>
      </c>
      <c r="AC136" s="416">
        <v>1.018</v>
      </c>
      <c r="AD136" s="25">
        <f t="shared" si="105"/>
        <v>1.2883315318578104E-2</v>
      </c>
      <c r="AE136" s="25">
        <f t="shared" si="106"/>
        <v>1.2834543826484838E-2</v>
      </c>
      <c r="AF136" s="417">
        <v>206311528.99000001</v>
      </c>
      <c r="AG136" s="416">
        <v>1.0308999999999999</v>
      </c>
      <c r="AH136" s="25">
        <f t="shared" si="107"/>
        <v>1.2608591471735497E-2</v>
      </c>
      <c r="AI136" s="25">
        <f t="shared" si="108"/>
        <v>1.2671905697445885E-2</v>
      </c>
      <c r="AJ136" s="26">
        <f t="shared" si="109"/>
        <v>1.830125476109422E-3</v>
      </c>
      <c r="AK136" s="26">
        <f t="shared" si="110"/>
        <v>1.7260900608491287E-3</v>
      </c>
      <c r="AL136" s="27">
        <f t="shared" si="111"/>
        <v>2.9536046219432274E-2</v>
      </c>
      <c r="AM136" s="27">
        <f t="shared" si="112"/>
        <v>2.9355966050923485E-2</v>
      </c>
      <c r="AN136" s="28">
        <f t="shared" si="113"/>
        <v>9.3255807610379618E-3</v>
      </c>
      <c r="AO136" s="85">
        <f t="shared" si="114"/>
        <v>9.5663402239360984E-3</v>
      </c>
      <c r="AP136" s="32"/>
      <c r="AQ136" s="66" t="e">
        <f>SUM(AQ120,AQ131)</f>
        <v>#REF!</v>
      </c>
      <c r="AR136" s="67"/>
      <c r="AS136" s="31" t="e">
        <f>(#REF!/AQ136)-1</f>
        <v>#REF!</v>
      </c>
      <c r="AT136" s="31" t="e">
        <f>(#REF!/AR136)-1</f>
        <v>#REF!</v>
      </c>
    </row>
    <row r="137" spans="1:46" s="347" customFormat="1" ht="15.75" customHeight="1">
      <c r="A137" s="229" t="s">
        <v>198</v>
      </c>
      <c r="B137" s="416">
        <v>3680649.49</v>
      </c>
      <c r="C137" s="416">
        <v>101.41200000000001</v>
      </c>
      <c r="D137" s="416">
        <v>3680649.49</v>
      </c>
      <c r="E137" s="416">
        <v>101.41200000000001</v>
      </c>
      <c r="F137" s="25">
        <f t="shared" si="93"/>
        <v>0</v>
      </c>
      <c r="G137" s="25">
        <f t="shared" si="94"/>
        <v>0</v>
      </c>
      <c r="H137" s="416">
        <v>3680649.49</v>
      </c>
      <c r="I137" s="416">
        <v>101.41200000000001</v>
      </c>
      <c r="J137" s="25">
        <f t="shared" si="95"/>
        <v>0</v>
      </c>
      <c r="K137" s="25">
        <f t="shared" si="96"/>
        <v>0</v>
      </c>
      <c r="L137" s="416">
        <v>3687726.18</v>
      </c>
      <c r="M137" s="416">
        <v>101.61799999999999</v>
      </c>
      <c r="N137" s="25">
        <f t="shared" si="97"/>
        <v>1.9226742506252459E-3</v>
      </c>
      <c r="O137" s="25">
        <f t="shared" si="98"/>
        <v>2.031317792766032E-3</v>
      </c>
      <c r="P137" s="416">
        <v>3687726.18</v>
      </c>
      <c r="Q137" s="416">
        <v>101.61799999999999</v>
      </c>
      <c r="R137" s="25">
        <f t="shared" si="99"/>
        <v>0</v>
      </c>
      <c r="S137" s="25">
        <f t="shared" si="100"/>
        <v>0</v>
      </c>
      <c r="T137" s="416">
        <v>3687726.18</v>
      </c>
      <c r="U137" s="416">
        <v>101.61799999999999</v>
      </c>
      <c r="V137" s="25">
        <f t="shared" si="101"/>
        <v>0</v>
      </c>
      <c r="W137" s="25">
        <f t="shared" si="102"/>
        <v>0</v>
      </c>
      <c r="X137" s="416">
        <v>3686174.23</v>
      </c>
      <c r="Y137" s="416">
        <v>101.57299999999999</v>
      </c>
      <c r="Z137" s="25">
        <f t="shared" si="103"/>
        <v>-4.2084198344688006E-4</v>
      </c>
      <c r="AA137" s="25">
        <f t="shared" si="104"/>
        <v>-4.4283493081935982E-4</v>
      </c>
      <c r="AB137" s="416">
        <v>3686174.23</v>
      </c>
      <c r="AC137" s="416">
        <v>101.57299999999999</v>
      </c>
      <c r="AD137" s="25">
        <f t="shared" si="105"/>
        <v>0</v>
      </c>
      <c r="AE137" s="25">
        <f t="shared" si="106"/>
        <v>0</v>
      </c>
      <c r="AF137" s="416">
        <v>3686174.23</v>
      </c>
      <c r="AG137" s="416">
        <v>101.57299999999999</v>
      </c>
      <c r="AH137" s="25">
        <f t="shared" si="107"/>
        <v>0</v>
      </c>
      <c r="AI137" s="25">
        <f t="shared" si="108"/>
        <v>0</v>
      </c>
      <c r="AJ137" s="26">
        <f t="shared" si="109"/>
        <v>1.8772903339729573E-4</v>
      </c>
      <c r="AK137" s="26">
        <f t="shared" si="110"/>
        <v>1.9856035774333403E-4</v>
      </c>
      <c r="AL137" s="27">
        <f t="shared" si="111"/>
        <v>1.5010231251332106E-3</v>
      </c>
      <c r="AM137" s="27">
        <f t="shared" si="112"/>
        <v>1.5875833234724405E-3</v>
      </c>
      <c r="AN137" s="28">
        <f t="shared" si="113"/>
        <v>7.1632462006776467E-4</v>
      </c>
      <c r="AO137" s="85">
        <f t="shared" si="114"/>
        <v>7.5658490467026191E-4</v>
      </c>
      <c r="AP137" s="32"/>
      <c r="AQ137" s="428"/>
      <c r="AR137" s="429"/>
      <c r="AS137" s="31"/>
      <c r="AT137" s="31"/>
    </row>
    <row r="138" spans="1:46">
      <c r="A138" s="229" t="s">
        <v>259</v>
      </c>
      <c r="B138" s="410">
        <v>163299824.08000001</v>
      </c>
      <c r="C138" s="411">
        <v>101.15</v>
      </c>
      <c r="D138" s="410">
        <v>163209435.03999999</v>
      </c>
      <c r="E138" s="411">
        <v>101.29</v>
      </c>
      <c r="F138" s="25">
        <f t="shared" si="93"/>
        <v>-5.5351584430207463E-4</v>
      </c>
      <c r="G138" s="25">
        <f t="shared" si="94"/>
        <v>1.3840830449827046E-3</v>
      </c>
      <c r="H138" s="410">
        <v>163220912.24000001</v>
      </c>
      <c r="I138" s="411">
        <v>101.42</v>
      </c>
      <c r="J138" s="25">
        <f t="shared" si="95"/>
        <v>7.0321914889326129E-5</v>
      </c>
      <c r="K138" s="25">
        <f t="shared" si="96"/>
        <v>1.2834435778457443E-3</v>
      </c>
      <c r="L138" s="410">
        <v>163474336.44999999</v>
      </c>
      <c r="M138" s="416">
        <v>101.42</v>
      </c>
      <c r="N138" s="25">
        <f t="shared" si="97"/>
        <v>1.5526454700078114E-3</v>
      </c>
      <c r="O138" s="25">
        <f t="shared" si="98"/>
        <v>0</v>
      </c>
      <c r="P138" s="410">
        <v>159637342.28999999</v>
      </c>
      <c r="Q138" s="416">
        <v>101.76</v>
      </c>
      <c r="R138" s="25">
        <f t="shared" si="99"/>
        <v>-2.3471538366963023E-2</v>
      </c>
      <c r="S138" s="25">
        <f t="shared" si="100"/>
        <v>3.3523959771248608E-3</v>
      </c>
      <c r="T138" s="410">
        <v>159917695.16</v>
      </c>
      <c r="U138" s="416">
        <v>102</v>
      </c>
      <c r="V138" s="25">
        <f t="shared" si="101"/>
        <v>1.7561860275192433E-3</v>
      </c>
      <c r="W138" s="25">
        <f t="shared" si="102"/>
        <v>2.3584905660376855E-3</v>
      </c>
      <c r="X138" s="410">
        <v>160061808.68000001</v>
      </c>
      <c r="Y138" s="416">
        <v>102.16</v>
      </c>
      <c r="Z138" s="25">
        <f t="shared" si="103"/>
        <v>9.0117306815748585E-4</v>
      </c>
      <c r="AA138" s="25">
        <f t="shared" si="104"/>
        <v>1.5686274509803587E-3</v>
      </c>
      <c r="AB138" s="410">
        <v>160557196.61000001</v>
      </c>
      <c r="AC138" s="416">
        <v>102.54</v>
      </c>
      <c r="AD138" s="25">
        <f t="shared" si="105"/>
        <v>3.0949789589745321E-3</v>
      </c>
      <c r="AE138" s="25">
        <f t="shared" si="106"/>
        <v>3.7196554424433212E-3</v>
      </c>
      <c r="AF138" s="410">
        <v>161086568.09</v>
      </c>
      <c r="AG138" s="416">
        <v>102.98</v>
      </c>
      <c r="AH138" s="25">
        <f t="shared" si="107"/>
        <v>3.2970897049594992E-3</v>
      </c>
      <c r="AI138" s="25">
        <f t="shared" si="108"/>
        <v>4.291008386970916E-3</v>
      </c>
      <c r="AJ138" s="26">
        <f t="shared" si="109"/>
        <v>-1.6690823833446495E-3</v>
      </c>
      <c r="AK138" s="26">
        <f t="shared" si="110"/>
        <v>2.2447130557981987E-3</v>
      </c>
      <c r="AL138" s="27">
        <f t="shared" si="111"/>
        <v>-1.3007011202996369E-2</v>
      </c>
      <c r="AM138" s="27">
        <f t="shared" si="112"/>
        <v>1.6684766511995238E-2</v>
      </c>
      <c r="AN138" s="28">
        <f t="shared" si="113"/>
        <v>8.909821673306853E-3</v>
      </c>
      <c r="AO138" s="85">
        <f t="shared" si="114"/>
        <v>1.4522513495067281E-3</v>
      </c>
    </row>
    <row r="139" spans="1:46">
      <c r="A139" s="231" t="s">
        <v>47</v>
      </c>
      <c r="B139" s="244">
        <f>SUM(B116:B138)</f>
        <v>30090327380.554054</v>
      </c>
      <c r="C139" s="98"/>
      <c r="D139" s="244">
        <f>SUM(D116:D138)</f>
        <v>29488176136.809769</v>
      </c>
      <c r="E139" s="98"/>
      <c r="F139" s="25">
        <f>((D139-B139)/B139)</f>
        <v>-2.001145537995799E-2</v>
      </c>
      <c r="G139" s="25"/>
      <c r="H139" s="244">
        <f>SUM(H116:H138)</f>
        <v>29481224740.193726</v>
      </c>
      <c r="I139" s="98"/>
      <c r="J139" s="25">
        <f>((H139-D139)/D139)</f>
        <v>-2.3573504796608083E-4</v>
      </c>
      <c r="K139" s="25"/>
      <c r="L139" s="244">
        <f>SUM(L116:L138)</f>
        <v>29320313758.282204</v>
      </c>
      <c r="M139" s="98"/>
      <c r="N139" s="25">
        <f>((L139-H139)/H139)</f>
        <v>-5.4580833506601648E-3</v>
      </c>
      <c r="O139" s="25"/>
      <c r="P139" s="244">
        <f>SUM(P116:P138)</f>
        <v>29225566515.922413</v>
      </c>
      <c r="Q139" s="98"/>
      <c r="R139" s="25">
        <f>((P139-L139)/L139)</f>
        <v>-3.2314539039687883E-3</v>
      </c>
      <c r="S139" s="25"/>
      <c r="T139" s="244">
        <f>SUM(T116:T138)</f>
        <v>29123241376.55814</v>
      </c>
      <c r="U139" s="98"/>
      <c r="V139" s="25">
        <f>((T139-P139)/P139)</f>
        <v>-3.5012200467876373E-3</v>
      </c>
      <c r="W139" s="25"/>
      <c r="X139" s="244">
        <f>SUM(X116:X138)</f>
        <v>28963635112.849403</v>
      </c>
      <c r="Y139" s="98"/>
      <c r="Z139" s="25">
        <f>((X139-T139)/T139)</f>
        <v>-5.4803743046681124E-3</v>
      </c>
      <c r="AA139" s="25"/>
      <c r="AB139" s="244">
        <f>SUM(AB116:AB138)</f>
        <v>29133230721.822796</v>
      </c>
      <c r="AC139" s="98"/>
      <c r="AD139" s="25">
        <f>((AB139-X139)/X139)</f>
        <v>5.8554669782507106E-3</v>
      </c>
      <c r="AE139" s="25"/>
      <c r="AF139" s="244">
        <f>SUM(AF116:AF138)</f>
        <v>29384603401.979706</v>
      </c>
      <c r="AG139" s="98"/>
      <c r="AH139" s="25">
        <f>((AF139-AB139)/AB139)</f>
        <v>8.628383256121832E-3</v>
      </c>
      <c r="AI139" s="25"/>
      <c r="AJ139" s="26">
        <f t="shared" si="109"/>
        <v>-2.9293089749545284E-3</v>
      </c>
      <c r="AK139" s="26"/>
      <c r="AL139" s="27">
        <f t="shared" si="111"/>
        <v>-3.5123479441230734E-3</v>
      </c>
      <c r="AM139" s="27"/>
      <c r="AN139" s="28">
        <f t="shared" si="113"/>
        <v>8.6448053150872638E-3</v>
      </c>
      <c r="AO139" s="85"/>
    </row>
    <row r="140" spans="1:46" s="131" customFormat="1" ht="8.25" customHeight="1">
      <c r="A140" s="231"/>
      <c r="B140" s="98"/>
      <c r="C140" s="98"/>
      <c r="D140" s="98"/>
      <c r="E140" s="98"/>
      <c r="F140" s="25"/>
      <c r="G140" s="25"/>
      <c r="H140" s="98"/>
      <c r="I140" s="98"/>
      <c r="J140" s="25"/>
      <c r="K140" s="25"/>
      <c r="L140" s="98"/>
      <c r="M140" s="98"/>
      <c r="N140" s="25"/>
      <c r="O140" s="25"/>
      <c r="P140" s="98"/>
      <c r="Q140" s="98"/>
      <c r="R140" s="25"/>
      <c r="S140" s="25"/>
      <c r="T140" s="98"/>
      <c r="U140" s="98"/>
      <c r="V140" s="25"/>
      <c r="W140" s="25"/>
      <c r="X140" s="98"/>
      <c r="Y140" s="98"/>
      <c r="Z140" s="25"/>
      <c r="AA140" s="25"/>
      <c r="AB140" s="98"/>
      <c r="AC140" s="98"/>
      <c r="AD140" s="25"/>
      <c r="AE140" s="25"/>
      <c r="AF140" s="98"/>
      <c r="AG140" s="98"/>
      <c r="AH140" s="25"/>
      <c r="AI140" s="25"/>
      <c r="AJ140" s="26"/>
      <c r="AK140" s="26"/>
      <c r="AL140" s="27"/>
      <c r="AM140" s="27"/>
      <c r="AN140" s="28"/>
      <c r="AO140" s="85"/>
    </row>
    <row r="141" spans="1:46" s="131" customFormat="1">
      <c r="A141" s="233" t="s">
        <v>72</v>
      </c>
      <c r="B141" s="98"/>
      <c r="C141" s="98"/>
      <c r="D141" s="98"/>
      <c r="E141" s="98"/>
      <c r="F141" s="25"/>
      <c r="G141" s="25"/>
      <c r="H141" s="98"/>
      <c r="I141" s="98"/>
      <c r="J141" s="25"/>
      <c r="K141" s="25"/>
      <c r="L141" s="98"/>
      <c r="M141" s="98"/>
      <c r="N141" s="25"/>
      <c r="O141" s="25"/>
      <c r="P141" s="98"/>
      <c r="Q141" s="98"/>
      <c r="R141" s="25"/>
      <c r="S141" s="25"/>
      <c r="T141" s="98"/>
      <c r="U141" s="98"/>
      <c r="V141" s="25"/>
      <c r="W141" s="25"/>
      <c r="X141" s="98"/>
      <c r="Y141" s="98"/>
      <c r="Z141" s="25"/>
      <c r="AA141" s="25"/>
      <c r="AB141" s="98"/>
      <c r="AC141" s="98"/>
      <c r="AD141" s="25"/>
      <c r="AE141" s="25"/>
      <c r="AF141" s="98"/>
      <c r="AG141" s="98"/>
      <c r="AH141" s="25"/>
      <c r="AI141" s="25"/>
      <c r="AJ141" s="26"/>
      <c r="AK141" s="26"/>
      <c r="AL141" s="27"/>
      <c r="AM141" s="27"/>
      <c r="AN141" s="28"/>
      <c r="AO141" s="85"/>
    </row>
    <row r="142" spans="1:46" s="131" customFormat="1">
      <c r="A142" s="230" t="s">
        <v>207</v>
      </c>
      <c r="B142" s="410">
        <v>578516674.10000002</v>
      </c>
      <c r="C142" s="411">
        <v>15.621600000000001</v>
      </c>
      <c r="D142" s="410">
        <v>568259591.13999999</v>
      </c>
      <c r="E142" s="411">
        <v>15.327400000000001</v>
      </c>
      <c r="F142" s="25">
        <f t="shared" ref="F142:G144" si="115">((D142-B142)/B142)</f>
        <v>-1.7729969453269451E-2</v>
      </c>
      <c r="G142" s="25">
        <f t="shared" si="115"/>
        <v>-1.8832898038613204E-2</v>
      </c>
      <c r="H142" s="410">
        <v>570306623.20000005</v>
      </c>
      <c r="I142" s="411">
        <v>15.361000000000001</v>
      </c>
      <c r="J142" s="25">
        <f t="shared" ref="J142:K144" si="116">((H142-D142)/D142)</f>
        <v>3.6022833435920706E-3</v>
      </c>
      <c r="K142" s="25">
        <f t="shared" si="116"/>
        <v>2.1921526155773224E-3</v>
      </c>
      <c r="L142" s="410">
        <v>571192692.13999999</v>
      </c>
      <c r="M142" s="411">
        <v>15.433</v>
      </c>
      <c r="N142" s="25">
        <f t="shared" ref="N142:O144" si="117">((L142-H142)/H142)</f>
        <v>1.5536711375157986E-3</v>
      </c>
      <c r="O142" s="25">
        <f t="shared" si="117"/>
        <v>4.6871948440856178E-3</v>
      </c>
      <c r="P142" s="410">
        <v>565960381.60000002</v>
      </c>
      <c r="Q142" s="411">
        <v>15.3706</v>
      </c>
      <c r="R142" s="25">
        <f t="shared" ref="R142:S144" si="118">((P142-L142)/L142)</f>
        <v>-9.1603247240381654E-3</v>
      </c>
      <c r="S142" s="25">
        <f t="shared" si="118"/>
        <v>-4.0432838722218771E-3</v>
      </c>
      <c r="T142" s="410">
        <v>569700887.41999996</v>
      </c>
      <c r="U142" s="411">
        <v>15.4108</v>
      </c>
      <c r="V142" s="25">
        <f t="shared" ref="V142:W144" si="119">((T142-P142)/P142)</f>
        <v>6.60913014692888E-3</v>
      </c>
      <c r="W142" s="25">
        <f t="shared" si="119"/>
        <v>2.615382613560984E-3</v>
      </c>
      <c r="X142" s="410">
        <v>569700887.41999996</v>
      </c>
      <c r="Y142" s="411">
        <v>15.3041</v>
      </c>
      <c r="Z142" s="25">
        <f t="shared" ref="Z142:AA144" si="120">((X142-T142)/T142)</f>
        <v>0</v>
      </c>
      <c r="AA142" s="25">
        <f t="shared" si="120"/>
        <v>-6.9237158356477285E-3</v>
      </c>
      <c r="AB142" s="410">
        <v>568423598.36000001</v>
      </c>
      <c r="AC142" s="411">
        <v>15.4412</v>
      </c>
      <c r="AD142" s="25">
        <f t="shared" ref="AD142:AD144" si="121">((AB142-X142)/X142)</f>
        <v>-2.2420345275998991E-3</v>
      </c>
      <c r="AE142" s="25">
        <f t="shared" ref="AE142:AE144" si="122">((AC142-Y142)/Y142)</f>
        <v>8.9583837010997203E-3</v>
      </c>
      <c r="AF142" s="410">
        <v>568847528.21000004</v>
      </c>
      <c r="AG142" s="411">
        <v>15.515700000000001</v>
      </c>
      <c r="AH142" s="25">
        <f t="shared" ref="AH142:AH144" si="123">((AF142-AB142)/AB142)</f>
        <v>7.4579917375551346E-4</v>
      </c>
      <c r="AI142" s="25">
        <f t="shared" ref="AI142:AI144" si="124">((AG142-AC142)/AC142)</f>
        <v>4.8247545527549968E-3</v>
      </c>
      <c r="AJ142" s="26">
        <f t="shared" si="109"/>
        <v>-2.0776806128894069E-3</v>
      </c>
      <c r="AK142" s="26">
        <f t="shared" si="110"/>
        <v>-8.15253677425521E-4</v>
      </c>
      <c r="AL142" s="27">
        <f t="shared" si="111"/>
        <v>1.0346276229505902E-3</v>
      </c>
      <c r="AM142" s="27">
        <f t="shared" si="112"/>
        <v>1.2285188616464625E-2</v>
      </c>
      <c r="AN142" s="28">
        <f t="shared" si="113"/>
        <v>7.8228893808117428E-3</v>
      </c>
      <c r="AO142" s="85">
        <f t="shared" si="114"/>
        <v>8.8704435011584121E-3</v>
      </c>
    </row>
    <row r="143" spans="1:46">
      <c r="A143" s="230" t="s">
        <v>30</v>
      </c>
      <c r="B143" s="410">
        <v>1741422004.73</v>
      </c>
      <c r="C143" s="411">
        <v>1.39</v>
      </c>
      <c r="D143" s="410">
        <v>1701833708.1300001</v>
      </c>
      <c r="E143" s="411">
        <v>1.36</v>
      </c>
      <c r="F143" s="25">
        <f t="shared" si="115"/>
        <v>-2.2733315929436587E-2</v>
      </c>
      <c r="G143" s="25">
        <f t="shared" si="115"/>
        <v>-2.1582733812949503E-2</v>
      </c>
      <c r="H143" s="410">
        <v>1697725836.74</v>
      </c>
      <c r="I143" s="411">
        <v>1.36</v>
      </c>
      <c r="J143" s="25">
        <f t="shared" si="116"/>
        <v>-2.4137912948697521E-3</v>
      </c>
      <c r="K143" s="25">
        <f t="shared" si="116"/>
        <v>0</v>
      </c>
      <c r="L143" s="410">
        <v>1706312767.46</v>
      </c>
      <c r="M143" s="411">
        <v>1.37</v>
      </c>
      <c r="N143" s="25">
        <f t="shared" si="117"/>
        <v>5.0579018909724487E-3</v>
      </c>
      <c r="O143" s="25">
        <f t="shared" si="117"/>
        <v>7.3529411764705942E-3</v>
      </c>
      <c r="P143" s="410">
        <v>1689084243.23</v>
      </c>
      <c r="Q143" s="411">
        <v>1.35</v>
      </c>
      <c r="R143" s="25">
        <f t="shared" si="118"/>
        <v>-1.0096932144302141E-2</v>
      </c>
      <c r="S143" s="25">
        <f t="shared" si="118"/>
        <v>-1.4598540145985413E-2</v>
      </c>
      <c r="T143" s="410">
        <v>1688160088.95</v>
      </c>
      <c r="U143" s="411">
        <v>1.35</v>
      </c>
      <c r="V143" s="25">
        <f t="shared" si="119"/>
        <v>-5.471333260635543E-4</v>
      </c>
      <c r="W143" s="25">
        <f t="shared" si="119"/>
        <v>0</v>
      </c>
      <c r="X143" s="410">
        <v>1669632672.98</v>
      </c>
      <c r="Y143" s="411">
        <v>1.34</v>
      </c>
      <c r="Z143" s="25">
        <f t="shared" si="120"/>
        <v>-1.0974916473427404E-2</v>
      </c>
      <c r="AA143" s="25">
        <f t="shared" si="120"/>
        <v>-7.4074074074074138E-3</v>
      </c>
      <c r="AB143" s="410">
        <v>1694942370.23</v>
      </c>
      <c r="AC143" s="411">
        <v>1.36</v>
      </c>
      <c r="AD143" s="25">
        <f t="shared" si="121"/>
        <v>1.5158841618034853E-2</v>
      </c>
      <c r="AE143" s="25">
        <f t="shared" si="122"/>
        <v>1.492537313432837E-2</v>
      </c>
      <c r="AF143" s="410">
        <v>1699072050.1800001</v>
      </c>
      <c r="AG143" s="411">
        <v>1.36</v>
      </c>
      <c r="AH143" s="25">
        <f t="shared" si="123"/>
        <v>2.4364721907563494E-3</v>
      </c>
      <c r="AI143" s="25">
        <f t="shared" si="124"/>
        <v>0</v>
      </c>
      <c r="AJ143" s="26">
        <f t="shared" si="109"/>
        <v>-3.0141091835419733E-3</v>
      </c>
      <c r="AK143" s="26">
        <f t="shared" si="110"/>
        <v>-2.6637958819429202E-3</v>
      </c>
      <c r="AL143" s="27">
        <f t="shared" si="111"/>
        <v>-1.6227542895683963E-3</v>
      </c>
      <c r="AM143" s="27">
        <f t="shared" si="112"/>
        <v>0</v>
      </c>
      <c r="AN143" s="28">
        <f t="shared" si="113"/>
        <v>1.1550860455752108E-2</v>
      </c>
      <c r="AO143" s="85">
        <f t="shared" si="114"/>
        <v>1.1673336509647072E-2</v>
      </c>
    </row>
    <row r="144" spans="1:46">
      <c r="A144" s="230" t="s">
        <v>31</v>
      </c>
      <c r="B144" s="411">
        <v>559041869.39999998</v>
      </c>
      <c r="C144" s="411">
        <v>43.535400000000003</v>
      </c>
      <c r="D144" s="411">
        <v>548672509.99000001</v>
      </c>
      <c r="E144" s="411">
        <v>42.7881</v>
      </c>
      <c r="F144" s="25">
        <f t="shared" si="115"/>
        <v>-1.8548448653996231E-2</v>
      </c>
      <c r="G144" s="25">
        <f t="shared" si="115"/>
        <v>-1.7165341308452493E-2</v>
      </c>
      <c r="H144" s="411">
        <v>550256788.19000006</v>
      </c>
      <c r="I144" s="411">
        <v>42.879899999999999</v>
      </c>
      <c r="J144" s="25">
        <f t="shared" si="116"/>
        <v>2.8874750805884595E-3</v>
      </c>
      <c r="K144" s="25">
        <f t="shared" si="116"/>
        <v>2.14545633014785E-3</v>
      </c>
      <c r="L144" s="411">
        <v>541341685.44000006</v>
      </c>
      <c r="M144" s="411">
        <v>42.0869</v>
      </c>
      <c r="N144" s="25">
        <f t="shared" si="117"/>
        <v>-1.6201713347917254E-2</v>
      </c>
      <c r="O144" s="25">
        <f t="shared" si="117"/>
        <v>-1.8493513277782814E-2</v>
      </c>
      <c r="P144" s="411">
        <v>542704107.73000002</v>
      </c>
      <c r="Q144" s="411">
        <v>42.2532</v>
      </c>
      <c r="R144" s="25">
        <f t="shared" si="118"/>
        <v>2.5167511142109651E-3</v>
      </c>
      <c r="S144" s="25">
        <f t="shared" si="118"/>
        <v>3.951348281769379E-3</v>
      </c>
      <c r="T144" s="411">
        <v>549637613.16999996</v>
      </c>
      <c r="U144" s="411">
        <v>42.616100000000003</v>
      </c>
      <c r="V144" s="25">
        <f t="shared" si="119"/>
        <v>1.2775848461883057E-2</v>
      </c>
      <c r="W144" s="25">
        <f t="shared" si="119"/>
        <v>8.5886986074428292E-3</v>
      </c>
      <c r="X144" s="411">
        <v>543093365.07000005</v>
      </c>
      <c r="Y144" s="411">
        <v>42.582999999999998</v>
      </c>
      <c r="Z144" s="25">
        <f t="shared" si="120"/>
        <v>-1.1906477910520661E-2</v>
      </c>
      <c r="AA144" s="25">
        <f t="shared" si="120"/>
        <v>-7.7670176294885186E-4</v>
      </c>
      <c r="AB144" s="411">
        <v>542660107.27999997</v>
      </c>
      <c r="AC144" s="411">
        <v>42.572400000000002</v>
      </c>
      <c r="AD144" s="25">
        <f t="shared" si="121"/>
        <v>-7.9775931334428638E-4</v>
      </c>
      <c r="AE144" s="25">
        <f t="shared" si="122"/>
        <v>-2.4892562759778813E-4</v>
      </c>
      <c r="AF144" s="411">
        <v>552180734.58000004</v>
      </c>
      <c r="AG144" s="411">
        <v>43.339199999999998</v>
      </c>
      <c r="AH144" s="25">
        <f t="shared" si="123"/>
        <v>1.7544365565622184E-2</v>
      </c>
      <c r="AI144" s="25">
        <f t="shared" si="124"/>
        <v>1.8011669532373001E-2</v>
      </c>
      <c r="AJ144" s="26">
        <f t="shared" si="109"/>
        <v>-1.4662448754342206E-3</v>
      </c>
      <c r="AK144" s="26">
        <f t="shared" si="110"/>
        <v>-4.9841365313111046E-4</v>
      </c>
      <c r="AL144" s="27">
        <f t="shared" si="111"/>
        <v>6.394022893663788E-3</v>
      </c>
      <c r="AM144" s="27">
        <f t="shared" si="112"/>
        <v>1.2879749276083728E-2</v>
      </c>
      <c r="AN144" s="28">
        <f t="shared" si="113"/>
        <v>1.3187877129551065E-2</v>
      </c>
      <c r="AO144" s="85">
        <f t="shared" si="114"/>
        <v>1.226923559763627E-2</v>
      </c>
    </row>
    <row r="145" spans="1:41">
      <c r="A145" s="231" t="s">
        <v>47</v>
      </c>
      <c r="B145" s="244">
        <f>SUM(B142:B144)</f>
        <v>2878980548.23</v>
      </c>
      <c r="C145" s="98"/>
      <c r="D145" s="244">
        <f>SUM(D142:D144)</f>
        <v>2818765809.2600002</v>
      </c>
      <c r="E145" s="98"/>
      <c r="F145" s="25">
        <f>((D145-B145)/B145)</f>
        <v>-2.0915298996035201E-2</v>
      </c>
      <c r="G145" s="25"/>
      <c r="H145" s="244">
        <f>SUM(H142:H144)</f>
        <v>2818289248.1300001</v>
      </c>
      <c r="I145" s="98"/>
      <c r="J145" s="25">
        <f>((H145-D145)/D145)</f>
        <v>-1.6906730187891139E-4</v>
      </c>
      <c r="K145" s="25"/>
      <c r="L145" s="244">
        <f>SUM(L142:L144)</f>
        <v>2818847145.04</v>
      </c>
      <c r="M145" s="98"/>
      <c r="N145" s="25">
        <f>((L145-H145)/H145)</f>
        <v>1.9795587353924898E-4</v>
      </c>
      <c r="O145" s="25"/>
      <c r="P145" s="244">
        <f>SUM(P142:P144)</f>
        <v>2797748732.5599999</v>
      </c>
      <c r="Q145" s="98"/>
      <c r="R145" s="25">
        <f>((P145-L145)/L145)</f>
        <v>-7.4847664291142783E-3</v>
      </c>
      <c r="S145" s="25"/>
      <c r="T145" s="244">
        <f>SUM(T142:T144)</f>
        <v>2807498589.54</v>
      </c>
      <c r="U145" s="98"/>
      <c r="V145" s="25">
        <f>((T145-P145)/P145)</f>
        <v>3.4848937170561031E-3</v>
      </c>
      <c r="W145" s="25"/>
      <c r="X145" s="244">
        <f>SUM(X142:X144)</f>
        <v>2782426925.4700003</v>
      </c>
      <c r="Y145" s="98"/>
      <c r="Z145" s="25">
        <f>((X145-T145)/T145)</f>
        <v>-8.9302499254710621E-3</v>
      </c>
      <c r="AA145" s="25"/>
      <c r="AB145" s="244">
        <f>SUM(AB142:AB144)</f>
        <v>2806026075.8699999</v>
      </c>
      <c r="AC145" s="98"/>
      <c r="AD145" s="25">
        <f>((AB145-X145)/X145)</f>
        <v>8.4814987175317498E-3</v>
      </c>
      <c r="AE145" s="25"/>
      <c r="AF145" s="244">
        <f>SUM(AF142:AF144)</f>
        <v>2820100312.9700003</v>
      </c>
      <c r="AG145" s="98"/>
      <c r="AH145" s="25">
        <f>((AF145-AB145)/AB145)</f>
        <v>5.0157185711956391E-3</v>
      </c>
      <c r="AI145" s="25"/>
      <c r="AJ145" s="26">
        <f t="shared" si="109"/>
        <v>-2.5399144716470893E-3</v>
      </c>
      <c r="AK145" s="26"/>
      <c r="AL145" s="27">
        <f t="shared" si="111"/>
        <v>4.7343546796829505E-4</v>
      </c>
      <c r="AM145" s="27"/>
      <c r="AN145" s="28">
        <f t="shared" si="113"/>
        <v>9.4937348357264726E-3</v>
      </c>
      <c r="AO145" s="85"/>
    </row>
    <row r="146" spans="1:41" ht="8.25" customHeight="1">
      <c r="A146" s="231"/>
      <c r="B146" s="98"/>
      <c r="C146" s="98"/>
      <c r="D146" s="98"/>
      <c r="E146" s="98"/>
      <c r="F146" s="25"/>
      <c r="G146" s="25"/>
      <c r="H146" s="98"/>
      <c r="I146" s="98"/>
      <c r="J146" s="25"/>
      <c r="K146" s="25"/>
      <c r="L146" s="98"/>
      <c r="M146" s="98"/>
      <c r="N146" s="25"/>
      <c r="O146" s="25"/>
      <c r="P146" s="98"/>
      <c r="Q146" s="98"/>
      <c r="R146" s="25"/>
      <c r="S146" s="25"/>
      <c r="T146" s="98"/>
      <c r="U146" s="98"/>
      <c r="V146" s="25"/>
      <c r="W146" s="25"/>
      <c r="X146" s="98"/>
      <c r="Y146" s="98"/>
      <c r="Z146" s="25"/>
      <c r="AA146" s="25"/>
      <c r="AB146" s="98"/>
      <c r="AC146" s="98"/>
      <c r="AD146" s="25"/>
      <c r="AE146" s="25"/>
      <c r="AF146" s="98"/>
      <c r="AG146" s="98"/>
      <c r="AH146" s="25"/>
      <c r="AI146" s="25"/>
      <c r="AJ146" s="26"/>
      <c r="AK146" s="26"/>
      <c r="AL146" s="27"/>
      <c r="AM146" s="27"/>
      <c r="AN146" s="28"/>
      <c r="AO146" s="85"/>
    </row>
    <row r="147" spans="1:41">
      <c r="A147" s="234" t="s">
        <v>217</v>
      </c>
      <c r="B147" s="98"/>
      <c r="C147" s="98"/>
      <c r="D147" s="98"/>
      <c r="E147" s="98"/>
      <c r="F147" s="25"/>
      <c r="G147" s="25"/>
      <c r="H147" s="98"/>
      <c r="I147" s="98"/>
      <c r="J147" s="25"/>
      <c r="K147" s="25"/>
      <c r="L147" s="98"/>
      <c r="M147" s="98"/>
      <c r="N147" s="25"/>
      <c r="O147" s="25"/>
      <c r="P147" s="98"/>
      <c r="Q147" s="98"/>
      <c r="R147" s="25"/>
      <c r="S147" s="25"/>
      <c r="T147" s="98"/>
      <c r="U147" s="98"/>
      <c r="V147" s="25"/>
      <c r="W147" s="25"/>
      <c r="X147" s="98"/>
      <c r="Y147" s="98"/>
      <c r="Z147" s="25"/>
      <c r="AA147" s="25"/>
      <c r="AB147" s="98"/>
      <c r="AC147" s="98"/>
      <c r="AD147" s="25"/>
      <c r="AE147" s="25"/>
      <c r="AF147" s="98"/>
      <c r="AG147" s="98"/>
      <c r="AH147" s="25"/>
      <c r="AI147" s="25"/>
      <c r="AJ147" s="26"/>
      <c r="AK147" s="26"/>
      <c r="AL147" s="27"/>
      <c r="AM147" s="27"/>
      <c r="AN147" s="28"/>
      <c r="AO147" s="85"/>
    </row>
    <row r="148" spans="1:41">
      <c r="A148" s="235" t="s">
        <v>218</v>
      </c>
      <c r="B148" s="98"/>
      <c r="C148" s="98"/>
      <c r="D148" s="98"/>
      <c r="E148" s="98"/>
      <c r="F148" s="25"/>
      <c r="G148" s="25"/>
      <c r="H148" s="98"/>
      <c r="I148" s="98"/>
      <c r="J148" s="25"/>
      <c r="K148" s="25"/>
      <c r="L148" s="98"/>
      <c r="M148" s="98"/>
      <c r="N148" s="25"/>
      <c r="O148" s="25"/>
      <c r="P148" s="98"/>
      <c r="Q148" s="98"/>
      <c r="R148" s="25"/>
      <c r="S148" s="25"/>
      <c r="T148" s="98"/>
      <c r="U148" s="98"/>
      <c r="V148" s="25"/>
      <c r="W148" s="25"/>
      <c r="X148" s="98"/>
      <c r="Y148" s="98"/>
      <c r="Z148" s="25"/>
      <c r="AA148" s="25"/>
      <c r="AB148" s="98"/>
      <c r="AC148" s="98"/>
      <c r="AD148" s="25"/>
      <c r="AE148" s="25"/>
      <c r="AF148" s="98"/>
      <c r="AG148" s="98"/>
      <c r="AH148" s="25"/>
      <c r="AI148" s="25"/>
      <c r="AJ148" s="26"/>
      <c r="AK148" s="26"/>
      <c r="AL148" s="27"/>
      <c r="AM148" s="27"/>
      <c r="AN148" s="28"/>
      <c r="AO148" s="85"/>
    </row>
    <row r="149" spans="1:41">
      <c r="A149" s="230" t="s">
        <v>29</v>
      </c>
      <c r="B149" s="399">
        <v>3304142481.8600001</v>
      </c>
      <c r="C149" s="401">
        <v>1.65</v>
      </c>
      <c r="D149" s="399">
        <v>3300347013.1300001</v>
      </c>
      <c r="E149" s="401">
        <v>1.64</v>
      </c>
      <c r="F149" s="25">
        <f>((D142-B149)/B149)</f>
        <v>-0.82801601496915178</v>
      </c>
      <c r="G149" s="25">
        <f>((E149-C149)/C149)</f>
        <v>-6.0606060606060667E-3</v>
      </c>
      <c r="H149" s="399">
        <v>3312880953.5599999</v>
      </c>
      <c r="I149" s="401">
        <v>1.65</v>
      </c>
      <c r="J149" s="25">
        <f>((H142-D149)/D149)</f>
        <v>-0.82719798223304719</v>
      </c>
      <c r="K149" s="25">
        <f>((I149-E149)/E149)</f>
        <v>6.0975609756097615E-3</v>
      </c>
      <c r="L149" s="399">
        <v>3318208603.1700001</v>
      </c>
      <c r="M149" s="401">
        <v>1.65</v>
      </c>
      <c r="N149" s="25">
        <f>((L142-H149)/H149)</f>
        <v>-0.82758429893890395</v>
      </c>
      <c r="O149" s="25">
        <f>((M149-I149)/I149)</f>
        <v>0</v>
      </c>
      <c r="P149" s="399">
        <v>3314051296.0999999</v>
      </c>
      <c r="Q149" s="401">
        <v>1.68</v>
      </c>
      <c r="R149" s="25">
        <f>((P142-L149)/L149)</f>
        <v>-0.82943797413480325</v>
      </c>
      <c r="S149" s="25">
        <f>((Q149-M149)/M149)</f>
        <v>1.8181818181818198E-2</v>
      </c>
      <c r="T149" s="399">
        <v>3344830977.3600001</v>
      </c>
      <c r="U149" s="401">
        <v>1.67</v>
      </c>
      <c r="V149" s="25">
        <f>((T142-P149)/P149)</f>
        <v>-0.82809533211195963</v>
      </c>
      <c r="W149" s="25">
        <f>((U149-Q149)/Q149)</f>
        <v>-5.9523809523809581E-3</v>
      </c>
      <c r="X149" s="399">
        <v>3333031206.0100002</v>
      </c>
      <c r="Y149" s="401">
        <v>1.66</v>
      </c>
      <c r="Z149" s="25">
        <f>((X142-T149)/T149)</f>
        <v>-0.82967722695822077</v>
      </c>
      <c r="AA149" s="25">
        <f>((Y149-U149)/U149)</f>
        <v>-5.988023952095814E-3</v>
      </c>
      <c r="AB149" s="399">
        <v>3345580287.71</v>
      </c>
      <c r="AC149" s="401">
        <v>1.67</v>
      </c>
      <c r="AD149" s="25">
        <f>((AB142-X149)/X149)</f>
        <v>-0.82945746282391852</v>
      </c>
      <c r="AE149" s="25">
        <f>((AC149-Y149)/Y149)</f>
        <v>6.0240963855421742E-3</v>
      </c>
      <c r="AF149" s="399">
        <v>3406790787.6799998</v>
      </c>
      <c r="AG149" s="401">
        <v>1.7</v>
      </c>
      <c r="AH149" s="25">
        <f>((AF142-AB149)/AB149)</f>
        <v>-0.82997044479857107</v>
      </c>
      <c r="AI149" s="25">
        <f>((AG149-AC149)/AC149)</f>
        <v>1.7964071856287442E-2</v>
      </c>
      <c r="AJ149" s="26">
        <f t="shared" si="109"/>
        <v>-0.8286795921210719</v>
      </c>
      <c r="AK149" s="26">
        <f t="shared" si="110"/>
        <v>3.7833170542718418E-3</v>
      </c>
      <c r="AL149" s="27">
        <f t="shared" si="111"/>
        <v>3.2252297751274951E-2</v>
      </c>
      <c r="AM149" s="27">
        <f t="shared" si="112"/>
        <v>3.6585365853658569E-2</v>
      </c>
      <c r="AN149" s="28">
        <f t="shared" si="113"/>
        <v>1.0702690864846374E-3</v>
      </c>
      <c r="AO149" s="85">
        <f t="shared" si="114"/>
        <v>1.0143729163365464E-2</v>
      </c>
    </row>
    <row r="150" spans="1:41">
      <c r="A150" s="229" t="s">
        <v>71</v>
      </c>
      <c r="B150" s="399">
        <v>277344169.66000003</v>
      </c>
      <c r="C150" s="401">
        <v>258.89999999999998</v>
      </c>
      <c r="D150" s="399">
        <v>271657817.55000001</v>
      </c>
      <c r="E150" s="401">
        <v>253.87</v>
      </c>
      <c r="F150" s="25">
        <f>((D143-B150)/B150)</f>
        <v>5.1361798599058384</v>
      </c>
      <c r="G150" s="25">
        <f>((E150-C150)/C150)</f>
        <v>-1.9428350714561504E-2</v>
      </c>
      <c r="H150" s="399">
        <v>272084515.69</v>
      </c>
      <c r="I150" s="401">
        <v>254.15</v>
      </c>
      <c r="J150" s="25">
        <f>((H143-D150)/D150)</f>
        <v>5.2495011262745086</v>
      </c>
      <c r="K150" s="25">
        <f>((I150-E150)/E150)</f>
        <v>1.1029266947650417E-3</v>
      </c>
      <c r="L150" s="399">
        <v>274279172.64999998</v>
      </c>
      <c r="M150" s="401">
        <v>253.82</v>
      </c>
      <c r="N150" s="25">
        <f>((L143-H150)/H150)</f>
        <v>5.2712601014167619</v>
      </c>
      <c r="O150" s="25">
        <f>((M150-I150)/I150)</f>
        <v>-1.2984457997246212E-3</v>
      </c>
      <c r="P150" s="399">
        <v>284739649.08999997</v>
      </c>
      <c r="Q150" s="401">
        <v>253.82</v>
      </c>
      <c r="R150" s="25">
        <f>((P143-L150)/L150)</f>
        <v>5.158266509668211</v>
      </c>
      <c r="S150" s="25">
        <f>((Q150-M150)/M150)</f>
        <v>0</v>
      </c>
      <c r="T150" s="399">
        <v>287173671.91000003</v>
      </c>
      <c r="U150" s="401">
        <v>254.47</v>
      </c>
      <c r="V150" s="25">
        <f>((T143-P150)/P150)</f>
        <v>4.9287847489634631</v>
      </c>
      <c r="W150" s="25">
        <f>((U150-Q150)/Q150)</f>
        <v>2.5608699078087057E-3</v>
      </c>
      <c r="X150" s="399">
        <v>284615545.44</v>
      </c>
      <c r="Y150" s="401">
        <v>252.19</v>
      </c>
      <c r="Z150" s="25">
        <f>((X143-T150)/T150)</f>
        <v>4.8140172177875042</v>
      </c>
      <c r="AA150" s="25">
        <f>((Y150-U150)/U150)</f>
        <v>-8.9597987975006919E-3</v>
      </c>
      <c r="AB150" s="399">
        <v>282839908.00999999</v>
      </c>
      <c r="AC150" s="401">
        <v>252.6</v>
      </c>
      <c r="AD150" s="25">
        <f>((AB143-X150)/X150)</f>
        <v>4.9551995573878864</v>
      </c>
      <c r="AE150" s="25">
        <f>((AC150-Y150)/Y150)</f>
        <v>1.6257583567944667E-3</v>
      </c>
      <c r="AF150" s="399">
        <v>286540594.16000003</v>
      </c>
      <c r="AG150" s="401">
        <v>255.99</v>
      </c>
      <c r="AH150" s="25">
        <f>((AF143-AB150)/AB150)</f>
        <v>5.0071864049677473</v>
      </c>
      <c r="AI150" s="25">
        <f>((AG150-AC150)/AC150)</f>
        <v>1.3420427553444239E-2</v>
      </c>
      <c r="AJ150" s="26">
        <f t="shared" si="109"/>
        <v>5.0650494407964901</v>
      </c>
      <c r="AK150" s="26">
        <f t="shared" si="110"/>
        <v>-1.3720765998717955E-3</v>
      </c>
      <c r="AL150" s="27">
        <f t="shared" si="111"/>
        <v>5.4785011321313304E-2</v>
      </c>
      <c r="AM150" s="27">
        <f t="shared" si="112"/>
        <v>8.3507306889353001E-3</v>
      </c>
      <c r="AN150" s="28">
        <f t="shared" si="113"/>
        <v>0.16357374497246657</v>
      </c>
      <c r="AO150" s="85">
        <f t="shared" si="114"/>
        <v>9.5235758728226799E-3</v>
      </c>
    </row>
    <row r="151" spans="1:41" ht="8.25" customHeight="1">
      <c r="A151" s="231"/>
      <c r="B151" s="98"/>
      <c r="C151" s="98"/>
      <c r="E151" s="411"/>
      <c r="F151" s="25"/>
      <c r="G151" s="25"/>
      <c r="H151" s="98"/>
      <c r="I151" s="98"/>
      <c r="J151" s="25"/>
      <c r="K151" s="25"/>
      <c r="L151" s="98"/>
      <c r="M151" s="98"/>
      <c r="N151" s="25"/>
      <c r="O151" s="25"/>
      <c r="P151" s="98"/>
      <c r="Q151" s="98"/>
      <c r="R151" s="25"/>
      <c r="S151" s="25"/>
      <c r="T151" s="98"/>
      <c r="U151" s="98"/>
      <c r="V151" s="25"/>
      <c r="W151" s="25"/>
      <c r="X151" s="98"/>
      <c r="Y151" s="98"/>
      <c r="Z151" s="25"/>
      <c r="AA151" s="25"/>
      <c r="AB151" s="98"/>
      <c r="AC151" s="98"/>
      <c r="AD151" s="25"/>
      <c r="AE151" s="25"/>
      <c r="AF151" s="98"/>
      <c r="AG151" s="98"/>
      <c r="AH151" s="25"/>
      <c r="AI151" s="25"/>
      <c r="AJ151" s="26"/>
      <c r="AK151" s="26"/>
      <c r="AL151" s="27"/>
      <c r="AM151" s="27"/>
      <c r="AN151" s="28"/>
      <c r="AO151" s="85"/>
    </row>
    <row r="152" spans="1:41">
      <c r="A152" s="235" t="s">
        <v>219</v>
      </c>
      <c r="B152" s="98"/>
      <c r="C152" s="98"/>
      <c r="D152" s="355"/>
      <c r="E152" s="98"/>
      <c r="F152" s="25"/>
      <c r="G152" s="25"/>
      <c r="H152" s="98"/>
      <c r="I152" s="98"/>
      <c r="J152" s="25"/>
      <c r="K152" s="25"/>
      <c r="L152" s="98"/>
      <c r="M152" s="98"/>
      <c r="N152" s="25"/>
      <c r="O152" s="25"/>
      <c r="P152" s="98"/>
      <c r="Q152" s="98"/>
      <c r="R152" s="25"/>
      <c r="S152" s="25"/>
      <c r="T152" s="98"/>
      <c r="U152" s="98"/>
      <c r="V152" s="25"/>
      <c r="W152" s="25"/>
      <c r="X152" s="98"/>
      <c r="Y152" s="98"/>
      <c r="Z152" s="25"/>
      <c r="AA152" s="25"/>
      <c r="AB152" s="98"/>
      <c r="AC152" s="98"/>
      <c r="AD152" s="25"/>
      <c r="AE152" s="25"/>
      <c r="AF152" s="98"/>
      <c r="AG152" s="98"/>
      <c r="AH152" s="25"/>
      <c r="AI152" s="25"/>
      <c r="AJ152" s="26"/>
      <c r="AK152" s="26"/>
      <c r="AL152" s="27"/>
      <c r="AM152" s="27"/>
      <c r="AN152" s="28"/>
      <c r="AO152" s="85"/>
    </row>
    <row r="153" spans="1:41">
      <c r="A153" s="229" t="s">
        <v>142</v>
      </c>
      <c r="B153" s="417">
        <v>6325835891.6899996</v>
      </c>
      <c r="C153" s="418">
        <v>119.87</v>
      </c>
      <c r="D153" s="417">
        <v>6312161231.6300001</v>
      </c>
      <c r="E153" s="418">
        <v>119.95</v>
      </c>
      <c r="F153" s="25">
        <f>((D153-B153)/B153)</f>
        <v>-2.1617159050811492E-3</v>
      </c>
      <c r="G153" s="25">
        <f>((E153-C153)/C153)</f>
        <v>6.6738967214480932E-4</v>
      </c>
      <c r="H153" s="417">
        <v>6311534975.2600002</v>
      </c>
      <c r="I153" s="418">
        <v>120.03</v>
      </c>
      <c r="J153" s="25">
        <f>((H153-D153)/D153)</f>
        <v>-9.9214254360572836E-5</v>
      </c>
      <c r="K153" s="25">
        <f t="shared" ref="K153:K159" si="125">((I153-E153)/E153)</f>
        <v>6.6694456023341634E-4</v>
      </c>
      <c r="L153" s="417">
        <v>6306637154.1999998</v>
      </c>
      <c r="M153" s="418">
        <v>120.12</v>
      </c>
      <c r="N153" s="25">
        <f>((L153-H153)/H153)</f>
        <v>-7.7601107800225045E-4</v>
      </c>
      <c r="O153" s="25">
        <f t="shared" ref="O153:O159" si="126">((M153-I153)/I153)</f>
        <v>7.4981254686331254E-4</v>
      </c>
      <c r="P153" s="417">
        <v>6251650366.1899996</v>
      </c>
      <c r="Q153" s="418">
        <v>120.18</v>
      </c>
      <c r="R153" s="25">
        <f>((P153-L153)/L153)</f>
        <v>-8.7188761087009653E-3</v>
      </c>
      <c r="S153" s="25">
        <f t="shared" ref="S153:S159" si="127">((Q153-M153)/M153)</f>
        <v>4.9950049950051837E-4</v>
      </c>
      <c r="T153" s="417">
        <v>6215269627.5699997</v>
      </c>
      <c r="U153" s="418">
        <v>120.25</v>
      </c>
      <c r="V153" s="25">
        <f>((T153-P153)/P153)</f>
        <v>-5.8193815215184103E-3</v>
      </c>
      <c r="W153" s="25">
        <f t="shared" ref="W153:W159" si="128">((U153-Q153)/Q153)</f>
        <v>5.8245964386747519E-4</v>
      </c>
      <c r="X153" s="417">
        <v>6212546608.3999996</v>
      </c>
      <c r="Y153" s="418">
        <v>120.3</v>
      </c>
      <c r="Z153" s="25">
        <f>((X153-T153)/T153)</f>
        <v>-4.3811762532733469E-4</v>
      </c>
      <c r="AA153" s="25">
        <f t="shared" ref="AA153:AA159" si="129">((Y153-U153)/U153)</f>
        <v>4.1580041580039219E-4</v>
      </c>
      <c r="AB153" s="417">
        <v>6157790994.5299997</v>
      </c>
      <c r="AC153" s="418">
        <v>120.35</v>
      </c>
      <c r="AD153" s="25">
        <f>((AB153-X153)/X153)</f>
        <v>-8.8137147809828394E-3</v>
      </c>
      <c r="AE153" s="25">
        <f t="shared" ref="AE153:AE159" si="130">((AC153-Y153)/Y153)</f>
        <v>4.1562759767246183E-4</v>
      </c>
      <c r="AF153" s="417">
        <v>6115397165.8100004</v>
      </c>
      <c r="AG153" s="418">
        <v>120.38</v>
      </c>
      <c r="AH153" s="25">
        <f>((AF153-AB153)/AB153)</f>
        <v>-6.8845838966697616E-3</v>
      </c>
      <c r="AI153" s="25">
        <f t="shared" ref="AI153:AI159" si="131">((AG153-AC153)/AC153)</f>
        <v>2.4927295388451297E-4</v>
      </c>
      <c r="AJ153" s="26">
        <f t="shared" si="109"/>
        <v>-4.2139518963304097E-3</v>
      </c>
      <c r="AK153" s="26">
        <f t="shared" si="110"/>
        <v>5.3085098624586235E-4</v>
      </c>
      <c r="AL153" s="27">
        <f t="shared" si="111"/>
        <v>-3.1172217977263071E-2</v>
      </c>
      <c r="AM153" s="27">
        <f t="shared" si="112"/>
        <v>3.5848270112546279E-3</v>
      </c>
      <c r="AN153" s="28">
        <f t="shared" si="113"/>
        <v>3.7489225167340128E-3</v>
      </c>
      <c r="AO153" s="85">
        <f t="shared" si="114"/>
        <v>1.6671361096163656E-4</v>
      </c>
    </row>
    <row r="154" spans="1:41">
      <c r="A154" s="229" t="s">
        <v>204</v>
      </c>
      <c r="B154" s="417">
        <v>6844716560.1800003</v>
      </c>
      <c r="C154" s="417">
        <v>124.02</v>
      </c>
      <c r="D154" s="417">
        <v>6865220550.9700003</v>
      </c>
      <c r="E154" s="417">
        <v>124.28</v>
      </c>
      <c r="F154" s="25">
        <f>((D149-B154)/B154)</f>
        <v>-0.51782561277552619</v>
      </c>
      <c r="G154" s="25">
        <f t="shared" ref="G154:G159" si="132">((E154-C154)/C154)</f>
        <v>2.096436058700251E-3</v>
      </c>
      <c r="H154" s="417">
        <v>6871558459.1999998</v>
      </c>
      <c r="I154" s="417">
        <v>124.54</v>
      </c>
      <c r="J154" s="25">
        <f>((H149-D154)/D154)</f>
        <v>-0.51743998186745555</v>
      </c>
      <c r="K154" s="25">
        <f t="shared" si="125"/>
        <v>2.0920502092050619E-3</v>
      </c>
      <c r="L154" s="417">
        <v>6898100231.04</v>
      </c>
      <c r="M154" s="417">
        <v>124.81</v>
      </c>
      <c r="N154" s="25">
        <f>((L149-H154)/H154)</f>
        <v>-0.51710974695596024</v>
      </c>
      <c r="O154" s="25">
        <f t="shared" si="126"/>
        <v>2.1679781596273969E-3</v>
      </c>
      <c r="P154" s="417">
        <v>6899706268.2799997</v>
      </c>
      <c r="Q154" s="417">
        <v>125.05</v>
      </c>
      <c r="R154" s="25">
        <f>((P149-L154)/L154)</f>
        <v>-0.51957043459770758</v>
      </c>
      <c r="S154" s="25">
        <f t="shared" si="127"/>
        <v>1.9229228427208949E-3</v>
      </c>
      <c r="T154" s="417">
        <v>6907060544.4099998</v>
      </c>
      <c r="U154" s="417">
        <v>125.33</v>
      </c>
      <c r="V154" s="25">
        <f>((T149-P154)/P154)</f>
        <v>-0.51522125039768985</v>
      </c>
      <c r="W154" s="25">
        <f t="shared" si="128"/>
        <v>2.2391043582567064E-3</v>
      </c>
      <c r="X154" s="417">
        <v>6915657137.2700005</v>
      </c>
      <c r="Y154" s="417">
        <v>125.61</v>
      </c>
      <c r="Z154" s="25">
        <f>((X149-T154)/T154)</f>
        <v>-0.51744578108447614</v>
      </c>
      <c r="AA154" s="25">
        <f t="shared" si="129"/>
        <v>2.2341019707971047E-3</v>
      </c>
      <c r="AB154" s="417">
        <v>6986375155.8699999</v>
      </c>
      <c r="AC154" s="417">
        <v>121.2</v>
      </c>
      <c r="AD154" s="25">
        <f>((AB149-X154)/X154)</f>
        <v>-0.51623103613972843</v>
      </c>
      <c r="AE154" s="25">
        <f t="shared" si="130"/>
        <v>-3.5108669691903481E-2</v>
      </c>
      <c r="AF154" s="417">
        <v>7048880764.04</v>
      </c>
      <c r="AG154" s="417">
        <v>121.46</v>
      </c>
      <c r="AH154" s="25">
        <f>((AF149-AB154)/AB154)</f>
        <v>-0.51236646878065362</v>
      </c>
      <c r="AI154" s="25">
        <f t="shared" si="131"/>
        <v>2.1452145214520702E-3</v>
      </c>
      <c r="AJ154" s="26">
        <f t="shared" si="109"/>
        <v>-0.51665128907489966</v>
      </c>
      <c r="AK154" s="26">
        <f t="shared" si="110"/>
        <v>-2.5263576963929996E-3</v>
      </c>
      <c r="AL154" s="27">
        <f t="shared" si="111"/>
        <v>2.6752266982019973E-2</v>
      </c>
      <c r="AM154" s="27">
        <f t="shared" si="112"/>
        <v>-2.2690698422916055E-2</v>
      </c>
      <c r="AN154" s="28">
        <f t="shared" si="113"/>
        <v>2.1362581552805465E-3</v>
      </c>
      <c r="AO154" s="85">
        <f t="shared" si="114"/>
        <v>1.3165621068992281E-2</v>
      </c>
    </row>
    <row r="155" spans="1:41">
      <c r="A155" s="229" t="s">
        <v>178</v>
      </c>
      <c r="B155" s="417">
        <v>1742378161.0599999</v>
      </c>
      <c r="C155" s="418">
        <v>1.0832999999999999</v>
      </c>
      <c r="D155" s="417">
        <v>1746988375.51</v>
      </c>
      <c r="E155" s="418">
        <v>1.085</v>
      </c>
      <c r="F155" s="25">
        <f>((D150-B155)/B155)</f>
        <v>-0.84408791178561771</v>
      </c>
      <c r="G155" s="25">
        <f t="shared" si="132"/>
        <v>1.5692790547401781E-3</v>
      </c>
      <c r="H155" s="417">
        <v>1737763943.3499999</v>
      </c>
      <c r="I155" s="418">
        <v>1.0867</v>
      </c>
      <c r="J155" s="25">
        <f>((H150-D155)/D155)</f>
        <v>-0.8442551081024966</v>
      </c>
      <c r="K155" s="25">
        <f t="shared" si="125"/>
        <v>1.5668202764977279E-3</v>
      </c>
      <c r="L155" s="417">
        <v>1830035809.02</v>
      </c>
      <c r="M155" s="418">
        <v>1.0881000000000001</v>
      </c>
      <c r="N155" s="25">
        <f>((L150-H155)/H155)</f>
        <v>-0.84216545998689885</v>
      </c>
      <c r="O155" s="25">
        <f t="shared" si="126"/>
        <v>1.2883040397534443E-3</v>
      </c>
      <c r="P155" s="417">
        <v>1830732231.5699999</v>
      </c>
      <c r="Q155" s="418">
        <v>1.0895999999999999</v>
      </c>
      <c r="R155" s="25">
        <f>((P150-L155)/L155)</f>
        <v>-0.84440760793501601</v>
      </c>
      <c r="S155" s="25">
        <f t="shared" si="127"/>
        <v>1.3785497656463878E-3</v>
      </c>
      <c r="T155" s="417">
        <v>2142329826.21</v>
      </c>
      <c r="U155" s="418">
        <v>1.0911</v>
      </c>
      <c r="V155" s="25">
        <f>((T150-P155)/P155)</f>
        <v>-0.84313726116914123</v>
      </c>
      <c r="W155" s="25">
        <f t="shared" si="128"/>
        <v>1.376651982378907E-3</v>
      </c>
      <c r="X155" s="417">
        <v>2146724648.4000001</v>
      </c>
      <c r="Y155" s="418">
        <v>1.0925</v>
      </c>
      <c r="Z155" s="25">
        <f>((X150-T155)/T155)</f>
        <v>-0.86714671944631705</v>
      </c>
      <c r="AA155" s="25">
        <f t="shared" si="129"/>
        <v>1.2831087892952689E-3</v>
      </c>
      <c r="AB155" s="417">
        <v>2156847328.5500002</v>
      </c>
      <c r="AC155" s="418">
        <v>1.0939000000000001</v>
      </c>
      <c r="AD155" s="25">
        <f>((AB150-X155)/X155)</f>
        <v>-0.86824583757362328</v>
      </c>
      <c r="AE155" s="25">
        <f t="shared" si="130"/>
        <v>1.2814645308925107E-3</v>
      </c>
      <c r="AF155" s="417">
        <v>2069038416.5799999</v>
      </c>
      <c r="AG155" s="418">
        <v>1.0952999999999999</v>
      </c>
      <c r="AH155" s="25">
        <f>((AF150-AB155)/AB155)</f>
        <v>-0.86714841130983766</v>
      </c>
      <c r="AI155" s="25">
        <f t="shared" si="131"/>
        <v>1.2798244812138638E-3</v>
      </c>
      <c r="AJ155" s="26">
        <f t="shared" si="109"/>
        <v>-0.85257428966361859</v>
      </c>
      <c r="AK155" s="26">
        <f t="shared" si="110"/>
        <v>1.378000365052286E-3</v>
      </c>
      <c r="AL155" s="27">
        <f t="shared" si="111"/>
        <v>0.18434584086799294</v>
      </c>
      <c r="AM155" s="27">
        <f t="shared" si="112"/>
        <v>9.4930875576036654E-3</v>
      </c>
      <c r="AN155" s="28">
        <f t="shared" si="113"/>
        <v>1.2396321281861961E-2</v>
      </c>
      <c r="AO155" s="85">
        <f t="shared" si="114"/>
        <v>1.2435555558269919E-4</v>
      </c>
    </row>
    <row r="156" spans="1:41" s="331" customFormat="1">
      <c r="A156" s="229" t="s">
        <v>191</v>
      </c>
      <c r="B156" s="417">
        <v>343478930.27999997</v>
      </c>
      <c r="C156" s="418">
        <v>102.79</v>
      </c>
      <c r="D156" s="417">
        <v>341811491.06</v>
      </c>
      <c r="E156" s="418">
        <v>100.13</v>
      </c>
      <c r="F156" s="25">
        <f t="shared" ref="F156:F161" si="133">((D156-B156)/B156)</f>
        <v>-4.8545604198798808E-3</v>
      </c>
      <c r="G156" s="25">
        <f t="shared" si="132"/>
        <v>-2.5878003696857773E-2</v>
      </c>
      <c r="H156" s="417">
        <v>335636093.30000001</v>
      </c>
      <c r="I156" s="418">
        <v>100.28</v>
      </c>
      <c r="J156" s="25">
        <f t="shared" ref="J156:J161" si="134">((H156-D156)/D156)</f>
        <v>-1.8066676871656109E-2</v>
      </c>
      <c r="K156" s="25">
        <f t="shared" si="125"/>
        <v>1.4980525317088355E-3</v>
      </c>
      <c r="L156" s="417">
        <v>336924229.27999997</v>
      </c>
      <c r="M156" s="418">
        <v>100.75</v>
      </c>
      <c r="N156" s="25">
        <f t="shared" ref="N156:N161" si="135">((L156-H156)/H156)</f>
        <v>3.8378946892597483E-3</v>
      </c>
      <c r="O156" s="25">
        <f t="shared" si="126"/>
        <v>4.68687674511367E-3</v>
      </c>
      <c r="P156" s="417">
        <v>335485546.10000002</v>
      </c>
      <c r="Q156" s="418">
        <v>100.9</v>
      </c>
      <c r="R156" s="25">
        <f t="shared" ref="R156:R161" si="136">((P156-L156)/L156)</f>
        <v>-4.2700496282929348E-3</v>
      </c>
      <c r="S156" s="25">
        <f t="shared" si="127"/>
        <v>1.4888337468983194E-3</v>
      </c>
      <c r="T156" s="417">
        <v>333687152.68000001</v>
      </c>
      <c r="U156" s="418">
        <v>101.54681737882456</v>
      </c>
      <c r="V156" s="25">
        <f t="shared" ref="V156:V161" si="137">((T156-P156)/P156)</f>
        <v>-5.3605690048535194E-3</v>
      </c>
      <c r="W156" s="25">
        <f t="shared" si="128"/>
        <v>6.4104794729886103E-3</v>
      </c>
      <c r="X156" s="417">
        <v>334189809.64999998</v>
      </c>
      <c r="Y156" s="418">
        <v>101.71</v>
      </c>
      <c r="Z156" s="25">
        <f t="shared" ref="Z156:Z161" si="138">((X156-T156)/T156)</f>
        <v>1.5063719593724006E-3</v>
      </c>
      <c r="AA156" s="25">
        <f t="shared" si="129"/>
        <v>1.6069693308720628E-3</v>
      </c>
      <c r="AB156" s="417">
        <v>336130966.94000006</v>
      </c>
      <c r="AC156" s="418">
        <v>101.92270571999394</v>
      </c>
      <c r="AD156" s="25">
        <f t="shared" ref="AD156:AD161" si="139">((AB156-X156)/X156)</f>
        <v>5.8085472206141553E-3</v>
      </c>
      <c r="AE156" s="25">
        <f t="shared" si="130"/>
        <v>2.0912960376949035E-3</v>
      </c>
      <c r="AF156" s="417">
        <v>346326388.81</v>
      </c>
      <c r="AG156" s="418">
        <v>102.08618846379034</v>
      </c>
      <c r="AH156" s="25">
        <f t="shared" ref="AH156:AH161" si="140">((AF156-AB156)/AB156)</f>
        <v>3.0331694704641258E-2</v>
      </c>
      <c r="AI156" s="25">
        <f t="shared" si="131"/>
        <v>1.6039874789580224E-3</v>
      </c>
      <c r="AJ156" s="26">
        <f t="shared" si="109"/>
        <v>1.1165815811506399E-3</v>
      </c>
      <c r="AK156" s="26">
        <f t="shared" si="110"/>
        <v>-8.1143854407791883E-4</v>
      </c>
      <c r="AL156" s="27">
        <f t="shared" si="111"/>
        <v>1.3208736008256304E-2</v>
      </c>
      <c r="AM156" s="27">
        <f t="shared" si="112"/>
        <v>1.9536487204537507E-2</v>
      </c>
      <c r="AN156" s="28">
        <f t="shared" si="113"/>
        <v>1.392693215687585E-2</v>
      </c>
      <c r="AO156" s="85">
        <f t="shared" si="114"/>
        <v>1.0291842183007419E-2</v>
      </c>
    </row>
    <row r="157" spans="1:41" s="347" customFormat="1">
      <c r="A157" s="229" t="s">
        <v>252</v>
      </c>
      <c r="B157" s="417">
        <v>469427281.69999999</v>
      </c>
      <c r="C157" s="417">
        <v>1017.22</v>
      </c>
      <c r="D157" s="417">
        <v>468816426.81999999</v>
      </c>
      <c r="E157" s="417">
        <v>1015.9</v>
      </c>
      <c r="F157" s="25">
        <f t="shared" si="133"/>
        <v>-1.3012769044607388E-3</v>
      </c>
      <c r="G157" s="25">
        <f t="shared" si="132"/>
        <v>-1.2976543913804782E-3</v>
      </c>
      <c r="H157" s="417">
        <v>467440902.69</v>
      </c>
      <c r="I157" s="417">
        <v>1012.92</v>
      </c>
      <c r="J157" s="25">
        <f t="shared" si="134"/>
        <v>-2.9340356935234303E-3</v>
      </c>
      <c r="K157" s="25">
        <f t="shared" si="125"/>
        <v>-2.9333595826361043E-3</v>
      </c>
      <c r="L157" s="417">
        <v>468023786.39999998</v>
      </c>
      <c r="M157" s="417">
        <v>1014.18</v>
      </c>
      <c r="N157" s="25">
        <f t="shared" si="135"/>
        <v>1.24696770574769E-3</v>
      </c>
      <c r="O157" s="25">
        <f t="shared" si="126"/>
        <v>1.2439284444970885E-3</v>
      </c>
      <c r="P157" s="417">
        <v>470315252.16000003</v>
      </c>
      <c r="Q157" s="417">
        <v>1015.44</v>
      </c>
      <c r="R157" s="25">
        <f t="shared" si="136"/>
        <v>4.8960455143227102E-3</v>
      </c>
      <c r="S157" s="25">
        <f t="shared" si="127"/>
        <v>1.2423830089334285E-3</v>
      </c>
      <c r="T157" s="417">
        <v>470898838.80000001</v>
      </c>
      <c r="U157" s="417">
        <v>1016.7</v>
      </c>
      <c r="V157" s="25">
        <f t="shared" si="137"/>
        <v>1.2408414086504068E-3</v>
      </c>
      <c r="W157" s="25">
        <f t="shared" si="128"/>
        <v>1.2408414086504283E-3</v>
      </c>
      <c r="X157" s="417">
        <v>470014048.69999999</v>
      </c>
      <c r="Y157" s="417">
        <v>1014.31</v>
      </c>
      <c r="Z157" s="25">
        <f t="shared" si="138"/>
        <v>-1.8789388019192197E-3</v>
      </c>
      <c r="AA157" s="25">
        <f t="shared" si="129"/>
        <v>-2.3507425986034228E-3</v>
      </c>
      <c r="AB157" s="417">
        <v>470624055.06999999</v>
      </c>
      <c r="AC157" s="417">
        <v>1015.63</v>
      </c>
      <c r="AD157" s="25">
        <f t="shared" si="139"/>
        <v>1.2978470998626659E-3</v>
      </c>
      <c r="AE157" s="25">
        <f t="shared" si="130"/>
        <v>1.301377290966322E-3</v>
      </c>
      <c r="AF157" s="417">
        <v>470916747.48000002</v>
      </c>
      <c r="AG157" s="417">
        <v>1016.26</v>
      </c>
      <c r="AH157" s="25">
        <f t="shared" si="140"/>
        <v>6.2192403224372271E-4</v>
      </c>
      <c r="AI157" s="25">
        <f t="shared" si="131"/>
        <v>6.2030463850023675E-4</v>
      </c>
      <c r="AJ157" s="26">
        <f t="shared" si="109"/>
        <v>3.9867179511547592E-4</v>
      </c>
      <c r="AK157" s="26">
        <f t="shared" si="110"/>
        <v>-1.1661522263406261E-4</v>
      </c>
      <c r="AL157" s="27">
        <f t="shared" si="111"/>
        <v>4.4800492044329218E-3</v>
      </c>
      <c r="AM157" s="27">
        <f t="shared" si="112"/>
        <v>3.5436558716410438E-4</v>
      </c>
      <c r="AN157" s="28">
        <f t="shared" si="113"/>
        <v>2.440663217475594E-3</v>
      </c>
      <c r="AO157" s="85">
        <f t="shared" si="114"/>
        <v>1.789438254214581E-3</v>
      </c>
    </row>
    <row r="158" spans="1:41" s="347" customFormat="1">
      <c r="A158" s="229" t="s">
        <v>255</v>
      </c>
      <c r="B158" s="417">
        <v>46080449.799999997</v>
      </c>
      <c r="C158" s="417">
        <v>101.4</v>
      </c>
      <c r="D158" s="417">
        <v>50743750.670000002</v>
      </c>
      <c r="E158" s="417">
        <v>101.54</v>
      </c>
      <c r="F158" s="25">
        <f t="shared" si="133"/>
        <v>0.10119911785236101</v>
      </c>
      <c r="G158" s="25">
        <f t="shared" si="132"/>
        <v>1.3806706114398478E-3</v>
      </c>
      <c r="H158" s="417">
        <v>50979960.219999999</v>
      </c>
      <c r="I158" s="417">
        <v>101.62</v>
      </c>
      <c r="J158" s="25">
        <f t="shared" si="134"/>
        <v>4.6549485775328288E-3</v>
      </c>
      <c r="K158" s="25">
        <f t="shared" si="125"/>
        <v>7.8786685050224829E-4</v>
      </c>
      <c r="L158" s="417">
        <v>50777546.700000003</v>
      </c>
      <c r="M158" s="417">
        <v>103.66</v>
      </c>
      <c r="N158" s="25">
        <f t="shared" si="135"/>
        <v>-3.9704526862417355E-3</v>
      </c>
      <c r="O158" s="25">
        <f t="shared" si="126"/>
        <v>2.0074788427474826E-2</v>
      </c>
      <c r="P158" s="417">
        <v>50860520.869999997</v>
      </c>
      <c r="Q158" s="417">
        <v>101.77</v>
      </c>
      <c r="R158" s="25">
        <f t="shared" si="136"/>
        <v>1.6340720533470424E-3</v>
      </c>
      <c r="S158" s="25">
        <f t="shared" si="127"/>
        <v>-1.823268377387614E-2</v>
      </c>
      <c r="T158" s="417">
        <v>52452893.920000002</v>
      </c>
      <c r="U158" s="417">
        <v>101.78</v>
      </c>
      <c r="V158" s="25">
        <f t="shared" si="137"/>
        <v>3.1308626470226801E-2</v>
      </c>
      <c r="W158" s="25">
        <f t="shared" si="128"/>
        <v>9.826078412110756E-5</v>
      </c>
      <c r="X158" s="417">
        <v>51755874.840000004</v>
      </c>
      <c r="Y158" s="417">
        <v>101.92</v>
      </c>
      <c r="Z158" s="25">
        <f t="shared" si="138"/>
        <v>-1.3288477106012041E-2</v>
      </c>
      <c r="AA158" s="25">
        <f t="shared" si="129"/>
        <v>1.3755158184319176E-3</v>
      </c>
      <c r="AB158" s="417">
        <v>51892591.939999998</v>
      </c>
      <c r="AC158" s="417">
        <v>101.98</v>
      </c>
      <c r="AD158" s="25">
        <f t="shared" si="139"/>
        <v>2.6415764475558818E-3</v>
      </c>
      <c r="AE158" s="25">
        <f t="shared" si="130"/>
        <v>5.8869701726846813E-4</v>
      </c>
      <c r="AF158" s="417">
        <v>49890575.619999997</v>
      </c>
      <c r="AG158" s="417">
        <v>101.83</v>
      </c>
      <c r="AH158" s="25">
        <f t="shared" si="140"/>
        <v>-3.8580002369409498E-2</v>
      </c>
      <c r="AI158" s="25">
        <f t="shared" si="131"/>
        <v>-1.4708766424789731E-3</v>
      </c>
      <c r="AJ158" s="26">
        <f t="shared" si="109"/>
        <v>1.0699926154920041E-2</v>
      </c>
      <c r="AK158" s="26">
        <f t="shared" si="110"/>
        <v>5.7527988661041295E-4</v>
      </c>
      <c r="AL158" s="27">
        <f t="shared" si="111"/>
        <v>-1.6813401428452283E-2</v>
      </c>
      <c r="AM158" s="27">
        <f t="shared" si="112"/>
        <v>2.8560173330706325E-3</v>
      </c>
      <c r="AN158" s="28">
        <f t="shared" si="113"/>
        <v>4.1434398326580094E-2</v>
      </c>
      <c r="AO158" s="85">
        <f t="shared" si="114"/>
        <v>1.0279793210523901E-2</v>
      </c>
    </row>
    <row r="159" spans="1:41">
      <c r="A159" s="229" t="s">
        <v>260</v>
      </c>
      <c r="B159" s="410">
        <v>50571290.25</v>
      </c>
      <c r="C159" s="411">
        <v>97.71</v>
      </c>
      <c r="D159" s="410">
        <v>50076197.259999998</v>
      </c>
      <c r="E159" s="411">
        <v>96.87</v>
      </c>
      <c r="F159" s="25">
        <f t="shared" si="133"/>
        <v>-9.790001155843598E-3</v>
      </c>
      <c r="G159" s="25">
        <f t="shared" si="132"/>
        <v>-8.5968682836965425E-3</v>
      </c>
      <c r="H159" s="410">
        <v>50058213.229999997</v>
      </c>
      <c r="I159" s="411">
        <v>96.95</v>
      </c>
      <c r="J159" s="25">
        <f t="shared" si="134"/>
        <v>-3.5913330053052021E-4</v>
      </c>
      <c r="K159" s="25">
        <f t="shared" si="125"/>
        <v>8.2584907608132844E-4</v>
      </c>
      <c r="L159" s="410">
        <v>50909154.399999999</v>
      </c>
      <c r="M159" s="411">
        <v>98.71</v>
      </c>
      <c r="N159" s="25">
        <f t="shared" si="135"/>
        <v>1.6999032028774667E-2</v>
      </c>
      <c r="O159" s="25">
        <f t="shared" si="126"/>
        <v>1.8153687467766796E-2</v>
      </c>
      <c r="P159" s="410">
        <v>50898349.149999999</v>
      </c>
      <c r="Q159" s="411">
        <v>98.8</v>
      </c>
      <c r="R159" s="25">
        <f t="shared" si="136"/>
        <v>-2.1224571744212669E-4</v>
      </c>
      <c r="S159" s="25">
        <f t="shared" si="127"/>
        <v>9.1176172626890306E-4</v>
      </c>
      <c r="T159" s="410">
        <v>50887528.829999998</v>
      </c>
      <c r="U159" s="411">
        <v>98.9</v>
      </c>
      <c r="V159" s="25">
        <f t="shared" si="137"/>
        <v>-2.1258685557978059E-4</v>
      </c>
      <c r="W159" s="25">
        <f t="shared" si="128"/>
        <v>1.0121457489879406E-3</v>
      </c>
      <c r="X159" s="410">
        <v>50876693.439999998</v>
      </c>
      <c r="Y159" s="411">
        <v>99</v>
      </c>
      <c r="Z159" s="25">
        <f t="shared" si="138"/>
        <v>-2.1292820164638747E-4</v>
      </c>
      <c r="AA159" s="25">
        <f t="shared" si="129"/>
        <v>1.0111223458037846E-3</v>
      </c>
      <c r="AB159" s="410">
        <v>50865842.990000002</v>
      </c>
      <c r="AC159" s="411">
        <v>99.09</v>
      </c>
      <c r="AD159" s="25">
        <f t="shared" si="139"/>
        <v>-2.1326955952417984E-4</v>
      </c>
      <c r="AE159" s="25">
        <f t="shared" si="130"/>
        <v>9.0909090909094357E-4</v>
      </c>
      <c r="AF159" s="410">
        <v>50857717.020000003</v>
      </c>
      <c r="AG159" s="411">
        <v>99.19</v>
      </c>
      <c r="AH159" s="25">
        <f t="shared" si="140"/>
        <v>-1.5975298004195738E-4</v>
      </c>
      <c r="AI159" s="25">
        <f t="shared" si="131"/>
        <v>1.009183570491415E-3</v>
      </c>
      <c r="AJ159" s="26">
        <f t="shared" si="109"/>
        <v>7.2988928227076476E-4</v>
      </c>
      <c r="AK159" s="26">
        <f t="shared" si="110"/>
        <v>1.9044965700993209E-3</v>
      </c>
      <c r="AL159" s="27">
        <f t="shared" si="111"/>
        <v>1.5606611579195729E-2</v>
      </c>
      <c r="AM159" s="27">
        <f t="shared" si="112"/>
        <v>2.3949623206358968E-2</v>
      </c>
      <c r="AN159" s="28">
        <f t="shared" si="113"/>
        <v>7.3764574067359942E-3</v>
      </c>
      <c r="AO159" s="85">
        <f t="shared" si="114"/>
        <v>7.3664364014639607E-3</v>
      </c>
    </row>
    <row r="160" spans="1:41">
      <c r="A160" s="231" t="s">
        <v>47</v>
      </c>
      <c r="B160" s="82">
        <f>SUM(B149:B159)</f>
        <v>19403975216.48</v>
      </c>
      <c r="C160" s="98"/>
      <c r="D160" s="82">
        <f>SUM(D149:D159)</f>
        <v>19407822854.599998</v>
      </c>
      <c r="E160" s="98"/>
      <c r="F160" s="25">
        <f t="shared" si="133"/>
        <v>1.9829123038309657E-4</v>
      </c>
      <c r="G160" s="25"/>
      <c r="H160" s="82">
        <f>SUM(H149:H159)</f>
        <v>19409938016.499996</v>
      </c>
      <c r="I160" s="98"/>
      <c r="J160" s="25">
        <f t="shared" si="134"/>
        <v>1.089850168070954E-4</v>
      </c>
      <c r="K160" s="25"/>
      <c r="L160" s="82">
        <f>SUM(L149:L159)</f>
        <v>19533895686.860004</v>
      </c>
      <c r="M160" s="98"/>
      <c r="N160" s="25">
        <f t="shared" si="135"/>
        <v>6.386299134733678E-3</v>
      </c>
      <c r="O160" s="25"/>
      <c r="P160" s="82">
        <f>SUM(P149:P159)</f>
        <v>19488439479.509998</v>
      </c>
      <c r="Q160" s="98"/>
      <c r="R160" s="25">
        <f t="shared" si="136"/>
        <v>-2.3270425970679997E-3</v>
      </c>
      <c r="S160" s="25"/>
      <c r="T160" s="82">
        <f>SUM(T149:T159)</f>
        <v>19804591061.689999</v>
      </c>
      <c r="U160" s="98"/>
      <c r="V160" s="25">
        <f t="shared" si="137"/>
        <v>1.6222519125371725E-2</v>
      </c>
      <c r="W160" s="25"/>
      <c r="X160" s="82">
        <f>SUM(X149:X159)</f>
        <v>19799411572.150002</v>
      </c>
      <c r="Y160" s="98"/>
      <c r="Z160" s="25">
        <f t="shared" si="138"/>
        <v>-2.6152973943583747E-4</v>
      </c>
      <c r="AA160" s="25"/>
      <c r="AB160" s="82">
        <f>SUM(AB149:AB159)</f>
        <v>19838947131.609997</v>
      </c>
      <c r="AC160" s="98"/>
      <c r="AD160" s="25">
        <f t="shared" si="139"/>
        <v>1.9968047694713452E-3</v>
      </c>
      <c r="AE160" s="25"/>
      <c r="AF160" s="82">
        <f>SUM(AF149:AF159)</f>
        <v>19844639157.199997</v>
      </c>
      <c r="AG160" s="98"/>
      <c r="AH160" s="25">
        <f t="shared" si="140"/>
        <v>2.8691167692719316E-4</v>
      </c>
      <c r="AI160" s="25"/>
      <c r="AJ160" s="26">
        <f t="shared" si="109"/>
        <v>2.8264048271487868E-3</v>
      </c>
      <c r="AK160" s="26"/>
      <c r="AL160" s="27">
        <f t="shared" si="111"/>
        <v>2.2507228444558131E-2</v>
      </c>
      <c r="AM160" s="27"/>
      <c r="AN160" s="28">
        <f t="shared" si="113"/>
        <v>5.9719666446390067E-3</v>
      </c>
      <c r="AO160" s="85"/>
    </row>
    <row r="161" spans="1:41">
      <c r="A161" s="231" t="s">
        <v>33</v>
      </c>
      <c r="B161" s="348">
        <f>SUM(B20,B52,B85,B107,B114,B139,B145,B160)</f>
        <v>1410737757088.8694</v>
      </c>
      <c r="C161" s="98"/>
      <c r="D161" s="348">
        <f>SUM(D20,D52,D85,D107,D114,D139,D145,D160)</f>
        <v>1399100578478.8164</v>
      </c>
      <c r="E161" s="98"/>
      <c r="F161" s="25">
        <f t="shared" si="133"/>
        <v>-8.2490020215145454E-3</v>
      </c>
      <c r="G161" s="25"/>
      <c r="H161" s="348">
        <f>SUM(H20,H52,H85,H107,H114,H139,H145,H160)</f>
        <v>1393091533920.209</v>
      </c>
      <c r="I161" s="98"/>
      <c r="J161" s="25">
        <f t="shared" si="134"/>
        <v>-4.2949339390173117E-3</v>
      </c>
      <c r="K161" s="25"/>
      <c r="L161" s="348">
        <f>SUM(L20,L52,L85,L107,L114,L139,L145,L160)</f>
        <v>1387341791742.134</v>
      </c>
      <c r="M161" s="98"/>
      <c r="N161" s="25">
        <f t="shared" si="135"/>
        <v>-4.1273254758034264E-3</v>
      </c>
      <c r="O161" s="25"/>
      <c r="P161" s="348">
        <f>SUM(P20,P52,P85,P107,P114,P139,P145,P160)</f>
        <v>1384120833399.6692</v>
      </c>
      <c r="Q161" s="98"/>
      <c r="R161" s="25">
        <f t="shared" si="136"/>
        <v>-2.3216761447229042E-3</v>
      </c>
      <c r="S161" s="25"/>
      <c r="T161" s="348">
        <f>SUM(T20,T52,T85,T107,T114,T139,T145,T160)</f>
        <v>1374458022985.5962</v>
      </c>
      <c r="U161" s="98"/>
      <c r="V161" s="25">
        <f t="shared" si="137"/>
        <v>-6.9811899228041105E-3</v>
      </c>
      <c r="W161" s="25"/>
      <c r="X161" s="348">
        <f>SUM(X20,X52,X85,X107,X114,X139,X145,X160)</f>
        <v>1366619804891.1321</v>
      </c>
      <c r="Y161" s="98"/>
      <c r="Z161" s="25">
        <f t="shared" si="138"/>
        <v>-5.7027700834674762E-3</v>
      </c>
      <c r="AA161" s="25"/>
      <c r="AB161" s="348">
        <f>SUM(AB20,AB52,AB85,AB107,AB114,AB139,AB145,AB160)</f>
        <v>1376487936718.6252</v>
      </c>
      <c r="AC161" s="98"/>
      <c r="AD161" s="25">
        <f t="shared" si="139"/>
        <v>7.2208318598743571E-3</v>
      </c>
      <c r="AE161" s="25"/>
      <c r="AF161" s="348">
        <f>SUM(AF20,AF52,AF85,AF107,AF114,AF139,AF145,AF160)</f>
        <v>1379080530789.1563</v>
      </c>
      <c r="AG161" s="98"/>
      <c r="AH161" s="25">
        <f t="shared" si="140"/>
        <v>1.8834847740921183E-3</v>
      </c>
      <c r="AI161" s="25"/>
      <c r="AJ161" s="26">
        <f t="shared" si="109"/>
        <v>-2.8215726191704129E-3</v>
      </c>
      <c r="AK161" s="26"/>
      <c r="AL161" s="27">
        <f t="shared" si="111"/>
        <v>-1.4309226940229784E-2</v>
      </c>
      <c r="AM161" s="27"/>
      <c r="AN161" s="28">
        <f t="shared" si="113"/>
        <v>5.10145410978386E-3</v>
      </c>
      <c r="AO161" s="85"/>
    </row>
    <row r="162" spans="1:41" s="131" customFormat="1" ht="6" customHeight="1">
      <c r="A162" s="231"/>
      <c r="B162" s="98"/>
      <c r="C162" s="98"/>
      <c r="D162" s="98"/>
      <c r="E162" s="98"/>
      <c r="F162" s="25"/>
      <c r="G162" s="25"/>
      <c r="H162" s="98"/>
      <c r="I162" s="98"/>
      <c r="J162" s="25"/>
      <c r="K162" s="25"/>
      <c r="L162" s="98"/>
      <c r="M162" s="98"/>
      <c r="N162" s="25"/>
      <c r="O162" s="25"/>
      <c r="P162" s="98"/>
      <c r="Q162" s="98"/>
      <c r="R162" s="25"/>
      <c r="S162" s="25"/>
      <c r="T162" s="98"/>
      <c r="U162" s="98"/>
      <c r="V162" s="25"/>
      <c r="W162" s="25"/>
      <c r="X162" s="98"/>
      <c r="Y162" s="98"/>
      <c r="Z162" s="25"/>
      <c r="AA162" s="25"/>
      <c r="AB162" s="98"/>
      <c r="AC162" s="98"/>
      <c r="AD162" s="25"/>
      <c r="AE162" s="25"/>
      <c r="AF162" s="98"/>
      <c r="AG162" s="98"/>
      <c r="AH162" s="25"/>
      <c r="AI162" s="25"/>
      <c r="AJ162" s="26"/>
      <c r="AK162" s="26"/>
      <c r="AL162" s="27"/>
      <c r="AM162" s="27"/>
      <c r="AN162" s="28"/>
      <c r="AO162" s="85"/>
    </row>
    <row r="163" spans="1:41" s="131" customFormat="1">
      <c r="A163" s="235" t="s">
        <v>220</v>
      </c>
      <c r="B163" s="98"/>
      <c r="C163" s="98"/>
      <c r="D163" s="98"/>
      <c r="E163" s="98"/>
      <c r="F163" s="25"/>
      <c r="G163" s="25"/>
      <c r="H163" s="98"/>
      <c r="I163" s="98"/>
      <c r="J163" s="25"/>
      <c r="K163" s="25"/>
      <c r="L163" s="98"/>
      <c r="M163" s="98"/>
      <c r="N163" s="25"/>
      <c r="O163" s="25"/>
      <c r="P163" s="98"/>
      <c r="Q163" s="98"/>
      <c r="R163" s="25"/>
      <c r="S163" s="25"/>
      <c r="T163" s="98"/>
      <c r="U163" s="98"/>
      <c r="V163" s="25"/>
      <c r="W163" s="25"/>
      <c r="X163" s="98"/>
      <c r="Y163" s="98"/>
      <c r="Z163" s="25"/>
      <c r="AA163" s="25"/>
      <c r="AB163" s="98"/>
      <c r="AC163" s="98"/>
      <c r="AD163" s="25"/>
      <c r="AE163" s="25"/>
      <c r="AF163" s="98"/>
      <c r="AG163" s="98"/>
      <c r="AH163" s="25"/>
      <c r="AI163" s="25"/>
      <c r="AJ163" s="26"/>
      <c r="AK163" s="26"/>
      <c r="AL163" s="27"/>
      <c r="AM163" s="27"/>
      <c r="AN163" s="28"/>
      <c r="AO163" s="85"/>
    </row>
    <row r="164" spans="1:41" s="131" customFormat="1">
      <c r="A164" s="236" t="s">
        <v>128</v>
      </c>
      <c r="B164" s="417">
        <v>78126784934</v>
      </c>
      <c r="C164" s="418">
        <v>107.59</v>
      </c>
      <c r="D164" s="417">
        <v>78126784934</v>
      </c>
      <c r="E164" s="418">
        <v>107.59</v>
      </c>
      <c r="F164" s="25">
        <f>((D164-B164)/B164)</f>
        <v>0</v>
      </c>
      <c r="G164" s="25">
        <f>((E164-C164)/C164)</f>
        <v>0</v>
      </c>
      <c r="H164" s="417">
        <v>78126784934</v>
      </c>
      <c r="I164" s="418">
        <v>107.59</v>
      </c>
      <c r="J164" s="25">
        <f>((H164-D164)/D164)</f>
        <v>0</v>
      </c>
      <c r="K164" s="25">
        <f>((I164-E164)/E164)</f>
        <v>0</v>
      </c>
      <c r="L164" s="417">
        <v>90849121065</v>
      </c>
      <c r="M164" s="418">
        <v>107.59</v>
      </c>
      <c r="N164" s="25">
        <f>((L164-H164)/H164)</f>
        <v>0.16284218199619482</v>
      </c>
      <c r="O164" s="25">
        <f>((M164-I164)/I164)</f>
        <v>0</v>
      </c>
      <c r="P164" s="417">
        <v>90849121065</v>
      </c>
      <c r="Q164" s="418">
        <v>107.59</v>
      </c>
      <c r="R164" s="25">
        <f>((P164-L164)/L164)</f>
        <v>0</v>
      </c>
      <c r="S164" s="25">
        <f>((Q164-M164)/M164)</f>
        <v>0</v>
      </c>
      <c r="T164" s="417">
        <v>90849121065</v>
      </c>
      <c r="U164" s="418">
        <v>107.59</v>
      </c>
      <c r="V164" s="25">
        <f>((T164-P164)/P164)</f>
        <v>0</v>
      </c>
      <c r="W164" s="25">
        <f>((U164-Q164)/Q164)</f>
        <v>0</v>
      </c>
      <c r="X164" s="417">
        <v>90849121065</v>
      </c>
      <c r="Y164" s="418">
        <v>107.59</v>
      </c>
      <c r="Z164" s="25">
        <f>((X164-T164)/T164)</f>
        <v>0</v>
      </c>
      <c r="AA164" s="25">
        <f>((Y164-U164)/U164)</f>
        <v>0</v>
      </c>
      <c r="AB164" s="417">
        <v>90849121065</v>
      </c>
      <c r="AC164" s="418">
        <v>107.59</v>
      </c>
      <c r="AD164" s="25">
        <f>((AB164-X164)/X164)</f>
        <v>0</v>
      </c>
      <c r="AE164" s="25">
        <f>((AC164-Y164)/Y164)</f>
        <v>0</v>
      </c>
      <c r="AF164" s="417">
        <v>90849121065</v>
      </c>
      <c r="AG164" s="418">
        <v>107.59</v>
      </c>
      <c r="AH164" s="25">
        <f>((AF164-AB164)/AB164)</f>
        <v>0</v>
      </c>
      <c r="AI164" s="25">
        <f>((AG164-AC164)/AC164)</f>
        <v>0</v>
      </c>
      <c r="AJ164" s="26">
        <f t="shared" si="109"/>
        <v>2.0355272749524353E-2</v>
      </c>
      <c r="AK164" s="26">
        <f t="shared" si="110"/>
        <v>0</v>
      </c>
      <c r="AL164" s="27">
        <f t="shared" si="111"/>
        <v>0.16284218199619482</v>
      </c>
      <c r="AM164" s="27">
        <f t="shared" si="112"/>
        <v>0</v>
      </c>
      <c r="AN164" s="28">
        <f t="shared" si="113"/>
        <v>5.757340557636164E-2</v>
      </c>
      <c r="AO164" s="85">
        <f t="shared" si="114"/>
        <v>0</v>
      </c>
    </row>
    <row r="165" spans="1:41" s="131" customFormat="1">
      <c r="A165" s="236" t="s">
        <v>221</v>
      </c>
      <c r="B165" s="417">
        <v>6835097210.6700001</v>
      </c>
      <c r="C165" s="419">
        <v>101.34</v>
      </c>
      <c r="D165" s="417">
        <v>6874469897.5799999</v>
      </c>
      <c r="E165" s="419">
        <v>101.56</v>
      </c>
      <c r="F165" s="25">
        <f>((D165-B165)/B165)</f>
        <v>5.7603697060133541E-3</v>
      </c>
      <c r="G165" s="25">
        <f>((E165-C165)/C165)</f>
        <v>2.1709098085652147E-3</v>
      </c>
      <c r="H165" s="417">
        <v>6865851439.3500004</v>
      </c>
      <c r="I165" s="419">
        <v>101.79</v>
      </c>
      <c r="J165" s="25">
        <f>((H165-D165)/D165)</f>
        <v>-1.2536905911877617E-3</v>
      </c>
      <c r="K165" s="25">
        <f>((I165-E165)/E165)</f>
        <v>2.2646711303663252E-3</v>
      </c>
      <c r="L165" s="417">
        <v>6881155194.4200001</v>
      </c>
      <c r="M165" s="419">
        <v>102.02</v>
      </c>
      <c r="N165" s="25">
        <f>((L165-H165)/H165)</f>
        <v>2.2289668230060806E-3</v>
      </c>
      <c r="O165" s="25">
        <f>((M165-I165)/I165)</f>
        <v>2.2595539836918143E-3</v>
      </c>
      <c r="P165" s="417">
        <v>6896454159.6700001</v>
      </c>
      <c r="Q165" s="419">
        <v>102.25</v>
      </c>
      <c r="R165" s="25">
        <f>((P165-L165)/L165)</f>
        <v>2.2233135015478343E-3</v>
      </c>
      <c r="S165" s="25">
        <f>((Q165-M165)/M165)</f>
        <v>2.2544599098216428E-3</v>
      </c>
      <c r="T165" s="417">
        <v>6911862754.1999998</v>
      </c>
      <c r="U165" s="419">
        <v>102.47</v>
      </c>
      <c r="V165" s="25">
        <f>((T165-P165)/P165)</f>
        <v>2.2342778148382622E-3</v>
      </c>
      <c r="W165" s="25">
        <f>((U165-Q165)/Q165)</f>
        <v>2.1515892420537787E-3</v>
      </c>
      <c r="X165" s="417">
        <v>6930376936.8100004</v>
      </c>
      <c r="Y165" s="419">
        <v>102.75</v>
      </c>
      <c r="Z165" s="25">
        <f>((X165-T165)/T165)</f>
        <v>2.6786096987748273E-3</v>
      </c>
      <c r="AA165" s="25">
        <f>((Y165-U165)/U165)</f>
        <v>2.7325070752415451E-3</v>
      </c>
      <c r="AB165" s="417">
        <v>7026820686.7799997</v>
      </c>
      <c r="AC165" s="419">
        <v>104.18</v>
      </c>
      <c r="AD165" s="25">
        <f>((AB165-X165)/X165)</f>
        <v>1.3916090113042486E-2</v>
      </c>
      <c r="AE165" s="25">
        <f>((AC165-Y165)/Y165)</f>
        <v>1.3917274939172816E-2</v>
      </c>
      <c r="AF165" s="417">
        <v>7044036499.2799997</v>
      </c>
      <c r="AG165" s="419">
        <v>104.43</v>
      </c>
      <c r="AH165" s="25">
        <f>((AF165-AB165)/AB165)</f>
        <v>2.4500144898231416E-3</v>
      </c>
      <c r="AI165" s="25">
        <f>((AG165-AC165)/AC165)</f>
        <v>2.3996928393165673E-3</v>
      </c>
      <c r="AJ165" s="26">
        <f t="shared" si="109"/>
        <v>3.7797439444822783E-3</v>
      </c>
      <c r="AK165" s="26">
        <f t="shared" si="110"/>
        <v>3.7688323660287127E-3</v>
      </c>
      <c r="AL165" s="27">
        <f t="shared" si="111"/>
        <v>2.4666134876769458E-2</v>
      </c>
      <c r="AM165" s="27">
        <f t="shared" si="112"/>
        <v>2.8259157148483698E-2</v>
      </c>
      <c r="AN165" s="28">
        <f t="shared" si="113"/>
        <v>4.5071432715622708E-3</v>
      </c>
      <c r="AO165" s="85">
        <f t="shared" si="114"/>
        <v>4.1047355548788625E-3</v>
      </c>
    </row>
    <row r="166" spans="1:41" s="131" customFormat="1">
      <c r="A166" s="231" t="s">
        <v>47</v>
      </c>
      <c r="B166" s="83">
        <f>SUM(B164:B165)</f>
        <v>84961882144.669998</v>
      </c>
      <c r="C166" s="98"/>
      <c r="D166" s="83">
        <f>SUM(D164:D165)</f>
        <v>85001254831.580002</v>
      </c>
      <c r="E166" s="98"/>
      <c r="F166" s="25"/>
      <c r="G166" s="25"/>
      <c r="H166" s="83">
        <f>SUM(H164:H165)</f>
        <v>84992636373.350006</v>
      </c>
      <c r="I166" s="98"/>
      <c r="J166" s="25"/>
      <c r="K166" s="25"/>
      <c r="L166" s="83">
        <f>SUM(L164:L165)</f>
        <v>97730276259.419998</v>
      </c>
      <c r="M166" s="98"/>
      <c r="N166" s="25"/>
      <c r="O166" s="25"/>
      <c r="P166" s="83">
        <f>SUM(P164:P165)</f>
        <v>97745575224.669998</v>
      </c>
      <c r="Q166" s="98"/>
      <c r="R166" s="25"/>
      <c r="S166" s="25"/>
      <c r="T166" s="83">
        <f>SUM(T164:T165)</f>
        <v>97760983819.199997</v>
      </c>
      <c r="U166" s="98"/>
      <c r="V166" s="25"/>
      <c r="W166" s="25"/>
      <c r="X166" s="83">
        <f>SUM(X164:X165)</f>
        <v>97779498001.809998</v>
      </c>
      <c r="Y166" s="98"/>
      <c r="Z166" s="25"/>
      <c r="AA166" s="25"/>
      <c r="AB166" s="83">
        <f>SUM(AB164:AB165)</f>
        <v>97875941751.779999</v>
      </c>
      <c r="AC166" s="98"/>
      <c r="AD166" s="25"/>
      <c r="AE166" s="25"/>
      <c r="AF166" s="83">
        <f>SUM(AF164:AF165)</f>
        <v>97893157564.279999</v>
      </c>
      <c r="AG166" s="98"/>
      <c r="AH166" s="25"/>
      <c r="AI166" s="25"/>
      <c r="AJ166" s="26"/>
      <c r="AK166" s="26"/>
      <c r="AL166" s="27"/>
      <c r="AM166" s="27"/>
      <c r="AN166" s="28"/>
      <c r="AO166" s="85"/>
    </row>
    <row r="167" spans="1:41" ht="6" customHeight="1">
      <c r="A167" s="230"/>
      <c r="B167" s="98"/>
      <c r="C167" s="98"/>
      <c r="D167" s="98"/>
      <c r="E167" s="98"/>
      <c r="F167" s="25"/>
      <c r="G167" s="25"/>
      <c r="H167" s="98"/>
      <c r="I167" s="98"/>
      <c r="J167" s="25"/>
      <c r="K167" s="25"/>
      <c r="L167" s="98"/>
      <c r="M167" s="98"/>
      <c r="N167" s="25"/>
      <c r="O167" s="25"/>
      <c r="P167" s="98"/>
      <c r="Q167" s="98"/>
      <c r="R167" s="25"/>
      <c r="S167" s="25"/>
      <c r="T167" s="98"/>
      <c r="U167" s="98"/>
      <c r="V167" s="25"/>
      <c r="W167" s="25"/>
      <c r="X167" s="98"/>
      <c r="Y167" s="98"/>
      <c r="Z167" s="25"/>
      <c r="AA167" s="25"/>
      <c r="AB167" s="98"/>
      <c r="AC167" s="98"/>
      <c r="AD167" s="25"/>
      <c r="AE167" s="25"/>
      <c r="AF167" s="98"/>
      <c r="AG167" s="98"/>
      <c r="AH167" s="25"/>
      <c r="AI167" s="25"/>
      <c r="AJ167" s="26"/>
      <c r="AK167" s="26"/>
      <c r="AL167" s="27"/>
      <c r="AM167" s="27"/>
      <c r="AN167" s="28"/>
      <c r="AO167" s="85"/>
    </row>
    <row r="168" spans="1:41" ht="25.5">
      <c r="A168" s="226" t="s">
        <v>51</v>
      </c>
      <c r="B168" s="88" t="s">
        <v>79</v>
      </c>
      <c r="C168" s="89" t="s">
        <v>80</v>
      </c>
      <c r="D168" s="88" t="s">
        <v>79</v>
      </c>
      <c r="E168" s="89" t="s">
        <v>80</v>
      </c>
      <c r="F168" s="433" t="s">
        <v>78</v>
      </c>
      <c r="G168" s="433" t="s">
        <v>4</v>
      </c>
      <c r="H168" s="88" t="s">
        <v>79</v>
      </c>
      <c r="I168" s="89" t="s">
        <v>80</v>
      </c>
      <c r="J168" s="434" t="s">
        <v>78</v>
      </c>
      <c r="K168" s="434" t="s">
        <v>4</v>
      </c>
      <c r="L168" s="88" t="s">
        <v>79</v>
      </c>
      <c r="M168" s="89" t="s">
        <v>80</v>
      </c>
      <c r="N168" s="438" t="s">
        <v>78</v>
      </c>
      <c r="O168" s="438" t="s">
        <v>4</v>
      </c>
      <c r="P168" s="88" t="s">
        <v>79</v>
      </c>
      <c r="Q168" s="89" t="s">
        <v>80</v>
      </c>
      <c r="R168" s="439" t="s">
        <v>78</v>
      </c>
      <c r="S168" s="439" t="s">
        <v>4</v>
      </c>
      <c r="T168" s="88" t="s">
        <v>79</v>
      </c>
      <c r="U168" s="89" t="s">
        <v>80</v>
      </c>
      <c r="V168" s="440" t="s">
        <v>78</v>
      </c>
      <c r="W168" s="440" t="s">
        <v>4</v>
      </c>
      <c r="X168" s="88" t="s">
        <v>79</v>
      </c>
      <c r="Y168" s="89" t="s">
        <v>80</v>
      </c>
      <c r="Z168" s="441" t="s">
        <v>78</v>
      </c>
      <c r="AA168" s="441" t="s">
        <v>4</v>
      </c>
      <c r="AB168" s="88" t="s">
        <v>79</v>
      </c>
      <c r="AC168" s="89" t="s">
        <v>80</v>
      </c>
      <c r="AD168" s="442" t="s">
        <v>78</v>
      </c>
      <c r="AE168" s="442" t="s">
        <v>4</v>
      </c>
      <c r="AF168" s="88" t="s">
        <v>79</v>
      </c>
      <c r="AG168" s="89" t="s">
        <v>80</v>
      </c>
      <c r="AH168" s="444" t="s">
        <v>78</v>
      </c>
      <c r="AI168" s="444" t="s">
        <v>4</v>
      </c>
      <c r="AJ168" s="352" t="s">
        <v>84</v>
      </c>
      <c r="AK168" s="352" t="s">
        <v>84</v>
      </c>
      <c r="AL168" s="352" t="s">
        <v>84</v>
      </c>
      <c r="AM168" s="352" t="s">
        <v>84</v>
      </c>
      <c r="AN168" s="17" t="s">
        <v>84</v>
      </c>
      <c r="AO168" s="18" t="s">
        <v>84</v>
      </c>
    </row>
    <row r="169" spans="1:41">
      <c r="A169" s="230" t="s">
        <v>35</v>
      </c>
      <c r="B169" s="415">
        <v>2494198000</v>
      </c>
      <c r="C169" s="419">
        <v>17.97</v>
      </c>
      <c r="D169" s="415">
        <v>2406096000</v>
      </c>
      <c r="E169" s="419">
        <v>17.309999999999999</v>
      </c>
      <c r="F169" s="25">
        <f t="shared" ref="F169:F180" si="141">((D169-B169)/B169)</f>
        <v>-3.5322777101096221E-2</v>
      </c>
      <c r="G169" s="25">
        <f t="shared" ref="G169:G180" si="142">((E169-C169)/C169)</f>
        <v>-3.6727879799666123E-2</v>
      </c>
      <c r="H169" s="415">
        <v>2406096000</v>
      </c>
      <c r="I169" s="419">
        <v>17.420000000000002</v>
      </c>
      <c r="J169" s="25">
        <f t="shared" ref="J169:J180" si="143">((H169-D169)/D169)</f>
        <v>0</v>
      </c>
      <c r="K169" s="25">
        <f t="shared" ref="K169:K180" si="144">((I169-E169)/E169)</f>
        <v>6.3547082611209119E-3</v>
      </c>
      <c r="L169" s="415">
        <v>2272424000</v>
      </c>
      <c r="M169" s="419">
        <v>16.45</v>
      </c>
      <c r="N169" s="25">
        <f t="shared" ref="N169:N180" si="145">((L169-H169)/H169)</f>
        <v>-5.5555555555555552E-2</v>
      </c>
      <c r="O169" s="25">
        <f t="shared" ref="O169:O180" si="146">((M169-I169)/I169)</f>
        <v>-5.5683122847302084E-2</v>
      </c>
      <c r="P169" s="415">
        <v>2292171000</v>
      </c>
      <c r="Q169" s="419">
        <v>16.260000000000002</v>
      </c>
      <c r="R169" s="25">
        <f t="shared" ref="R169:R180" si="147">((P169-L169)/L169)</f>
        <v>8.6898395721925134E-3</v>
      </c>
      <c r="S169" s="25">
        <f t="shared" ref="S169:S180" si="148">((Q169-M169)/M169)</f>
        <v>-1.1550151975683752E-2</v>
      </c>
      <c r="T169" s="415">
        <v>2273943000</v>
      </c>
      <c r="U169" s="419">
        <v>16.440000000000001</v>
      </c>
      <c r="V169" s="25">
        <f t="shared" ref="V169:V180" si="149">((T169-P169)/P169)</f>
        <v>-7.9522862823061622E-3</v>
      </c>
      <c r="W169" s="25">
        <f t="shared" ref="W169:W180" si="150">((U169-Q169)/Q169)</f>
        <v>1.1070110701106993E-2</v>
      </c>
      <c r="X169" s="415">
        <v>2273943000</v>
      </c>
      <c r="Y169" s="419">
        <v>16.309999999999999</v>
      </c>
      <c r="Z169" s="25">
        <f t="shared" ref="Z169:Z180" si="151">((X169-T169)/T169)</f>
        <v>0</v>
      </c>
      <c r="AA169" s="25">
        <f t="shared" ref="AA169:AA180" si="152">((Y169-U169)/U169)</f>
        <v>-7.9075425790755809E-3</v>
      </c>
      <c r="AB169" s="415">
        <v>2430400000</v>
      </c>
      <c r="AC169" s="419">
        <v>16.52</v>
      </c>
      <c r="AD169" s="25">
        <f t="shared" ref="AD169:AD180" si="153">((AB169-X169)/X169)</f>
        <v>6.8804275217100863E-2</v>
      </c>
      <c r="AE169" s="25">
        <f t="shared" ref="AE169:AE180" si="154">((AC169-Y169)/Y169)</f>
        <v>1.2875536480686749E-2</v>
      </c>
      <c r="AF169" s="415">
        <v>2567110000</v>
      </c>
      <c r="AG169" s="419">
        <v>17.579999999999998</v>
      </c>
      <c r="AH169" s="25">
        <f t="shared" ref="AH169:AH180" si="155">((AF169-AB169)/AB169)</f>
        <v>5.6250000000000001E-2</v>
      </c>
      <c r="AI169" s="25">
        <f t="shared" ref="AI169:AI180" si="156">((AG169-AC169)/AC169)</f>
        <v>6.4164648910411543E-2</v>
      </c>
      <c r="AJ169" s="26">
        <f t="shared" ref="AJ169" si="157">AVERAGE(F169,J169,N169,R169,V169,Z169,AD169,AH169)</f>
        <v>4.3641869812919313E-3</v>
      </c>
      <c r="AK169" s="26">
        <f t="shared" ref="AK169" si="158">AVERAGE(G169,K169,O169,S169,W169,AA169,AE169,AI169)</f>
        <v>-2.1754616060501702E-3</v>
      </c>
      <c r="AL169" s="27">
        <f t="shared" ref="AL169" si="159">((AF169-D169)/D169)</f>
        <v>6.691919191919192E-2</v>
      </c>
      <c r="AM169" s="27">
        <f t="shared" ref="AM169" si="160">((AG169-E169)/E169)</f>
        <v>1.5597920277296336E-2</v>
      </c>
      <c r="AN169" s="28">
        <f t="shared" ref="AN169" si="161">STDEV(F169,J169,N169,R169,V169,Z169,AD169,AH169)</f>
        <v>4.1779339166310901E-2</v>
      </c>
      <c r="AO169" s="85">
        <f t="shared" ref="AO169" si="162">STDEV(G169,K169,O169,S169,W169,AA169,AE169,AI169)</f>
        <v>3.5963141402578815E-2</v>
      </c>
    </row>
    <row r="170" spans="1:41">
      <c r="A170" s="230" t="s">
        <v>65</v>
      </c>
      <c r="B170" s="81">
        <v>307587136.73000002</v>
      </c>
      <c r="C170" s="419">
        <v>3.84</v>
      </c>
      <c r="D170" s="81">
        <v>293954465.85000002</v>
      </c>
      <c r="E170" s="419">
        <v>3.71</v>
      </c>
      <c r="F170" s="25">
        <f t="shared" si="141"/>
        <v>-4.4321329639889176E-2</v>
      </c>
      <c r="G170" s="25">
        <f t="shared" si="142"/>
        <v>-3.3854166666666644E-2</v>
      </c>
      <c r="H170" s="81">
        <v>293954465.85000002</v>
      </c>
      <c r="I170" s="419">
        <v>3.78</v>
      </c>
      <c r="J170" s="25">
        <f t="shared" si="143"/>
        <v>0</v>
      </c>
      <c r="K170" s="25">
        <f t="shared" si="144"/>
        <v>1.8867924528301844E-2</v>
      </c>
      <c r="L170" s="81">
        <v>322923891.47000003</v>
      </c>
      <c r="M170" s="419">
        <v>3.83</v>
      </c>
      <c r="N170" s="25">
        <f t="shared" si="145"/>
        <v>9.8550724637681164E-2</v>
      </c>
      <c r="O170" s="25">
        <f t="shared" si="146"/>
        <v>1.3227513227513298E-2</v>
      </c>
      <c r="P170" s="81">
        <v>305883052.87</v>
      </c>
      <c r="Q170" s="419">
        <v>3.83</v>
      </c>
      <c r="R170" s="25">
        <f t="shared" si="147"/>
        <v>-5.2770448548812736E-2</v>
      </c>
      <c r="S170" s="25">
        <f t="shared" si="148"/>
        <v>0</v>
      </c>
      <c r="T170" s="81">
        <v>298214675.5</v>
      </c>
      <c r="U170" s="419">
        <v>3.76</v>
      </c>
      <c r="V170" s="25">
        <f t="shared" si="149"/>
        <v>-2.506963788300837E-2</v>
      </c>
      <c r="W170" s="25">
        <f t="shared" si="150"/>
        <v>-1.8276762402088847E-2</v>
      </c>
      <c r="X170" s="81">
        <v>298214675.5</v>
      </c>
      <c r="Y170" s="419">
        <v>3.77</v>
      </c>
      <c r="Z170" s="25">
        <f t="shared" si="151"/>
        <v>0</v>
      </c>
      <c r="AA170" s="25">
        <f t="shared" si="152"/>
        <v>2.6595744680851679E-3</v>
      </c>
      <c r="AB170" s="81">
        <v>328036143.05000001</v>
      </c>
      <c r="AC170" s="419">
        <v>3.92</v>
      </c>
      <c r="AD170" s="25">
        <f t="shared" si="153"/>
        <v>0.10000000000000003</v>
      </c>
      <c r="AE170" s="25">
        <f t="shared" si="154"/>
        <v>3.9787798408488041E-2</v>
      </c>
      <c r="AF170" s="81">
        <v>314915600.12</v>
      </c>
      <c r="AG170" s="419">
        <v>4.04</v>
      </c>
      <c r="AH170" s="25">
        <f t="shared" si="155"/>
        <v>-3.9997247888627151E-2</v>
      </c>
      <c r="AI170" s="25">
        <f t="shared" si="156"/>
        <v>3.0612244897959211E-2</v>
      </c>
      <c r="AJ170" s="26">
        <f t="shared" ref="AJ170:AJ182" si="163">AVERAGE(F170,J170,N170,R170,V170,Z170,AD170,AH170)</f>
        <v>4.5490075846679702E-3</v>
      </c>
      <c r="AK170" s="26">
        <f t="shared" ref="AK170:AK180" si="164">AVERAGE(G170,K170,O170,S170,W170,AA170,AE170,AI170)</f>
        <v>6.6280158076990094E-3</v>
      </c>
      <c r="AL170" s="27">
        <f t="shared" ref="AL170:AL182" si="165">((AF170-D170)/D170)</f>
        <v>7.1307419022836313E-2</v>
      </c>
      <c r="AM170" s="27">
        <f t="shared" ref="AM170:AM180" si="166">((AG170-E170)/E170)</f>
        <v>8.8948787061994633E-2</v>
      </c>
      <c r="AN170" s="28">
        <f t="shared" ref="AN170:AN182" si="167">STDEV(F170,J170,N170,R170,V170,Z170,AD170,AH170)</f>
        <v>6.1556088998929837E-2</v>
      </c>
      <c r="AO170" s="85">
        <f t="shared" ref="AO170:AO180" si="168">STDEV(G170,K170,O170,S170,W170,AA170,AE170,AI170)</f>
        <v>2.4456717904576198E-2</v>
      </c>
    </row>
    <row r="171" spans="1:41">
      <c r="A171" s="230" t="s">
        <v>55</v>
      </c>
      <c r="B171" s="415">
        <v>156141793.28</v>
      </c>
      <c r="C171" s="419">
        <v>6.09</v>
      </c>
      <c r="D171" s="415">
        <v>149464677.12</v>
      </c>
      <c r="E171" s="419">
        <v>5.86</v>
      </c>
      <c r="F171" s="25">
        <f t="shared" si="141"/>
        <v>-4.2763157894736815E-2</v>
      </c>
      <c r="G171" s="25">
        <f t="shared" si="142"/>
        <v>-3.7766830870279072E-2</v>
      </c>
      <c r="H171" s="415">
        <v>149464677.12</v>
      </c>
      <c r="I171" s="419">
        <v>5.82</v>
      </c>
      <c r="J171" s="25">
        <f t="shared" si="143"/>
        <v>0</v>
      </c>
      <c r="K171" s="25">
        <f t="shared" si="144"/>
        <v>-6.8259385665529063E-3</v>
      </c>
      <c r="L171" s="415">
        <v>146896555.52000001</v>
      </c>
      <c r="M171" s="419">
        <v>5.77</v>
      </c>
      <c r="N171" s="25">
        <f t="shared" si="145"/>
        <v>-1.71821305841924E-2</v>
      </c>
      <c r="O171" s="25">
        <f t="shared" si="146"/>
        <v>-8.5910652920963421E-3</v>
      </c>
      <c r="P171" s="415">
        <v>146896555.52000001</v>
      </c>
      <c r="Q171" s="419">
        <v>5.75</v>
      </c>
      <c r="R171" s="25">
        <f t="shared" si="147"/>
        <v>0</v>
      </c>
      <c r="S171" s="25">
        <f t="shared" si="148"/>
        <v>-3.4662045060657844E-3</v>
      </c>
      <c r="T171" s="415">
        <v>143044373.12</v>
      </c>
      <c r="U171" s="419">
        <v>5.62</v>
      </c>
      <c r="V171" s="25">
        <f t="shared" si="149"/>
        <v>-2.6223776223776262E-2</v>
      </c>
      <c r="W171" s="25">
        <f t="shared" si="150"/>
        <v>-2.2608695652173893E-2</v>
      </c>
      <c r="X171" s="415">
        <v>140476251.52000001</v>
      </c>
      <c r="Y171" s="419">
        <v>5.51</v>
      </c>
      <c r="Z171" s="25">
        <f t="shared" si="151"/>
        <v>-1.7953321364452383E-2</v>
      </c>
      <c r="AA171" s="25">
        <f t="shared" si="152"/>
        <v>-1.9572953736654859E-2</v>
      </c>
      <c r="AB171" s="415">
        <v>138935378.56</v>
      </c>
      <c r="AC171" s="419">
        <v>5.56</v>
      </c>
      <c r="AD171" s="25">
        <f t="shared" si="153"/>
        <v>-1.0968921389396768E-2</v>
      </c>
      <c r="AE171" s="25">
        <f t="shared" si="154"/>
        <v>9.0744101633393505E-3</v>
      </c>
      <c r="AF171" s="415">
        <v>141760312.31999999</v>
      </c>
      <c r="AG171" s="419">
        <v>5.57</v>
      </c>
      <c r="AH171" s="25">
        <f t="shared" si="155"/>
        <v>2.0332717190388101E-2</v>
      </c>
      <c r="AI171" s="25">
        <f t="shared" si="156"/>
        <v>1.7985611510792582E-3</v>
      </c>
      <c r="AJ171" s="26">
        <f t="shared" si="163"/>
        <v>-1.1844823783270817E-2</v>
      </c>
      <c r="AK171" s="26">
        <f t="shared" si="164"/>
        <v>-1.0994839663675531E-2</v>
      </c>
      <c r="AL171" s="27">
        <f t="shared" si="165"/>
        <v>-5.15463917525774E-2</v>
      </c>
      <c r="AM171" s="27">
        <f t="shared" si="166"/>
        <v>-4.9488054607508533E-2</v>
      </c>
      <c r="AN171" s="28">
        <f t="shared" si="167"/>
        <v>1.9068520405293242E-2</v>
      </c>
      <c r="AO171" s="85">
        <f t="shared" si="168"/>
        <v>1.4983273116982516E-2</v>
      </c>
    </row>
    <row r="172" spans="1:41">
      <c r="A172" s="230" t="s">
        <v>56</v>
      </c>
      <c r="B172" s="81">
        <v>181266726.06</v>
      </c>
      <c r="C172" s="419">
        <v>17.600000000000001</v>
      </c>
      <c r="D172" s="81">
        <v>186108926.63999999</v>
      </c>
      <c r="E172" s="419">
        <v>17.77</v>
      </c>
      <c r="F172" s="25">
        <f t="shared" si="141"/>
        <v>2.6713124274099793E-2</v>
      </c>
      <c r="G172" s="25">
        <f t="shared" si="142"/>
        <v>9.659090909090803E-3</v>
      </c>
      <c r="H172" s="81">
        <v>186108926.63999999</v>
      </c>
      <c r="I172" s="419">
        <v>18.329999999999998</v>
      </c>
      <c r="J172" s="25">
        <f t="shared" si="143"/>
        <v>0</v>
      </c>
      <c r="K172" s="25">
        <f t="shared" si="144"/>
        <v>3.1513787281935775E-2</v>
      </c>
      <c r="L172" s="81">
        <v>198003897.63</v>
      </c>
      <c r="M172" s="419">
        <v>18.920000000000002</v>
      </c>
      <c r="N172" s="25">
        <f t="shared" si="145"/>
        <v>6.3914027149321317E-2</v>
      </c>
      <c r="O172" s="25">
        <f t="shared" si="146"/>
        <v>3.2187670485543017E-2</v>
      </c>
      <c r="P172" s="81">
        <v>198003897.63</v>
      </c>
      <c r="Q172" s="419">
        <v>18.989999999999998</v>
      </c>
      <c r="R172" s="25">
        <f t="shared" si="147"/>
        <v>0</v>
      </c>
      <c r="S172" s="25">
        <f t="shared" si="148"/>
        <v>3.6997885835093405E-3</v>
      </c>
      <c r="T172" s="81">
        <v>209477807.69999999</v>
      </c>
      <c r="U172" s="419">
        <v>20</v>
      </c>
      <c r="V172" s="25">
        <f t="shared" si="149"/>
        <v>5.7947900053163179E-2</v>
      </c>
      <c r="W172" s="25">
        <f t="shared" si="150"/>
        <v>5.3185887309110141E-2</v>
      </c>
      <c r="X172" s="81">
        <v>209477807.69999999</v>
      </c>
      <c r="Y172" s="419">
        <v>19.940000000000001</v>
      </c>
      <c r="Z172" s="25">
        <f t="shared" si="151"/>
        <v>0</v>
      </c>
      <c r="AA172" s="25">
        <f t="shared" si="152"/>
        <v>-2.9999999999999359E-3</v>
      </c>
      <c r="AB172" s="81">
        <v>209477807.69999999</v>
      </c>
      <c r="AC172" s="419">
        <v>19.86</v>
      </c>
      <c r="AD172" s="25">
        <f t="shared" si="153"/>
        <v>0</v>
      </c>
      <c r="AE172" s="25">
        <f t="shared" si="154"/>
        <v>-4.0120361083250677E-3</v>
      </c>
      <c r="AF172" s="81">
        <v>227688692.49000001</v>
      </c>
      <c r="AG172" s="419">
        <v>21.73</v>
      </c>
      <c r="AH172" s="25">
        <f t="shared" si="155"/>
        <v>8.6934673366834275E-2</v>
      </c>
      <c r="AI172" s="25">
        <f t="shared" si="156"/>
        <v>9.4159113796576085E-2</v>
      </c>
      <c r="AJ172" s="26">
        <f t="shared" si="163"/>
        <v>2.943871560542732E-2</v>
      </c>
      <c r="AK172" s="26">
        <f t="shared" si="164"/>
        <v>2.7174162782180017E-2</v>
      </c>
      <c r="AL172" s="27">
        <f t="shared" si="165"/>
        <v>0.22341628959276033</v>
      </c>
      <c r="AM172" s="27">
        <f t="shared" si="166"/>
        <v>0.22284749577940355</v>
      </c>
      <c r="AN172" s="28">
        <f t="shared" si="167"/>
        <v>3.5418087826338103E-2</v>
      </c>
      <c r="AO172" s="85">
        <f t="shared" si="168"/>
        <v>3.3697062532297192E-2</v>
      </c>
    </row>
    <row r="173" spans="1:41">
      <c r="A173" s="230" t="s">
        <v>99</v>
      </c>
      <c r="B173" s="415">
        <v>599974784.37</v>
      </c>
      <c r="C173" s="419">
        <v>139.86000000000001</v>
      </c>
      <c r="D173" s="415">
        <v>599974784.37</v>
      </c>
      <c r="E173" s="419">
        <v>138.84</v>
      </c>
      <c r="F173" s="25">
        <f t="shared" si="141"/>
        <v>0</v>
      </c>
      <c r="G173" s="25">
        <f t="shared" si="142"/>
        <v>-7.2930072930073656E-3</v>
      </c>
      <c r="H173" s="415">
        <v>599974784.37</v>
      </c>
      <c r="I173" s="419">
        <v>138.22</v>
      </c>
      <c r="J173" s="25">
        <f t="shared" si="143"/>
        <v>0</v>
      </c>
      <c r="K173" s="25">
        <f t="shared" si="144"/>
        <v>-4.4655718813022514E-3</v>
      </c>
      <c r="L173" s="415">
        <v>594694245.87</v>
      </c>
      <c r="M173" s="419">
        <v>137.11000000000001</v>
      </c>
      <c r="N173" s="25">
        <f t="shared" si="145"/>
        <v>-8.8012673825030811E-3</v>
      </c>
      <c r="O173" s="25">
        <f t="shared" si="146"/>
        <v>-8.0306757343364572E-3</v>
      </c>
      <c r="P173" s="415">
        <v>594694245.87</v>
      </c>
      <c r="Q173" s="419">
        <v>135.86000000000001</v>
      </c>
      <c r="R173" s="25">
        <f t="shared" si="147"/>
        <v>0</v>
      </c>
      <c r="S173" s="25">
        <f t="shared" si="148"/>
        <v>-9.1167675588943176E-3</v>
      </c>
      <c r="T173" s="415">
        <v>594694245.87</v>
      </c>
      <c r="U173" s="419">
        <v>135.80000000000001</v>
      </c>
      <c r="V173" s="25">
        <f t="shared" si="149"/>
        <v>0</v>
      </c>
      <c r="W173" s="25">
        <f t="shared" si="150"/>
        <v>-4.4163109082881105E-4</v>
      </c>
      <c r="X173" s="415">
        <v>594694245.87</v>
      </c>
      <c r="Y173" s="419">
        <v>135.81</v>
      </c>
      <c r="Z173" s="25">
        <f t="shared" si="151"/>
        <v>0</v>
      </c>
      <c r="AA173" s="25">
        <f t="shared" si="152"/>
        <v>7.3637702503614904E-5</v>
      </c>
      <c r="AB173" s="415">
        <v>584133168.87</v>
      </c>
      <c r="AC173" s="419">
        <v>136.56</v>
      </c>
      <c r="AD173" s="25">
        <f t="shared" si="153"/>
        <v>-1.7758835020422661E-2</v>
      </c>
      <c r="AE173" s="25">
        <f t="shared" si="154"/>
        <v>5.5224210293792798E-3</v>
      </c>
      <c r="AF173" s="415">
        <v>584133168.87</v>
      </c>
      <c r="AG173" s="419">
        <v>136.91</v>
      </c>
      <c r="AH173" s="25">
        <f t="shared" si="155"/>
        <v>0</v>
      </c>
      <c r="AI173" s="25">
        <f t="shared" si="156"/>
        <v>2.5629759812536199E-3</v>
      </c>
      <c r="AJ173" s="26">
        <f t="shared" si="163"/>
        <v>-3.3200128003657179E-3</v>
      </c>
      <c r="AK173" s="26">
        <f t="shared" si="164"/>
        <v>-2.6485773556540861E-3</v>
      </c>
      <c r="AL173" s="27">
        <f t="shared" si="165"/>
        <v>-2.6403802147509241E-2</v>
      </c>
      <c r="AM173" s="27">
        <f t="shared" si="166"/>
        <v>-1.390089311437631E-2</v>
      </c>
      <c r="AN173" s="28">
        <f t="shared" si="167"/>
        <v>6.5971709181627371E-3</v>
      </c>
      <c r="AO173" s="85">
        <f t="shared" si="168"/>
        <v>5.3703316663028444E-3</v>
      </c>
    </row>
    <row r="174" spans="1:41">
      <c r="A174" s="230" t="s">
        <v>37</v>
      </c>
      <c r="B174" s="415">
        <v>619454178.60000002</v>
      </c>
      <c r="C174" s="419">
        <v>11501.14</v>
      </c>
      <c r="D174" s="415">
        <v>619416800</v>
      </c>
      <c r="E174" s="419">
        <v>11600.7</v>
      </c>
      <c r="F174" s="25">
        <f t="shared" si="141"/>
        <v>-6.0341186307761296E-5</v>
      </c>
      <c r="G174" s="25">
        <f t="shared" si="142"/>
        <v>8.6565331784502503E-3</v>
      </c>
      <c r="H174" s="415">
        <v>533980000</v>
      </c>
      <c r="I174" s="419">
        <v>10000</v>
      </c>
      <c r="J174" s="25">
        <f t="shared" si="143"/>
        <v>-0.13793103448275862</v>
      </c>
      <c r="K174" s="25">
        <f t="shared" si="144"/>
        <v>-0.13798305274681705</v>
      </c>
      <c r="L174" s="415">
        <v>533980000</v>
      </c>
      <c r="M174" s="419">
        <v>10000</v>
      </c>
      <c r="N174" s="25">
        <f t="shared" si="145"/>
        <v>0</v>
      </c>
      <c r="O174" s="25">
        <f t="shared" si="146"/>
        <v>0</v>
      </c>
      <c r="P174" s="415">
        <v>533980000</v>
      </c>
      <c r="Q174" s="419">
        <v>10000</v>
      </c>
      <c r="R174" s="25">
        <f t="shared" si="147"/>
        <v>0</v>
      </c>
      <c r="S174" s="25">
        <f t="shared" si="148"/>
        <v>0</v>
      </c>
      <c r="T174" s="415">
        <v>533980000</v>
      </c>
      <c r="U174" s="419">
        <v>10000</v>
      </c>
      <c r="V174" s="25">
        <f t="shared" si="149"/>
        <v>0</v>
      </c>
      <c r="W174" s="25">
        <f t="shared" si="150"/>
        <v>0</v>
      </c>
      <c r="X174" s="415">
        <v>640770660.20000005</v>
      </c>
      <c r="Y174" s="419">
        <v>11999.9</v>
      </c>
      <c r="Z174" s="25">
        <f t="shared" si="151"/>
        <v>0.19999000000000008</v>
      </c>
      <c r="AA174" s="25">
        <f t="shared" si="152"/>
        <v>0.19998999999999997</v>
      </c>
      <c r="AB174" s="415">
        <v>640722602</v>
      </c>
      <c r="AC174" s="419">
        <v>11999</v>
      </c>
      <c r="AD174" s="25">
        <f t="shared" si="153"/>
        <v>-7.5000625005282792E-5</v>
      </c>
      <c r="AE174" s="25">
        <f t="shared" si="154"/>
        <v>-7.5000625005178058E-5</v>
      </c>
      <c r="AF174" s="415">
        <v>659459960.20000005</v>
      </c>
      <c r="AG174" s="419">
        <v>12349.9</v>
      </c>
      <c r="AH174" s="25">
        <f t="shared" si="155"/>
        <v>2.9244103675306349E-2</v>
      </c>
      <c r="AI174" s="25">
        <f t="shared" si="156"/>
        <v>2.9244103675306245E-2</v>
      </c>
      <c r="AJ174" s="26">
        <f t="shared" si="163"/>
        <v>1.1395965922654346E-2</v>
      </c>
      <c r="AK174" s="26">
        <f t="shared" si="164"/>
        <v>1.2479072935241781E-2</v>
      </c>
      <c r="AL174" s="27">
        <f t="shared" si="165"/>
        <v>6.464655172413801E-2</v>
      </c>
      <c r="AM174" s="27">
        <f t="shared" si="166"/>
        <v>6.458230968820837E-2</v>
      </c>
      <c r="AN174" s="28">
        <f t="shared" si="167"/>
        <v>9.1680542354515032E-2</v>
      </c>
      <c r="AO174" s="85">
        <f t="shared" si="168"/>
        <v>9.1588882393226267E-2</v>
      </c>
    </row>
    <row r="175" spans="1:41">
      <c r="A175" s="230" t="s">
        <v>52</v>
      </c>
      <c r="B175" s="415">
        <v>471800086.35000002</v>
      </c>
      <c r="C175" s="419">
        <v>14.07</v>
      </c>
      <c r="D175" s="415">
        <v>467248246.63999999</v>
      </c>
      <c r="E175" s="419">
        <v>13.99</v>
      </c>
      <c r="F175" s="25">
        <f t="shared" si="141"/>
        <v>-9.6478144911217815E-3</v>
      </c>
      <c r="G175" s="25">
        <f t="shared" si="142"/>
        <v>-5.6858564321250939E-3</v>
      </c>
      <c r="H175" s="415">
        <v>471236016.42000002</v>
      </c>
      <c r="I175" s="419">
        <v>14.11</v>
      </c>
      <c r="J175" s="25">
        <f t="shared" si="143"/>
        <v>8.5345847922945368E-3</v>
      </c>
      <c r="K175" s="25">
        <f t="shared" si="144"/>
        <v>8.577555396711881E-3</v>
      </c>
      <c r="L175" s="415">
        <v>473676167.88999999</v>
      </c>
      <c r="M175" s="419">
        <v>14.18</v>
      </c>
      <c r="N175" s="25">
        <f t="shared" si="145"/>
        <v>5.1781939091538531E-3</v>
      </c>
      <c r="O175" s="25">
        <f t="shared" si="146"/>
        <v>4.9610205527994538E-3</v>
      </c>
      <c r="P175" s="415">
        <v>470770850.38</v>
      </c>
      <c r="Q175" s="419">
        <v>14.09</v>
      </c>
      <c r="R175" s="25">
        <f t="shared" si="147"/>
        <v>-6.1335522176295797E-3</v>
      </c>
      <c r="S175" s="25">
        <f t="shared" si="148"/>
        <v>-6.3469675599435726E-3</v>
      </c>
      <c r="T175" s="415">
        <v>481194745.72000003</v>
      </c>
      <c r="U175" s="419">
        <v>14.41</v>
      </c>
      <c r="V175" s="25">
        <f t="shared" si="149"/>
        <v>2.2142185166277827E-2</v>
      </c>
      <c r="W175" s="25">
        <f t="shared" si="150"/>
        <v>2.2711142654364819E-2</v>
      </c>
      <c r="X175" s="415">
        <v>478037269.06</v>
      </c>
      <c r="Y175" s="419">
        <v>14.31</v>
      </c>
      <c r="Z175" s="25">
        <f t="shared" si="151"/>
        <v>-6.5617438429747821E-3</v>
      </c>
      <c r="AA175" s="25">
        <f t="shared" si="152"/>
        <v>-6.9396252602359227E-3</v>
      </c>
      <c r="AB175" s="415">
        <v>479628596.87</v>
      </c>
      <c r="AC175" s="419">
        <v>14.36</v>
      </c>
      <c r="AD175" s="25">
        <f t="shared" si="153"/>
        <v>3.3288781293750336E-3</v>
      </c>
      <c r="AE175" s="25">
        <f t="shared" si="154"/>
        <v>3.4940600978336082E-3</v>
      </c>
      <c r="AF175" s="415">
        <v>482976600.81</v>
      </c>
      <c r="AG175" s="419">
        <v>14.46</v>
      </c>
      <c r="AH175" s="25">
        <f t="shared" si="155"/>
        <v>6.980409345582559E-3</v>
      </c>
      <c r="AI175" s="25">
        <f t="shared" si="156"/>
        <v>6.9637883008357541E-3</v>
      </c>
      <c r="AJ175" s="26">
        <f t="shared" si="163"/>
        <v>2.9776425988697086E-3</v>
      </c>
      <c r="AK175" s="26">
        <f t="shared" si="164"/>
        <v>3.4668897187801165E-3</v>
      </c>
      <c r="AL175" s="27">
        <f t="shared" si="165"/>
        <v>3.3661665470343043E-2</v>
      </c>
      <c r="AM175" s="27">
        <f t="shared" si="166"/>
        <v>3.3595425303788465E-2</v>
      </c>
      <c r="AN175" s="28">
        <f t="shared" si="167"/>
        <v>1.0368655814913674E-2</v>
      </c>
      <c r="AO175" s="85">
        <f t="shared" si="168"/>
        <v>9.9950112584139515E-3</v>
      </c>
    </row>
    <row r="176" spans="1:41">
      <c r="A176" s="230" t="s">
        <v>45</v>
      </c>
      <c r="B176" s="415">
        <v>428207540.72000003</v>
      </c>
      <c r="C176" s="419">
        <v>72</v>
      </c>
      <c r="D176" s="415">
        <v>414941589.14999998</v>
      </c>
      <c r="E176" s="419">
        <v>78</v>
      </c>
      <c r="F176" s="25">
        <f t="shared" si="141"/>
        <v>-3.0980191398998519E-2</v>
      </c>
      <c r="G176" s="25">
        <f t="shared" si="142"/>
        <v>8.3333333333333329E-2</v>
      </c>
      <c r="H176" s="415">
        <v>563187415.60000002</v>
      </c>
      <c r="I176" s="419">
        <v>90</v>
      </c>
      <c r="J176" s="25">
        <f t="shared" si="143"/>
        <v>0.35726914420335359</v>
      </c>
      <c r="K176" s="25">
        <f t="shared" si="144"/>
        <v>0.15384615384615385</v>
      </c>
      <c r="L176" s="415">
        <v>397720633.13999999</v>
      </c>
      <c r="M176" s="419">
        <v>91</v>
      </c>
      <c r="N176" s="25">
        <f t="shared" si="145"/>
        <v>-0.29380411897825798</v>
      </c>
      <c r="O176" s="25">
        <f t="shared" si="146"/>
        <v>1.1111111111111112E-2</v>
      </c>
      <c r="P176" s="415">
        <v>392584595.77999997</v>
      </c>
      <c r="Q176" s="419">
        <v>100</v>
      </c>
      <c r="R176" s="25">
        <f t="shared" si="147"/>
        <v>-1.2913680940943537E-2</v>
      </c>
      <c r="S176" s="25">
        <f t="shared" si="148"/>
        <v>9.8901098901098897E-2</v>
      </c>
      <c r="T176" s="415">
        <v>396967533.72000003</v>
      </c>
      <c r="U176" s="419">
        <v>100</v>
      </c>
      <c r="V176" s="25">
        <f t="shared" si="149"/>
        <v>1.1164314614260124E-2</v>
      </c>
      <c r="W176" s="25">
        <f t="shared" si="150"/>
        <v>0</v>
      </c>
      <c r="X176" s="415">
        <v>393438414.56999999</v>
      </c>
      <c r="Y176" s="419">
        <v>110</v>
      </c>
      <c r="Z176" s="25">
        <f t="shared" si="151"/>
        <v>-8.8901959234008558E-3</v>
      </c>
      <c r="AA176" s="25">
        <f t="shared" si="152"/>
        <v>0.1</v>
      </c>
      <c r="AB176" s="415">
        <v>396162259.86000001</v>
      </c>
      <c r="AC176" s="419">
        <v>145</v>
      </c>
      <c r="AD176" s="25">
        <f t="shared" si="153"/>
        <v>6.9231808311778333E-3</v>
      </c>
      <c r="AE176" s="25">
        <f t="shared" si="154"/>
        <v>0.31818181818181818</v>
      </c>
      <c r="AF176" s="415">
        <v>420775212.83999997</v>
      </c>
      <c r="AG176" s="419">
        <v>170</v>
      </c>
      <c r="AH176" s="25">
        <f t="shared" si="155"/>
        <v>6.2128464707107499E-2</v>
      </c>
      <c r="AI176" s="25">
        <f t="shared" si="156"/>
        <v>0.17241379310344829</v>
      </c>
      <c r="AJ176" s="26">
        <f t="shared" si="163"/>
        <v>1.1362114639287274E-2</v>
      </c>
      <c r="AK176" s="26">
        <f t="shared" si="164"/>
        <v>0.11722341355962045</v>
      </c>
      <c r="AL176" s="27">
        <f t="shared" si="165"/>
        <v>1.4058903331309994E-2</v>
      </c>
      <c r="AM176" s="27">
        <f t="shared" si="166"/>
        <v>1.1794871794871795</v>
      </c>
      <c r="AN176" s="28">
        <f t="shared" si="167"/>
        <v>0.17654113645039779</v>
      </c>
      <c r="AO176" s="85">
        <f t="shared" si="168"/>
        <v>0.10110357039966146</v>
      </c>
    </row>
    <row r="177" spans="1:41">
      <c r="A177" s="230" t="s">
        <v>101</v>
      </c>
      <c r="B177" s="415">
        <v>577225736.90999997</v>
      </c>
      <c r="C177" s="419">
        <v>58</v>
      </c>
      <c r="D177" s="415">
        <v>564408420.91999996</v>
      </c>
      <c r="E177" s="419">
        <v>58</v>
      </c>
      <c r="F177" s="25">
        <f t="shared" si="141"/>
        <v>-2.2205032053167897E-2</v>
      </c>
      <c r="G177" s="25">
        <f t="shared" si="142"/>
        <v>0</v>
      </c>
      <c r="H177" s="415">
        <v>577225736.90999997</v>
      </c>
      <c r="I177" s="419">
        <v>58</v>
      </c>
      <c r="J177" s="25">
        <f t="shared" si="143"/>
        <v>2.2709292623783787E-2</v>
      </c>
      <c r="K177" s="25">
        <f t="shared" si="144"/>
        <v>0</v>
      </c>
      <c r="L177" s="415">
        <v>569138160.25999999</v>
      </c>
      <c r="M177" s="419">
        <v>58</v>
      </c>
      <c r="N177" s="25">
        <f t="shared" si="145"/>
        <v>-1.4011115812843559E-2</v>
      </c>
      <c r="O177" s="25">
        <f t="shared" si="146"/>
        <v>0</v>
      </c>
      <c r="P177" s="415">
        <v>561429597.00999999</v>
      </c>
      <c r="Q177" s="419">
        <v>60</v>
      </c>
      <c r="R177" s="25">
        <f t="shared" si="147"/>
        <v>-1.3544274111717424E-2</v>
      </c>
      <c r="S177" s="25">
        <f t="shared" si="148"/>
        <v>3.4482758620689655E-2</v>
      </c>
      <c r="T177" s="415">
        <v>558635479.25</v>
      </c>
      <c r="U177" s="419">
        <v>64.8</v>
      </c>
      <c r="V177" s="25">
        <f t="shared" si="149"/>
        <v>-4.9767909901447943E-3</v>
      </c>
      <c r="W177" s="25">
        <f t="shared" si="150"/>
        <v>7.9999999999999946E-2</v>
      </c>
      <c r="X177" s="415">
        <v>555435632.96000004</v>
      </c>
      <c r="Y177" s="419">
        <v>71.25</v>
      </c>
      <c r="Z177" s="25">
        <f t="shared" si="151"/>
        <v>-5.7279682527431632E-3</v>
      </c>
      <c r="AA177" s="25">
        <f t="shared" si="152"/>
        <v>9.953703703703709E-2</v>
      </c>
      <c r="AB177" s="415">
        <v>571117748.25</v>
      </c>
      <c r="AC177" s="419">
        <v>78.349999999999994</v>
      </c>
      <c r="AD177" s="25">
        <f t="shared" si="153"/>
        <v>2.8233902111082811E-2</v>
      </c>
      <c r="AE177" s="25">
        <f t="shared" si="154"/>
        <v>9.964912280701746E-2</v>
      </c>
      <c r="AF177" s="415">
        <v>585649671.78999996</v>
      </c>
      <c r="AG177" s="419">
        <v>70.52</v>
      </c>
      <c r="AH177" s="25">
        <f t="shared" si="155"/>
        <v>2.544470660302223E-2</v>
      </c>
      <c r="AI177" s="25">
        <f t="shared" si="156"/>
        <v>-9.9936183790682823E-2</v>
      </c>
      <c r="AJ177" s="26">
        <f t="shared" si="163"/>
        <v>1.9903400146589999E-3</v>
      </c>
      <c r="AK177" s="26">
        <f t="shared" si="164"/>
        <v>2.6716591834257668E-2</v>
      </c>
      <c r="AL177" s="27">
        <f t="shared" si="165"/>
        <v>3.7634539249744414E-2</v>
      </c>
      <c r="AM177" s="27">
        <f t="shared" si="166"/>
        <v>0.21586206896551718</v>
      </c>
      <c r="AN177" s="28">
        <f t="shared" si="167"/>
        <v>2.0209640245237966E-2</v>
      </c>
      <c r="AO177" s="85">
        <f t="shared" si="168"/>
        <v>6.7298546638045006E-2</v>
      </c>
    </row>
    <row r="178" spans="1:41">
      <c r="A178" s="230" t="s">
        <v>153</v>
      </c>
      <c r="B178" s="415">
        <v>504583716.69560552</v>
      </c>
      <c r="C178" s="419">
        <v>118.27396139058361</v>
      </c>
      <c r="D178" s="415">
        <v>497729785.83000004</v>
      </c>
      <c r="E178" s="419">
        <v>114.59</v>
      </c>
      <c r="F178" s="25">
        <f t="shared" si="141"/>
        <v>-1.3583337390453617E-2</v>
      </c>
      <c r="G178" s="25">
        <f t="shared" si="142"/>
        <v>-3.1147695970187596E-2</v>
      </c>
      <c r="H178" s="415">
        <v>492154359.86854678</v>
      </c>
      <c r="I178" s="419">
        <v>115.41225618510416</v>
      </c>
      <c r="J178" s="25">
        <f t="shared" si="143"/>
        <v>-1.1201712495778884E-2</v>
      </c>
      <c r="K178" s="25">
        <f t="shared" si="144"/>
        <v>7.1756364875133248E-3</v>
      </c>
      <c r="L178" s="415">
        <v>475783243.06999999</v>
      </c>
      <c r="M178" s="419">
        <v>109.53913734776103</v>
      </c>
      <c r="N178" s="25">
        <f t="shared" si="145"/>
        <v>-3.3264191346226164E-2</v>
      </c>
      <c r="O178" s="25">
        <f t="shared" si="146"/>
        <v>-5.0888172811763735E-2</v>
      </c>
      <c r="P178" s="415">
        <v>459859551.38165236</v>
      </c>
      <c r="Q178" s="419">
        <v>108.34721392425462</v>
      </c>
      <c r="R178" s="25">
        <f t="shared" si="147"/>
        <v>-3.3468374349629737E-2</v>
      </c>
      <c r="S178" s="25">
        <f t="shared" si="148"/>
        <v>-1.0881256255673556E-2</v>
      </c>
      <c r="T178" s="415">
        <v>465441323.94759482</v>
      </c>
      <c r="U178" s="419">
        <v>109.68</v>
      </c>
      <c r="V178" s="25">
        <f t="shared" si="149"/>
        <v>1.2137994196645428E-2</v>
      </c>
      <c r="W178" s="25">
        <f t="shared" si="150"/>
        <v>1.2301064581846452E-2</v>
      </c>
      <c r="X178" s="415">
        <v>461182296.47000003</v>
      </c>
      <c r="Y178" s="419">
        <v>108.76</v>
      </c>
      <c r="Z178" s="25">
        <f t="shared" si="151"/>
        <v>-9.150514272072514E-3</v>
      </c>
      <c r="AA178" s="25">
        <f t="shared" si="152"/>
        <v>-8.388037928519344E-3</v>
      </c>
      <c r="AB178" s="415">
        <v>467342325.49000001</v>
      </c>
      <c r="AC178" s="419">
        <v>110.23</v>
      </c>
      <c r="AD178" s="25">
        <f t="shared" si="153"/>
        <v>1.3357037048365302E-2</v>
      </c>
      <c r="AE178" s="25">
        <f t="shared" si="154"/>
        <v>1.3515998528870898E-2</v>
      </c>
      <c r="AF178" s="415">
        <v>498052201.73000002</v>
      </c>
      <c r="AG178" s="419">
        <v>117.35</v>
      </c>
      <c r="AH178" s="25">
        <f t="shared" si="155"/>
        <v>6.571173755298379E-2</v>
      </c>
      <c r="AI178" s="25">
        <f t="shared" si="156"/>
        <v>6.4592216275061148E-2</v>
      </c>
      <c r="AJ178" s="26">
        <f t="shared" si="163"/>
        <v>-1.1826701320207991E-3</v>
      </c>
      <c r="AK178" s="26">
        <f t="shared" si="164"/>
        <v>-4.6503088660655202E-4</v>
      </c>
      <c r="AL178" s="27">
        <f t="shared" si="165"/>
        <v>6.4777296673600626E-4</v>
      </c>
      <c r="AM178" s="27">
        <f t="shared" si="166"/>
        <v>2.4085871367483993E-2</v>
      </c>
      <c r="AN178" s="28">
        <f t="shared" si="167"/>
        <v>3.2189039752689816E-2</v>
      </c>
      <c r="AO178" s="85">
        <f t="shared" si="168"/>
        <v>3.4443449621835633E-2</v>
      </c>
    </row>
    <row r="179" spans="1:41">
      <c r="A179" s="230" t="s">
        <v>201</v>
      </c>
      <c r="B179" s="415">
        <v>210907631.47999999</v>
      </c>
      <c r="C179" s="419">
        <v>20.83</v>
      </c>
      <c r="D179" s="415">
        <v>189970067.44</v>
      </c>
      <c r="E179" s="419">
        <v>19.86</v>
      </c>
      <c r="F179" s="25">
        <f t="shared" si="141"/>
        <v>-9.9273619892628048E-2</v>
      </c>
      <c r="G179" s="25">
        <f t="shared" si="142"/>
        <v>-4.6567450792126687E-2</v>
      </c>
      <c r="H179" s="415">
        <v>192147746.5</v>
      </c>
      <c r="I179" s="419">
        <v>16.5</v>
      </c>
      <c r="J179" s="25">
        <f t="shared" si="143"/>
        <v>1.1463274658718532E-2</v>
      </c>
      <c r="K179" s="25">
        <f t="shared" si="144"/>
        <v>-0.16918429003021146</v>
      </c>
      <c r="L179" s="415">
        <v>212025871.66</v>
      </c>
      <c r="M179" s="419">
        <v>16.5</v>
      </c>
      <c r="N179" s="25">
        <f t="shared" si="145"/>
        <v>0.10345229398774133</v>
      </c>
      <c r="O179" s="25">
        <f t="shared" si="146"/>
        <v>0</v>
      </c>
      <c r="P179" s="415">
        <v>212400455.81999999</v>
      </c>
      <c r="Q179" s="419">
        <v>16.5</v>
      </c>
      <c r="R179" s="25">
        <f t="shared" si="147"/>
        <v>1.7666908149806893E-3</v>
      </c>
      <c r="S179" s="25">
        <f t="shared" si="148"/>
        <v>0</v>
      </c>
      <c r="T179" s="415">
        <v>197920959.00999999</v>
      </c>
      <c r="U179" s="419">
        <v>16.5</v>
      </c>
      <c r="V179" s="25">
        <f t="shared" si="149"/>
        <v>-6.8170742638475015E-2</v>
      </c>
      <c r="W179" s="25">
        <f t="shared" si="150"/>
        <v>0</v>
      </c>
      <c r="X179" s="415">
        <v>200045662.64999998</v>
      </c>
      <c r="Y179" s="419">
        <v>16.5</v>
      </c>
      <c r="Z179" s="25">
        <f t="shared" si="151"/>
        <v>1.0735111888239359E-2</v>
      </c>
      <c r="AA179" s="25">
        <f t="shared" si="152"/>
        <v>0</v>
      </c>
      <c r="AB179" s="415">
        <v>213411308.77999997</v>
      </c>
      <c r="AC179" s="419">
        <v>16.5</v>
      </c>
      <c r="AD179" s="25">
        <f t="shared" si="153"/>
        <v>6.6812976362224552E-2</v>
      </c>
      <c r="AE179" s="25">
        <f t="shared" si="154"/>
        <v>0</v>
      </c>
      <c r="AF179" s="415">
        <v>217479087.34999999</v>
      </c>
      <c r="AG179" s="419">
        <v>16.5</v>
      </c>
      <c r="AH179" s="25">
        <f t="shared" si="155"/>
        <v>1.9060745155700193E-2</v>
      </c>
      <c r="AI179" s="25">
        <f t="shared" si="156"/>
        <v>0</v>
      </c>
      <c r="AJ179" s="26">
        <f t="shared" si="163"/>
        <v>5.7308412920626991E-3</v>
      </c>
      <c r="AK179" s="26">
        <f t="shared" si="164"/>
        <v>-2.6968967602792267E-2</v>
      </c>
      <c r="AL179" s="27">
        <f t="shared" si="165"/>
        <v>0.14480712820028041</v>
      </c>
      <c r="AM179" s="27">
        <f t="shared" si="166"/>
        <v>-0.16918429003021146</v>
      </c>
      <c r="AN179" s="28">
        <f t="shared" si="167"/>
        <v>6.5486307031464283E-2</v>
      </c>
      <c r="AO179" s="85">
        <f t="shared" si="168"/>
        <v>5.9729449254618323E-2</v>
      </c>
    </row>
    <row r="180" spans="1:41">
      <c r="A180" s="230" t="s">
        <v>202</v>
      </c>
      <c r="B180" s="415">
        <v>174952701.09999999</v>
      </c>
      <c r="C180" s="419">
        <v>21.63</v>
      </c>
      <c r="D180" s="415">
        <v>174355926.78999999</v>
      </c>
      <c r="E180" s="419">
        <v>21.05</v>
      </c>
      <c r="F180" s="25">
        <f t="shared" si="141"/>
        <v>-3.4110608538641327E-3</v>
      </c>
      <c r="G180" s="25">
        <f t="shared" si="142"/>
        <v>-2.6814609338881107E-2</v>
      </c>
      <c r="H180" s="415">
        <v>165592332.28</v>
      </c>
      <c r="I180" s="419">
        <v>17.5</v>
      </c>
      <c r="J180" s="25">
        <f t="shared" si="143"/>
        <v>-5.0262670569008829E-2</v>
      </c>
      <c r="K180" s="25">
        <f t="shared" si="144"/>
        <v>-0.16864608076009505</v>
      </c>
      <c r="L180" s="415">
        <v>174427299.99000001</v>
      </c>
      <c r="M180" s="419">
        <v>17.5</v>
      </c>
      <c r="N180" s="25">
        <f t="shared" si="145"/>
        <v>5.3353724706654684E-2</v>
      </c>
      <c r="O180" s="25">
        <f t="shared" si="146"/>
        <v>0</v>
      </c>
      <c r="P180" s="415">
        <v>170596370.19</v>
      </c>
      <c r="Q180" s="419">
        <v>17.5</v>
      </c>
      <c r="R180" s="25">
        <f t="shared" si="147"/>
        <v>-2.196290259735512E-2</v>
      </c>
      <c r="S180" s="25">
        <f t="shared" si="148"/>
        <v>0</v>
      </c>
      <c r="T180" s="415">
        <v>169760591.58000001</v>
      </c>
      <c r="U180" s="419">
        <v>17.5</v>
      </c>
      <c r="V180" s="25">
        <f t="shared" si="149"/>
        <v>-4.8991582239947097E-3</v>
      </c>
      <c r="W180" s="25">
        <f t="shared" si="150"/>
        <v>0</v>
      </c>
      <c r="X180" s="415">
        <v>163629566.19999999</v>
      </c>
      <c r="Y180" s="419">
        <v>17.5</v>
      </c>
      <c r="Z180" s="25">
        <f t="shared" si="151"/>
        <v>-3.6115716391756134E-2</v>
      </c>
      <c r="AA180" s="25">
        <f t="shared" si="152"/>
        <v>0</v>
      </c>
      <c r="AB180" s="415">
        <v>171951571.49000001</v>
      </c>
      <c r="AC180" s="419">
        <v>17.5</v>
      </c>
      <c r="AD180" s="25">
        <f t="shared" si="153"/>
        <v>5.0858811663830113E-2</v>
      </c>
      <c r="AE180" s="25">
        <f t="shared" si="154"/>
        <v>0</v>
      </c>
      <c r="AF180" s="415">
        <v>180362798.89000002</v>
      </c>
      <c r="AG180" s="419">
        <v>17.5</v>
      </c>
      <c r="AH180" s="25">
        <f t="shared" si="155"/>
        <v>4.8916257799302337E-2</v>
      </c>
      <c r="AI180" s="25">
        <f t="shared" si="156"/>
        <v>0</v>
      </c>
      <c r="AJ180" s="26">
        <f t="shared" si="163"/>
        <v>4.5596606917260264E-3</v>
      </c>
      <c r="AK180" s="26">
        <f t="shared" si="164"/>
        <v>-2.4432586262372019E-2</v>
      </c>
      <c r="AL180" s="27">
        <f t="shared" si="165"/>
        <v>3.4451780393074324E-2</v>
      </c>
      <c r="AM180" s="27">
        <f t="shared" si="166"/>
        <v>-0.16864608076009505</v>
      </c>
      <c r="AN180" s="28">
        <f t="shared" si="167"/>
        <v>4.141842601893294E-2</v>
      </c>
      <c r="AO180" s="85">
        <f t="shared" si="168"/>
        <v>5.9021683252841566E-2</v>
      </c>
    </row>
    <row r="181" spans="1:41" ht="15.75" thickBot="1">
      <c r="A181" s="231" t="s">
        <v>38</v>
      </c>
      <c r="B181" s="83">
        <f>SUM(B169:B180)</f>
        <v>6726300032.2956057</v>
      </c>
      <c r="C181" s="354"/>
      <c r="D181" s="83">
        <f>SUM(D169:D180)</f>
        <v>6563669690.749999</v>
      </c>
      <c r="E181" s="354"/>
      <c r="F181" s="25">
        <f>((D181-B181)/B181)</f>
        <v>-2.4178276432028682E-2</v>
      </c>
      <c r="G181" s="237"/>
      <c r="H181" s="83">
        <f>SUM(H169:H180)</f>
        <v>6631122461.5585461</v>
      </c>
      <c r="I181" s="354"/>
      <c r="J181" s="25">
        <f>((H181-D181)/D181)</f>
        <v>1.0276685754556841E-2</v>
      </c>
      <c r="K181" s="237"/>
      <c r="L181" s="83">
        <f>SUM(L169:L180)</f>
        <v>6371693966.5</v>
      </c>
      <c r="M181" s="354"/>
      <c r="N181" s="25">
        <f>((L181-H181)/H181)</f>
        <v>-3.9122862918380075E-2</v>
      </c>
      <c r="O181" s="237"/>
      <c r="P181" s="83">
        <f>SUM(P169:P180)</f>
        <v>6339270172.4516516</v>
      </c>
      <c r="Q181" s="354"/>
      <c r="R181" s="25">
        <f>((P181-L181)/L181)</f>
        <v>-5.0887243202232708E-3</v>
      </c>
      <c r="S181" s="237"/>
      <c r="T181" s="83">
        <f>SUM(T169:T180)</f>
        <v>6323274735.4175949</v>
      </c>
      <c r="U181" s="354"/>
      <c r="V181" s="25">
        <f>((T181-P181)/P181)</f>
        <v>-2.5232300562874703E-3</v>
      </c>
      <c r="W181" s="237"/>
      <c r="X181" s="83">
        <f>SUM(X169:X180)</f>
        <v>6409345482.6999998</v>
      </c>
      <c r="Y181" s="354"/>
      <c r="Z181" s="25">
        <f>((X181-T181)/T181)</f>
        <v>1.361173614682752E-2</v>
      </c>
      <c r="AA181" s="237"/>
      <c r="AB181" s="83">
        <f>SUM(AB169:AB180)</f>
        <v>6631318910.9199991</v>
      </c>
      <c r="AC181" s="354"/>
      <c r="AD181" s="25">
        <f>((AB181-X181)/X181)</f>
        <v>3.4632776282562137E-2</v>
      </c>
      <c r="AE181" s="237"/>
      <c r="AF181" s="83">
        <f>SUM(AF169:AF180)</f>
        <v>6880363307.4100008</v>
      </c>
      <c r="AG181" s="354"/>
      <c r="AH181" s="25">
        <f>((AF181-AB181)/AB181)</f>
        <v>3.7555786388118434E-2</v>
      </c>
      <c r="AI181" s="237"/>
      <c r="AJ181" s="26">
        <f t="shared" si="163"/>
        <v>3.1454863556431793E-3</v>
      </c>
      <c r="AK181" s="26"/>
      <c r="AL181" s="27">
        <f t="shared" si="165"/>
        <v>4.8249475001203891E-2</v>
      </c>
      <c r="AM181" s="27"/>
      <c r="AN181" s="28">
        <f t="shared" si="167"/>
        <v>2.6643285134389273E-2</v>
      </c>
      <c r="AO181" s="85"/>
    </row>
    <row r="182" spans="1:41" ht="15.75" thickBot="1">
      <c r="A182" s="65" t="s">
        <v>48</v>
      </c>
      <c r="B182" s="252">
        <f>SUM(B161,B166,B181)</f>
        <v>1502425939265.835</v>
      </c>
      <c r="C182" s="355"/>
      <c r="D182" s="252">
        <f>SUM(D161,D166,D181)</f>
        <v>1490665503001.1465</v>
      </c>
      <c r="E182" s="355"/>
      <c r="F182" s="237">
        <f>((D182-B182)/B182)</f>
        <v>-7.8276312710863129E-3</v>
      </c>
      <c r="G182" s="353"/>
      <c r="H182" s="252">
        <f>SUM(H161,H166,H181)</f>
        <v>1484715292755.1177</v>
      </c>
      <c r="I182" s="355"/>
      <c r="J182" s="237">
        <f>((H182-D182)/D182)</f>
        <v>-3.9916468409910153E-3</v>
      </c>
      <c r="K182" s="353"/>
      <c r="L182" s="252">
        <f>SUM(L161,L166,L181)</f>
        <v>1491443761968.054</v>
      </c>
      <c r="M182" s="355"/>
      <c r="N182" s="237">
        <f>((L182-H182)/H182)</f>
        <v>4.5318245496418167E-3</v>
      </c>
      <c r="O182" s="353"/>
      <c r="P182" s="252">
        <f>SUM(P161,P166,P181)</f>
        <v>1488205678796.7908</v>
      </c>
      <c r="Q182" s="355"/>
      <c r="R182" s="237">
        <f>((P182-L182)/L182)</f>
        <v>-2.1711064498941141E-3</v>
      </c>
      <c r="S182" s="353"/>
      <c r="T182" s="252">
        <f>SUM(T161,T166,T181)</f>
        <v>1478542281540.2136</v>
      </c>
      <c r="U182" s="355"/>
      <c r="V182" s="237">
        <f>((T182-P182)/P182)</f>
        <v>-6.4933210471216397E-3</v>
      </c>
      <c r="W182" s="353"/>
      <c r="X182" s="252">
        <f>SUM(X161,X166,X181)</f>
        <v>1470808648375.6421</v>
      </c>
      <c r="Y182" s="355"/>
      <c r="Z182" s="237">
        <f>((X182-T182)/T182)</f>
        <v>-5.2305796466742384E-3</v>
      </c>
      <c r="AA182" s="353"/>
      <c r="AB182" s="252">
        <f>SUM(AB161,AB166,AB181)</f>
        <v>1480995197381.3252</v>
      </c>
      <c r="AC182" s="355"/>
      <c r="AD182" s="237">
        <f>((AB182-X182)/X182)</f>
        <v>6.925815276469246E-3</v>
      </c>
      <c r="AE182" s="353"/>
      <c r="AF182" s="252">
        <f>SUM(AF161,AF166,AF181)</f>
        <v>1483854051660.8462</v>
      </c>
      <c r="AG182" s="355"/>
      <c r="AH182" s="237">
        <f>((AF182-AB182)/AB182)</f>
        <v>1.9303602635416927E-3</v>
      </c>
      <c r="AI182" s="353"/>
      <c r="AJ182" s="26">
        <f t="shared" si="163"/>
        <v>-1.5407856457643205E-3</v>
      </c>
      <c r="AK182" s="26"/>
      <c r="AL182" s="27">
        <f t="shared" si="165"/>
        <v>-4.5694029455882927E-3</v>
      </c>
      <c r="AM182" s="27"/>
      <c r="AN182" s="28">
        <f t="shared" si="167"/>
        <v>5.4073946616419117E-3</v>
      </c>
      <c r="AO182" s="85"/>
    </row>
  </sheetData>
  <protectedRanges>
    <protectedRange password="CADF" sqref="B18" name="Fund Name_1_1_1_3_1_1_6"/>
    <protectedRange password="CADF" sqref="C18" name="Fund Name_1_1_1_1_1_1_6"/>
    <protectedRange password="CADF" sqref="B45" name="Yield_2_1_2_3_1_6"/>
    <protectedRange password="CADF" sqref="B50" name="Yield_2_1_2_4_1_6"/>
    <protectedRange password="CADF" sqref="B76" name="Yield_2_1_2_1_1_6"/>
    <protectedRange password="CADF" sqref="C76" name="Fund Name_2_2_1_1_7"/>
    <protectedRange password="CADF" sqref="C75" name="BidOffer Prices_2_1_1_1_1_1_1_1_1_1_6"/>
    <protectedRange password="CADF" sqref="B137:B138" name="Fund Name_1_1_1_2_6"/>
    <protectedRange password="CADF" sqref="C137:C138" name="Fund Name_1_1_1_1_2_7"/>
    <protectedRange password="CADF" sqref="D18" name="Fund Name_1_1_1_3_1_1_7"/>
    <protectedRange password="CADF" sqref="D45" name="Yield_2_1_2_3_1_7"/>
    <protectedRange password="CADF" sqref="D50" name="Yield_2_1_2_4_1_7"/>
    <protectedRange password="CADF" sqref="D76" name="Yield_2_1_2_1_1_7"/>
    <protectedRange password="CADF" sqref="E76" name="Fund Name_2_2_1_1"/>
    <protectedRange password="CADF" sqref="E75" name="BidOffer Prices_2_1_1_1_1_1_1_1_1_1_7"/>
    <protectedRange password="CADF" sqref="E18" name="Fund Name_1_1_1_1_1_1_8"/>
    <protectedRange password="CADF" sqref="D137:D138" name="Fund Name_1_1_1_2_7"/>
    <protectedRange password="CADF" sqref="E137:E138" name="Fund Name_1_1_1_1_2"/>
    <protectedRange password="CADF" sqref="H18" name="Fund Name_1_1_1_3_1_1_1"/>
    <protectedRange password="CADF" sqref="I18" name="Fund Name_1_1_1_1_1_1_1"/>
    <protectedRange password="CADF" sqref="H45" name="Yield_2_1_2_3_1_1"/>
    <protectedRange password="CADF" sqref="H50" name="Yield_2_1_2_4_1_1"/>
    <protectedRange password="CADF" sqref="H76" name="Yield_2_1_2_1_1_1"/>
    <protectedRange password="CADF" sqref="I76" name="Fund Name_2_2_1_1_1"/>
    <protectedRange password="CADF" sqref="I75" name="BidOffer Prices_2_1_1_1_1_1_1_1_1_1_1"/>
    <protectedRange password="CADF" sqref="H137:H138" name="Fund Name_1_1_1_2_1"/>
    <protectedRange password="CADF" sqref="I137:I138" name="Fund Name_1_1_1_1_2_1"/>
    <protectedRange password="CADF" sqref="L18" name="Fund Name_1_1_1_3_1_1_8"/>
    <protectedRange password="CADF" sqref="M18" name="Fund Name_1_1_1_1_1_1_7"/>
    <protectedRange password="CADF" sqref="L76" name="Yield_2_1_2_1_1_8"/>
    <protectedRange password="CADF" sqref="M76" name="Fund Name_2_2_1_1_8"/>
    <protectedRange password="CADF" sqref="M75" name="BidOffer Prices_2_1_1_1_1_1_1_1_1_1_8"/>
    <protectedRange password="CADF" sqref="L137:L138" name="Fund Name_1_1_1_2_8"/>
    <protectedRange password="CADF" sqref="M137:M138" name="Fund Name_1_1_1_1_2_8"/>
    <protectedRange password="CADF" sqref="L45" name="Yield_2_1_2_3_1_9"/>
    <protectedRange password="CADF" sqref="L50" name="Yield_2_1_2_4_1_9"/>
    <protectedRange password="CADF" sqref="P18" name="Fund Name_1_1_1_3_1_1_2"/>
    <protectedRange password="CADF" sqref="Q18" name="Fund Name_1_1_1_1_1_1_2"/>
    <protectedRange password="CADF" sqref="P45" name="Yield_2_1_2_3_1"/>
    <protectedRange password="CADF" sqref="P50" name="Yield_2_1_2_4_1"/>
    <protectedRange password="CADF" sqref="P76" name="Yield_2_1_2_1_1"/>
    <protectedRange password="CADF" sqref="Q76" name="Fund Name_2_2_1_1_2"/>
    <protectedRange password="CADF" sqref="Q75" name="BidOffer Prices_2_1_1_1_1_1_1_1_1_1_2"/>
    <protectedRange password="CADF" sqref="P137:P138" name="Fund Name_1_1_1_2_2"/>
    <protectedRange password="CADF" sqref="Q137:Q138" name="Fund Name_1_1_1_1_2_2"/>
    <protectedRange password="CADF" sqref="T18" name="Fund Name_1_1_1_3_1_1_3"/>
    <protectedRange password="CADF" sqref="U18" name="Fund Name_1_1_1_1_1_1_3"/>
    <protectedRange password="CADF" sqref="T45" name="Yield_2_1_2_3_1_2"/>
    <protectedRange password="CADF" sqref="T50" name="Yield_2_1_2_4_1_2"/>
    <protectedRange password="CADF" sqref="T76" name="Yield_2_1_2_1_1_2"/>
    <protectedRange password="CADF" sqref="U76" name="Fund Name_2_2_1_1_3"/>
    <protectedRange password="CADF" sqref="U75" name="BidOffer Prices_2_1_1_1_1_1_1_1_1_1_3"/>
    <protectedRange password="CADF" sqref="T137:T138" name="Fund Name_1_1_1_2_3"/>
    <protectedRange password="CADF" sqref="U137:U138" name="Fund Name_1_1_1_1_2_3"/>
    <protectedRange password="CADF" sqref="X18" name="Fund Name_1_1_1_3_1_1_4"/>
    <protectedRange password="CADF" sqref="Y18" name="Fund Name_1_1_1_1_1_1_4"/>
    <protectedRange password="CADF" sqref="X45" name="Yield_2_1_2_3_1_3"/>
    <protectedRange password="CADF" sqref="X50" name="Yield_2_1_2_4_1_3"/>
    <protectedRange password="CADF" sqref="X76" name="Yield_2_1_2_1_1_3"/>
    <protectedRange password="CADF" sqref="Y76" name="Fund Name_2_2_1_1_4"/>
    <protectedRange password="CADF" sqref="Y75" name="BidOffer Prices_2_1_1_1_1_1_1_1_1_1_4"/>
    <protectedRange password="CADF" sqref="X137:X138" name="Fund Name_1_1_1_2_4"/>
    <protectedRange password="CADF" sqref="Y137:Y138" name="Fund Name_1_1_1_1_2_4"/>
    <protectedRange password="CADF" sqref="AB18" name="Fund Name_1_1_1_3_1_1_5"/>
    <protectedRange password="CADF" sqref="AC18" name="Fund Name_1_1_1_1_1_1_5"/>
    <protectedRange password="CADF" sqref="AB45" name="Yield_2_1_2_3_1_4"/>
    <protectedRange password="CADF" sqref="AB50" name="Yield_2_1_2_4_1_4"/>
    <protectedRange password="CADF" sqref="AB76" name="Yield_2_1_2_1_1_4"/>
    <protectedRange password="CADF" sqref="AC76" name="Fund Name_2_2_1_1_5"/>
    <protectedRange password="CADF" sqref="AC75" name="BidOffer Prices_2_1_1_1_1_1_1_1_1_1_5"/>
    <protectedRange password="CADF" sqref="AB137:AB138" name="Fund Name_1_1_1_2_5"/>
    <protectedRange password="CADF" sqref="AC137:AC138" name="Fund Name_1_1_1_1_2_5"/>
    <protectedRange password="CADF" sqref="AF18" name="Fund Name_1_1_1_3_1_1"/>
    <protectedRange password="CADF" sqref="AG18" name="Fund Name_1_1_1_1_1_1"/>
    <protectedRange password="CADF" sqref="AF76" name="Yield_2_1_2_1_1_9"/>
    <protectedRange password="CADF" sqref="AG76" name="Fund Name_2_2_1_1_6"/>
    <protectedRange password="CADF" sqref="AG75" name="BidOffer Prices_2_1_1_1_1_1_1_1_1_1"/>
    <protectedRange password="CADF" sqref="AF137:AF138" name="Fund Name_1_1_1_2"/>
    <protectedRange password="CADF" sqref="AG137:AG138" name="Fund Name_1_1_1_1_2_6"/>
    <protectedRange password="CADF" sqref="AF45" name="Yield_2_1_2_3_1_5"/>
    <protectedRange password="CADF" sqref="AF50" name="Yield_2_1_2_4_1_5"/>
  </protectedRanges>
  <mergeCells count="23">
    <mergeCell ref="AQ2:AR2"/>
    <mergeCell ref="AQ122:AR122"/>
    <mergeCell ref="B2:C2"/>
    <mergeCell ref="D2:E2"/>
    <mergeCell ref="F2:G2"/>
    <mergeCell ref="N2:O2"/>
    <mergeCell ref="L2:M2"/>
    <mergeCell ref="R2:S2"/>
    <mergeCell ref="P2:Q2"/>
    <mergeCell ref="V2:W2"/>
    <mergeCell ref="T2:U2"/>
    <mergeCell ref="X2:Y2"/>
    <mergeCell ref="Z2:AA2"/>
    <mergeCell ref="AF2:AG2"/>
    <mergeCell ref="AH2:AI2"/>
    <mergeCell ref="A1:AO1"/>
    <mergeCell ref="AN2:AO2"/>
    <mergeCell ref="AL2:AM2"/>
    <mergeCell ref="AJ2:AK2"/>
    <mergeCell ref="H2:I2"/>
    <mergeCell ref="J2:K2"/>
    <mergeCell ref="AB2:AC2"/>
    <mergeCell ref="AD2:AE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2022-12-01T21:39:50Z</dcterms:modified>
</cp:coreProperties>
</file>