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tisaac\Desktop\NAV\"/>
    </mc:Choice>
  </mc:AlternateContent>
  <bookViews>
    <workbookView xWindow="0" yWindow="525" windowWidth="28755" windowHeight="16380" tabRatio="599"/>
  </bookViews>
  <sheets>
    <sheet name="Data" sheetId="9" r:id="rId1"/>
    <sheet name="Market Share" sheetId="12" r:id="rId2"/>
    <sheet name="Total NAV" sheetId="8" r:id="rId3"/>
    <sheet name="Sector Trend" sheetId="4" r:id="rId4"/>
    <sheet name="NAV Trend" sheetId="1" r:id="rId5"/>
    <sheet name="Volatility Measure" sheetId="11" r:id="rId6"/>
  </sheets>
  <definedNames>
    <definedName name="_GoBack" localSheetId="0">Data!#REF!</definedName>
    <definedName name="OLE_LINK6" localSheetId="0">Data!$J$64</definedName>
    <definedName name="_xlnm.Print_Area" localSheetId="0">Data!$A$1:$AO$188</definedName>
    <definedName name="_xlnm.Print_Area" localSheetId="4">'NAV Trend'!$B$1:$J$10</definedName>
  </definedNames>
  <calcPr calcId="162913"/>
</workbook>
</file>

<file path=xl/calcChain.xml><?xml version="1.0" encoding="utf-8"?>
<calcChain xmlns="http://schemas.openxmlformats.org/spreadsheetml/2006/main">
  <c r="AJ170" i="11" l="1"/>
  <c r="AK170" i="11"/>
  <c r="AL170" i="11"/>
  <c r="AM170" i="11"/>
  <c r="AN170" i="11"/>
  <c r="AO170" i="11"/>
  <c r="AJ171" i="11"/>
  <c r="AK171" i="11"/>
  <c r="AL171" i="11"/>
  <c r="AM171" i="11"/>
  <c r="AN171" i="11"/>
  <c r="AO171" i="11"/>
  <c r="AJ172" i="11"/>
  <c r="AK172" i="11"/>
  <c r="AL172" i="11"/>
  <c r="AM172" i="11"/>
  <c r="AN172" i="11"/>
  <c r="AO172" i="11"/>
  <c r="AJ173" i="11"/>
  <c r="AK173" i="11"/>
  <c r="AL173" i="11"/>
  <c r="AM173" i="11"/>
  <c r="AN173" i="11"/>
  <c r="AO173" i="11"/>
  <c r="AJ174" i="11"/>
  <c r="AK174" i="11"/>
  <c r="AL174" i="11"/>
  <c r="AM174" i="11"/>
  <c r="AN174" i="11"/>
  <c r="AO174" i="11"/>
  <c r="AJ175" i="11"/>
  <c r="AK175" i="11"/>
  <c r="AL175" i="11"/>
  <c r="AM175" i="11"/>
  <c r="AN175" i="11"/>
  <c r="AO175" i="11"/>
  <c r="AJ176" i="11"/>
  <c r="AK176" i="11"/>
  <c r="AL176" i="11"/>
  <c r="AM176" i="11"/>
  <c r="AN176" i="11"/>
  <c r="AO176" i="11"/>
  <c r="AJ177" i="11"/>
  <c r="AK177" i="11"/>
  <c r="AL177" i="11"/>
  <c r="AM177" i="11"/>
  <c r="AN177" i="11"/>
  <c r="AO177" i="11"/>
  <c r="AJ178" i="11"/>
  <c r="AK178" i="11"/>
  <c r="AL178" i="11"/>
  <c r="AM178" i="11"/>
  <c r="AN178" i="11"/>
  <c r="AO178" i="11"/>
  <c r="AJ179" i="11"/>
  <c r="AK179" i="11"/>
  <c r="AL179" i="11"/>
  <c r="AM179" i="11"/>
  <c r="AN179" i="11"/>
  <c r="AO179" i="11"/>
  <c r="AJ180" i="11"/>
  <c r="AK180" i="11"/>
  <c r="AL180" i="11"/>
  <c r="AM180" i="11"/>
  <c r="AN180" i="11"/>
  <c r="AO180" i="11"/>
  <c r="AJ181" i="11"/>
  <c r="AL181" i="11"/>
  <c r="AN181" i="11"/>
  <c r="AJ182" i="11"/>
  <c r="AL182" i="11"/>
  <c r="AN182" i="11"/>
  <c r="AO169" i="11"/>
  <c r="AN169" i="11"/>
  <c r="AM169" i="11"/>
  <c r="AL169" i="11"/>
  <c r="AK169" i="11"/>
  <c r="AJ169" i="11"/>
  <c r="AJ6" i="11"/>
  <c r="AK6" i="11"/>
  <c r="AL6" i="11"/>
  <c r="AM6" i="11"/>
  <c r="AN6" i="11"/>
  <c r="AO6" i="11"/>
  <c r="AJ7" i="11"/>
  <c r="AK7" i="11"/>
  <c r="AL7" i="11"/>
  <c r="AM7" i="11"/>
  <c r="AN7" i="11"/>
  <c r="AO7" i="11"/>
  <c r="AJ8" i="11"/>
  <c r="AK8" i="11"/>
  <c r="AL8" i="11"/>
  <c r="AM8" i="11"/>
  <c r="AN8" i="11"/>
  <c r="AO8" i="11"/>
  <c r="AJ9" i="11"/>
  <c r="AK9" i="11"/>
  <c r="AL9" i="11"/>
  <c r="AM9" i="11"/>
  <c r="AN9" i="11"/>
  <c r="AO9" i="11"/>
  <c r="AJ10" i="11"/>
  <c r="AK10" i="11"/>
  <c r="AL10" i="11"/>
  <c r="AM10" i="11"/>
  <c r="AN10" i="11"/>
  <c r="AO10" i="11"/>
  <c r="AJ11" i="11"/>
  <c r="AK11" i="11"/>
  <c r="AL11" i="11"/>
  <c r="AM11" i="11"/>
  <c r="AN11" i="11"/>
  <c r="AO11" i="11"/>
  <c r="AJ12" i="11"/>
  <c r="AK12" i="11"/>
  <c r="AL12" i="11"/>
  <c r="AM12" i="11"/>
  <c r="AN12" i="11"/>
  <c r="AO12" i="11"/>
  <c r="AJ13" i="11"/>
  <c r="AK13" i="11"/>
  <c r="AL13" i="11"/>
  <c r="AM13" i="11"/>
  <c r="AN13" i="11"/>
  <c r="AO13" i="11"/>
  <c r="AJ14" i="11"/>
  <c r="AK14" i="11"/>
  <c r="AL14" i="11"/>
  <c r="AM14" i="11"/>
  <c r="AN14" i="11"/>
  <c r="AO14" i="11"/>
  <c r="AJ15" i="11"/>
  <c r="AK15" i="11"/>
  <c r="AL15" i="11"/>
  <c r="AM15" i="11"/>
  <c r="AN15" i="11"/>
  <c r="AO15" i="11"/>
  <c r="AJ16" i="11"/>
  <c r="AK16" i="11"/>
  <c r="AL16" i="11"/>
  <c r="AM16" i="11"/>
  <c r="AN16" i="11"/>
  <c r="AO16" i="11"/>
  <c r="AJ17" i="11"/>
  <c r="AK17" i="11"/>
  <c r="AL17" i="11"/>
  <c r="AM17" i="11"/>
  <c r="AN17" i="11"/>
  <c r="AO17" i="11"/>
  <c r="AJ18" i="11"/>
  <c r="AK18" i="11"/>
  <c r="AL18" i="11"/>
  <c r="AM18" i="11"/>
  <c r="AN18" i="11"/>
  <c r="AO18" i="11"/>
  <c r="AJ19" i="11"/>
  <c r="AK19" i="11"/>
  <c r="AL19" i="11"/>
  <c r="AM19" i="11"/>
  <c r="AN19" i="11"/>
  <c r="AO19" i="11"/>
  <c r="AJ20" i="11"/>
  <c r="AL20" i="11"/>
  <c r="AN20" i="11"/>
  <c r="AJ23" i="11"/>
  <c r="AK23" i="11"/>
  <c r="AL23" i="11"/>
  <c r="AM23" i="11"/>
  <c r="AN23" i="11"/>
  <c r="AO23" i="11"/>
  <c r="AJ24" i="11"/>
  <c r="AK24" i="11"/>
  <c r="AL24" i="11"/>
  <c r="AM24" i="11"/>
  <c r="AN24" i="11"/>
  <c r="AO24" i="11"/>
  <c r="AJ25" i="11"/>
  <c r="AK25" i="11"/>
  <c r="AL25" i="11"/>
  <c r="AM25" i="11"/>
  <c r="AN25" i="11"/>
  <c r="AO25" i="11"/>
  <c r="AJ26" i="11"/>
  <c r="AK26" i="11"/>
  <c r="AL26" i="11"/>
  <c r="AM26" i="11"/>
  <c r="AN26" i="11"/>
  <c r="AO26" i="11"/>
  <c r="AJ27" i="11"/>
  <c r="AK27" i="11"/>
  <c r="AL27" i="11"/>
  <c r="AM27" i="11"/>
  <c r="AN27" i="11"/>
  <c r="AO27" i="11"/>
  <c r="AJ28" i="11"/>
  <c r="AK28" i="11"/>
  <c r="AL28" i="11"/>
  <c r="AM28" i="11"/>
  <c r="AN28" i="11"/>
  <c r="AO28" i="11"/>
  <c r="AJ29" i="11"/>
  <c r="AK29" i="11"/>
  <c r="AL29" i="11"/>
  <c r="AM29" i="11"/>
  <c r="AN29" i="11"/>
  <c r="AO29" i="11"/>
  <c r="AJ30" i="11"/>
  <c r="AK30" i="11"/>
  <c r="AL30" i="11"/>
  <c r="AM30" i="11"/>
  <c r="AN30" i="11"/>
  <c r="AO30" i="11"/>
  <c r="AJ31" i="11"/>
  <c r="AK31" i="11"/>
  <c r="AL31" i="11"/>
  <c r="AM31" i="11"/>
  <c r="AN31" i="11"/>
  <c r="AO31" i="11"/>
  <c r="AJ32" i="11"/>
  <c r="AK32" i="11"/>
  <c r="AL32" i="11"/>
  <c r="AM32" i="11"/>
  <c r="AN32" i="11"/>
  <c r="AO32" i="11"/>
  <c r="AJ33" i="11"/>
  <c r="AK33" i="11"/>
  <c r="AL33" i="11"/>
  <c r="AM33" i="11"/>
  <c r="AN33" i="11"/>
  <c r="AO33" i="11"/>
  <c r="AJ34" i="11"/>
  <c r="AK34" i="11"/>
  <c r="AL34" i="11"/>
  <c r="AM34" i="11"/>
  <c r="AN34" i="11"/>
  <c r="AO34" i="11"/>
  <c r="AJ35" i="11"/>
  <c r="AK35" i="11"/>
  <c r="AL35" i="11"/>
  <c r="AM35" i="11"/>
  <c r="AN35" i="11"/>
  <c r="AO35" i="11"/>
  <c r="AJ36" i="11"/>
  <c r="AK36" i="11"/>
  <c r="AL36" i="11"/>
  <c r="AM36" i="11"/>
  <c r="AN36" i="11"/>
  <c r="AO36" i="11"/>
  <c r="AJ37" i="11"/>
  <c r="AK37" i="11"/>
  <c r="AL37" i="11"/>
  <c r="AM37" i="11"/>
  <c r="AN37" i="11"/>
  <c r="AO37" i="11"/>
  <c r="AJ38" i="11"/>
  <c r="AK38" i="11"/>
  <c r="AL38" i="11"/>
  <c r="AM38" i="11"/>
  <c r="AN38" i="11"/>
  <c r="AO38" i="11"/>
  <c r="AJ39" i="11"/>
  <c r="AK39" i="11"/>
  <c r="AL39" i="11"/>
  <c r="AM39" i="11"/>
  <c r="AN39" i="11"/>
  <c r="AO39" i="11"/>
  <c r="AJ40" i="11"/>
  <c r="AK40" i="11"/>
  <c r="AL40" i="11"/>
  <c r="AM40" i="11"/>
  <c r="AN40" i="11"/>
  <c r="AO40" i="11"/>
  <c r="AJ41" i="11"/>
  <c r="AK41" i="11"/>
  <c r="AL41" i="11"/>
  <c r="AM41" i="11"/>
  <c r="AN41" i="11"/>
  <c r="AO41" i="11"/>
  <c r="AJ42" i="11"/>
  <c r="AK42" i="11"/>
  <c r="AL42" i="11"/>
  <c r="AM42" i="11"/>
  <c r="AN42" i="11"/>
  <c r="AO42" i="11"/>
  <c r="AJ43" i="11"/>
  <c r="AK43" i="11"/>
  <c r="AL43" i="11"/>
  <c r="AM43" i="11"/>
  <c r="AN43" i="11"/>
  <c r="AO43" i="11"/>
  <c r="AJ44" i="11"/>
  <c r="AK44" i="11"/>
  <c r="AL44" i="11"/>
  <c r="AM44" i="11"/>
  <c r="AN44" i="11"/>
  <c r="AO44" i="11"/>
  <c r="AJ45" i="11"/>
  <c r="AK45" i="11"/>
  <c r="AL45" i="11"/>
  <c r="AM45" i="11"/>
  <c r="AN45" i="11"/>
  <c r="AO45" i="11"/>
  <c r="AJ46" i="11"/>
  <c r="AK46" i="11"/>
  <c r="AL46" i="11"/>
  <c r="AM46" i="11"/>
  <c r="AN46" i="11"/>
  <c r="AO46" i="11"/>
  <c r="AJ47" i="11"/>
  <c r="AK47" i="11"/>
  <c r="AL47" i="11"/>
  <c r="AM47" i="11"/>
  <c r="AN47" i="11"/>
  <c r="AO47" i="11"/>
  <c r="AJ48" i="11"/>
  <c r="AK48" i="11"/>
  <c r="AL48" i="11"/>
  <c r="AM48" i="11"/>
  <c r="AN48" i="11"/>
  <c r="AO48" i="11"/>
  <c r="AJ49" i="11"/>
  <c r="AK49" i="11"/>
  <c r="AL49" i="11"/>
  <c r="AM49" i="11"/>
  <c r="AN49" i="11"/>
  <c r="AO49" i="11"/>
  <c r="AJ50" i="11"/>
  <c r="AK50" i="11"/>
  <c r="AL50" i="11"/>
  <c r="AM50" i="11"/>
  <c r="AN50" i="11"/>
  <c r="AO50" i="11"/>
  <c r="AJ51" i="11"/>
  <c r="AK51" i="11"/>
  <c r="AL51" i="11"/>
  <c r="AM51" i="11"/>
  <c r="AN51" i="11"/>
  <c r="AO51" i="11"/>
  <c r="AJ52" i="11"/>
  <c r="AK52" i="11"/>
  <c r="AL52" i="11"/>
  <c r="AM52" i="11"/>
  <c r="AN52" i="11"/>
  <c r="AO52" i="11"/>
  <c r="AJ53" i="11"/>
  <c r="AK53" i="11"/>
  <c r="AL53" i="11"/>
  <c r="AM53" i="11"/>
  <c r="AN53" i="11"/>
  <c r="AO53" i="11"/>
  <c r="AJ54" i="11"/>
  <c r="AK54" i="11"/>
  <c r="AL54" i="11"/>
  <c r="AM54" i="11"/>
  <c r="AN54" i="11"/>
  <c r="AO54" i="11"/>
  <c r="AJ55" i="11"/>
  <c r="AK55" i="11"/>
  <c r="AL55" i="11"/>
  <c r="AM55" i="11"/>
  <c r="AN55" i="11"/>
  <c r="AO55" i="11"/>
  <c r="AJ56" i="11"/>
  <c r="AK56" i="11"/>
  <c r="AL56" i="11"/>
  <c r="AM56" i="11"/>
  <c r="AN56" i="11"/>
  <c r="AO56" i="11"/>
  <c r="AJ57" i="11"/>
  <c r="AK57" i="11"/>
  <c r="AL57" i="11"/>
  <c r="AM57" i="11"/>
  <c r="AN57" i="11"/>
  <c r="AO57" i="11"/>
  <c r="AJ58" i="11"/>
  <c r="AK58" i="11"/>
  <c r="AL58" i="11"/>
  <c r="AM58" i="11"/>
  <c r="AN58" i="11"/>
  <c r="AO58" i="11"/>
  <c r="AJ59" i="11"/>
  <c r="AK59" i="11"/>
  <c r="AL59" i="11"/>
  <c r="AM59" i="11"/>
  <c r="AN59" i="11"/>
  <c r="AO59" i="11"/>
  <c r="AJ60" i="11"/>
  <c r="AK60" i="11"/>
  <c r="AL60" i="11"/>
  <c r="AM60" i="11"/>
  <c r="AN60" i="11"/>
  <c r="AO60" i="11"/>
  <c r="AJ61" i="11"/>
  <c r="AK61" i="11"/>
  <c r="AL61" i="11"/>
  <c r="AM61" i="11"/>
  <c r="AN61" i="11"/>
  <c r="AO61" i="11"/>
  <c r="AJ62" i="11"/>
  <c r="AK62" i="11"/>
  <c r="AL62" i="11"/>
  <c r="AM62" i="11"/>
  <c r="AN62" i="11"/>
  <c r="AO62" i="11"/>
  <c r="AJ63" i="11"/>
  <c r="AK63" i="11"/>
  <c r="AL63" i="11"/>
  <c r="AM63" i="11"/>
  <c r="AN63" i="11"/>
  <c r="AO63" i="11"/>
  <c r="AJ64" i="11"/>
  <c r="AK64" i="11"/>
  <c r="AL64" i="11"/>
  <c r="AM64" i="11"/>
  <c r="AN64" i="11"/>
  <c r="AO64" i="11"/>
  <c r="AJ65" i="11"/>
  <c r="AK65" i="11"/>
  <c r="AL65" i="11"/>
  <c r="AM65" i="11"/>
  <c r="AN65" i="11"/>
  <c r="AO65" i="11"/>
  <c r="AJ66" i="11"/>
  <c r="AK66" i="11"/>
  <c r="AL66" i="11"/>
  <c r="AM66" i="11"/>
  <c r="AN66" i="11"/>
  <c r="AO66" i="11"/>
  <c r="AJ67" i="11"/>
  <c r="AK67" i="11"/>
  <c r="AL67" i="11"/>
  <c r="AM67" i="11"/>
  <c r="AN67" i="11"/>
  <c r="AO67" i="11"/>
  <c r="AJ68" i="11"/>
  <c r="AK68" i="11"/>
  <c r="AL68" i="11"/>
  <c r="AM68" i="11"/>
  <c r="AN68" i="11"/>
  <c r="AO68" i="11"/>
  <c r="AJ69" i="11"/>
  <c r="AK69" i="11"/>
  <c r="AL69" i="11"/>
  <c r="AM69" i="11"/>
  <c r="AN69" i="11"/>
  <c r="AO69" i="11"/>
  <c r="AJ70" i="11"/>
  <c r="AK70" i="11"/>
  <c r="AL70" i="11"/>
  <c r="AM70" i="11"/>
  <c r="AN70" i="11"/>
  <c r="AO70" i="11"/>
  <c r="AJ71" i="11"/>
  <c r="AK71" i="11"/>
  <c r="AL71" i="11"/>
  <c r="AM71" i="11"/>
  <c r="AN71" i="11"/>
  <c r="AO71" i="11"/>
  <c r="AJ72" i="11"/>
  <c r="AK72" i="11"/>
  <c r="AL72" i="11"/>
  <c r="AM72" i="11"/>
  <c r="AN72" i="11"/>
  <c r="AO72" i="11"/>
  <c r="AJ73" i="11"/>
  <c r="AK73" i="11"/>
  <c r="AL73" i="11"/>
  <c r="AM73" i="11"/>
  <c r="AN73" i="11"/>
  <c r="AO73" i="11"/>
  <c r="AJ74" i="11"/>
  <c r="AK74" i="11"/>
  <c r="AL74" i="11"/>
  <c r="AM74" i="11"/>
  <c r="AN74" i="11"/>
  <c r="AO74" i="11"/>
  <c r="AJ75" i="11"/>
  <c r="AK75" i="11"/>
  <c r="AL75" i="11"/>
  <c r="AM75" i="11"/>
  <c r="AN75" i="11"/>
  <c r="AO75" i="11"/>
  <c r="AJ76" i="11"/>
  <c r="AK76" i="11"/>
  <c r="AL76" i="11"/>
  <c r="AM76" i="11"/>
  <c r="AN76" i="11"/>
  <c r="AO76" i="11"/>
  <c r="AJ77" i="11"/>
  <c r="AK77" i="11"/>
  <c r="AL77" i="11"/>
  <c r="AM77" i="11"/>
  <c r="AN77" i="11"/>
  <c r="AO77" i="11"/>
  <c r="AJ78" i="11"/>
  <c r="AK78" i="11"/>
  <c r="AL78" i="11"/>
  <c r="AM78" i="11"/>
  <c r="AN78" i="11"/>
  <c r="AO78" i="11"/>
  <c r="AJ79" i="11"/>
  <c r="AK79" i="11"/>
  <c r="AL79" i="11"/>
  <c r="AM79" i="11"/>
  <c r="AN79" i="11"/>
  <c r="AO79" i="11"/>
  <c r="AJ80" i="11"/>
  <c r="AK80" i="11"/>
  <c r="AL80" i="11"/>
  <c r="AM80" i="11"/>
  <c r="AN80" i="11"/>
  <c r="AO80" i="11"/>
  <c r="AJ81" i="11"/>
  <c r="AK81" i="11"/>
  <c r="AL81" i="11"/>
  <c r="AM81" i="11"/>
  <c r="AN81" i="11"/>
  <c r="AO81" i="11"/>
  <c r="AJ82" i="11"/>
  <c r="AK82" i="11"/>
  <c r="AL82" i="11"/>
  <c r="AM82" i="11"/>
  <c r="AN82" i="11"/>
  <c r="AO82" i="11"/>
  <c r="AJ83" i="11"/>
  <c r="AK83" i="11"/>
  <c r="AL83" i="11"/>
  <c r="AM83" i="11"/>
  <c r="AN83" i="11"/>
  <c r="AO83" i="11"/>
  <c r="AJ84" i="11"/>
  <c r="AK84" i="11"/>
  <c r="AL84" i="11"/>
  <c r="AM84" i="11"/>
  <c r="AN84" i="11"/>
  <c r="AO84" i="11"/>
  <c r="AJ85" i="11"/>
  <c r="AL85" i="11"/>
  <c r="AN85" i="11"/>
  <c r="AJ90" i="11"/>
  <c r="AK90" i="11"/>
  <c r="AL90" i="11"/>
  <c r="AM90" i="11"/>
  <c r="AN90" i="11"/>
  <c r="AO90" i="11"/>
  <c r="AJ91" i="11"/>
  <c r="AK91" i="11"/>
  <c r="AL91" i="11"/>
  <c r="AM91" i="11"/>
  <c r="AN91" i="11"/>
  <c r="AO91" i="11"/>
  <c r="AJ92" i="11"/>
  <c r="AK92" i="11"/>
  <c r="AL92" i="11"/>
  <c r="AM92" i="11"/>
  <c r="AN92" i="11"/>
  <c r="AO92" i="11"/>
  <c r="AJ93" i="11"/>
  <c r="AK93" i="11"/>
  <c r="AL93" i="11"/>
  <c r="AM93" i="11"/>
  <c r="AN93" i="11"/>
  <c r="AO93" i="11"/>
  <c r="AJ94" i="11"/>
  <c r="AK94" i="11"/>
  <c r="AL94" i="11"/>
  <c r="AM94" i="11"/>
  <c r="AN94" i="11"/>
  <c r="AO94" i="11"/>
  <c r="AJ95" i="11"/>
  <c r="AK95" i="11"/>
  <c r="AL95" i="11"/>
  <c r="AM95" i="11"/>
  <c r="AN95" i="11"/>
  <c r="AO95" i="11"/>
  <c r="AJ96" i="11"/>
  <c r="AK96" i="11"/>
  <c r="AL96" i="11"/>
  <c r="AM96" i="11"/>
  <c r="AN96" i="11"/>
  <c r="AO96" i="11"/>
  <c r="AJ99" i="11"/>
  <c r="AK99" i="11"/>
  <c r="AL99" i="11"/>
  <c r="AM99" i="11"/>
  <c r="AN99" i="11"/>
  <c r="AO99" i="11"/>
  <c r="AJ100" i="11"/>
  <c r="AK100" i="11"/>
  <c r="AL100" i="11"/>
  <c r="AM100" i="11"/>
  <c r="AN100" i="11"/>
  <c r="AO100" i="11"/>
  <c r="AJ101" i="11"/>
  <c r="AK101" i="11"/>
  <c r="AL101" i="11"/>
  <c r="AM101" i="11"/>
  <c r="AN101" i="11"/>
  <c r="AO101" i="11"/>
  <c r="AJ102" i="11"/>
  <c r="AK102" i="11"/>
  <c r="AL102" i="11"/>
  <c r="AM102" i="11"/>
  <c r="AN102" i="11"/>
  <c r="AO102" i="11"/>
  <c r="AJ103" i="11"/>
  <c r="AK103" i="11"/>
  <c r="AL103" i="11"/>
  <c r="AM103" i="11"/>
  <c r="AN103" i="11"/>
  <c r="AO103" i="11"/>
  <c r="AJ104" i="11"/>
  <c r="AK104" i="11"/>
  <c r="AL104" i="11"/>
  <c r="AM104" i="11"/>
  <c r="AN104" i="11"/>
  <c r="AO104" i="11"/>
  <c r="AJ105" i="11"/>
  <c r="AK105" i="11"/>
  <c r="AL105" i="11"/>
  <c r="AM105" i="11"/>
  <c r="AN105" i="11"/>
  <c r="AO105" i="11"/>
  <c r="AJ106" i="11"/>
  <c r="AK106" i="11"/>
  <c r="AL106" i="11"/>
  <c r="AM106" i="11"/>
  <c r="AN106" i="11"/>
  <c r="AO106" i="11"/>
  <c r="AJ107" i="11"/>
  <c r="AL107" i="11"/>
  <c r="AN107" i="11"/>
  <c r="AJ110" i="11"/>
  <c r="AK110" i="11"/>
  <c r="AL110" i="11"/>
  <c r="AM110" i="11"/>
  <c r="AN110" i="11"/>
  <c r="AO110" i="11"/>
  <c r="AJ111" i="11"/>
  <c r="AK111" i="11"/>
  <c r="AL111" i="11"/>
  <c r="AM111" i="11"/>
  <c r="AN111" i="11"/>
  <c r="AO111" i="11"/>
  <c r="AJ112" i="11"/>
  <c r="AK112" i="11"/>
  <c r="AL112" i="11"/>
  <c r="AM112" i="11"/>
  <c r="AN112" i="11"/>
  <c r="AO112" i="11"/>
  <c r="AJ113" i="11"/>
  <c r="AK113" i="11"/>
  <c r="AL113" i="11"/>
  <c r="AM113" i="11"/>
  <c r="AN113" i="11"/>
  <c r="AO113" i="11"/>
  <c r="AJ114" i="11"/>
  <c r="AL114" i="11"/>
  <c r="AN114" i="11"/>
  <c r="AJ116" i="11"/>
  <c r="AK116" i="11"/>
  <c r="AL116" i="11"/>
  <c r="AM116" i="11"/>
  <c r="AN116" i="11"/>
  <c r="AO116" i="11"/>
  <c r="AJ117" i="11"/>
  <c r="AK117" i="11"/>
  <c r="AL117" i="11"/>
  <c r="AM117" i="11"/>
  <c r="AN117" i="11"/>
  <c r="AO117" i="11"/>
  <c r="AJ118" i="11"/>
  <c r="AK118" i="11"/>
  <c r="AL118" i="11"/>
  <c r="AM118" i="11"/>
  <c r="AN118" i="11"/>
  <c r="AO118" i="11"/>
  <c r="AJ119" i="11"/>
  <c r="AK119" i="11"/>
  <c r="AL119" i="11"/>
  <c r="AM119" i="11"/>
  <c r="AN119" i="11"/>
  <c r="AO119" i="11"/>
  <c r="AJ120" i="11"/>
  <c r="AK120" i="11"/>
  <c r="AL120" i="11"/>
  <c r="AM120" i="11"/>
  <c r="AN120" i="11"/>
  <c r="AO120" i="11"/>
  <c r="AJ121" i="11"/>
  <c r="AK121" i="11"/>
  <c r="AL121" i="11"/>
  <c r="AM121" i="11"/>
  <c r="AN121" i="11"/>
  <c r="AO121" i="11"/>
  <c r="AJ122" i="11"/>
  <c r="AK122" i="11"/>
  <c r="AL122" i="11"/>
  <c r="AM122" i="11"/>
  <c r="AN122" i="11"/>
  <c r="AO122" i="11"/>
  <c r="AJ123" i="11"/>
  <c r="AK123" i="11"/>
  <c r="AL123" i="11"/>
  <c r="AM123" i="11"/>
  <c r="AN123" i="11"/>
  <c r="AO123" i="11"/>
  <c r="AJ124" i="11"/>
  <c r="AK124" i="11"/>
  <c r="AL124" i="11"/>
  <c r="AM124" i="11"/>
  <c r="AN124" i="11"/>
  <c r="AO124" i="11"/>
  <c r="AJ125" i="11"/>
  <c r="AK125" i="11"/>
  <c r="AL125" i="11"/>
  <c r="AM125" i="11"/>
  <c r="AN125" i="11"/>
  <c r="AO125" i="11"/>
  <c r="AJ126" i="11"/>
  <c r="AK126" i="11"/>
  <c r="AL126" i="11"/>
  <c r="AM126" i="11"/>
  <c r="AN126" i="11"/>
  <c r="AO126" i="11"/>
  <c r="AJ127" i="11"/>
  <c r="AK127" i="11"/>
  <c r="AL127" i="11"/>
  <c r="AM127" i="11"/>
  <c r="AN127" i="11"/>
  <c r="AO127" i="11"/>
  <c r="AJ128" i="11"/>
  <c r="AK128" i="11"/>
  <c r="AL128" i="11"/>
  <c r="AM128" i="11"/>
  <c r="AN128" i="11"/>
  <c r="AO128" i="11"/>
  <c r="AJ129" i="11"/>
  <c r="AK129" i="11"/>
  <c r="AL129" i="11"/>
  <c r="AM129" i="11"/>
  <c r="AN129" i="11"/>
  <c r="AO129" i="11"/>
  <c r="AJ130" i="11"/>
  <c r="AK130" i="11"/>
  <c r="AL130" i="11"/>
  <c r="AM130" i="11"/>
  <c r="AN130" i="11"/>
  <c r="AO130" i="11"/>
  <c r="AJ131" i="11"/>
  <c r="AK131" i="11"/>
  <c r="AL131" i="11"/>
  <c r="AM131" i="11"/>
  <c r="AN131" i="11"/>
  <c r="AO131" i="11"/>
  <c r="AJ132" i="11"/>
  <c r="AK132" i="11"/>
  <c r="AL132" i="11"/>
  <c r="AM132" i="11"/>
  <c r="AN132" i="11"/>
  <c r="AO132" i="11"/>
  <c r="AJ133" i="11"/>
  <c r="AK133" i="11"/>
  <c r="AL133" i="11"/>
  <c r="AM133" i="11"/>
  <c r="AN133" i="11"/>
  <c r="AO133" i="11"/>
  <c r="AJ134" i="11"/>
  <c r="AK134" i="11"/>
  <c r="AL134" i="11"/>
  <c r="AM134" i="11"/>
  <c r="AN134" i="11"/>
  <c r="AO134" i="11"/>
  <c r="AJ135" i="11"/>
  <c r="AK135" i="11"/>
  <c r="AL135" i="11"/>
  <c r="AM135" i="11"/>
  <c r="AN135" i="11"/>
  <c r="AO135" i="11"/>
  <c r="AJ136" i="11"/>
  <c r="AK136" i="11"/>
  <c r="AL136" i="11"/>
  <c r="AM136" i="11"/>
  <c r="AN136" i="11"/>
  <c r="AO136" i="11"/>
  <c r="AJ137" i="11"/>
  <c r="AK137" i="11"/>
  <c r="AL137" i="11"/>
  <c r="AM137" i="11"/>
  <c r="AN137" i="11"/>
  <c r="AO137" i="11"/>
  <c r="AJ138" i="11"/>
  <c r="AK138" i="11"/>
  <c r="AL138" i="11"/>
  <c r="AM138" i="11"/>
  <c r="AN138" i="11"/>
  <c r="AO138" i="11"/>
  <c r="AJ139" i="11"/>
  <c r="AL139" i="11"/>
  <c r="AN139" i="11"/>
  <c r="AJ142" i="11"/>
  <c r="AK142" i="11"/>
  <c r="AL142" i="11"/>
  <c r="AM142" i="11"/>
  <c r="AN142" i="11"/>
  <c r="AO142" i="11"/>
  <c r="AJ143" i="11"/>
  <c r="AK143" i="11"/>
  <c r="AL143" i="11"/>
  <c r="AM143" i="11"/>
  <c r="AN143" i="11"/>
  <c r="AO143" i="11"/>
  <c r="AJ144" i="11"/>
  <c r="AK144" i="11"/>
  <c r="AL144" i="11"/>
  <c r="AM144" i="11"/>
  <c r="AN144" i="11"/>
  <c r="AO144" i="11"/>
  <c r="AJ145" i="11"/>
  <c r="AL145" i="11"/>
  <c r="AN145" i="11"/>
  <c r="AJ149" i="11"/>
  <c r="AK149" i="11"/>
  <c r="AL149" i="11"/>
  <c r="AM149" i="11"/>
  <c r="AN149" i="11"/>
  <c r="AO149" i="11"/>
  <c r="AJ150" i="11"/>
  <c r="AK150" i="11"/>
  <c r="AL150" i="11"/>
  <c r="AM150" i="11"/>
  <c r="AN150" i="11"/>
  <c r="AO150" i="11"/>
  <c r="AJ153" i="11"/>
  <c r="AK153" i="11"/>
  <c r="AL153" i="11"/>
  <c r="AM153" i="11"/>
  <c r="AN153" i="11"/>
  <c r="AO153" i="11"/>
  <c r="AJ154" i="11"/>
  <c r="AK154" i="11"/>
  <c r="AL154" i="11"/>
  <c r="AM154" i="11"/>
  <c r="AN154" i="11"/>
  <c r="AO154" i="11"/>
  <c r="AJ155" i="11"/>
  <c r="AK155" i="11"/>
  <c r="AL155" i="11"/>
  <c r="AM155" i="11"/>
  <c r="AN155" i="11"/>
  <c r="AO155" i="11"/>
  <c r="AJ156" i="11"/>
  <c r="AK156" i="11"/>
  <c r="AL156" i="11"/>
  <c r="AM156" i="11"/>
  <c r="AN156" i="11"/>
  <c r="AO156" i="11"/>
  <c r="AJ157" i="11"/>
  <c r="AK157" i="11"/>
  <c r="AL157" i="11"/>
  <c r="AM157" i="11"/>
  <c r="AN157" i="11"/>
  <c r="AO157" i="11"/>
  <c r="AJ158" i="11"/>
  <c r="AK158" i="11"/>
  <c r="AL158" i="11"/>
  <c r="AM158" i="11"/>
  <c r="AN158" i="11"/>
  <c r="AO158" i="11"/>
  <c r="AJ159" i="11"/>
  <c r="AK159" i="11"/>
  <c r="AL159" i="11"/>
  <c r="AM159" i="11"/>
  <c r="AN159" i="11"/>
  <c r="AO159" i="11"/>
  <c r="AJ160" i="11"/>
  <c r="AL160" i="11"/>
  <c r="AN160" i="11"/>
  <c r="AJ161" i="11"/>
  <c r="AL161" i="11"/>
  <c r="AN161" i="11"/>
  <c r="AJ164" i="11"/>
  <c r="AK164" i="11"/>
  <c r="AL164" i="11"/>
  <c r="AM164" i="11"/>
  <c r="AN164" i="11"/>
  <c r="AO164" i="11"/>
  <c r="AJ165" i="11"/>
  <c r="AK165" i="11"/>
  <c r="AL165" i="11"/>
  <c r="AM165" i="11"/>
  <c r="AN165" i="11"/>
  <c r="AO165" i="11"/>
  <c r="AO5" i="11"/>
  <c r="AN5" i="11"/>
  <c r="AM5" i="11"/>
  <c r="AL5" i="11"/>
  <c r="AK5" i="11"/>
  <c r="AJ5" i="11"/>
  <c r="AF161" i="11"/>
  <c r="AF182" i="11" s="1"/>
  <c r="AF181" i="11"/>
  <c r="AF166" i="11"/>
  <c r="AF160" i="11"/>
  <c r="AF145" i="11"/>
  <c r="AF139" i="11"/>
  <c r="AF114" i="11"/>
  <c r="AG105" i="11"/>
  <c r="AF107" i="11"/>
  <c r="AG96" i="11"/>
  <c r="AG94" i="11"/>
  <c r="AG93" i="11"/>
  <c r="AF96" i="11"/>
  <c r="AF85" i="11"/>
  <c r="AF52" i="11"/>
  <c r="AF20" i="11"/>
  <c r="L94" i="9" l="1"/>
  <c r="K94" i="9"/>
  <c r="L95" i="9" l="1"/>
  <c r="K95" i="9"/>
  <c r="AH182" i="11" l="1"/>
  <c r="AH181" i="11"/>
  <c r="AI180" i="11"/>
  <c r="AH180" i="11"/>
  <c r="AI179" i="11"/>
  <c r="AH179" i="11"/>
  <c r="AI178" i="11"/>
  <c r="AH178" i="11"/>
  <c r="AI177" i="11"/>
  <c r="AH177" i="11"/>
  <c r="AI176" i="11"/>
  <c r="AH176" i="11"/>
  <c r="AI175" i="11"/>
  <c r="AH175" i="11"/>
  <c r="AI174" i="11"/>
  <c r="AH174" i="11"/>
  <c r="AI173" i="11"/>
  <c r="AH173" i="11"/>
  <c r="AI172" i="11"/>
  <c r="AH172" i="11"/>
  <c r="AI171" i="11"/>
  <c r="AH171" i="11"/>
  <c r="AI170" i="11"/>
  <c r="AH170" i="11"/>
  <c r="AI169" i="11"/>
  <c r="AH169" i="11"/>
  <c r="AI165" i="11"/>
  <c r="AH165" i="11"/>
  <c r="AI164" i="11"/>
  <c r="AH164" i="11"/>
  <c r="AH161" i="11"/>
  <c r="AH160" i="11"/>
  <c r="AI159" i="11"/>
  <c r="AH159" i="11"/>
  <c r="AI158" i="11"/>
  <c r="AH158" i="11"/>
  <c r="AI157" i="11"/>
  <c r="AH157" i="11"/>
  <c r="AI156" i="11"/>
  <c r="AH156" i="11"/>
  <c r="AI155" i="11"/>
  <c r="AH155" i="11"/>
  <c r="AI154" i="11"/>
  <c r="AH154" i="11"/>
  <c r="AI153" i="11"/>
  <c r="AH153" i="11"/>
  <c r="AI150" i="11"/>
  <c r="AH150" i="11"/>
  <c r="AI149" i="11"/>
  <c r="AH149" i="11"/>
  <c r="AH145" i="11"/>
  <c r="AI144" i="11"/>
  <c r="AH144" i="11"/>
  <c r="AI143" i="11"/>
  <c r="AH143" i="11"/>
  <c r="AI142" i="11"/>
  <c r="AH142" i="11"/>
  <c r="AH139" i="11"/>
  <c r="AI138" i="11"/>
  <c r="AH138" i="11"/>
  <c r="AI137" i="11"/>
  <c r="AH137" i="11"/>
  <c r="AI136" i="11"/>
  <c r="AH136" i="11"/>
  <c r="AI135" i="11"/>
  <c r="AH135" i="11"/>
  <c r="AI134" i="11"/>
  <c r="AH134" i="11"/>
  <c r="AI133" i="11"/>
  <c r="AH133" i="11"/>
  <c r="AI132" i="11"/>
  <c r="AH132" i="11"/>
  <c r="AI131" i="11"/>
  <c r="AH131" i="11"/>
  <c r="AI130" i="11"/>
  <c r="AH130" i="11"/>
  <c r="AI129" i="11"/>
  <c r="AH129" i="11"/>
  <c r="AI128" i="11"/>
  <c r="AH128" i="11"/>
  <c r="AI127" i="11"/>
  <c r="AH127" i="11"/>
  <c r="AI126" i="11"/>
  <c r="AH126" i="11"/>
  <c r="AI125" i="11"/>
  <c r="AH125" i="11"/>
  <c r="AI124" i="11"/>
  <c r="AH124" i="11"/>
  <c r="AI123" i="11"/>
  <c r="AH123" i="11"/>
  <c r="AI122" i="11"/>
  <c r="AH122" i="11"/>
  <c r="AI121" i="11"/>
  <c r="AH121" i="11"/>
  <c r="AI120" i="11"/>
  <c r="AH120" i="11"/>
  <c r="AI119" i="11"/>
  <c r="AH119" i="11"/>
  <c r="AI118" i="11"/>
  <c r="AH118" i="11"/>
  <c r="AI117" i="11"/>
  <c r="AH117" i="11"/>
  <c r="AI116" i="11"/>
  <c r="AH116" i="11"/>
  <c r="AH114" i="11"/>
  <c r="AI113" i="11"/>
  <c r="AH113" i="11"/>
  <c r="AI112" i="11"/>
  <c r="AH112" i="11"/>
  <c r="AI111" i="11"/>
  <c r="AH111" i="11"/>
  <c r="AI110" i="11"/>
  <c r="AH110" i="11"/>
  <c r="AI106" i="11"/>
  <c r="AH106" i="11"/>
  <c r="AI105" i="11"/>
  <c r="AH105" i="11"/>
  <c r="AI104" i="11"/>
  <c r="AH104" i="11"/>
  <c r="AI103" i="11"/>
  <c r="AH103" i="11"/>
  <c r="AI102" i="11"/>
  <c r="AH102" i="11"/>
  <c r="AI101" i="11"/>
  <c r="AH101" i="11"/>
  <c r="AI100" i="11"/>
  <c r="AH100" i="11"/>
  <c r="AI99" i="11"/>
  <c r="AH99" i="11"/>
  <c r="AI96" i="11"/>
  <c r="AH96" i="11"/>
  <c r="AI95" i="11"/>
  <c r="AH95" i="11"/>
  <c r="AI94" i="11"/>
  <c r="AH94" i="11"/>
  <c r="AI93" i="11"/>
  <c r="AH93" i="11"/>
  <c r="AI92" i="11"/>
  <c r="AH92" i="11"/>
  <c r="AI91" i="11"/>
  <c r="AH91" i="11"/>
  <c r="AI90" i="11"/>
  <c r="AH90" i="11"/>
  <c r="AI89" i="11"/>
  <c r="AH89" i="11"/>
  <c r="AH85" i="11"/>
  <c r="AI84" i="11"/>
  <c r="AH84" i="11"/>
  <c r="AI83" i="11"/>
  <c r="AH83" i="11"/>
  <c r="AI82" i="11"/>
  <c r="AH82" i="11"/>
  <c r="AI81" i="11"/>
  <c r="AH81" i="11"/>
  <c r="AI80" i="11"/>
  <c r="AH80" i="11"/>
  <c r="AI79" i="11"/>
  <c r="AH79" i="11"/>
  <c r="AI78" i="11"/>
  <c r="AH78" i="11"/>
  <c r="AI77" i="11"/>
  <c r="AH77" i="11"/>
  <c r="AI76" i="11"/>
  <c r="AH76" i="11"/>
  <c r="AI75" i="11"/>
  <c r="AH75" i="11"/>
  <c r="AI74" i="11"/>
  <c r="AH74" i="11"/>
  <c r="AI73" i="11"/>
  <c r="AH73" i="11"/>
  <c r="AI72" i="11"/>
  <c r="AH72" i="11"/>
  <c r="AI71" i="11"/>
  <c r="AH71" i="11"/>
  <c r="AI70" i="11"/>
  <c r="AH70" i="11"/>
  <c r="AI69" i="11"/>
  <c r="AH69" i="11"/>
  <c r="AI68" i="11"/>
  <c r="AH68" i="11"/>
  <c r="AI67" i="11"/>
  <c r="AH67" i="11"/>
  <c r="AI66" i="11"/>
  <c r="AH66" i="11"/>
  <c r="AI65" i="11"/>
  <c r="AH65" i="11"/>
  <c r="AI64" i="11"/>
  <c r="AH64" i="11"/>
  <c r="AI63" i="11"/>
  <c r="AH63" i="11"/>
  <c r="AI62" i="11"/>
  <c r="AH62" i="11"/>
  <c r="AI61" i="11"/>
  <c r="AH61" i="11"/>
  <c r="AI60" i="11"/>
  <c r="AH60" i="11"/>
  <c r="AI59" i="11"/>
  <c r="AH59" i="11"/>
  <c r="AI58" i="11"/>
  <c r="AH58" i="11"/>
  <c r="AI57" i="11"/>
  <c r="AH57" i="11"/>
  <c r="AI56" i="11"/>
  <c r="AH56" i="11"/>
  <c r="AI55" i="11"/>
  <c r="AH55" i="11"/>
  <c r="AH52" i="11"/>
  <c r="AI51" i="11"/>
  <c r="AH51" i="11"/>
  <c r="AI50" i="11"/>
  <c r="AH50" i="11"/>
  <c r="AI49" i="11"/>
  <c r="AH49" i="11"/>
  <c r="AI48" i="11"/>
  <c r="AH48" i="11"/>
  <c r="AI47" i="11"/>
  <c r="AH47" i="11"/>
  <c r="AI46" i="11"/>
  <c r="AH46" i="11"/>
  <c r="AI45" i="11"/>
  <c r="AH45" i="11"/>
  <c r="AI44" i="11"/>
  <c r="AH44" i="11"/>
  <c r="AI43" i="11"/>
  <c r="AH43" i="11"/>
  <c r="AI42" i="11"/>
  <c r="AH42" i="11"/>
  <c r="AI41" i="11"/>
  <c r="AH41" i="11"/>
  <c r="AI40" i="11"/>
  <c r="AH40" i="11"/>
  <c r="AI39" i="11"/>
  <c r="AH39" i="11"/>
  <c r="AI38" i="11"/>
  <c r="AH38" i="11"/>
  <c r="AI37" i="11"/>
  <c r="AH37" i="11"/>
  <c r="AI36" i="11"/>
  <c r="AH36" i="11"/>
  <c r="AI35" i="11"/>
  <c r="AH35" i="11"/>
  <c r="AI34" i="11"/>
  <c r="AH34" i="11"/>
  <c r="AI33" i="11"/>
  <c r="AH33" i="11"/>
  <c r="AI32" i="11"/>
  <c r="AH32" i="11"/>
  <c r="AI31" i="11"/>
  <c r="AH31" i="11"/>
  <c r="AI30" i="11"/>
  <c r="AH30" i="11"/>
  <c r="AI29" i="11"/>
  <c r="AH29" i="11"/>
  <c r="AI28" i="11"/>
  <c r="AH28" i="11"/>
  <c r="AI27" i="11"/>
  <c r="AH27" i="11"/>
  <c r="AI26" i="11"/>
  <c r="AH26" i="11"/>
  <c r="AI25" i="11"/>
  <c r="AH25" i="11"/>
  <c r="AI24" i="11"/>
  <c r="AH24" i="11"/>
  <c r="AI23" i="11"/>
  <c r="AH23" i="11"/>
  <c r="AH20" i="11"/>
  <c r="AI19" i="11"/>
  <c r="AH19" i="11"/>
  <c r="AI18" i="11"/>
  <c r="AH18" i="11"/>
  <c r="AI17" i="11"/>
  <c r="AH17" i="11"/>
  <c r="AI16" i="11"/>
  <c r="AH16" i="11"/>
  <c r="AI15" i="11"/>
  <c r="AH15" i="11"/>
  <c r="AI14" i="11"/>
  <c r="AH14" i="11"/>
  <c r="AI13" i="11"/>
  <c r="AH13" i="11"/>
  <c r="AI12" i="11"/>
  <c r="AH12" i="11"/>
  <c r="AI11" i="11"/>
  <c r="AH11" i="11"/>
  <c r="AI10" i="11"/>
  <c r="AH10" i="11"/>
  <c r="AI9" i="11"/>
  <c r="AH9" i="11"/>
  <c r="AI8" i="11"/>
  <c r="AH8" i="11"/>
  <c r="AI7" i="11"/>
  <c r="AH7" i="11"/>
  <c r="AI6" i="11"/>
  <c r="AH6" i="11"/>
  <c r="AI5" i="11"/>
  <c r="AH5" i="11"/>
  <c r="J10" i="1"/>
  <c r="I10" i="1"/>
  <c r="H10" i="1"/>
  <c r="G10" i="1"/>
  <c r="F10" i="1"/>
  <c r="E10" i="1"/>
  <c r="D10" i="1"/>
  <c r="C10" i="1"/>
  <c r="L106" i="9"/>
  <c r="K106" i="9"/>
  <c r="L97" i="9"/>
  <c r="K97" i="9"/>
  <c r="I97" i="9"/>
  <c r="D187" i="9" l="1"/>
  <c r="D188" i="9" s="1"/>
  <c r="D170" i="9"/>
  <c r="D163" i="9"/>
  <c r="D162" i="9"/>
  <c r="D147" i="9"/>
  <c r="D141" i="9"/>
  <c r="D115" i="9"/>
  <c r="G106" i="9"/>
  <c r="F106" i="9"/>
  <c r="D108" i="9"/>
  <c r="D86" i="9"/>
  <c r="D53" i="9"/>
  <c r="D21" i="9"/>
  <c r="AB181" i="11" l="1"/>
  <c r="AB166" i="11"/>
  <c r="AB160" i="11"/>
  <c r="AB145" i="11"/>
  <c r="AB139" i="11"/>
  <c r="AB114" i="11"/>
  <c r="AC105" i="11"/>
  <c r="AC96" i="11"/>
  <c r="AC94" i="11"/>
  <c r="AC93" i="11"/>
  <c r="AB96" i="11"/>
  <c r="AB94" i="11"/>
  <c r="AB85" i="11"/>
  <c r="AB52" i="11"/>
  <c r="AB20" i="11"/>
  <c r="AB107" i="11" l="1"/>
  <c r="AB161" i="11" s="1"/>
  <c r="AB182" i="11" s="1"/>
  <c r="AE180" i="11"/>
  <c r="AD180" i="11"/>
  <c r="AE179" i="11"/>
  <c r="AD179" i="11"/>
  <c r="AE178" i="11"/>
  <c r="AD178" i="11"/>
  <c r="AE177" i="11"/>
  <c r="AD177" i="11"/>
  <c r="AE176" i="11"/>
  <c r="AD176" i="11"/>
  <c r="AE175" i="11"/>
  <c r="AD175" i="11"/>
  <c r="AE174" i="11"/>
  <c r="AD174" i="11"/>
  <c r="AE173" i="11"/>
  <c r="AD173" i="11"/>
  <c r="AE172" i="11"/>
  <c r="AD172" i="11"/>
  <c r="AE171" i="11"/>
  <c r="AD171" i="11"/>
  <c r="AE170" i="11"/>
  <c r="AD170" i="11"/>
  <c r="AE169" i="11"/>
  <c r="AD169" i="11"/>
  <c r="AE165" i="11"/>
  <c r="AD165" i="11"/>
  <c r="AE164" i="11"/>
  <c r="AD164" i="11"/>
  <c r="AE159" i="11"/>
  <c r="AD159" i="11"/>
  <c r="AE158" i="11"/>
  <c r="AD158" i="11"/>
  <c r="AE157" i="11"/>
  <c r="AD157" i="11"/>
  <c r="AE156" i="11"/>
  <c r="AD156" i="11"/>
  <c r="AE155" i="11"/>
  <c r="AD155" i="11"/>
  <c r="AE154" i="11"/>
  <c r="AD154" i="11"/>
  <c r="AE153" i="11"/>
  <c r="AD153" i="11"/>
  <c r="AE150" i="11"/>
  <c r="AD150" i="11"/>
  <c r="AE149" i="11"/>
  <c r="AD149" i="11"/>
  <c r="AE144" i="11"/>
  <c r="AD144" i="11"/>
  <c r="AE143" i="11"/>
  <c r="AD143" i="11"/>
  <c r="AE142" i="11"/>
  <c r="AD142" i="11"/>
  <c r="AE138" i="11"/>
  <c r="AD138" i="11"/>
  <c r="AE137" i="11"/>
  <c r="AD137" i="11"/>
  <c r="AE136" i="11"/>
  <c r="AD136" i="11"/>
  <c r="AE135" i="11"/>
  <c r="AD135" i="11"/>
  <c r="AE134" i="11"/>
  <c r="AD134" i="11"/>
  <c r="AE133" i="11"/>
  <c r="AD133" i="11"/>
  <c r="AE132" i="11"/>
  <c r="AD132" i="11"/>
  <c r="AE131" i="11"/>
  <c r="AD131" i="11"/>
  <c r="AE130" i="11"/>
  <c r="AD130" i="11"/>
  <c r="AE129" i="11"/>
  <c r="AD129" i="11"/>
  <c r="AE128" i="11"/>
  <c r="AD128" i="11"/>
  <c r="AE127" i="11"/>
  <c r="AD127" i="11"/>
  <c r="AE126" i="11"/>
  <c r="AD126" i="11"/>
  <c r="AE125" i="11"/>
  <c r="AD125" i="11"/>
  <c r="AE124" i="11"/>
  <c r="AD124" i="11"/>
  <c r="AE123" i="11"/>
  <c r="AD123" i="11"/>
  <c r="AE122" i="11"/>
  <c r="AD122" i="11"/>
  <c r="AE121" i="11"/>
  <c r="AD121" i="11"/>
  <c r="AE120" i="11"/>
  <c r="AD120" i="11"/>
  <c r="AE119" i="11"/>
  <c r="AD119" i="11"/>
  <c r="AE118" i="11"/>
  <c r="AD118" i="11"/>
  <c r="AE117" i="11"/>
  <c r="AD117" i="11"/>
  <c r="AE116" i="11"/>
  <c r="AD116" i="11"/>
  <c r="AE113" i="11"/>
  <c r="AD113" i="11"/>
  <c r="AE112" i="11"/>
  <c r="AD112" i="11"/>
  <c r="AE111" i="11"/>
  <c r="AD111" i="11"/>
  <c r="AE110" i="11"/>
  <c r="AD110" i="11"/>
  <c r="AE106" i="11"/>
  <c r="AD106" i="11"/>
  <c r="AD105" i="11"/>
  <c r="AE104" i="11"/>
  <c r="AD104" i="11"/>
  <c r="AE103" i="11"/>
  <c r="AD103" i="11"/>
  <c r="AE102" i="11"/>
  <c r="AD102" i="11"/>
  <c r="AE101" i="11"/>
  <c r="AD101" i="11"/>
  <c r="AE100" i="11"/>
  <c r="AD100" i="11"/>
  <c r="AE99" i="11"/>
  <c r="AD99" i="11"/>
  <c r="AE95" i="11"/>
  <c r="AD95" i="11"/>
  <c r="AD94" i="11"/>
  <c r="AD93" i="11"/>
  <c r="AE92" i="11"/>
  <c r="AD92" i="11"/>
  <c r="AE91" i="11"/>
  <c r="AD91" i="11"/>
  <c r="AE90" i="11"/>
  <c r="AD90" i="11"/>
  <c r="AE89" i="11"/>
  <c r="AD89" i="11"/>
  <c r="AE84" i="11"/>
  <c r="AD84" i="11"/>
  <c r="AE83" i="11"/>
  <c r="AD83" i="11"/>
  <c r="AE82" i="11"/>
  <c r="AD82" i="11"/>
  <c r="AE81" i="11"/>
  <c r="AD81" i="11"/>
  <c r="AE80" i="11"/>
  <c r="AD80" i="11"/>
  <c r="AE79" i="11"/>
  <c r="AD79" i="11"/>
  <c r="AE78" i="11"/>
  <c r="AD78" i="11"/>
  <c r="AE77" i="11"/>
  <c r="AD77" i="11"/>
  <c r="AE76" i="11"/>
  <c r="AD76" i="11"/>
  <c r="AE75" i="11"/>
  <c r="AD75" i="11"/>
  <c r="AE74" i="11"/>
  <c r="AD74" i="11"/>
  <c r="AE73" i="11"/>
  <c r="AD73" i="11"/>
  <c r="AE72" i="11"/>
  <c r="AD72" i="11"/>
  <c r="AE71" i="11"/>
  <c r="AD71" i="11"/>
  <c r="AE70" i="11"/>
  <c r="AD70" i="11"/>
  <c r="AE69" i="11"/>
  <c r="AD69" i="11"/>
  <c r="AE68" i="11"/>
  <c r="AD68" i="11"/>
  <c r="AE67" i="11"/>
  <c r="AD67" i="11"/>
  <c r="AE66" i="11"/>
  <c r="AD66" i="11"/>
  <c r="AE65" i="11"/>
  <c r="AD65" i="11"/>
  <c r="AE64" i="11"/>
  <c r="AD64" i="11"/>
  <c r="AE63" i="11"/>
  <c r="AD63" i="11"/>
  <c r="AE62" i="11"/>
  <c r="AD62" i="11"/>
  <c r="AE61" i="11"/>
  <c r="AD61" i="11"/>
  <c r="AE60" i="11"/>
  <c r="AD60" i="11"/>
  <c r="AE59" i="11"/>
  <c r="AD59" i="11"/>
  <c r="AE58" i="11"/>
  <c r="AD58" i="11"/>
  <c r="AE57" i="11"/>
  <c r="AD57" i="11"/>
  <c r="AE56" i="11"/>
  <c r="AD56" i="11"/>
  <c r="AE55" i="11"/>
  <c r="AD55" i="11"/>
  <c r="AE51" i="11"/>
  <c r="AD51" i="11"/>
  <c r="AE50" i="11"/>
  <c r="AD50" i="11"/>
  <c r="AE49" i="11"/>
  <c r="AD49" i="11"/>
  <c r="AE48" i="11"/>
  <c r="AD48" i="11"/>
  <c r="AE47" i="11"/>
  <c r="AD47" i="11"/>
  <c r="AE46" i="11"/>
  <c r="AD46" i="11"/>
  <c r="AE45" i="11"/>
  <c r="AD45" i="11"/>
  <c r="AE44" i="11"/>
  <c r="AD44" i="11"/>
  <c r="AE43" i="11"/>
  <c r="AD43" i="11"/>
  <c r="AE42" i="11"/>
  <c r="AD42" i="11"/>
  <c r="AE41" i="11"/>
  <c r="AD41" i="11"/>
  <c r="AE40" i="11"/>
  <c r="AD40" i="11"/>
  <c r="AE39" i="11"/>
  <c r="AD39" i="11"/>
  <c r="AE38" i="11"/>
  <c r="AD38" i="11"/>
  <c r="AE37" i="11"/>
  <c r="AD37" i="11"/>
  <c r="AE36" i="11"/>
  <c r="AD36" i="11"/>
  <c r="AE35" i="11"/>
  <c r="AD35" i="11"/>
  <c r="AE34" i="11"/>
  <c r="AD34" i="11"/>
  <c r="AE33" i="11"/>
  <c r="AD33" i="11"/>
  <c r="AE32" i="11"/>
  <c r="AD32" i="11"/>
  <c r="AE31" i="11"/>
  <c r="AD31" i="11"/>
  <c r="AE30" i="11"/>
  <c r="AD30" i="11"/>
  <c r="AE29" i="11"/>
  <c r="AD29" i="11"/>
  <c r="AE28" i="11"/>
  <c r="AD28" i="11"/>
  <c r="AE27" i="11"/>
  <c r="AD27" i="11"/>
  <c r="AE26" i="11"/>
  <c r="AD26" i="11"/>
  <c r="AE25" i="11"/>
  <c r="AD25" i="11"/>
  <c r="AE24" i="11"/>
  <c r="AD24" i="11"/>
  <c r="AE23" i="11"/>
  <c r="AD23" i="11"/>
  <c r="AE19" i="11"/>
  <c r="AD19" i="11"/>
  <c r="AE18" i="11"/>
  <c r="AD18" i="11"/>
  <c r="AE17" i="11"/>
  <c r="AD17" i="11"/>
  <c r="AE16" i="11"/>
  <c r="AD16" i="11"/>
  <c r="AE15" i="11"/>
  <c r="AD15" i="11"/>
  <c r="AE14" i="11"/>
  <c r="AD14" i="11"/>
  <c r="AE13" i="11"/>
  <c r="AD13" i="11"/>
  <c r="AE12" i="11"/>
  <c r="AD12" i="11"/>
  <c r="AE11" i="11"/>
  <c r="AD11" i="11"/>
  <c r="AE10" i="11"/>
  <c r="AD10" i="11"/>
  <c r="AE9" i="11"/>
  <c r="AD9" i="11"/>
  <c r="AE8" i="11"/>
  <c r="AD8" i="11"/>
  <c r="AE7" i="11"/>
  <c r="AD7" i="11"/>
  <c r="AE6" i="11"/>
  <c r="AD6" i="11"/>
  <c r="AE5" i="11"/>
  <c r="AD5" i="11"/>
  <c r="G97" i="9" l="1"/>
  <c r="F97" i="9"/>
  <c r="G95" i="9"/>
  <c r="F95" i="9"/>
  <c r="G94" i="9"/>
  <c r="F94" i="9"/>
  <c r="D97" i="9"/>
  <c r="X139" i="11" l="1"/>
  <c r="AD139" i="11" s="1"/>
  <c r="Y105" i="11"/>
  <c r="AE105" i="11" s="1"/>
  <c r="X85" i="11"/>
  <c r="AD85" i="11" s="1"/>
  <c r="X52" i="11"/>
  <c r="AD52" i="11" s="1"/>
  <c r="X181" i="11" l="1"/>
  <c r="AD181" i="11" s="1"/>
  <c r="X166" i="11"/>
  <c r="X160" i="11"/>
  <c r="AD160" i="11" s="1"/>
  <c r="X145" i="11"/>
  <c r="AD145" i="11" s="1"/>
  <c r="X114" i="11"/>
  <c r="AD114" i="11" s="1"/>
  <c r="Y96" i="11"/>
  <c r="AE96" i="11" s="1"/>
  <c r="Y94" i="11"/>
  <c r="AE94" i="11" s="1"/>
  <c r="Y93" i="11"/>
  <c r="AE93" i="11" s="1"/>
  <c r="X96" i="11"/>
  <c r="AD96" i="11" s="1"/>
  <c r="X20" i="11"/>
  <c r="AD20" i="11" s="1"/>
  <c r="AA180" i="11"/>
  <c r="Z180" i="11"/>
  <c r="AA179" i="11"/>
  <c r="Z179" i="11"/>
  <c r="AA178" i="11"/>
  <c r="Z178" i="11"/>
  <c r="AA177" i="11"/>
  <c r="Z177" i="11"/>
  <c r="AA176" i="11"/>
  <c r="Z176" i="11"/>
  <c r="AA175" i="11"/>
  <c r="Z175" i="11"/>
  <c r="AA174" i="11"/>
  <c r="Z174" i="11"/>
  <c r="AA173" i="11"/>
  <c r="Z173" i="11"/>
  <c r="AA172" i="11"/>
  <c r="Z172" i="11"/>
  <c r="AA171" i="11"/>
  <c r="Z171" i="11"/>
  <c r="AA170" i="11"/>
  <c r="Z170" i="11"/>
  <c r="AA169" i="11"/>
  <c r="Z169" i="11"/>
  <c r="AA165" i="11"/>
  <c r="Z165" i="11"/>
  <c r="AA164" i="11"/>
  <c r="Z164" i="11"/>
  <c r="AA159" i="11"/>
  <c r="Z159" i="11"/>
  <c r="AA158" i="11"/>
  <c r="Z158" i="11"/>
  <c r="AA157" i="11"/>
  <c r="Z157" i="11"/>
  <c r="AA156" i="11"/>
  <c r="Z156" i="11"/>
  <c r="AA155" i="11"/>
  <c r="Z155" i="11"/>
  <c r="AA154" i="11"/>
  <c r="Z154" i="11"/>
  <c r="AA153" i="11"/>
  <c r="Z153" i="11"/>
  <c r="AA150" i="11"/>
  <c r="Z150" i="11"/>
  <c r="AA149" i="11"/>
  <c r="Z149" i="11"/>
  <c r="AA144" i="11"/>
  <c r="Z144" i="11"/>
  <c r="AA143" i="11"/>
  <c r="Z143" i="11"/>
  <c r="AA142" i="11"/>
  <c r="Z142" i="11"/>
  <c r="AA138" i="11"/>
  <c r="Z138" i="11"/>
  <c r="AA137" i="11"/>
  <c r="Z137" i="11"/>
  <c r="AA136" i="11"/>
  <c r="Z136" i="11"/>
  <c r="AA135" i="11"/>
  <c r="Z135" i="11"/>
  <c r="AA134" i="11"/>
  <c r="Z134" i="11"/>
  <c r="AA133" i="11"/>
  <c r="Z133" i="11"/>
  <c r="AA132" i="11"/>
  <c r="Z132" i="11"/>
  <c r="AA131" i="11"/>
  <c r="Z131" i="11"/>
  <c r="AA130" i="11"/>
  <c r="Z130" i="11"/>
  <c r="AA129" i="11"/>
  <c r="Z129" i="11"/>
  <c r="AA128" i="11"/>
  <c r="Z128" i="11"/>
  <c r="AA127" i="11"/>
  <c r="Z127" i="11"/>
  <c r="AA126" i="11"/>
  <c r="Z126" i="11"/>
  <c r="AA125" i="11"/>
  <c r="Z125" i="11"/>
  <c r="AA124" i="11"/>
  <c r="Z124" i="11"/>
  <c r="AA123" i="11"/>
  <c r="Z123" i="11"/>
  <c r="AA122" i="11"/>
  <c r="Z122" i="11"/>
  <c r="AA121" i="11"/>
  <c r="Z121" i="11"/>
  <c r="AA120" i="11"/>
  <c r="Z120" i="11"/>
  <c r="AA119" i="11"/>
  <c r="Z119" i="11"/>
  <c r="AA118" i="11"/>
  <c r="Z118" i="11"/>
  <c r="AA117" i="11"/>
  <c r="Z117" i="11"/>
  <c r="AA116" i="11"/>
  <c r="Z116" i="11"/>
  <c r="AA113" i="11"/>
  <c r="Z113" i="11"/>
  <c r="AA112" i="11"/>
  <c r="Z112" i="11"/>
  <c r="AA111" i="11"/>
  <c r="Z111" i="11"/>
  <c r="AA110" i="11"/>
  <c r="Z110" i="11"/>
  <c r="AA106" i="11"/>
  <c r="Z106" i="11"/>
  <c r="Z105" i="11"/>
  <c r="AA104" i="11"/>
  <c r="Z104" i="11"/>
  <c r="AA103" i="11"/>
  <c r="Z103" i="11"/>
  <c r="AA102" i="11"/>
  <c r="Z102" i="11"/>
  <c r="AA101" i="11"/>
  <c r="Z101" i="11"/>
  <c r="AA100" i="11"/>
  <c r="Z100" i="11"/>
  <c r="AA99" i="11"/>
  <c r="Z99" i="11"/>
  <c r="AA95" i="11"/>
  <c r="Z95" i="11"/>
  <c r="Z93" i="11"/>
  <c r="AA92" i="11"/>
  <c r="Z92" i="11"/>
  <c r="AA91" i="11"/>
  <c r="Z91" i="11"/>
  <c r="AA90" i="11"/>
  <c r="Z90" i="11"/>
  <c r="AA89" i="11"/>
  <c r="Z89" i="11"/>
  <c r="AA84" i="11"/>
  <c r="Z84" i="11"/>
  <c r="AA83" i="11"/>
  <c r="Z83" i="11"/>
  <c r="AA82" i="11"/>
  <c r="Z82" i="11"/>
  <c r="AA81" i="11"/>
  <c r="Z81" i="11"/>
  <c r="AA80" i="11"/>
  <c r="Z80" i="11"/>
  <c r="AA79" i="11"/>
  <c r="Z79" i="11"/>
  <c r="AA78" i="11"/>
  <c r="Z78" i="11"/>
  <c r="AA77" i="11"/>
  <c r="Z77" i="11"/>
  <c r="AA76" i="11"/>
  <c r="Z76" i="11"/>
  <c r="AA75" i="11"/>
  <c r="Z75" i="11"/>
  <c r="AA74" i="11"/>
  <c r="Z74" i="11"/>
  <c r="AA73" i="11"/>
  <c r="Z73" i="11"/>
  <c r="AA72" i="11"/>
  <c r="Z72" i="11"/>
  <c r="AA71" i="11"/>
  <c r="Z71" i="11"/>
  <c r="AA70" i="11"/>
  <c r="Z70" i="11"/>
  <c r="AA69" i="11"/>
  <c r="Z69" i="11"/>
  <c r="AA68" i="11"/>
  <c r="Z68" i="11"/>
  <c r="AA67" i="11"/>
  <c r="Z67" i="11"/>
  <c r="AA66" i="11"/>
  <c r="Z66" i="11"/>
  <c r="AA65" i="11"/>
  <c r="Z65" i="11"/>
  <c r="AA64" i="11"/>
  <c r="Z64" i="11"/>
  <c r="AA63" i="11"/>
  <c r="Z63" i="11"/>
  <c r="AA62" i="11"/>
  <c r="Z62" i="11"/>
  <c r="AA61" i="11"/>
  <c r="Z61" i="11"/>
  <c r="AA60" i="11"/>
  <c r="Z60" i="11"/>
  <c r="AA59" i="11"/>
  <c r="Z59" i="11"/>
  <c r="AA58" i="11"/>
  <c r="Z58" i="11"/>
  <c r="AA57" i="11"/>
  <c r="Z57" i="11"/>
  <c r="AA56" i="11"/>
  <c r="Z56" i="11"/>
  <c r="AA55" i="11"/>
  <c r="Z55" i="11"/>
  <c r="AA51" i="11"/>
  <c r="Z51" i="11"/>
  <c r="AA50" i="11"/>
  <c r="Z50" i="11"/>
  <c r="AA49" i="11"/>
  <c r="Z49" i="11"/>
  <c r="AA48" i="11"/>
  <c r="Z48" i="11"/>
  <c r="AA47" i="11"/>
  <c r="Z47" i="11"/>
  <c r="AA46" i="11"/>
  <c r="Z46" i="11"/>
  <c r="AA45" i="11"/>
  <c r="Z45" i="11"/>
  <c r="AA44" i="11"/>
  <c r="Z44" i="11"/>
  <c r="AA43" i="11"/>
  <c r="Z43" i="11"/>
  <c r="AA42" i="11"/>
  <c r="Z42" i="11"/>
  <c r="AA41" i="11"/>
  <c r="Z41" i="11"/>
  <c r="AA40" i="11"/>
  <c r="Z40" i="11"/>
  <c r="AA39" i="11"/>
  <c r="Z39" i="11"/>
  <c r="AA38" i="11"/>
  <c r="Z38" i="11"/>
  <c r="AA37" i="11"/>
  <c r="Z37" i="11"/>
  <c r="AA36" i="11"/>
  <c r="Z36" i="11"/>
  <c r="AA35" i="11"/>
  <c r="Z35" i="11"/>
  <c r="AA34" i="11"/>
  <c r="Z34" i="11"/>
  <c r="AA33" i="11"/>
  <c r="Z33" i="11"/>
  <c r="AA32" i="11"/>
  <c r="Z32" i="11"/>
  <c r="AA31" i="11"/>
  <c r="Z31" i="11"/>
  <c r="AA30" i="11"/>
  <c r="Z30" i="11"/>
  <c r="AA29" i="11"/>
  <c r="Z29" i="11"/>
  <c r="AA28" i="11"/>
  <c r="Z28" i="11"/>
  <c r="AA27" i="11"/>
  <c r="Z27" i="11"/>
  <c r="AA26" i="11"/>
  <c r="Z26" i="11"/>
  <c r="AA25" i="11"/>
  <c r="Z25" i="11"/>
  <c r="AA24" i="11"/>
  <c r="Z24" i="11"/>
  <c r="AA23" i="11"/>
  <c r="Z23" i="11"/>
  <c r="AA19" i="11"/>
  <c r="Z19" i="11"/>
  <c r="AA18" i="11"/>
  <c r="Z18" i="11"/>
  <c r="AA17" i="11"/>
  <c r="Z17" i="11"/>
  <c r="AA16" i="11"/>
  <c r="Z16" i="11"/>
  <c r="AA15" i="11"/>
  <c r="Z15" i="11"/>
  <c r="AA14" i="11"/>
  <c r="Z14" i="11"/>
  <c r="AA13" i="11"/>
  <c r="Z13" i="11"/>
  <c r="AA12" i="11"/>
  <c r="Z12" i="11"/>
  <c r="AA11" i="11"/>
  <c r="Z11" i="11"/>
  <c r="AA10" i="11"/>
  <c r="Z10" i="11"/>
  <c r="AA9" i="11"/>
  <c r="Z9" i="11"/>
  <c r="AA8" i="11"/>
  <c r="Z8" i="11"/>
  <c r="AA7" i="11"/>
  <c r="Z7" i="11"/>
  <c r="AA6" i="11"/>
  <c r="Z6" i="11"/>
  <c r="AA5" i="11"/>
  <c r="Z5" i="11"/>
  <c r="X107" i="11" l="1"/>
  <c r="X161" i="11" s="1"/>
  <c r="AD161" i="11" s="1"/>
  <c r="AA93" i="11"/>
  <c r="X182" i="11" l="1"/>
  <c r="AD182" i="11" s="1"/>
  <c r="V143" i="11" l="1"/>
  <c r="V144" i="11"/>
  <c r="V142" i="11"/>
  <c r="R143" i="11"/>
  <c r="R144" i="11"/>
  <c r="R142" i="11"/>
  <c r="T181" i="11"/>
  <c r="Z181" i="11" s="1"/>
  <c r="T166" i="11"/>
  <c r="T160" i="11"/>
  <c r="Z160" i="11" s="1"/>
  <c r="T145" i="11"/>
  <c r="Z145" i="11" s="1"/>
  <c r="T139" i="11"/>
  <c r="Z139" i="11" s="1"/>
  <c r="T114" i="11"/>
  <c r="Z114" i="11" s="1"/>
  <c r="U105" i="11"/>
  <c r="AA105" i="11" s="1"/>
  <c r="U96" i="11"/>
  <c r="AA96" i="11" s="1"/>
  <c r="U94" i="11"/>
  <c r="AA94" i="11" s="1"/>
  <c r="T96" i="11"/>
  <c r="Z96" i="11" s="1"/>
  <c r="T94" i="11"/>
  <c r="Z94" i="11" s="1"/>
  <c r="T85" i="11"/>
  <c r="Z85" i="11" s="1"/>
  <c r="T52" i="11"/>
  <c r="Z52" i="11" s="1"/>
  <c r="T20" i="11"/>
  <c r="Z20" i="11" s="1"/>
  <c r="T107" i="11" l="1"/>
  <c r="T161" i="11" s="1"/>
  <c r="Z161" i="11" s="1"/>
  <c r="T182" i="11" l="1"/>
  <c r="Z182" i="11" s="1"/>
  <c r="W180" i="11"/>
  <c r="V180" i="11"/>
  <c r="W179" i="11"/>
  <c r="V179" i="11"/>
  <c r="W178" i="11"/>
  <c r="V178" i="11"/>
  <c r="W177" i="11"/>
  <c r="V177" i="11"/>
  <c r="W176" i="11"/>
  <c r="V176" i="11"/>
  <c r="W175" i="11"/>
  <c r="V175" i="11"/>
  <c r="W174" i="11"/>
  <c r="V174" i="11"/>
  <c r="W173" i="11"/>
  <c r="V173" i="11"/>
  <c r="W172" i="11"/>
  <c r="V172" i="11"/>
  <c r="W171" i="11"/>
  <c r="V171" i="11"/>
  <c r="W170" i="11"/>
  <c r="V170" i="11"/>
  <c r="W169" i="11"/>
  <c r="V169" i="11"/>
  <c r="W165" i="11"/>
  <c r="V165" i="11"/>
  <c r="W164" i="11"/>
  <c r="V164" i="11"/>
  <c r="W159" i="11"/>
  <c r="V159" i="11"/>
  <c r="W158" i="11"/>
  <c r="V158" i="11"/>
  <c r="W157" i="11"/>
  <c r="V157" i="11"/>
  <c r="W156" i="11"/>
  <c r="V156" i="11"/>
  <c r="W155" i="11"/>
  <c r="V155" i="11"/>
  <c r="W154" i="11"/>
  <c r="V154" i="11"/>
  <c r="W153" i="11"/>
  <c r="V153" i="11"/>
  <c r="W150" i="11"/>
  <c r="V150" i="11"/>
  <c r="W149" i="11"/>
  <c r="V149" i="11"/>
  <c r="W144" i="11"/>
  <c r="W143" i="11"/>
  <c r="W142" i="11"/>
  <c r="W138" i="11"/>
  <c r="V138" i="11"/>
  <c r="W137" i="11"/>
  <c r="V137" i="11"/>
  <c r="W136" i="11"/>
  <c r="V136" i="11"/>
  <c r="W135" i="11"/>
  <c r="V135" i="11"/>
  <c r="W134" i="11"/>
  <c r="V134" i="11"/>
  <c r="W133" i="11"/>
  <c r="V133" i="11"/>
  <c r="W132" i="11"/>
  <c r="V132" i="11"/>
  <c r="W131" i="11"/>
  <c r="V131" i="11"/>
  <c r="W130" i="11"/>
  <c r="V130" i="11"/>
  <c r="W129" i="11"/>
  <c r="V129" i="11"/>
  <c r="W128" i="11"/>
  <c r="V128" i="11"/>
  <c r="W127" i="11"/>
  <c r="V127" i="11"/>
  <c r="W126" i="11"/>
  <c r="V126" i="11"/>
  <c r="W125" i="11"/>
  <c r="V125" i="11"/>
  <c r="W124" i="11"/>
  <c r="V124" i="11"/>
  <c r="W123" i="11"/>
  <c r="V123" i="11"/>
  <c r="W122" i="11"/>
  <c r="V122" i="11"/>
  <c r="W121" i="11"/>
  <c r="V121" i="11"/>
  <c r="W120" i="11"/>
  <c r="V120" i="11"/>
  <c r="W119" i="11"/>
  <c r="V119" i="11"/>
  <c r="W118" i="11"/>
  <c r="V118" i="11"/>
  <c r="W117" i="11"/>
  <c r="V117" i="11"/>
  <c r="W116" i="11"/>
  <c r="V116" i="11"/>
  <c r="W113" i="11"/>
  <c r="V113" i="11"/>
  <c r="W112" i="11"/>
  <c r="V112" i="11"/>
  <c r="W111" i="11"/>
  <c r="V111" i="11"/>
  <c r="W110" i="11"/>
  <c r="V110" i="11"/>
  <c r="W106" i="11"/>
  <c r="V106" i="11"/>
  <c r="V105" i="11"/>
  <c r="W104" i="11"/>
  <c r="V104" i="11"/>
  <c r="W103" i="11"/>
  <c r="V103" i="11"/>
  <c r="W102" i="11"/>
  <c r="V102" i="11"/>
  <c r="W101" i="11"/>
  <c r="V101" i="11"/>
  <c r="W100" i="11"/>
  <c r="V100" i="11"/>
  <c r="W99" i="11"/>
  <c r="V99" i="11"/>
  <c r="W95" i="11"/>
  <c r="V95" i="11"/>
  <c r="W94" i="11"/>
  <c r="V94" i="11"/>
  <c r="W93" i="11"/>
  <c r="V93" i="11"/>
  <c r="W92" i="11"/>
  <c r="V92" i="11"/>
  <c r="W91" i="11"/>
  <c r="V91" i="11"/>
  <c r="W90" i="11"/>
  <c r="V90" i="11"/>
  <c r="W89" i="11"/>
  <c r="V89" i="11"/>
  <c r="W84" i="11"/>
  <c r="V84" i="11"/>
  <c r="W83" i="11"/>
  <c r="V83" i="11"/>
  <c r="W82" i="11"/>
  <c r="V82" i="11"/>
  <c r="W81" i="11"/>
  <c r="V81" i="11"/>
  <c r="W80" i="11"/>
  <c r="V80" i="11"/>
  <c r="W79" i="11"/>
  <c r="V79" i="11"/>
  <c r="W78" i="11"/>
  <c r="V78" i="11"/>
  <c r="W77" i="11"/>
  <c r="V77" i="11"/>
  <c r="W76" i="11"/>
  <c r="V76" i="11"/>
  <c r="W75" i="11"/>
  <c r="V75" i="11"/>
  <c r="W74" i="11"/>
  <c r="V74" i="11"/>
  <c r="W73" i="11"/>
  <c r="V73" i="11"/>
  <c r="W72" i="11"/>
  <c r="V72" i="11"/>
  <c r="W71" i="11"/>
  <c r="V71" i="11"/>
  <c r="W70" i="11"/>
  <c r="V70" i="11"/>
  <c r="W69" i="11"/>
  <c r="V69" i="11"/>
  <c r="W68" i="11"/>
  <c r="V68" i="11"/>
  <c r="W67" i="11"/>
  <c r="V67" i="11"/>
  <c r="W66" i="11"/>
  <c r="V66" i="11"/>
  <c r="W65" i="11"/>
  <c r="V65" i="11"/>
  <c r="W64" i="11"/>
  <c r="V64" i="11"/>
  <c r="W63" i="11"/>
  <c r="V63" i="11"/>
  <c r="W62" i="11"/>
  <c r="V62" i="11"/>
  <c r="W61" i="11"/>
  <c r="V61" i="11"/>
  <c r="W60" i="11"/>
  <c r="V60" i="11"/>
  <c r="W59" i="11"/>
  <c r="V59" i="11"/>
  <c r="W58" i="11"/>
  <c r="V58" i="11"/>
  <c r="W57" i="11"/>
  <c r="V57" i="11"/>
  <c r="W56" i="11"/>
  <c r="V56" i="11"/>
  <c r="W55" i="11"/>
  <c r="V55" i="11"/>
  <c r="W51" i="11"/>
  <c r="V51" i="11"/>
  <c r="W50" i="11"/>
  <c r="V50" i="11"/>
  <c r="W49" i="11"/>
  <c r="V49" i="11"/>
  <c r="W48" i="11"/>
  <c r="V48" i="11"/>
  <c r="W47" i="11"/>
  <c r="V47" i="11"/>
  <c r="W46" i="11"/>
  <c r="V46" i="11"/>
  <c r="W45" i="11"/>
  <c r="V45" i="11"/>
  <c r="W44" i="11"/>
  <c r="V44" i="11"/>
  <c r="W43" i="11"/>
  <c r="V43" i="11"/>
  <c r="W42" i="11"/>
  <c r="V42" i="11"/>
  <c r="W41" i="11"/>
  <c r="V41" i="11"/>
  <c r="W40" i="11"/>
  <c r="V40" i="11"/>
  <c r="W39" i="11"/>
  <c r="V39" i="11"/>
  <c r="W38" i="11"/>
  <c r="V38" i="11"/>
  <c r="W37" i="11"/>
  <c r="V37" i="11"/>
  <c r="W36" i="11"/>
  <c r="V36" i="11"/>
  <c r="W35" i="11"/>
  <c r="V35" i="11"/>
  <c r="W34" i="11"/>
  <c r="V34" i="11"/>
  <c r="W33" i="11"/>
  <c r="V33" i="11"/>
  <c r="W32" i="11"/>
  <c r="V32" i="11"/>
  <c r="W31" i="11"/>
  <c r="V31" i="11"/>
  <c r="W30" i="11"/>
  <c r="V30" i="11"/>
  <c r="W29" i="11"/>
  <c r="V29" i="11"/>
  <c r="W28" i="11"/>
  <c r="V28" i="11"/>
  <c r="W27" i="11"/>
  <c r="V27" i="11"/>
  <c r="W26" i="11"/>
  <c r="V26" i="11"/>
  <c r="W25" i="11"/>
  <c r="V25" i="11"/>
  <c r="W24" i="11"/>
  <c r="V24" i="11"/>
  <c r="W23" i="11"/>
  <c r="V23" i="11"/>
  <c r="W19" i="11"/>
  <c r="V19" i="11"/>
  <c r="W18" i="11"/>
  <c r="V18" i="11"/>
  <c r="W17" i="11"/>
  <c r="V17" i="11"/>
  <c r="W16" i="11"/>
  <c r="V16" i="11"/>
  <c r="W15" i="11"/>
  <c r="V15" i="11"/>
  <c r="W14" i="11"/>
  <c r="V14" i="11"/>
  <c r="W13" i="11"/>
  <c r="V13" i="11"/>
  <c r="W12" i="11"/>
  <c r="V12" i="11"/>
  <c r="W11" i="11"/>
  <c r="V11" i="11"/>
  <c r="W10" i="11"/>
  <c r="V10" i="11"/>
  <c r="W9" i="11"/>
  <c r="V9" i="11"/>
  <c r="W8" i="11"/>
  <c r="V8" i="11"/>
  <c r="W7" i="11"/>
  <c r="V7" i="11"/>
  <c r="W6" i="11"/>
  <c r="V6" i="11"/>
  <c r="W5" i="11"/>
  <c r="V5" i="11"/>
  <c r="I147" i="9" l="1"/>
  <c r="P181" i="11" l="1"/>
  <c r="V181" i="11" s="1"/>
  <c r="P166" i="11"/>
  <c r="P160" i="11"/>
  <c r="V160" i="11" s="1"/>
  <c r="P145" i="11"/>
  <c r="P139" i="11"/>
  <c r="V139" i="11" s="1"/>
  <c r="P114" i="11"/>
  <c r="V114" i="11" s="1"/>
  <c r="Q105" i="11"/>
  <c r="Q96" i="11"/>
  <c r="W96" i="11" s="1"/>
  <c r="P96" i="11"/>
  <c r="V96" i="11" s="1"/>
  <c r="P85" i="11"/>
  <c r="V85" i="11" s="1"/>
  <c r="P52" i="11"/>
  <c r="V52" i="11" s="1"/>
  <c r="P20" i="11"/>
  <c r="V20" i="11" s="1"/>
  <c r="S180" i="11"/>
  <c r="R180" i="11"/>
  <c r="S179" i="11"/>
  <c r="R179" i="11"/>
  <c r="S178" i="11"/>
  <c r="R178" i="11"/>
  <c r="S177" i="11"/>
  <c r="R177" i="11"/>
  <c r="S176" i="11"/>
  <c r="R176" i="11"/>
  <c r="S175" i="11"/>
  <c r="R175" i="11"/>
  <c r="S174" i="11"/>
  <c r="R174" i="11"/>
  <c r="S173" i="11"/>
  <c r="R173" i="11"/>
  <c r="S172" i="11"/>
  <c r="R172" i="11"/>
  <c r="S171" i="11"/>
  <c r="R171" i="11"/>
  <c r="S170" i="11"/>
  <c r="R170" i="11"/>
  <c r="S169" i="11"/>
  <c r="R169" i="11"/>
  <c r="S165" i="11"/>
  <c r="R165" i="11"/>
  <c r="S164" i="11"/>
  <c r="R164" i="11"/>
  <c r="S159" i="11"/>
  <c r="R159" i="11"/>
  <c r="S158" i="11"/>
  <c r="R158" i="11"/>
  <c r="S157" i="11"/>
  <c r="R157" i="11"/>
  <c r="S156" i="11"/>
  <c r="R156" i="11"/>
  <c r="S155" i="11"/>
  <c r="R155" i="11"/>
  <c r="S154" i="11"/>
  <c r="R154" i="11"/>
  <c r="S153" i="11"/>
  <c r="R153" i="11"/>
  <c r="S150" i="11"/>
  <c r="R150" i="11"/>
  <c r="S149" i="11"/>
  <c r="R149" i="11"/>
  <c r="S144" i="11"/>
  <c r="S143" i="11"/>
  <c r="S142" i="11"/>
  <c r="S138" i="11"/>
  <c r="R138" i="11"/>
  <c r="S137" i="11"/>
  <c r="R137" i="11"/>
  <c r="S136" i="11"/>
  <c r="R136" i="11"/>
  <c r="S135" i="11"/>
  <c r="R135" i="11"/>
  <c r="S134" i="11"/>
  <c r="R134" i="11"/>
  <c r="S133" i="11"/>
  <c r="R133" i="11"/>
  <c r="S132" i="11"/>
  <c r="R132" i="11"/>
  <c r="S131" i="11"/>
  <c r="R131" i="11"/>
  <c r="S130" i="11"/>
  <c r="R130" i="11"/>
  <c r="S129" i="11"/>
  <c r="R129" i="11"/>
  <c r="S128" i="11"/>
  <c r="R128" i="11"/>
  <c r="S127" i="11"/>
  <c r="R127" i="11"/>
  <c r="S126" i="11"/>
  <c r="R126" i="11"/>
  <c r="S125" i="11"/>
  <c r="R125" i="11"/>
  <c r="S124" i="11"/>
  <c r="R124" i="11"/>
  <c r="S123" i="11"/>
  <c r="R123" i="11"/>
  <c r="S122" i="11"/>
  <c r="R122" i="11"/>
  <c r="S121" i="11"/>
  <c r="R121" i="11"/>
  <c r="S120" i="11"/>
  <c r="R120" i="11"/>
  <c r="S119" i="11"/>
  <c r="R119" i="11"/>
  <c r="S118" i="11"/>
  <c r="R118" i="11"/>
  <c r="S117" i="11"/>
  <c r="R117" i="11"/>
  <c r="S116" i="11"/>
  <c r="R116" i="11"/>
  <c r="S113" i="11"/>
  <c r="R113" i="11"/>
  <c r="S112" i="11"/>
  <c r="R112" i="11"/>
  <c r="S111" i="11"/>
  <c r="R111" i="11"/>
  <c r="S110" i="11"/>
  <c r="R110" i="11"/>
  <c r="S106" i="11"/>
  <c r="R106" i="11"/>
  <c r="R105" i="11"/>
  <c r="S104" i="11"/>
  <c r="R104" i="11"/>
  <c r="S103" i="11"/>
  <c r="R103" i="11"/>
  <c r="S102" i="11"/>
  <c r="R102" i="11"/>
  <c r="S101" i="11"/>
  <c r="R101" i="11"/>
  <c r="S100" i="11"/>
  <c r="R100" i="11"/>
  <c r="S99" i="11"/>
  <c r="R99" i="11"/>
  <c r="R95" i="11"/>
  <c r="S94" i="11"/>
  <c r="R94" i="11"/>
  <c r="S93" i="11"/>
  <c r="R93" i="11"/>
  <c r="S92" i="11"/>
  <c r="R92" i="11"/>
  <c r="S91" i="11"/>
  <c r="R91" i="11"/>
  <c r="S90" i="11"/>
  <c r="R90" i="11"/>
  <c r="S89" i="11"/>
  <c r="R89" i="11"/>
  <c r="S84" i="11"/>
  <c r="R84" i="11"/>
  <c r="S83" i="11"/>
  <c r="R83" i="11"/>
  <c r="S82" i="11"/>
  <c r="R82" i="11"/>
  <c r="S81" i="11"/>
  <c r="R81" i="11"/>
  <c r="S80" i="11"/>
  <c r="R80" i="11"/>
  <c r="S79" i="11"/>
  <c r="R79" i="11"/>
  <c r="S78" i="11"/>
  <c r="R78" i="11"/>
  <c r="S77" i="11"/>
  <c r="R77" i="11"/>
  <c r="S76" i="11"/>
  <c r="R76" i="11"/>
  <c r="S75" i="11"/>
  <c r="R75" i="11"/>
  <c r="S74" i="11"/>
  <c r="R74" i="11"/>
  <c r="S73" i="11"/>
  <c r="R73" i="11"/>
  <c r="S72" i="11"/>
  <c r="R72" i="11"/>
  <c r="S71" i="11"/>
  <c r="R71" i="11"/>
  <c r="S70" i="11"/>
  <c r="R70" i="11"/>
  <c r="S69" i="11"/>
  <c r="R69" i="11"/>
  <c r="S68" i="11"/>
  <c r="R68" i="11"/>
  <c r="S67" i="11"/>
  <c r="R67" i="11"/>
  <c r="S66" i="11"/>
  <c r="R66" i="11"/>
  <c r="S65" i="11"/>
  <c r="R65" i="11"/>
  <c r="S64" i="11"/>
  <c r="R64" i="11"/>
  <c r="S63" i="11"/>
  <c r="R63" i="11"/>
  <c r="S62" i="11"/>
  <c r="R62" i="11"/>
  <c r="S61" i="11"/>
  <c r="R61" i="11"/>
  <c r="S60" i="11"/>
  <c r="R60" i="11"/>
  <c r="S59" i="11"/>
  <c r="R59" i="11"/>
  <c r="S58" i="11"/>
  <c r="R58" i="11"/>
  <c r="S57" i="11"/>
  <c r="R57" i="11"/>
  <c r="S56" i="11"/>
  <c r="R56" i="11"/>
  <c r="S55" i="11"/>
  <c r="R55" i="11"/>
  <c r="S51" i="11"/>
  <c r="R51" i="11"/>
  <c r="S50" i="11"/>
  <c r="R50" i="11"/>
  <c r="S49" i="11"/>
  <c r="R49" i="11"/>
  <c r="S48" i="11"/>
  <c r="R48" i="11"/>
  <c r="S47" i="11"/>
  <c r="R47" i="11"/>
  <c r="S46" i="11"/>
  <c r="R46" i="11"/>
  <c r="S45" i="11"/>
  <c r="R45" i="11"/>
  <c r="S44" i="11"/>
  <c r="R44" i="11"/>
  <c r="S43" i="11"/>
  <c r="R43" i="11"/>
  <c r="S42" i="11"/>
  <c r="R42" i="11"/>
  <c r="S41" i="11"/>
  <c r="R41" i="11"/>
  <c r="S40" i="11"/>
  <c r="R40" i="11"/>
  <c r="S39" i="11"/>
  <c r="R39" i="11"/>
  <c r="S38" i="11"/>
  <c r="R38" i="11"/>
  <c r="S37" i="11"/>
  <c r="R37" i="11"/>
  <c r="S36" i="11"/>
  <c r="R36" i="11"/>
  <c r="S35" i="11"/>
  <c r="R35" i="11"/>
  <c r="S34" i="11"/>
  <c r="R34" i="11"/>
  <c r="S33" i="11"/>
  <c r="R33" i="11"/>
  <c r="S32" i="11"/>
  <c r="R32" i="11"/>
  <c r="S31" i="11"/>
  <c r="R31" i="11"/>
  <c r="S30" i="11"/>
  <c r="R30" i="11"/>
  <c r="S29" i="11"/>
  <c r="R29" i="11"/>
  <c r="S28" i="11"/>
  <c r="R28" i="11"/>
  <c r="S27" i="11"/>
  <c r="R27" i="11"/>
  <c r="S26" i="11"/>
  <c r="R26" i="11"/>
  <c r="S25" i="11"/>
  <c r="R25" i="11"/>
  <c r="S24" i="11"/>
  <c r="R24" i="11"/>
  <c r="S23" i="11"/>
  <c r="R23" i="11"/>
  <c r="S19" i="11"/>
  <c r="R19" i="11"/>
  <c r="S18" i="11"/>
  <c r="R18" i="11"/>
  <c r="S17" i="11"/>
  <c r="R17" i="11"/>
  <c r="S16" i="11"/>
  <c r="R16" i="11"/>
  <c r="S15" i="11"/>
  <c r="R15" i="11"/>
  <c r="S14" i="11"/>
  <c r="R14" i="11"/>
  <c r="S13" i="11"/>
  <c r="R13" i="11"/>
  <c r="S12" i="11"/>
  <c r="R12" i="11"/>
  <c r="S11" i="11"/>
  <c r="R11" i="11"/>
  <c r="S10" i="11"/>
  <c r="R10" i="11"/>
  <c r="S9" i="11"/>
  <c r="R9" i="11"/>
  <c r="S8" i="11"/>
  <c r="R8" i="11"/>
  <c r="S7" i="11"/>
  <c r="R7" i="11"/>
  <c r="S6" i="11"/>
  <c r="R6" i="11"/>
  <c r="S5" i="11"/>
  <c r="R5" i="11"/>
  <c r="S105" i="11" l="1"/>
  <c r="W105" i="11"/>
  <c r="V145" i="11"/>
  <c r="S96" i="11"/>
  <c r="P107" i="11"/>
  <c r="P161" i="11" s="1"/>
  <c r="V161" i="11" s="1"/>
  <c r="P182" i="11" l="1"/>
  <c r="V182" i="11" s="1"/>
  <c r="L96" i="11" l="1"/>
  <c r="H96" i="11"/>
  <c r="H94" i="11"/>
  <c r="N94" i="11" s="1"/>
  <c r="L181" i="11"/>
  <c r="R181" i="11" s="1"/>
  <c r="L166" i="11"/>
  <c r="L160" i="11"/>
  <c r="R160" i="11" s="1"/>
  <c r="L145" i="11"/>
  <c r="R145" i="11" s="1"/>
  <c r="L139" i="11"/>
  <c r="R139" i="11" s="1"/>
  <c r="L114" i="11"/>
  <c r="R114" i="11" s="1"/>
  <c r="M95" i="11"/>
  <c r="S95" i="11" s="1"/>
  <c r="L85" i="11"/>
  <c r="R85" i="11" s="1"/>
  <c r="L52" i="11"/>
  <c r="R52" i="11" s="1"/>
  <c r="O180" i="11"/>
  <c r="N180" i="11"/>
  <c r="O179" i="11"/>
  <c r="N179" i="11"/>
  <c r="O178" i="11"/>
  <c r="N178" i="11"/>
  <c r="O177" i="11"/>
  <c r="N177" i="11"/>
  <c r="O176" i="11"/>
  <c r="N176" i="11"/>
  <c r="O175" i="11"/>
  <c r="N175" i="11"/>
  <c r="O174" i="11"/>
  <c r="N174" i="11"/>
  <c r="O173" i="11"/>
  <c r="N173" i="11"/>
  <c r="O172" i="11"/>
  <c r="N172" i="11"/>
  <c r="O171" i="11"/>
  <c r="N171" i="11"/>
  <c r="O170" i="11"/>
  <c r="N170" i="11"/>
  <c r="O169" i="11"/>
  <c r="N169" i="11"/>
  <c r="O165" i="11"/>
  <c r="N165" i="11"/>
  <c r="O164" i="11"/>
  <c r="N164" i="11"/>
  <c r="O159" i="11"/>
  <c r="N159" i="11"/>
  <c r="O158" i="11"/>
  <c r="N158" i="11"/>
  <c r="O157" i="11"/>
  <c r="N157" i="11"/>
  <c r="O156" i="11"/>
  <c r="N156" i="11"/>
  <c r="O155" i="11"/>
  <c r="N155" i="11"/>
  <c r="O154" i="11"/>
  <c r="N154" i="11"/>
  <c r="O153" i="11"/>
  <c r="N153" i="11"/>
  <c r="O150" i="11"/>
  <c r="N150" i="11"/>
  <c r="O149" i="11"/>
  <c r="N149" i="11"/>
  <c r="O144" i="11"/>
  <c r="N144" i="11"/>
  <c r="O143" i="11"/>
  <c r="N143" i="11"/>
  <c r="O142" i="11"/>
  <c r="N142" i="11"/>
  <c r="O138" i="11"/>
  <c r="N138" i="11"/>
  <c r="O137" i="11"/>
  <c r="N137" i="11"/>
  <c r="O136" i="11"/>
  <c r="N136" i="11"/>
  <c r="O135" i="11"/>
  <c r="N135" i="11"/>
  <c r="O134" i="11"/>
  <c r="N134" i="11"/>
  <c r="O133" i="11"/>
  <c r="N133" i="11"/>
  <c r="O132" i="11"/>
  <c r="N132" i="11"/>
  <c r="O131" i="11"/>
  <c r="N131" i="11"/>
  <c r="O130" i="11"/>
  <c r="N130" i="11"/>
  <c r="O129" i="11"/>
  <c r="N129" i="11"/>
  <c r="O128" i="11"/>
  <c r="N128" i="11"/>
  <c r="O127" i="11"/>
  <c r="N127" i="11"/>
  <c r="O126" i="11"/>
  <c r="N126" i="11"/>
  <c r="O125" i="11"/>
  <c r="N125" i="11"/>
  <c r="O124" i="11"/>
  <c r="N124" i="11"/>
  <c r="O123" i="11"/>
  <c r="N123" i="11"/>
  <c r="O122" i="11"/>
  <c r="N122" i="11"/>
  <c r="O121" i="11"/>
  <c r="N121" i="11"/>
  <c r="O120" i="11"/>
  <c r="N120" i="11"/>
  <c r="O119" i="11"/>
  <c r="N119" i="11"/>
  <c r="O118" i="11"/>
  <c r="N118" i="11"/>
  <c r="O117" i="11"/>
  <c r="N117" i="11"/>
  <c r="O116" i="11"/>
  <c r="N116" i="11"/>
  <c r="O113" i="11"/>
  <c r="N113" i="11"/>
  <c r="O112" i="11"/>
  <c r="N112" i="11"/>
  <c r="O111" i="11"/>
  <c r="N111" i="11"/>
  <c r="O110" i="11"/>
  <c r="N110" i="11"/>
  <c r="O106" i="11"/>
  <c r="N106" i="11"/>
  <c r="N105" i="11"/>
  <c r="O104" i="11"/>
  <c r="N104" i="11"/>
  <c r="O103" i="11"/>
  <c r="N103" i="11"/>
  <c r="O102" i="11"/>
  <c r="N102" i="11"/>
  <c r="O101" i="11"/>
  <c r="N101" i="11"/>
  <c r="O100" i="11"/>
  <c r="N100" i="11"/>
  <c r="O99" i="11"/>
  <c r="N99" i="11"/>
  <c r="O96" i="11"/>
  <c r="O94" i="11"/>
  <c r="N92" i="11"/>
  <c r="O91" i="11"/>
  <c r="N91" i="11"/>
  <c r="O90" i="11"/>
  <c r="N90" i="11"/>
  <c r="O89" i="11"/>
  <c r="N89" i="11"/>
  <c r="O84" i="11"/>
  <c r="N84" i="11"/>
  <c r="O83" i="11"/>
  <c r="N83" i="11"/>
  <c r="O82" i="11"/>
  <c r="N82" i="11"/>
  <c r="O81" i="11"/>
  <c r="N81" i="11"/>
  <c r="O80" i="11"/>
  <c r="N80" i="11"/>
  <c r="O79" i="11"/>
  <c r="N79" i="11"/>
  <c r="O78" i="11"/>
  <c r="N78" i="11"/>
  <c r="O77" i="11"/>
  <c r="N77" i="11"/>
  <c r="O76" i="11"/>
  <c r="N76" i="11"/>
  <c r="O75" i="11"/>
  <c r="N75" i="11"/>
  <c r="O74" i="11"/>
  <c r="N74" i="11"/>
  <c r="O73" i="11"/>
  <c r="N73" i="11"/>
  <c r="O72" i="11"/>
  <c r="N72" i="11"/>
  <c r="O71" i="11"/>
  <c r="N71" i="11"/>
  <c r="O70" i="11"/>
  <c r="N70" i="11"/>
  <c r="O69" i="11"/>
  <c r="N69" i="11"/>
  <c r="O68" i="11"/>
  <c r="N68" i="11"/>
  <c r="O67" i="11"/>
  <c r="N67" i="11"/>
  <c r="O66" i="11"/>
  <c r="N66" i="11"/>
  <c r="O65" i="11"/>
  <c r="N65" i="11"/>
  <c r="O64" i="11"/>
  <c r="N64" i="11"/>
  <c r="O63" i="11"/>
  <c r="N63" i="11"/>
  <c r="O62" i="11"/>
  <c r="N62" i="11"/>
  <c r="O61" i="11"/>
  <c r="N61" i="11"/>
  <c r="O60" i="11"/>
  <c r="N60" i="11"/>
  <c r="O59" i="11"/>
  <c r="N59" i="11"/>
  <c r="O58" i="11"/>
  <c r="N58" i="11"/>
  <c r="O57" i="11"/>
  <c r="N57" i="11"/>
  <c r="O56" i="11"/>
  <c r="N56" i="11"/>
  <c r="O55" i="11"/>
  <c r="N55" i="11"/>
  <c r="O51" i="11"/>
  <c r="N51" i="11"/>
  <c r="O50" i="11"/>
  <c r="N50" i="11"/>
  <c r="O49" i="11"/>
  <c r="N49" i="11"/>
  <c r="O48" i="11"/>
  <c r="N48" i="11"/>
  <c r="O47" i="11"/>
  <c r="N47" i="11"/>
  <c r="O46" i="11"/>
  <c r="N46" i="11"/>
  <c r="O45" i="11"/>
  <c r="N45" i="11"/>
  <c r="O44" i="11"/>
  <c r="N44" i="11"/>
  <c r="O43" i="11"/>
  <c r="N43" i="11"/>
  <c r="O42" i="11"/>
  <c r="N42" i="11"/>
  <c r="O41" i="11"/>
  <c r="N41" i="11"/>
  <c r="O40" i="11"/>
  <c r="N40" i="11"/>
  <c r="O39" i="11"/>
  <c r="N39" i="11"/>
  <c r="O38" i="11"/>
  <c r="N38" i="11"/>
  <c r="O37" i="11"/>
  <c r="N37" i="11"/>
  <c r="O36" i="11"/>
  <c r="N36" i="11"/>
  <c r="O35" i="11"/>
  <c r="N35" i="11"/>
  <c r="O34" i="11"/>
  <c r="N34" i="11"/>
  <c r="O33" i="11"/>
  <c r="N33" i="11"/>
  <c r="O32" i="11"/>
  <c r="N32" i="11"/>
  <c r="O31" i="11"/>
  <c r="N31" i="11"/>
  <c r="O30" i="11"/>
  <c r="N30" i="11"/>
  <c r="O29" i="11"/>
  <c r="N29" i="11"/>
  <c r="O28" i="11"/>
  <c r="N28" i="11"/>
  <c r="O27" i="11"/>
  <c r="N27" i="11"/>
  <c r="O26" i="11"/>
  <c r="N26" i="11"/>
  <c r="O25" i="11"/>
  <c r="N25" i="11"/>
  <c r="O24" i="11"/>
  <c r="N24" i="11"/>
  <c r="O23" i="11"/>
  <c r="N23" i="11"/>
  <c r="O19" i="11"/>
  <c r="N19" i="11"/>
  <c r="O18" i="11"/>
  <c r="N18" i="11"/>
  <c r="O17" i="11"/>
  <c r="N17" i="11"/>
  <c r="O16" i="11"/>
  <c r="N16" i="11"/>
  <c r="O15" i="11"/>
  <c r="N15" i="11"/>
  <c r="O14" i="11"/>
  <c r="N14" i="11"/>
  <c r="O13" i="11"/>
  <c r="N13" i="11"/>
  <c r="O12" i="11"/>
  <c r="N12" i="11"/>
  <c r="O11" i="11"/>
  <c r="N11" i="11"/>
  <c r="O10" i="11"/>
  <c r="N10" i="11"/>
  <c r="O9" i="11"/>
  <c r="N9" i="11"/>
  <c r="O8" i="11"/>
  <c r="N8" i="11"/>
  <c r="O7" i="11"/>
  <c r="N7" i="11"/>
  <c r="O6" i="11"/>
  <c r="N6" i="11"/>
  <c r="O5" i="11"/>
  <c r="N5" i="11"/>
  <c r="L20" i="11"/>
  <c r="R20" i="11" s="1"/>
  <c r="L107" i="11" l="1"/>
  <c r="L161" i="11" s="1"/>
  <c r="R161" i="11" s="1"/>
  <c r="R96" i="11"/>
  <c r="N96" i="11"/>
  <c r="L182" i="11" l="1"/>
  <c r="R182" i="11" s="1"/>
  <c r="H107" i="11" l="1"/>
  <c r="N93" i="11" l="1"/>
  <c r="N95" i="11"/>
  <c r="H85" i="11"/>
  <c r="N85" i="11" l="1"/>
  <c r="H139" i="11"/>
  <c r="I105" i="11"/>
  <c r="I95" i="11"/>
  <c r="I93" i="11"/>
  <c r="I92" i="11"/>
  <c r="H52" i="11"/>
  <c r="H20" i="11"/>
  <c r="N20" i="11" l="1"/>
  <c r="O95" i="11"/>
  <c r="O105" i="11"/>
  <c r="N52" i="11"/>
  <c r="O92" i="11"/>
  <c r="O93" i="11"/>
  <c r="N139" i="11"/>
  <c r="H181" i="11"/>
  <c r="H166" i="11"/>
  <c r="H160" i="11"/>
  <c r="H145" i="11"/>
  <c r="H114" i="11"/>
  <c r="K180" i="11"/>
  <c r="J180" i="11"/>
  <c r="K179" i="11"/>
  <c r="J179" i="11"/>
  <c r="K178" i="11"/>
  <c r="J178" i="11"/>
  <c r="K177" i="11"/>
  <c r="J177" i="11"/>
  <c r="K176" i="11"/>
  <c r="J176" i="11"/>
  <c r="K175" i="11"/>
  <c r="J175" i="11"/>
  <c r="K174" i="11"/>
  <c r="J174" i="11"/>
  <c r="K173" i="11"/>
  <c r="J173" i="11"/>
  <c r="K172" i="11"/>
  <c r="J172" i="11"/>
  <c r="K171" i="11"/>
  <c r="J171" i="11"/>
  <c r="K170" i="11"/>
  <c r="J170" i="11"/>
  <c r="K169" i="11"/>
  <c r="J169" i="11"/>
  <c r="K165" i="11"/>
  <c r="J165" i="11"/>
  <c r="K164" i="11"/>
  <c r="J164" i="11"/>
  <c r="K159" i="11"/>
  <c r="J159" i="11"/>
  <c r="K158" i="11"/>
  <c r="J158" i="11"/>
  <c r="K157" i="11"/>
  <c r="J157" i="11"/>
  <c r="K156" i="11"/>
  <c r="J156" i="11"/>
  <c r="K155" i="11"/>
  <c r="J155" i="11"/>
  <c r="K154" i="11"/>
  <c r="J154" i="11"/>
  <c r="K153" i="11"/>
  <c r="J153" i="11"/>
  <c r="K150" i="11"/>
  <c r="J150" i="11"/>
  <c r="K149" i="11"/>
  <c r="J149" i="11"/>
  <c r="K144" i="11"/>
  <c r="J144" i="11"/>
  <c r="K143" i="11"/>
  <c r="J143" i="11"/>
  <c r="K142" i="11"/>
  <c r="J142" i="11"/>
  <c r="K138" i="11"/>
  <c r="J138" i="11"/>
  <c r="K137" i="11"/>
  <c r="J137" i="11"/>
  <c r="K136" i="11"/>
  <c r="J136" i="11"/>
  <c r="K135" i="11"/>
  <c r="J135" i="11"/>
  <c r="K134" i="11"/>
  <c r="J134" i="11"/>
  <c r="K133" i="11"/>
  <c r="J133" i="11"/>
  <c r="K132" i="11"/>
  <c r="J132" i="11"/>
  <c r="K131" i="11"/>
  <c r="J131" i="11"/>
  <c r="K130" i="11"/>
  <c r="J130" i="11"/>
  <c r="K129" i="11"/>
  <c r="J129" i="11"/>
  <c r="K128" i="11"/>
  <c r="J128" i="11"/>
  <c r="K127" i="11"/>
  <c r="J127" i="11"/>
  <c r="K126" i="11"/>
  <c r="J126" i="11"/>
  <c r="K125" i="11"/>
  <c r="J125" i="11"/>
  <c r="K124" i="11"/>
  <c r="J124" i="11"/>
  <c r="K123" i="11"/>
  <c r="J123" i="11"/>
  <c r="K122" i="11"/>
  <c r="J122" i="11"/>
  <c r="K121" i="11"/>
  <c r="J121" i="11"/>
  <c r="K120" i="11"/>
  <c r="J120" i="11"/>
  <c r="K119" i="11"/>
  <c r="J119" i="11"/>
  <c r="K118" i="11"/>
  <c r="J118" i="11"/>
  <c r="K117" i="11"/>
  <c r="J117" i="11"/>
  <c r="K116" i="11"/>
  <c r="J116" i="11"/>
  <c r="K113" i="11"/>
  <c r="J113" i="11"/>
  <c r="K112" i="11"/>
  <c r="J112" i="11"/>
  <c r="K111" i="11"/>
  <c r="J111" i="11"/>
  <c r="K110" i="11"/>
  <c r="J110" i="11"/>
  <c r="K106" i="11"/>
  <c r="J106" i="11"/>
  <c r="J105" i="11"/>
  <c r="K104" i="11"/>
  <c r="J104" i="11"/>
  <c r="K103" i="11"/>
  <c r="J103" i="11"/>
  <c r="K102" i="11"/>
  <c r="J102" i="11"/>
  <c r="K101" i="11"/>
  <c r="J101" i="11"/>
  <c r="K100" i="11"/>
  <c r="J100" i="11"/>
  <c r="K99" i="11"/>
  <c r="J99" i="11"/>
  <c r="K95" i="11"/>
  <c r="J95" i="11"/>
  <c r="J93" i="11"/>
  <c r="K92" i="11"/>
  <c r="J92" i="11"/>
  <c r="K91" i="11"/>
  <c r="J91" i="11"/>
  <c r="K90" i="11"/>
  <c r="J90" i="11"/>
  <c r="K89" i="11"/>
  <c r="J89" i="11"/>
  <c r="K84" i="11"/>
  <c r="J84" i="11"/>
  <c r="K83" i="11"/>
  <c r="J83" i="11"/>
  <c r="K82" i="11"/>
  <c r="J82" i="11"/>
  <c r="K81" i="11"/>
  <c r="J81" i="11"/>
  <c r="K80" i="11"/>
  <c r="J80" i="11"/>
  <c r="K79" i="11"/>
  <c r="J79" i="11"/>
  <c r="K78" i="11"/>
  <c r="J78" i="11"/>
  <c r="K77" i="11"/>
  <c r="J77" i="11"/>
  <c r="K76" i="11"/>
  <c r="J76" i="11"/>
  <c r="K75" i="11"/>
  <c r="J75" i="11"/>
  <c r="K74" i="11"/>
  <c r="J74" i="11"/>
  <c r="K73" i="11"/>
  <c r="J73" i="11"/>
  <c r="K72" i="11"/>
  <c r="J72" i="11"/>
  <c r="K71" i="11"/>
  <c r="J71" i="11"/>
  <c r="K70" i="11"/>
  <c r="J70" i="11"/>
  <c r="K69" i="11"/>
  <c r="J69" i="11"/>
  <c r="K68" i="11"/>
  <c r="J68" i="11"/>
  <c r="K67" i="11"/>
  <c r="J67" i="11"/>
  <c r="K66" i="11"/>
  <c r="J66" i="11"/>
  <c r="K65" i="11"/>
  <c r="J65" i="11"/>
  <c r="K64" i="11"/>
  <c r="J64" i="11"/>
  <c r="K63" i="11"/>
  <c r="J63" i="11"/>
  <c r="K62" i="11"/>
  <c r="J62" i="11"/>
  <c r="K61" i="11"/>
  <c r="J61" i="11"/>
  <c r="K60" i="11"/>
  <c r="J60" i="11"/>
  <c r="K59" i="11"/>
  <c r="J59" i="11"/>
  <c r="K58" i="11"/>
  <c r="J58" i="11"/>
  <c r="K57" i="11"/>
  <c r="J57" i="11"/>
  <c r="K56" i="11"/>
  <c r="J56" i="11"/>
  <c r="K55" i="11"/>
  <c r="J55" i="11"/>
  <c r="K51" i="11"/>
  <c r="J51" i="11"/>
  <c r="K50" i="11"/>
  <c r="J50" i="11"/>
  <c r="K49" i="11"/>
  <c r="J49" i="11"/>
  <c r="K48" i="11"/>
  <c r="J48" i="11"/>
  <c r="K47" i="11"/>
  <c r="J47" i="11"/>
  <c r="K46" i="11"/>
  <c r="J46" i="11"/>
  <c r="K45" i="11"/>
  <c r="J45" i="11"/>
  <c r="K44" i="11"/>
  <c r="J44" i="11"/>
  <c r="K43" i="11"/>
  <c r="J43" i="11"/>
  <c r="K42" i="11"/>
  <c r="J42" i="11"/>
  <c r="K41" i="11"/>
  <c r="J41" i="11"/>
  <c r="K40" i="11"/>
  <c r="J40" i="11"/>
  <c r="K39" i="11"/>
  <c r="J39" i="11"/>
  <c r="K38" i="11"/>
  <c r="J38" i="11"/>
  <c r="K37" i="11"/>
  <c r="J37" i="11"/>
  <c r="K36" i="11"/>
  <c r="J36" i="11"/>
  <c r="K35" i="11"/>
  <c r="J35" i="11"/>
  <c r="K34" i="11"/>
  <c r="J34" i="11"/>
  <c r="K33" i="11"/>
  <c r="J33" i="11"/>
  <c r="K32" i="11"/>
  <c r="J32" i="11"/>
  <c r="K31" i="11"/>
  <c r="J31" i="11"/>
  <c r="K30" i="11"/>
  <c r="J30" i="11"/>
  <c r="K29" i="11"/>
  <c r="J29" i="11"/>
  <c r="K28" i="11"/>
  <c r="J28" i="11"/>
  <c r="K27" i="11"/>
  <c r="J27" i="11"/>
  <c r="K26" i="11"/>
  <c r="J26" i="11"/>
  <c r="K25" i="11"/>
  <c r="J25" i="11"/>
  <c r="K24" i="11"/>
  <c r="J24" i="11"/>
  <c r="K23" i="11"/>
  <c r="J23" i="11"/>
  <c r="K19" i="11"/>
  <c r="J19" i="11"/>
  <c r="K18" i="11"/>
  <c r="J18" i="11"/>
  <c r="K17" i="11"/>
  <c r="J17" i="11"/>
  <c r="K16" i="11"/>
  <c r="J16" i="11"/>
  <c r="K15" i="11"/>
  <c r="J15" i="11"/>
  <c r="K14" i="11"/>
  <c r="J14" i="11"/>
  <c r="K13" i="11"/>
  <c r="J13" i="11"/>
  <c r="K12" i="11"/>
  <c r="J12" i="11"/>
  <c r="K11" i="11"/>
  <c r="J11" i="11"/>
  <c r="K10" i="11"/>
  <c r="J10" i="11"/>
  <c r="K9" i="11"/>
  <c r="J9" i="11"/>
  <c r="K8" i="11"/>
  <c r="J8" i="11"/>
  <c r="K7" i="11"/>
  <c r="J7" i="11"/>
  <c r="K6" i="11"/>
  <c r="J6" i="11"/>
  <c r="K5" i="11"/>
  <c r="J5" i="11"/>
  <c r="N114" i="11" l="1"/>
  <c r="N145" i="11"/>
  <c r="N160" i="11"/>
  <c r="H161" i="11"/>
  <c r="N181" i="11"/>
  <c r="N161" i="11" l="1"/>
  <c r="H182" i="11"/>
  <c r="N182" i="11" l="1"/>
  <c r="D181" i="11"/>
  <c r="J181" i="11" s="1"/>
  <c r="D166" i="11"/>
  <c r="D85" i="11"/>
  <c r="J85" i="11" s="1"/>
  <c r="G83" i="11"/>
  <c r="F83" i="11"/>
  <c r="D160" i="11"/>
  <c r="J160" i="11" s="1"/>
  <c r="D145" i="11"/>
  <c r="J145" i="11" s="1"/>
  <c r="D139" i="11"/>
  <c r="J139" i="11" s="1"/>
  <c r="D114" i="11"/>
  <c r="J114" i="11" s="1"/>
  <c r="E105" i="11"/>
  <c r="E96" i="11"/>
  <c r="K96" i="11" s="1"/>
  <c r="E94" i="11"/>
  <c r="E93" i="11"/>
  <c r="K93" i="11" s="1"/>
  <c r="D96" i="11"/>
  <c r="J96" i="11" s="1"/>
  <c r="D94" i="11"/>
  <c r="J94" i="11" s="1"/>
  <c r="D52" i="11"/>
  <c r="J52" i="11" s="1"/>
  <c r="D20" i="11"/>
  <c r="J20" i="11" s="1"/>
  <c r="G180" i="11"/>
  <c r="F180" i="11"/>
  <c r="G179" i="11"/>
  <c r="F179" i="11"/>
  <c r="G178" i="11"/>
  <c r="F178" i="11"/>
  <c r="G177" i="11"/>
  <c r="F177" i="11"/>
  <c r="G176" i="11"/>
  <c r="F176" i="11"/>
  <c r="G175" i="11"/>
  <c r="F175" i="11"/>
  <c r="G174" i="11"/>
  <c r="F174" i="11"/>
  <c r="G173" i="11"/>
  <c r="F173" i="11"/>
  <c r="G172" i="11"/>
  <c r="F172" i="11"/>
  <c r="G171" i="11"/>
  <c r="F171" i="11"/>
  <c r="G170" i="11"/>
  <c r="F170" i="11"/>
  <c r="G169" i="11"/>
  <c r="F169" i="11"/>
  <c r="G165" i="11"/>
  <c r="F165" i="11"/>
  <c r="G164" i="11"/>
  <c r="F164" i="11"/>
  <c r="G159" i="11"/>
  <c r="F159" i="11"/>
  <c r="G158" i="11"/>
  <c r="F158" i="11"/>
  <c r="G157" i="11"/>
  <c r="F157" i="11"/>
  <c r="G156" i="11"/>
  <c r="F156" i="11"/>
  <c r="G155" i="11"/>
  <c r="F155" i="11"/>
  <c r="G154" i="11"/>
  <c r="F154" i="11"/>
  <c r="G153" i="11"/>
  <c r="F153" i="11"/>
  <c r="G150" i="11"/>
  <c r="F150" i="11"/>
  <c r="G149" i="11"/>
  <c r="F149" i="11"/>
  <c r="G144" i="11"/>
  <c r="F144" i="11"/>
  <c r="G143" i="11"/>
  <c r="F143" i="11"/>
  <c r="G142" i="11"/>
  <c r="F142" i="11"/>
  <c r="G138" i="11"/>
  <c r="F138" i="11"/>
  <c r="G137" i="11"/>
  <c r="F137" i="11"/>
  <c r="G136" i="11"/>
  <c r="F136" i="11"/>
  <c r="G135" i="11"/>
  <c r="F135" i="11"/>
  <c r="G134" i="11"/>
  <c r="F134" i="11"/>
  <c r="G133" i="11"/>
  <c r="F133" i="11"/>
  <c r="G132" i="11"/>
  <c r="F132" i="11"/>
  <c r="G131" i="11"/>
  <c r="F131" i="11"/>
  <c r="G130" i="11"/>
  <c r="F130" i="11"/>
  <c r="G129" i="11"/>
  <c r="F129" i="11"/>
  <c r="G128" i="11"/>
  <c r="F128" i="11"/>
  <c r="G127" i="11"/>
  <c r="F127" i="11"/>
  <c r="G126" i="11"/>
  <c r="F126" i="11"/>
  <c r="G125" i="11"/>
  <c r="F125" i="11"/>
  <c r="G124" i="11"/>
  <c r="F124" i="11"/>
  <c r="G123" i="11"/>
  <c r="F123" i="11"/>
  <c r="G122" i="11"/>
  <c r="F122" i="11"/>
  <c r="G121" i="11"/>
  <c r="F121" i="11"/>
  <c r="G120" i="11"/>
  <c r="F120" i="11"/>
  <c r="G119" i="11"/>
  <c r="F119" i="11"/>
  <c r="G118" i="11"/>
  <c r="F118" i="11"/>
  <c r="G117" i="11"/>
  <c r="F117" i="11"/>
  <c r="G116" i="11"/>
  <c r="F116" i="11"/>
  <c r="G113" i="11"/>
  <c r="F113" i="11"/>
  <c r="G112" i="11"/>
  <c r="F112" i="11"/>
  <c r="G111" i="11"/>
  <c r="F111" i="11"/>
  <c r="G110" i="11"/>
  <c r="F110" i="11"/>
  <c r="G106" i="11"/>
  <c r="F106" i="11"/>
  <c r="F105" i="11"/>
  <c r="G104" i="11"/>
  <c r="F104" i="11"/>
  <c r="G103" i="11"/>
  <c r="F103" i="11"/>
  <c r="G102" i="11"/>
  <c r="F102" i="11"/>
  <c r="G101" i="11"/>
  <c r="F101" i="11"/>
  <c r="G100" i="11"/>
  <c r="F100" i="11"/>
  <c r="G99" i="11"/>
  <c r="F99" i="11"/>
  <c r="G95" i="11"/>
  <c r="F95" i="11"/>
  <c r="F94" i="11"/>
  <c r="F93" i="11"/>
  <c r="G92" i="11"/>
  <c r="F92" i="11"/>
  <c r="G91" i="11"/>
  <c r="F91" i="11"/>
  <c r="G90" i="11"/>
  <c r="F90" i="11"/>
  <c r="G89" i="11"/>
  <c r="F89" i="11"/>
  <c r="G84" i="11"/>
  <c r="F84" i="11"/>
  <c r="G82" i="11"/>
  <c r="F82" i="11"/>
  <c r="G81" i="11"/>
  <c r="F81" i="11"/>
  <c r="G80" i="11"/>
  <c r="F80" i="11"/>
  <c r="G79" i="11"/>
  <c r="F79" i="11"/>
  <c r="G78" i="11"/>
  <c r="F78" i="11"/>
  <c r="G77" i="11"/>
  <c r="F77" i="11"/>
  <c r="G76" i="11"/>
  <c r="F76" i="11"/>
  <c r="G75" i="11"/>
  <c r="F75" i="11"/>
  <c r="G74" i="11"/>
  <c r="F74" i="11"/>
  <c r="G73" i="11"/>
  <c r="F73" i="11"/>
  <c r="G72" i="11"/>
  <c r="F72" i="11"/>
  <c r="G71" i="11"/>
  <c r="F71" i="11"/>
  <c r="G70" i="11"/>
  <c r="F70" i="11"/>
  <c r="G69" i="11"/>
  <c r="F69" i="11"/>
  <c r="G68" i="11"/>
  <c r="F68" i="11"/>
  <c r="G67" i="11"/>
  <c r="F67" i="11"/>
  <c r="G66" i="11"/>
  <c r="F66" i="11"/>
  <c r="G65" i="11"/>
  <c r="F65" i="11"/>
  <c r="G64" i="11"/>
  <c r="F64" i="11"/>
  <c r="G63" i="11"/>
  <c r="F63" i="11"/>
  <c r="G62" i="11"/>
  <c r="F62" i="11"/>
  <c r="G61" i="11"/>
  <c r="F61" i="11"/>
  <c r="G60" i="11"/>
  <c r="F60" i="11"/>
  <c r="G59" i="11"/>
  <c r="F59" i="11"/>
  <c r="G58" i="11"/>
  <c r="F58" i="11"/>
  <c r="G57" i="11"/>
  <c r="F57" i="11"/>
  <c r="G56" i="11"/>
  <c r="F56" i="11"/>
  <c r="G55" i="11"/>
  <c r="F55" i="11"/>
  <c r="G51" i="11"/>
  <c r="F51" i="11"/>
  <c r="G50" i="11"/>
  <c r="F50" i="11"/>
  <c r="G49" i="11"/>
  <c r="F49" i="11"/>
  <c r="G48" i="11"/>
  <c r="F48" i="11"/>
  <c r="G47" i="11"/>
  <c r="F47" i="11"/>
  <c r="G46" i="11"/>
  <c r="F46" i="11"/>
  <c r="G45" i="11"/>
  <c r="F45" i="11"/>
  <c r="G44" i="11"/>
  <c r="F44" i="11"/>
  <c r="G43" i="11"/>
  <c r="F43" i="11"/>
  <c r="G42" i="11"/>
  <c r="F42" i="11"/>
  <c r="G41" i="11"/>
  <c r="F41" i="11"/>
  <c r="G40" i="11"/>
  <c r="F40" i="11"/>
  <c r="G39" i="11"/>
  <c r="F39" i="11"/>
  <c r="G38" i="11"/>
  <c r="F38" i="11"/>
  <c r="G37" i="11"/>
  <c r="F37" i="11"/>
  <c r="G36" i="11"/>
  <c r="F36" i="11"/>
  <c r="G35" i="11"/>
  <c r="F35" i="11"/>
  <c r="G34" i="11"/>
  <c r="F34" i="11"/>
  <c r="G33" i="11"/>
  <c r="F33" i="11"/>
  <c r="G32" i="11"/>
  <c r="F32" i="11"/>
  <c r="G31" i="11"/>
  <c r="F31" i="11"/>
  <c r="G30" i="11"/>
  <c r="F30" i="11"/>
  <c r="G29" i="11"/>
  <c r="F29" i="11"/>
  <c r="G28" i="11"/>
  <c r="F28" i="11"/>
  <c r="G27" i="11"/>
  <c r="F27" i="11"/>
  <c r="G26" i="11"/>
  <c r="F26" i="11"/>
  <c r="G25" i="11"/>
  <c r="F25" i="11"/>
  <c r="G24" i="11"/>
  <c r="F24" i="11"/>
  <c r="G23" i="11"/>
  <c r="F23" i="11"/>
  <c r="G19" i="11"/>
  <c r="F19" i="11"/>
  <c r="G18" i="11"/>
  <c r="F18" i="11"/>
  <c r="G17" i="11"/>
  <c r="F17" i="11"/>
  <c r="G16" i="11"/>
  <c r="F16" i="11"/>
  <c r="G15" i="11"/>
  <c r="F15" i="11"/>
  <c r="G14" i="11"/>
  <c r="F14" i="11"/>
  <c r="G13" i="11"/>
  <c r="F13" i="11"/>
  <c r="G12" i="11"/>
  <c r="F12" i="11"/>
  <c r="G11" i="11"/>
  <c r="F11" i="11"/>
  <c r="G10" i="11"/>
  <c r="F10" i="11"/>
  <c r="G9" i="11"/>
  <c r="F9" i="11"/>
  <c r="G8" i="11"/>
  <c r="F8" i="11"/>
  <c r="G7" i="11"/>
  <c r="F7" i="11"/>
  <c r="G6" i="11"/>
  <c r="F6" i="11"/>
  <c r="G5" i="11"/>
  <c r="F5" i="11"/>
  <c r="G94" i="11" l="1"/>
  <c r="K94" i="11"/>
  <c r="G105" i="11"/>
  <c r="K105" i="11"/>
  <c r="D107" i="11"/>
  <c r="D161" i="11" s="1"/>
  <c r="J161" i="11" s="1"/>
  <c r="P84" i="9"/>
  <c r="O84" i="9"/>
  <c r="N84" i="9"/>
  <c r="D182" i="11" l="1"/>
  <c r="J182" i="11" s="1"/>
  <c r="E84" i="9"/>
  <c r="B181" i="11" l="1"/>
  <c r="B166" i="11"/>
  <c r="B160" i="11"/>
  <c r="B145" i="11"/>
  <c r="B139" i="11"/>
  <c r="B114" i="11"/>
  <c r="C96" i="11"/>
  <c r="C93" i="11"/>
  <c r="B96" i="11"/>
  <c r="B85" i="11"/>
  <c r="B52" i="11"/>
  <c r="B20" i="11"/>
  <c r="G93" i="11" l="1"/>
  <c r="G96" i="11"/>
  <c r="F139" i="11"/>
  <c r="F20" i="11"/>
  <c r="F145" i="11"/>
  <c r="F160" i="11"/>
  <c r="F85" i="11"/>
  <c r="F96" i="11"/>
  <c r="F181" i="11"/>
  <c r="B107" i="11"/>
  <c r="F114" i="11"/>
  <c r="F52" i="11"/>
  <c r="B161" i="11" l="1"/>
  <c r="I141" i="9"/>
  <c r="J127" i="9" s="1"/>
  <c r="I115" i="9"/>
  <c r="I108" i="9"/>
  <c r="I86" i="9"/>
  <c r="I53" i="9"/>
  <c r="I21" i="9"/>
  <c r="B182" i="11" l="1"/>
  <c r="F161" i="11"/>
  <c r="J84" i="9"/>
  <c r="J71" i="9"/>
  <c r="F182" i="11"/>
  <c r="P96" i="9"/>
  <c r="O96" i="9"/>
  <c r="N96" i="9"/>
  <c r="J96" i="9"/>
  <c r="P160" i="9"/>
  <c r="O160" i="9"/>
  <c r="N160" i="9"/>
  <c r="P139" i="9"/>
  <c r="O139" i="9"/>
  <c r="N139" i="9"/>
  <c r="E139" i="9"/>
  <c r="E96" i="9"/>
  <c r="E160" i="9" l="1"/>
  <c r="I187" i="9" l="1"/>
  <c r="J175" i="9" s="1"/>
  <c r="I170" i="9"/>
  <c r="I162" i="9"/>
  <c r="J139" i="9"/>
  <c r="J160" i="9" l="1"/>
  <c r="I163" i="9"/>
  <c r="I188" i="9" s="1"/>
  <c r="P187" i="9" l="1"/>
  <c r="J185" i="9"/>
  <c r="P186" i="9"/>
  <c r="O186" i="9"/>
  <c r="N186" i="9"/>
  <c r="E186" i="9"/>
  <c r="P185" i="9"/>
  <c r="O185" i="9"/>
  <c r="N185" i="9"/>
  <c r="E185" i="9"/>
  <c r="P184" i="9"/>
  <c r="O184" i="9"/>
  <c r="N184" i="9"/>
  <c r="E184" i="9"/>
  <c r="P183" i="9"/>
  <c r="O183" i="9"/>
  <c r="N183" i="9"/>
  <c r="E183" i="9"/>
  <c r="P182" i="9"/>
  <c r="O182" i="9"/>
  <c r="N182" i="9"/>
  <c r="E182" i="9"/>
  <c r="P181" i="9"/>
  <c r="O181" i="9"/>
  <c r="N181" i="9"/>
  <c r="E181" i="9"/>
  <c r="P180" i="9"/>
  <c r="O180" i="9"/>
  <c r="N180" i="9"/>
  <c r="E180" i="9"/>
  <c r="P179" i="9"/>
  <c r="O179" i="9"/>
  <c r="N179" i="9"/>
  <c r="E179" i="9"/>
  <c r="P178" i="9"/>
  <c r="O178" i="9"/>
  <c r="N178" i="9"/>
  <c r="E178" i="9"/>
  <c r="P177" i="9"/>
  <c r="O177" i="9"/>
  <c r="N177" i="9"/>
  <c r="E177" i="9"/>
  <c r="P176" i="9"/>
  <c r="O176" i="9"/>
  <c r="N176" i="9"/>
  <c r="E176" i="9"/>
  <c r="P175" i="9"/>
  <c r="O175" i="9"/>
  <c r="N175" i="9"/>
  <c r="E175" i="9"/>
  <c r="P170" i="9"/>
  <c r="N170" i="9"/>
  <c r="P169" i="9"/>
  <c r="O169" i="9"/>
  <c r="N169" i="9"/>
  <c r="J169" i="9"/>
  <c r="E169" i="9"/>
  <c r="P168" i="9"/>
  <c r="O168" i="9"/>
  <c r="N168" i="9"/>
  <c r="J168" i="9"/>
  <c r="E168" i="9"/>
  <c r="P162" i="9"/>
  <c r="J155" i="9"/>
  <c r="E152" i="9"/>
  <c r="P161" i="9"/>
  <c r="O161" i="9"/>
  <c r="N161" i="9"/>
  <c r="P159" i="9"/>
  <c r="O159" i="9"/>
  <c r="N159" i="9"/>
  <c r="P158" i="9"/>
  <c r="O158" i="9"/>
  <c r="N158" i="9"/>
  <c r="P157" i="9"/>
  <c r="O157" i="9"/>
  <c r="N157" i="9"/>
  <c r="P156" i="9"/>
  <c r="O156" i="9"/>
  <c r="N156" i="9"/>
  <c r="E156" i="9"/>
  <c r="P155" i="9"/>
  <c r="O155" i="9"/>
  <c r="N155" i="9"/>
  <c r="P152" i="9"/>
  <c r="O152" i="9"/>
  <c r="N152" i="9"/>
  <c r="J152" i="9"/>
  <c r="P151" i="9"/>
  <c r="O151" i="9"/>
  <c r="N151" i="9"/>
  <c r="P147" i="9"/>
  <c r="N147" i="9"/>
  <c r="P146" i="9"/>
  <c r="O146" i="9"/>
  <c r="N146" i="9"/>
  <c r="J146" i="9"/>
  <c r="E146" i="9"/>
  <c r="P145" i="9"/>
  <c r="O145" i="9"/>
  <c r="N145" i="9"/>
  <c r="J145" i="9"/>
  <c r="E145" i="9"/>
  <c r="P144" i="9"/>
  <c r="O144" i="9"/>
  <c r="N144" i="9"/>
  <c r="J144" i="9"/>
  <c r="E144" i="9"/>
  <c r="P141" i="9"/>
  <c r="J135" i="9"/>
  <c r="E135" i="9"/>
  <c r="P140" i="9"/>
  <c r="O140" i="9"/>
  <c r="N140" i="9"/>
  <c r="E140" i="9"/>
  <c r="P138" i="9"/>
  <c r="O138" i="9"/>
  <c r="N138" i="9"/>
  <c r="P137" i="9"/>
  <c r="O137" i="9"/>
  <c r="N137" i="9"/>
  <c r="E137" i="9"/>
  <c r="P136" i="9"/>
  <c r="O136" i="9"/>
  <c r="N136" i="9"/>
  <c r="P135" i="9"/>
  <c r="O135" i="9"/>
  <c r="N135" i="9"/>
  <c r="P134" i="9"/>
  <c r="O134" i="9"/>
  <c r="N134" i="9"/>
  <c r="E134" i="9"/>
  <c r="P133" i="9"/>
  <c r="O133" i="9"/>
  <c r="N133" i="9"/>
  <c r="P132" i="9"/>
  <c r="O132" i="9"/>
  <c r="N132" i="9"/>
  <c r="E132" i="9"/>
  <c r="P131" i="9"/>
  <c r="O131" i="9"/>
  <c r="N131" i="9"/>
  <c r="E131" i="9"/>
  <c r="P130" i="9"/>
  <c r="O130" i="9"/>
  <c r="N130" i="9"/>
  <c r="P129" i="9"/>
  <c r="O129" i="9"/>
  <c r="N129" i="9"/>
  <c r="E129" i="9"/>
  <c r="P128" i="9"/>
  <c r="O128" i="9"/>
  <c r="N128" i="9"/>
  <c r="P127" i="9"/>
  <c r="O127" i="9"/>
  <c r="N127" i="9"/>
  <c r="P126" i="9"/>
  <c r="O126" i="9"/>
  <c r="N126" i="9"/>
  <c r="E126" i="9"/>
  <c r="P125" i="9"/>
  <c r="O125" i="9"/>
  <c r="N125" i="9"/>
  <c r="P124" i="9"/>
  <c r="O124" i="9"/>
  <c r="N124" i="9"/>
  <c r="E124" i="9"/>
  <c r="P123" i="9"/>
  <c r="O123" i="9"/>
  <c r="N123" i="9"/>
  <c r="E123" i="9"/>
  <c r="P122" i="9"/>
  <c r="O122" i="9"/>
  <c r="N122" i="9"/>
  <c r="P121" i="9"/>
  <c r="O121" i="9"/>
  <c r="N121" i="9"/>
  <c r="E121" i="9"/>
  <c r="P120" i="9"/>
  <c r="O120" i="9"/>
  <c r="N120" i="9"/>
  <c r="P119" i="9"/>
  <c r="O119" i="9"/>
  <c r="N119" i="9"/>
  <c r="P118" i="9"/>
  <c r="O118" i="9"/>
  <c r="N118" i="9"/>
  <c r="E118" i="9"/>
  <c r="P115" i="9"/>
  <c r="N115" i="9"/>
  <c r="E114" i="9"/>
  <c r="P114" i="9"/>
  <c r="O114" i="9"/>
  <c r="N114" i="9"/>
  <c r="P113" i="9"/>
  <c r="O113" i="9"/>
  <c r="N113" i="9"/>
  <c r="E113" i="9"/>
  <c r="P112" i="9"/>
  <c r="O112" i="9"/>
  <c r="N112" i="9"/>
  <c r="P111" i="9"/>
  <c r="O111" i="9"/>
  <c r="N111" i="9"/>
  <c r="E111" i="9"/>
  <c r="P108" i="9"/>
  <c r="P107" i="9"/>
  <c r="O107" i="9"/>
  <c r="P106" i="9"/>
  <c r="O106" i="9"/>
  <c r="N106" i="9"/>
  <c r="P105" i="9"/>
  <c r="O105" i="9"/>
  <c r="N105" i="9"/>
  <c r="P104" i="9"/>
  <c r="O104" i="9"/>
  <c r="N104" i="9"/>
  <c r="P103" i="9"/>
  <c r="O103" i="9"/>
  <c r="N103" i="9"/>
  <c r="P102" i="9"/>
  <c r="O102" i="9"/>
  <c r="N102" i="9"/>
  <c r="P101" i="9"/>
  <c r="O101" i="9"/>
  <c r="N101" i="9"/>
  <c r="P100" i="9"/>
  <c r="O100" i="9"/>
  <c r="N100" i="9"/>
  <c r="P97" i="9"/>
  <c r="O97" i="9"/>
  <c r="N97" i="9"/>
  <c r="P95" i="9"/>
  <c r="O95" i="9"/>
  <c r="P94" i="9"/>
  <c r="N94" i="9"/>
  <c r="O94" i="9"/>
  <c r="P93" i="9"/>
  <c r="O93" i="9"/>
  <c r="N93" i="9"/>
  <c r="P92" i="9"/>
  <c r="O92" i="9"/>
  <c r="N92" i="9"/>
  <c r="P91" i="9"/>
  <c r="O91" i="9"/>
  <c r="N91" i="9"/>
  <c r="P90" i="9"/>
  <c r="O90" i="9"/>
  <c r="N90" i="9"/>
  <c r="P86" i="9"/>
  <c r="N86" i="9"/>
  <c r="E85" i="9"/>
  <c r="P85" i="9"/>
  <c r="O85" i="9"/>
  <c r="N85" i="9"/>
  <c r="P83" i="9"/>
  <c r="O83" i="9"/>
  <c r="N83" i="9"/>
  <c r="E83" i="9"/>
  <c r="P82" i="9"/>
  <c r="O82" i="9"/>
  <c r="N82" i="9"/>
  <c r="P81" i="9"/>
  <c r="O81" i="9"/>
  <c r="N81" i="9"/>
  <c r="P80" i="9"/>
  <c r="O80" i="9"/>
  <c r="N80" i="9"/>
  <c r="E80" i="9"/>
  <c r="P79" i="9"/>
  <c r="O79" i="9"/>
  <c r="N79" i="9"/>
  <c r="E79" i="9"/>
  <c r="P78" i="9"/>
  <c r="O78" i="9"/>
  <c r="N78" i="9"/>
  <c r="E78" i="9"/>
  <c r="P77" i="9"/>
  <c r="O77" i="9"/>
  <c r="E77" i="9"/>
  <c r="P76" i="9"/>
  <c r="O76" i="9"/>
  <c r="N76" i="9"/>
  <c r="E76" i="9"/>
  <c r="P75" i="9"/>
  <c r="O75" i="9"/>
  <c r="N75" i="9"/>
  <c r="E75" i="9"/>
  <c r="P74" i="9"/>
  <c r="O74" i="9"/>
  <c r="N74" i="9"/>
  <c r="E74" i="9"/>
  <c r="P73" i="9"/>
  <c r="O73" i="9"/>
  <c r="N73" i="9"/>
  <c r="E73" i="9"/>
  <c r="P72" i="9"/>
  <c r="O72" i="9"/>
  <c r="N72" i="9"/>
  <c r="E72" i="9"/>
  <c r="P71" i="9"/>
  <c r="O71" i="9"/>
  <c r="N71" i="9"/>
  <c r="E71" i="9"/>
  <c r="P70" i="9"/>
  <c r="O70" i="9"/>
  <c r="N70" i="9"/>
  <c r="E70" i="9"/>
  <c r="P69" i="9"/>
  <c r="O69" i="9"/>
  <c r="N69" i="9"/>
  <c r="E69" i="9"/>
  <c r="P68" i="9"/>
  <c r="O68" i="9"/>
  <c r="N68" i="9"/>
  <c r="E68" i="9"/>
  <c r="P67" i="9"/>
  <c r="O67" i="9"/>
  <c r="N67" i="9"/>
  <c r="E67" i="9"/>
  <c r="P66" i="9"/>
  <c r="O66" i="9"/>
  <c r="N66" i="9"/>
  <c r="E66" i="9"/>
  <c r="P65" i="9"/>
  <c r="O65" i="9"/>
  <c r="N65" i="9"/>
  <c r="E65" i="9"/>
  <c r="P64" i="9"/>
  <c r="O64" i="9"/>
  <c r="N64" i="9"/>
  <c r="E64" i="9"/>
  <c r="P63" i="9"/>
  <c r="O63" i="9"/>
  <c r="N63" i="9"/>
  <c r="E63" i="9"/>
  <c r="P62" i="9"/>
  <c r="O62" i="9"/>
  <c r="N62" i="9"/>
  <c r="E62" i="9"/>
  <c r="P61" i="9"/>
  <c r="O61" i="9"/>
  <c r="N61" i="9"/>
  <c r="E61" i="9"/>
  <c r="P60" i="9"/>
  <c r="O60" i="9"/>
  <c r="N60" i="9"/>
  <c r="E60" i="9"/>
  <c r="P59" i="9"/>
  <c r="O59" i="9"/>
  <c r="N59" i="9"/>
  <c r="E59" i="9"/>
  <c r="P58" i="9"/>
  <c r="O58" i="9"/>
  <c r="N58" i="9"/>
  <c r="E58" i="9"/>
  <c r="P57" i="9"/>
  <c r="O57" i="9"/>
  <c r="N57" i="9"/>
  <c r="E57" i="9"/>
  <c r="P56" i="9"/>
  <c r="O56" i="9"/>
  <c r="N56" i="9"/>
  <c r="E56" i="9"/>
  <c r="P53" i="9"/>
  <c r="E45" i="9"/>
  <c r="P52" i="9"/>
  <c r="O52" i="9"/>
  <c r="N52" i="9"/>
  <c r="P51" i="9"/>
  <c r="O51" i="9"/>
  <c r="N51" i="9"/>
  <c r="P50" i="9"/>
  <c r="O50" i="9"/>
  <c r="N50" i="9"/>
  <c r="P49" i="9"/>
  <c r="O49" i="9"/>
  <c r="N49" i="9"/>
  <c r="P48" i="9"/>
  <c r="O48" i="9"/>
  <c r="N48" i="9"/>
  <c r="P47" i="9"/>
  <c r="O47" i="9"/>
  <c r="N47" i="9"/>
  <c r="P46" i="9"/>
  <c r="O46" i="9"/>
  <c r="N46" i="9"/>
  <c r="P45" i="9"/>
  <c r="O45" i="9"/>
  <c r="N45" i="9"/>
  <c r="P44" i="9"/>
  <c r="O44" i="9"/>
  <c r="N44" i="9"/>
  <c r="P43" i="9"/>
  <c r="O43" i="9"/>
  <c r="N43" i="9"/>
  <c r="P42" i="9"/>
  <c r="O42" i="9"/>
  <c r="N42" i="9"/>
  <c r="P41" i="9"/>
  <c r="O41" i="9"/>
  <c r="N41" i="9"/>
  <c r="P40" i="9"/>
  <c r="O40" i="9"/>
  <c r="N40" i="9"/>
  <c r="P39" i="9"/>
  <c r="O39" i="9"/>
  <c r="N39" i="9"/>
  <c r="P38" i="9"/>
  <c r="O38" i="9"/>
  <c r="N38" i="9"/>
  <c r="P37" i="9"/>
  <c r="O37" i="9"/>
  <c r="N37" i="9"/>
  <c r="P36" i="9"/>
  <c r="O36" i="9"/>
  <c r="N36" i="9"/>
  <c r="P35" i="9"/>
  <c r="O35" i="9"/>
  <c r="N35" i="9"/>
  <c r="P34" i="9"/>
  <c r="O34" i="9"/>
  <c r="N34" i="9"/>
  <c r="P33" i="9"/>
  <c r="O33" i="9"/>
  <c r="N33" i="9"/>
  <c r="P32" i="9"/>
  <c r="O32" i="9"/>
  <c r="N32" i="9"/>
  <c r="P31" i="9"/>
  <c r="O31" i="9"/>
  <c r="N31" i="9"/>
  <c r="P30" i="9"/>
  <c r="O30" i="9"/>
  <c r="N30" i="9"/>
  <c r="P29" i="9"/>
  <c r="O29" i="9"/>
  <c r="N29" i="9"/>
  <c r="P28" i="9"/>
  <c r="O28" i="9"/>
  <c r="N28" i="9"/>
  <c r="P27" i="9"/>
  <c r="O27" i="9"/>
  <c r="N27" i="9"/>
  <c r="P26" i="9"/>
  <c r="O26" i="9"/>
  <c r="N26" i="9"/>
  <c r="P25" i="9"/>
  <c r="O25" i="9"/>
  <c r="N25" i="9"/>
  <c r="P24" i="9"/>
  <c r="O24" i="9"/>
  <c r="N24" i="9"/>
  <c r="P21" i="9"/>
  <c r="N21" i="9"/>
  <c r="E12" i="9"/>
  <c r="P20" i="9"/>
  <c r="O20" i="9"/>
  <c r="N20" i="9"/>
  <c r="P19" i="9"/>
  <c r="O19" i="9"/>
  <c r="P18" i="9"/>
  <c r="O18" i="9"/>
  <c r="N18" i="9"/>
  <c r="P17" i="9"/>
  <c r="O17" i="9"/>
  <c r="N17" i="9"/>
  <c r="E17" i="9"/>
  <c r="P16" i="9"/>
  <c r="O16" i="9"/>
  <c r="N16" i="9"/>
  <c r="P15" i="9"/>
  <c r="O15" i="9"/>
  <c r="N15" i="9"/>
  <c r="P14" i="9"/>
  <c r="O14" i="9"/>
  <c r="N14" i="9"/>
  <c r="E14" i="9"/>
  <c r="P13" i="9"/>
  <c r="O13" i="9"/>
  <c r="N13" i="9"/>
  <c r="P12" i="9"/>
  <c r="O12" i="9"/>
  <c r="N12" i="9"/>
  <c r="P11" i="9"/>
  <c r="O11" i="9"/>
  <c r="N11" i="9"/>
  <c r="E11" i="9"/>
  <c r="P10" i="9"/>
  <c r="O10" i="9"/>
  <c r="N10" i="9"/>
  <c r="P9" i="9"/>
  <c r="O9" i="9"/>
  <c r="N9" i="9"/>
  <c r="E9" i="9"/>
  <c r="P8" i="9"/>
  <c r="O8" i="9"/>
  <c r="N8" i="9"/>
  <c r="P7" i="9"/>
  <c r="O7" i="9"/>
  <c r="N7" i="9"/>
  <c r="P6" i="9"/>
  <c r="O6" i="9"/>
  <c r="N6" i="9"/>
  <c r="E6" i="9"/>
  <c r="J184" i="9" l="1"/>
  <c r="J177" i="9"/>
  <c r="J179" i="9"/>
  <c r="J181" i="9"/>
  <c r="J176" i="9"/>
  <c r="J178" i="9"/>
  <c r="J183" i="9"/>
  <c r="N187" i="9"/>
  <c r="J182" i="9"/>
  <c r="J186" i="9"/>
  <c r="J180" i="9"/>
  <c r="J157" i="9"/>
  <c r="J151" i="9"/>
  <c r="J156" i="9"/>
  <c r="J158" i="9"/>
  <c r="J159" i="9"/>
  <c r="J161" i="9"/>
  <c r="J121" i="9"/>
  <c r="J73" i="9"/>
  <c r="J57" i="9"/>
  <c r="J62" i="9"/>
  <c r="J68" i="9"/>
  <c r="J83" i="9"/>
  <c r="J61" i="9"/>
  <c r="J70" i="9"/>
  <c r="J60" i="9"/>
  <c r="J76" i="9"/>
  <c r="J78" i="9"/>
  <c r="J81" i="9"/>
  <c r="J65" i="9"/>
  <c r="J69" i="9"/>
  <c r="J103" i="9"/>
  <c r="J38" i="9"/>
  <c r="J30" i="9"/>
  <c r="J45" i="9"/>
  <c r="J49" i="9"/>
  <c r="J28" i="9"/>
  <c r="J44" i="9"/>
  <c r="J46" i="9"/>
  <c r="J48" i="9"/>
  <c r="J50" i="9"/>
  <c r="J52" i="9"/>
  <c r="J51" i="9"/>
  <c r="J26" i="9"/>
  <c r="J42" i="9"/>
  <c r="J36" i="9"/>
  <c r="J47" i="9"/>
  <c r="J32" i="9"/>
  <c r="J24" i="9"/>
  <c r="J40" i="9"/>
  <c r="J34" i="9"/>
  <c r="N53" i="9"/>
  <c r="J7" i="9"/>
  <c r="J9" i="9"/>
  <c r="J11" i="9"/>
  <c r="J18" i="9"/>
  <c r="J6" i="9"/>
  <c r="J14" i="9"/>
  <c r="J15" i="9"/>
  <c r="J13" i="9"/>
  <c r="J17" i="9"/>
  <c r="J8" i="9"/>
  <c r="J124" i="9"/>
  <c r="J137" i="9"/>
  <c r="J129" i="9"/>
  <c r="J132" i="9"/>
  <c r="J112" i="9"/>
  <c r="J113" i="9"/>
  <c r="J111" i="9"/>
  <c r="J19" i="9"/>
  <c r="J10" i="9"/>
  <c r="J12" i="9"/>
  <c r="J16" i="9"/>
  <c r="E151" i="9"/>
  <c r="E159" i="9"/>
  <c r="N162" i="9"/>
  <c r="E19" i="9"/>
  <c r="J59" i="9"/>
  <c r="J67" i="9"/>
  <c r="J75" i="9"/>
  <c r="J80" i="9"/>
  <c r="E120" i="9"/>
  <c r="J123" i="9"/>
  <c r="E128" i="9"/>
  <c r="J131" i="9"/>
  <c r="E136" i="9"/>
  <c r="J140" i="9"/>
  <c r="N141" i="9"/>
  <c r="E158" i="9"/>
  <c r="E8" i="9"/>
  <c r="E16" i="9"/>
  <c r="E13" i="9"/>
  <c r="J25" i="9"/>
  <c r="J27" i="9"/>
  <c r="J29" i="9"/>
  <c r="J31" i="9"/>
  <c r="J33" i="9"/>
  <c r="J35" i="9"/>
  <c r="J37" i="9"/>
  <c r="J39" i="9"/>
  <c r="J41" i="9"/>
  <c r="J43" i="9"/>
  <c r="J56" i="9"/>
  <c r="J64" i="9"/>
  <c r="J72" i="9"/>
  <c r="E82" i="9"/>
  <c r="E112" i="9"/>
  <c r="J120" i="9"/>
  <c r="E125" i="9"/>
  <c r="J128" i="9"/>
  <c r="E133" i="9"/>
  <c r="J136" i="9"/>
  <c r="E155" i="9"/>
  <c r="N95" i="9"/>
  <c r="J126" i="9"/>
  <c r="J134" i="9"/>
  <c r="J77" i="9"/>
  <c r="J82" i="9"/>
  <c r="E122" i="9"/>
  <c r="J125" i="9"/>
  <c r="E130" i="9"/>
  <c r="J133" i="9"/>
  <c r="E138" i="9"/>
  <c r="E161" i="9"/>
  <c r="J118" i="9"/>
  <c r="E7" i="9"/>
  <c r="E15" i="9"/>
  <c r="E20" i="9"/>
  <c r="J58" i="9"/>
  <c r="J66" i="9"/>
  <c r="J74" i="9"/>
  <c r="J79" i="9"/>
  <c r="E119" i="9"/>
  <c r="J122" i="9"/>
  <c r="E127" i="9"/>
  <c r="J130" i="9"/>
  <c r="J138" i="9"/>
  <c r="E157" i="9"/>
  <c r="E95" i="9"/>
  <c r="E10" i="9"/>
  <c r="E18" i="9"/>
  <c r="J63" i="9"/>
  <c r="E81" i="9"/>
  <c r="J85" i="9"/>
  <c r="J114" i="9"/>
  <c r="J119" i="9"/>
  <c r="E100" i="9" l="1"/>
  <c r="E103" i="9"/>
  <c r="E106" i="9"/>
  <c r="E101" i="9"/>
  <c r="E92" i="9"/>
  <c r="E104" i="9"/>
  <c r="E93" i="9"/>
  <c r="E105" i="9"/>
  <c r="E90" i="9"/>
  <c r="E97" i="9"/>
  <c r="E94" i="9"/>
  <c r="E102" i="9"/>
  <c r="E91" i="9"/>
  <c r="E141" i="9" l="1"/>
  <c r="E115" i="9"/>
  <c r="E147" i="9"/>
  <c r="E162" i="9"/>
  <c r="E53" i="9"/>
  <c r="E21" i="9"/>
  <c r="E86" i="9"/>
  <c r="E108" i="9"/>
  <c r="K10" i="1" l="1"/>
  <c r="K12" i="1" s="1"/>
  <c r="AT136" i="11" l="1"/>
  <c r="AT131" i="11"/>
  <c r="AQ131" i="11"/>
  <c r="AS131" i="11" s="1"/>
  <c r="AT130" i="11"/>
  <c r="AS130" i="11"/>
  <c r="AT129" i="11"/>
  <c r="AS129" i="11"/>
  <c r="AT128" i="11"/>
  <c r="AS128" i="11"/>
  <c r="AT127" i="11"/>
  <c r="AS127" i="11"/>
  <c r="AT126" i="11"/>
  <c r="AS126" i="11"/>
  <c r="AT125" i="11"/>
  <c r="AS125" i="11"/>
  <c r="AT124" i="11"/>
  <c r="AS124" i="11"/>
  <c r="AT123" i="11"/>
  <c r="AS123" i="11"/>
  <c r="AT122" i="11"/>
  <c r="AS122" i="11"/>
  <c r="AT121" i="11"/>
  <c r="AS121" i="11"/>
  <c r="AT120" i="11"/>
  <c r="AQ120" i="11"/>
  <c r="AQ136" i="11" s="1"/>
  <c r="AS136" i="11" s="1"/>
  <c r="AT119" i="11"/>
  <c r="AQ119" i="11"/>
  <c r="AS119" i="11" s="1"/>
  <c r="AT115" i="11"/>
  <c r="AS115" i="11"/>
  <c r="AT114" i="11"/>
  <c r="AS114" i="11"/>
  <c r="AT113" i="11"/>
  <c r="AS113" i="11"/>
  <c r="AT112" i="11"/>
  <c r="AS112" i="11"/>
  <c r="AT111" i="11"/>
  <c r="AS111" i="11"/>
  <c r="AT110" i="11"/>
  <c r="AS110" i="11"/>
  <c r="AT109" i="11"/>
  <c r="AQ109" i="11"/>
  <c r="AS109" i="11" s="1"/>
  <c r="AT101" i="11"/>
  <c r="AS101" i="11"/>
  <c r="AT100" i="11"/>
  <c r="AS100" i="11"/>
  <c r="AT99" i="11"/>
  <c r="AS99" i="11"/>
  <c r="AT98" i="11"/>
  <c r="AS98" i="11"/>
  <c r="AT97" i="11"/>
  <c r="AS97" i="11"/>
  <c r="AT96" i="11"/>
  <c r="AS96" i="11"/>
  <c r="AT94" i="11"/>
  <c r="AS94" i="11"/>
  <c r="AT93" i="11"/>
  <c r="AS93" i="11"/>
  <c r="AT92" i="11"/>
  <c r="AS92" i="11"/>
  <c r="AT91" i="11"/>
  <c r="AS91" i="11"/>
  <c r="AT90" i="11"/>
  <c r="AQ90" i="11"/>
  <c r="AS90" i="11" s="1"/>
  <c r="AT89" i="11"/>
  <c r="AS89" i="11"/>
  <c r="AT85" i="11"/>
  <c r="AS85" i="11"/>
  <c r="AT69" i="11"/>
  <c r="AS69" i="11"/>
  <c r="AT67" i="11"/>
  <c r="AS67" i="11"/>
  <c r="AT66" i="11"/>
  <c r="AS66" i="11"/>
  <c r="AT65" i="11"/>
  <c r="AS65" i="11"/>
  <c r="AT64" i="11"/>
  <c r="AS64" i="11"/>
  <c r="AT63" i="11"/>
  <c r="AS63" i="11"/>
  <c r="AT62" i="11"/>
  <c r="AS62" i="11"/>
  <c r="AT61" i="11"/>
  <c r="AS61" i="11"/>
  <c r="AT60" i="11"/>
  <c r="AS60" i="11"/>
  <c r="AT59" i="11"/>
  <c r="AS59" i="11"/>
  <c r="AT57" i="11"/>
  <c r="AS57" i="11"/>
  <c r="AT56" i="11"/>
  <c r="AS56" i="11"/>
  <c r="AT55" i="11"/>
  <c r="AS55" i="11"/>
  <c r="AT54" i="11"/>
  <c r="AS54" i="11"/>
  <c r="AT52" i="11"/>
  <c r="AQ52" i="11"/>
  <c r="AS52" i="11" s="1"/>
  <c r="AT51" i="11"/>
  <c r="AS51" i="11"/>
  <c r="AT28" i="11"/>
  <c r="AS28" i="11"/>
  <c r="AT27" i="11"/>
  <c r="AS27" i="11"/>
  <c r="AT26" i="11"/>
  <c r="AS26" i="11"/>
  <c r="AT25" i="11"/>
  <c r="AS25" i="11"/>
  <c r="AT24" i="11"/>
  <c r="AS24" i="11"/>
  <c r="AT23" i="11"/>
  <c r="AS23" i="11"/>
  <c r="AT22" i="11"/>
  <c r="AS22" i="11"/>
  <c r="AT20" i="11"/>
  <c r="AQ20" i="11"/>
  <c r="AS20" i="11" s="1"/>
  <c r="AT19" i="11"/>
  <c r="AS19" i="11"/>
  <c r="AT14" i="11"/>
  <c r="AS14" i="11"/>
  <c r="AT13" i="11"/>
  <c r="AS13" i="11"/>
  <c r="AT12" i="11"/>
  <c r="AS12" i="11"/>
  <c r="AT11" i="11"/>
  <c r="AS11" i="11"/>
  <c r="AT10" i="11"/>
  <c r="AS10" i="11"/>
  <c r="AT8" i="11"/>
  <c r="AS8" i="11"/>
  <c r="AT7" i="11"/>
  <c r="AS7" i="11"/>
  <c r="AT6" i="11"/>
  <c r="AS6" i="11"/>
  <c r="AT5" i="11"/>
  <c r="AS5" i="11"/>
  <c r="I12" i="1"/>
  <c r="H12" i="1"/>
  <c r="G12" i="1"/>
  <c r="F12" i="1"/>
  <c r="E12" i="1"/>
  <c r="D12" i="1"/>
  <c r="J12" i="1"/>
  <c r="F14" i="12"/>
  <c r="F13" i="12"/>
  <c r="F12" i="12"/>
  <c r="F11" i="12"/>
  <c r="F10" i="12"/>
  <c r="F9" i="12"/>
  <c r="F8" i="12"/>
  <c r="F7" i="12"/>
  <c r="AS120" i="11" l="1"/>
  <c r="R170" i="9"/>
  <c r="R188" i="9"/>
  <c r="N107" i="9"/>
  <c r="J104" i="9"/>
  <c r="N163" i="9" l="1"/>
  <c r="J93" i="9"/>
  <c r="J95" i="9"/>
  <c r="J106" i="9"/>
  <c r="J100" i="9"/>
  <c r="J97" i="9"/>
  <c r="J102" i="9"/>
  <c r="J105" i="9"/>
  <c r="J92" i="9"/>
  <c r="J107" i="9"/>
  <c r="N108" i="9"/>
  <c r="J91" i="9"/>
  <c r="E107" i="9"/>
  <c r="J90" i="9"/>
  <c r="J94" i="9"/>
  <c r="J101" i="9"/>
  <c r="J53" i="9" l="1"/>
  <c r="J86" i="9"/>
  <c r="R163" i="9"/>
  <c r="J147" i="9"/>
  <c r="J21" i="9"/>
  <c r="J108" i="9"/>
  <c r="J162" i="9"/>
  <c r="J141" i="9"/>
  <c r="J115" i="9"/>
</calcChain>
</file>

<file path=xl/sharedStrings.xml><?xml version="1.0" encoding="utf-8"?>
<sst xmlns="http://schemas.openxmlformats.org/spreadsheetml/2006/main" count="702" uniqueCount="282">
  <si>
    <t>EQUITY BASED FUNDS</t>
  </si>
  <si>
    <t>Total</t>
  </si>
  <si>
    <t>S/N</t>
  </si>
  <si>
    <t>FUND</t>
  </si>
  <si>
    <t>Unit Price</t>
  </si>
  <si>
    <t>N</t>
  </si>
  <si>
    <t>Stanbic IBTC Asset Mgt. Limited</t>
  </si>
  <si>
    <t>Stanbic  IBTC Nigerian Equity Fund</t>
  </si>
  <si>
    <t>Asset &amp; Resources Mgt. Co. Ltd</t>
  </si>
  <si>
    <t>ARM Discovery Fund</t>
  </si>
  <si>
    <t>FSDH Asset Management Ltd</t>
  </si>
  <si>
    <t>Coral Growth Fund</t>
  </si>
  <si>
    <t>Frontier Fund</t>
  </si>
  <si>
    <t>Chapel Hill Denham Mgt. Limited</t>
  </si>
  <si>
    <t>Paramount Equity Fund</t>
  </si>
  <si>
    <t>ARM Aggressive Growth Fund</t>
  </si>
  <si>
    <t>Zenith Asset Management Ltd</t>
  </si>
  <si>
    <t>Zenith Equity Fund</t>
  </si>
  <si>
    <t>Afrinvest Equity Fund</t>
  </si>
  <si>
    <t>FBN Money Market Fund</t>
  </si>
  <si>
    <t>ARM Money Market Fund</t>
  </si>
  <si>
    <t>Stanbic IBTC Bond Fund</t>
  </si>
  <si>
    <t>Nigeria International Debt Fund</t>
  </si>
  <si>
    <t>Coral Income Fund</t>
  </si>
  <si>
    <t>Zenith Income Fund</t>
  </si>
  <si>
    <t>SFS Capital Nigeria Ltd</t>
  </si>
  <si>
    <t>Union Homes REITS</t>
  </si>
  <si>
    <t>Stanbic IBTC Balanced Fund</t>
  </si>
  <si>
    <t>Lotus Capital Limited</t>
  </si>
  <si>
    <t>Lotus Halal Inv. Fund</t>
  </si>
  <si>
    <t>Stanbic IBTC Ethical Fund</t>
  </si>
  <si>
    <t>ARM Ethical Fund</t>
  </si>
  <si>
    <t>Nigeria Energy Sector Fund</t>
  </si>
  <si>
    <t>Mutual Funds Total</t>
  </si>
  <si>
    <t>Vetiva Fund Managers Limited</t>
  </si>
  <si>
    <t>VG 30 ETF</t>
  </si>
  <si>
    <t>New Gold Managers (Proprietary) Ltd</t>
  </si>
  <si>
    <t>New Gold ETF</t>
  </si>
  <si>
    <t>ETF Total</t>
  </si>
  <si>
    <t>Stanbic IBTC Money Market Fund</t>
  </si>
  <si>
    <t>SFS Fixed Income Fund</t>
  </si>
  <si>
    <t>AIICO Capital Ltd</t>
  </si>
  <si>
    <t>AIICO Money Market Fund</t>
  </si>
  <si>
    <t>Vetiva Fund Managers</t>
  </si>
  <si>
    <t>Stanbic IBTC Asset Mgt.Limited</t>
  </si>
  <si>
    <t>Stanbic IBTC ETF 30 Fund</t>
  </si>
  <si>
    <t>United Capital Asset Mgt. Ltd</t>
  </si>
  <si>
    <t>Sub-Total</t>
  </si>
  <si>
    <t>Grand Total</t>
  </si>
  <si>
    <t>MONEY MARKET FUNDS</t>
  </si>
  <si>
    <t>Legacy Equity Fund</t>
  </si>
  <si>
    <t>EXCHANGE TRADED FUNDS</t>
  </si>
  <si>
    <t>Lotus Halal ETF</t>
  </si>
  <si>
    <t>Investment One Funds Management Limited</t>
  </si>
  <si>
    <t>PACAM Balanced Fund</t>
  </si>
  <si>
    <t>Vantage Guaranteed Income Fund</t>
  </si>
  <si>
    <t>VCG ETF</t>
  </si>
  <si>
    <t>VI ETF</t>
  </si>
  <si>
    <t>Vantage Balanced Fund</t>
  </si>
  <si>
    <t>FBN Nigeria Smart Beta Equity Fund</t>
  </si>
  <si>
    <t>Meristem Equity Market Fund</t>
  </si>
  <si>
    <t>Meristem Wealth Management Limited</t>
  </si>
  <si>
    <t>Meristem Money Market Fund</t>
  </si>
  <si>
    <t>SCM Capital Limited</t>
  </si>
  <si>
    <t>Afrinvest Asset Mgt Ltd.</t>
  </si>
  <si>
    <t>NAV</t>
  </si>
  <si>
    <t>VETBANK ETF</t>
  </si>
  <si>
    <t>MIXED FUNDS</t>
  </si>
  <si>
    <t>% on Total</t>
  </si>
  <si>
    <t>% Change (Current from Previous)</t>
  </si>
  <si>
    <t>Stanbic IBTC Guaranteed Investment Fund</t>
  </si>
  <si>
    <t>FUNDS</t>
  </si>
  <si>
    <t>Stanbic IBTC Imaan Fund</t>
  </si>
  <si>
    <t>ETHICAL FUNDS</t>
  </si>
  <si>
    <t>Stanbic IBTC Aggressive Fund (Sub Fund)</t>
  </si>
  <si>
    <t>Stanbic IBTC Absolute Fund (Sub Fund)</t>
  </si>
  <si>
    <t>Stanbic IBTC Conservative Fund (Sub Fund)</t>
  </si>
  <si>
    <t>8-Weeks Volatility Measure (%)</t>
  </si>
  <si>
    <t>8-WEEKS VOLATILITY MEASURE</t>
  </si>
  <si>
    <t>Mkt Cap</t>
  </si>
  <si>
    <t>Market Cap (N)</t>
  </si>
  <si>
    <t>Unit Price (N)</t>
  </si>
  <si>
    <t>United Capital Balanced Fund</t>
  </si>
  <si>
    <t>United Capital Equity Fund</t>
  </si>
  <si>
    <t>United Capital Money Market Fund</t>
  </si>
  <si>
    <t>%</t>
  </si>
  <si>
    <t>8-Weeks Average (%)</t>
  </si>
  <si>
    <t>8-Weeks % Change</t>
  </si>
  <si>
    <t>AXA Mansard Investments Limited</t>
  </si>
  <si>
    <t>AXA Mansard Equity Income Fund</t>
  </si>
  <si>
    <t>AXA Mansard Money Market Fund</t>
  </si>
  <si>
    <t>NAV and Unit Price as at Week Ended July 29, 2016</t>
  </si>
  <si>
    <t>Market Capitalization as at July 29, 2016</t>
  </si>
  <si>
    <t>Lotus Capital Fixed Income Fund</t>
  </si>
  <si>
    <t>Greenwich Plus Money Market Fund</t>
  </si>
  <si>
    <t>Greenwich Asset Management Limited</t>
  </si>
  <si>
    <t>Cordros Asset Management Limited</t>
  </si>
  <si>
    <t>Cordros Money Market Fund</t>
  </si>
  <si>
    <t>PAC Asset Management Limited</t>
  </si>
  <si>
    <t>PACAM Fixed Income Fund</t>
  </si>
  <si>
    <t>Vetiva S &amp; P Nig. Sovereign Bond ETF</t>
  </si>
  <si>
    <t>Stanbic IBTC Dollar Fund</t>
  </si>
  <si>
    <t>SIAML ETF 40</t>
  </si>
  <si>
    <t>PACAM Money Market Fund</t>
  </si>
  <si>
    <t>Lotus Capital Halal ETF</t>
  </si>
  <si>
    <t>Chapel Hill Denham Money Market Fund</t>
  </si>
  <si>
    <t>Abacus Money Market Fund</t>
  </si>
  <si>
    <t>EDC Fund Management Limited</t>
  </si>
  <si>
    <t>EDC Money Market Fund Class B</t>
  </si>
  <si>
    <t>EDC Money Market Fund Class A</t>
  </si>
  <si>
    <t>EDC Fixed Income Fund</t>
  </si>
  <si>
    <t>Kedari Investment Fund (KIF)</t>
  </si>
  <si>
    <t>Capital Express Asset and Trust Limited</t>
  </si>
  <si>
    <t>Lead Asset Management Limited</t>
  </si>
  <si>
    <t>Lead Fixed Income Fund</t>
  </si>
  <si>
    <t>CEAT Fixed Income Fund</t>
  </si>
  <si>
    <t>ValuAlliance Asset Management Limited</t>
  </si>
  <si>
    <t xml:space="preserve">Coronation Asset Management </t>
  </si>
  <si>
    <t>Coronation Money Market Fund</t>
  </si>
  <si>
    <t>Coronation Balanced Fund</t>
  </si>
  <si>
    <t>Coronation Fixed Income Fund</t>
  </si>
  <si>
    <t>Nigeria Entertainment Fund</t>
  </si>
  <si>
    <t>Legacy Debt Fund</t>
  </si>
  <si>
    <t>Zenith Money Market Fund</t>
  </si>
  <si>
    <t>-</t>
  </si>
  <si>
    <t>MOVING AVERAGE:</t>
  </si>
  <si>
    <t>Afrinvest Plutus Fund</t>
  </si>
  <si>
    <t>AIICO Balanced Fund</t>
  </si>
  <si>
    <t>Chapel Hill Denham Management Limited</t>
  </si>
  <si>
    <t>Chapel Hill Denham Nig. Infra Debt Fund (NIDF)</t>
  </si>
  <si>
    <t>Unit Price (%)</t>
  </si>
  <si>
    <t>Mkt Cap    (%)</t>
  </si>
  <si>
    <t>Legacy USD Bond Fund</t>
  </si>
  <si>
    <t>Legacy Money Market Fund</t>
  </si>
  <si>
    <t>GDL Money Market Fund</t>
  </si>
  <si>
    <t>Vantage Equity Income Fund</t>
  </si>
  <si>
    <t>Vantage Dollar Fund</t>
  </si>
  <si>
    <t>Valualliance Value Fund</t>
  </si>
  <si>
    <t>PACAM Equity Fund</t>
  </si>
  <si>
    <t>FBN Nigeria Balanced Fund</t>
  </si>
  <si>
    <t>PACAM Eurobond Fund</t>
  </si>
  <si>
    <t>Lotus Halal Investment Fund</t>
  </si>
  <si>
    <t>Lead Balanced Fund</t>
  </si>
  <si>
    <t>Stanbic IBTC Shariah Fixed Income Fund</t>
  </si>
  <si>
    <t>Vetiva Money Market Fund</t>
  </si>
  <si>
    <t>First City Asset Management Limited</t>
  </si>
  <si>
    <t>First Ally Asset Management Limited</t>
  </si>
  <si>
    <t>FAAM Money Market Fund</t>
  </si>
  <si>
    <t>Anchoria Asset Management Limited</t>
  </si>
  <si>
    <t>Anchoria Equity Fund</t>
  </si>
  <si>
    <t>Anchoria Money Market Fund</t>
  </si>
  <si>
    <t>Anchoria Fixed Income Fund</t>
  </si>
  <si>
    <t>Anchoria Money Market  Fund</t>
  </si>
  <si>
    <t>SFS Real Estate Investment Trust Fund</t>
  </si>
  <si>
    <t>ALPHA ETF</t>
  </si>
  <si>
    <t>Cordros Dollar Fund</t>
  </si>
  <si>
    <t>Capital Express Balanced Fund</t>
  </si>
  <si>
    <t>ARM Fixed Income Fund</t>
  </si>
  <si>
    <t>Afrinvest Dollar Fund</t>
  </si>
  <si>
    <t>ARM Eurobond Fund</t>
  </si>
  <si>
    <t>AVA Global Asset Managers Limited</t>
  </si>
  <si>
    <t>AVA GAM Fixed Income Dollar Fund</t>
  </si>
  <si>
    <t>Trustbanc Asset Management Limited</t>
  </si>
  <si>
    <t>Trustbanc Money Market Fund</t>
  </si>
  <si>
    <t>Trustbanc Money Market  Fund</t>
  </si>
  <si>
    <t>NET ASSET VALUE</t>
  </si>
  <si>
    <t>FSDH Dollar Fund</t>
  </si>
  <si>
    <t>Narration:</t>
  </si>
  <si>
    <t>ARM Discovery Balanced Fund</t>
  </si>
  <si>
    <t>Cordros Milestone Fund</t>
  </si>
  <si>
    <t>United Capital Fixed Income Fund</t>
  </si>
  <si>
    <t>ValuAlliance Value Fund</t>
  </si>
  <si>
    <t>ValuAlliance Money Market  Fund</t>
  </si>
  <si>
    <t>ACAP CanaryGrowth Fund</t>
  </si>
  <si>
    <t xml:space="preserve">Novambl Asset Management </t>
  </si>
  <si>
    <t>Nova Hybrid Fund</t>
  </si>
  <si>
    <t>Nova Dollar Fixed Income Fund</t>
  </si>
  <si>
    <t>Nova Prime Money Market Fund</t>
  </si>
  <si>
    <t>Nigerian Real Estate Investment Trust</t>
  </si>
  <si>
    <t>United Capital Sukuk Fund</t>
  </si>
  <si>
    <t>United Capital Eurobond Fund</t>
  </si>
  <si>
    <t>Stanbic IBTC Enhanced Short-Term Fixed Income Fund</t>
  </si>
  <si>
    <t>Coral Money Market Fund (FSDH Treasury Bill Fund)</t>
  </si>
  <si>
    <t>% Change in ETFs Total Mkt. Cap.</t>
  </si>
  <si>
    <t>% Change in CIS Total NAV</t>
  </si>
  <si>
    <t>Coral Balanced Fund (Coral Growth Fund)</t>
  </si>
  <si>
    <t>AVA GAM Fixed Income Fund</t>
  </si>
  <si>
    <t>Emerging Africa Asset Management Limited</t>
  </si>
  <si>
    <t>Emerging Africa Money Market Fund</t>
  </si>
  <si>
    <t>Emerging Africa Bond Fund</t>
  </si>
  <si>
    <t>Emerging Africa Eurobond Fund</t>
  </si>
  <si>
    <t>Norrenberger Investment &amp; Capital Mgt. Ltd.</t>
  </si>
  <si>
    <t>Norrenberger Islamic Fund</t>
  </si>
  <si>
    <t>GDL Income Fund</t>
  </si>
  <si>
    <t>Growth &amp; Development Asset Management Limited</t>
  </si>
  <si>
    <t>CardinalStone Fixed Income Alpha Fund</t>
  </si>
  <si>
    <t>CardinalStone Asset Mgt. Limited</t>
  </si>
  <si>
    <t>Core Asset Management Limited</t>
  </si>
  <si>
    <t>Core Investment Money Market Fund</t>
  </si>
  <si>
    <t>Core Value Mixed Fund</t>
  </si>
  <si>
    <t>GDL Canary Growth Fund</t>
  </si>
  <si>
    <t>UPDC Real Estate Investment Trust</t>
  </si>
  <si>
    <t>Meristem Value ETF</t>
  </si>
  <si>
    <t>Meristem Growth ETF</t>
  </si>
  <si>
    <t>FBNQuest Asset Management Limited</t>
  </si>
  <si>
    <t>FBN Halal Fund</t>
  </si>
  <si>
    <t>Nova Hybrid Balanced Fund</t>
  </si>
  <si>
    <t>Norrenberger Money Market Fund</t>
  </si>
  <si>
    <t>ESG Impact Fund (Zenith Ethical Fund)</t>
  </si>
  <si>
    <t>Zenith Asset Management Ltd.</t>
  </si>
  <si>
    <t>FBN Balanced Fund</t>
  </si>
  <si>
    <t>FBN Bond Fund (FBN Fixed Income Fund)</t>
  </si>
  <si>
    <t>Nigeria Dollar Income Fund</t>
  </si>
  <si>
    <t>BONDS/FIXED INCOME FUNDS</t>
  </si>
  <si>
    <t>FUND MANAGER</t>
  </si>
  <si>
    <t>DOLLAR FUNDS</t>
  </si>
  <si>
    <t>DOLLAR FUNDS (EUROBONDS)</t>
  </si>
  <si>
    <t>DOLLAR FUNDS (FIXED INCOME)</t>
  </si>
  <si>
    <t>SHARI'AH COMPLIANT FUNDS</t>
  </si>
  <si>
    <t>SHARI'AH COMPLIANT FUNDS (EQUITIES)</t>
  </si>
  <si>
    <t>SHARI'AH COMPLIANT FUNDS (FIXED INCOME)</t>
  </si>
  <si>
    <t>INFRASTRUCTURE FUNDS</t>
  </si>
  <si>
    <t>Stanbic IBTC Infrastructure Fund</t>
  </si>
  <si>
    <t>Infrastructure Funds Total</t>
  </si>
  <si>
    <t>NAV (N)</t>
  </si>
  <si>
    <t>NAV (%)</t>
  </si>
  <si>
    <t>Net Asset Value (N)</t>
  </si>
  <si>
    <t>NAV/Unit (N)</t>
  </si>
  <si>
    <t>NAV/Unit (%)</t>
  </si>
  <si>
    <t>SHARI'AH COMPLAINT FUNDS</t>
  </si>
  <si>
    <t>% Change in Total NAV of Infra Funds</t>
  </si>
  <si>
    <t>Women Investment Fund (Gender/Diversity)</t>
  </si>
  <si>
    <t>United Capital Wealth for Women Fund (Gender/Diversity)</t>
  </si>
  <si>
    <t>Emerging Africa Balanced-Diversity Fund (Gender/Diversity)</t>
  </si>
  <si>
    <t>FBN Bond Fund (Fixed Income)</t>
  </si>
  <si>
    <t>REAL ESTATE INVESTMENT TRUSTS</t>
  </si>
  <si>
    <t>REAL ESTATE INVESTMENT TRUST</t>
  </si>
  <si>
    <t>Bid Price (N)</t>
  </si>
  <si>
    <t>Offer Price (N)</t>
  </si>
  <si>
    <t>Yield (%)</t>
  </si>
  <si>
    <t>Difference</t>
  </si>
  <si>
    <t>Futureview Equity Fund</t>
  </si>
  <si>
    <t>Futureview Asset Management Limited</t>
  </si>
  <si>
    <t>Nigeria Infrastructure Debt Fund (NIDF)</t>
  </si>
  <si>
    <t>MARKET CAPITALIZATION OF EXCHANGE TRADED FUNDS</t>
  </si>
  <si>
    <t>Nigerian Bond Fund</t>
  </si>
  <si>
    <t>BALANCED FUNDS</t>
  </si>
  <si>
    <t>Cordros Fixed Income Fund</t>
  </si>
  <si>
    <t>Greenwich ALPHA ETF</t>
  </si>
  <si>
    <t>Nigeria Real Estate Investment Trust</t>
  </si>
  <si>
    <t>Stanbic IBTC Nigerian Equity Fund</t>
  </si>
  <si>
    <t>ARM Short Term Bond Fund</t>
  </si>
  <si>
    <t>AXA Mansard Dollar Bond Fund</t>
  </si>
  <si>
    <t>CapitalTrust Halal Fixed Income Fund</t>
  </si>
  <si>
    <t>CapitalTrust Investments &amp; Asset Management Ltd.</t>
  </si>
  <si>
    <t>Coral Money Market Fund</t>
  </si>
  <si>
    <t>Cordros Halal Fixed Income Fund</t>
  </si>
  <si>
    <t>Nigeria Bond Fund</t>
  </si>
  <si>
    <t>Women's Balanced Fund</t>
  </si>
  <si>
    <t>Greenwich Balanced  Fund (Nigeria Entertainment)</t>
  </si>
  <si>
    <t>EDC Balanced Fund</t>
  </si>
  <si>
    <t>EDC Halal Fund</t>
  </si>
  <si>
    <t>Futureview Dollar Fund</t>
  </si>
  <si>
    <t>NAV and Unit Price as at Week Ended September 9, 2022</t>
  </si>
  <si>
    <t>DLM Asset Management Limited</t>
  </si>
  <si>
    <t>DLM Fixed Income Fund</t>
  </si>
  <si>
    <t>NAV and Unit Price as at Week Ended September 16, 2022</t>
  </si>
  <si>
    <t>FBN Dollar Fund (Retail)</t>
  </si>
  <si>
    <t>NAV and Unit Price as at Week Ended September 23, 2022</t>
  </si>
  <si>
    <t>NAV and Unit Price as at Week Ended September 30, 2022</t>
  </si>
  <si>
    <t>NAV and Unit Price as at Week Ended October 7, 2022</t>
  </si>
  <si>
    <t>United Capital Wealth for Women Fund</t>
  </si>
  <si>
    <t>Balanced Strategy Fund</t>
  </si>
  <si>
    <t>ESG Impact Fund</t>
  </si>
  <si>
    <t>NAV and Unit Price as at Week Ended October 14, 2022</t>
  </si>
  <si>
    <t>NAV and Unit Price as at Week Ended October 21, 2022</t>
  </si>
  <si>
    <t>NAV, Unit Price and Yield as at Week Ended October 28, 2022</t>
  </si>
  <si>
    <t>NAV and Unit Price as at Week Ended October 28, 2022</t>
  </si>
  <si>
    <t>NET ASSET VALUES AND UNIT PRICES OF COLLECTIVE INVESTMENT SCHEMES AS AT WEEK ENDED NOVEMBER 4, 2022</t>
  </si>
  <si>
    <t>NAV, Unit Price and Yield as at Week Ended November 4, 2022</t>
  </si>
  <si>
    <t>NAV and Unit Price as at Week Ended November 4, 2022</t>
  </si>
  <si>
    <t>The chart above shows that Money Market Fund category has 42.04% share of the Total NAV, followed by Bond/Fixed Income Fund with 26.10%, Dollar Fund (Eurobonds and Fixed Income) at 23.69%, Real Estate Investment Trust at 3.31%.  Next is Balanced Fund at 2.12%, Shari'ah Compliant Fund at 1.44%, Equity Fund at 1.10% and Ethical Fund at 0.20%.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</si>
</sst>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0.0%"/>
    <numFmt numFmtId="167" formatCode="_(* #,##0_);_(* \(#,##0\);_(* &quot;-&quot;??_);_(@_)"/>
    <numFmt numFmtId="168" formatCode="[$€-2]\ #,##0.00_);[Red]\([$€-2]\ #,##0.00\)"/>
    <numFmt numFmtId="169" formatCode="_-* #,##0.0000_-;\-* #,##0.0000_-;_-* &quot;-&quot;??_-;_-@_-"/>
  </numFmts>
  <fonts count="88">
    <font>
      <sz val="11"/>
      <color theme="1"/>
      <name val="Calibri"/>
      <family val="2"/>
      <scheme val="minor"/>
    </font>
    <font>
      <sz val="8"/>
      <name val="Arial Narrow"/>
      <family val="2"/>
    </font>
    <font>
      <b/>
      <sz val="8"/>
      <name val="Arial Narrow"/>
      <family val="2"/>
    </font>
    <font>
      <b/>
      <i/>
      <sz val="8"/>
      <name val="Arial Narrow"/>
      <family val="2"/>
    </font>
    <font>
      <b/>
      <strike/>
      <sz val="8"/>
      <name val="Arial Narrow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sz val="8"/>
      <color theme="1"/>
      <name val="Arial Narrow"/>
      <family val="2"/>
    </font>
    <font>
      <sz val="8"/>
      <color theme="1"/>
      <name val="Arial Narrow"/>
      <family val="2"/>
    </font>
    <font>
      <b/>
      <strike/>
      <sz val="8"/>
      <color theme="1"/>
      <name val="Arial Narrow"/>
      <family val="2"/>
    </font>
    <font>
      <b/>
      <sz val="8"/>
      <color rgb="FFFF0000"/>
      <name val="Arial Narrow"/>
      <family val="2"/>
    </font>
    <font>
      <sz val="11"/>
      <color rgb="FF000000"/>
      <name val="SpeakOT-Regular"/>
    </font>
    <font>
      <b/>
      <sz val="8"/>
      <color rgb="FF000000"/>
      <name val="Arial Narrow"/>
      <family val="2"/>
    </font>
    <font>
      <b/>
      <strike/>
      <sz val="8"/>
      <color rgb="FF000000"/>
      <name val="Arial Narrow"/>
      <family val="2"/>
    </font>
    <font>
      <sz val="8"/>
      <color rgb="FF000000"/>
      <name val="Arial Narrow"/>
      <family val="2"/>
    </font>
    <font>
      <b/>
      <i/>
      <sz val="8"/>
      <color rgb="FF9BBB59"/>
      <name val="Arial Narrow"/>
      <family val="2"/>
    </font>
    <font>
      <sz val="8"/>
      <color rgb="FF0F243E"/>
      <name val="Arial Narrow"/>
      <family val="2"/>
    </font>
    <font>
      <sz val="11"/>
      <color theme="1"/>
      <name val="Century Gothic"/>
      <family val="2"/>
    </font>
    <font>
      <sz val="10"/>
      <color theme="1"/>
      <name val="Calibri"/>
      <family val="2"/>
      <scheme val="minor"/>
    </font>
    <font>
      <sz val="11"/>
      <color theme="1"/>
      <name val="SpeakOT-Regular"/>
    </font>
    <font>
      <b/>
      <sz val="12"/>
      <color rgb="FF0F243E"/>
      <name val="Calibri"/>
      <family val="2"/>
      <scheme val="minor"/>
    </font>
    <font>
      <sz val="9"/>
      <color rgb="FF244061"/>
      <name val="Calibri"/>
      <family val="2"/>
      <scheme val="minor"/>
    </font>
    <font>
      <sz val="8.25"/>
      <color theme="1"/>
      <name val="Times New Roman"/>
      <family val="1"/>
    </font>
    <font>
      <sz val="12"/>
      <color rgb="FF006FC9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Arial"/>
      <family val="2"/>
    </font>
    <font>
      <sz val="10"/>
      <color theme="1"/>
      <name val="Times New Roman"/>
      <family val="1"/>
    </font>
    <font>
      <sz val="11"/>
      <color theme="1"/>
      <name val="Calibri"/>
      <family val="2"/>
    </font>
    <font>
      <b/>
      <sz val="12"/>
      <color rgb="FFFFFFFF"/>
      <name val="Century Gothic"/>
      <family val="2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1F497D"/>
      <name val="Arial"/>
      <family val="2"/>
    </font>
    <font>
      <sz val="8.5"/>
      <color rgb="FF696C75"/>
      <name val="SpeakOT-Regular"/>
    </font>
    <font>
      <sz val="11"/>
      <color rgb="FF244061"/>
      <name val="Calibri"/>
      <family val="2"/>
      <scheme val="minor"/>
    </font>
    <font>
      <b/>
      <sz val="48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1F4E79"/>
      <name val="Gill Sans MT"/>
      <family val="2"/>
    </font>
    <font>
      <sz val="11"/>
      <color rgb="FF1F4E79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3.9"/>
      <color indexed="8"/>
      <name val="Arial"/>
      <family val="2"/>
    </font>
    <font>
      <sz val="10"/>
      <color indexed="8"/>
      <name val="MS Sans Serif"/>
      <family val="2"/>
    </font>
    <font>
      <b/>
      <sz val="18"/>
      <color theme="3"/>
      <name val="Cambria"/>
      <family val="2"/>
      <scheme val="major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1"/>
      <color theme="4"/>
      <name val="Arial Narrow"/>
      <family val="2"/>
    </font>
    <font>
      <b/>
      <sz val="14"/>
      <color rgb="FFFF0000"/>
      <name val="Arial"/>
      <family val="2"/>
    </font>
    <font>
      <b/>
      <sz val="9"/>
      <color rgb="FFFF0000"/>
      <name val="Arial Narrow"/>
      <family val="2"/>
    </font>
    <font>
      <b/>
      <sz val="8"/>
      <color rgb="FF00B050"/>
      <name val="Arial Narrow"/>
      <family val="2"/>
    </font>
    <font>
      <sz val="10"/>
      <color theme="1"/>
      <name val="Arial"/>
      <family val="2"/>
    </font>
    <font>
      <sz val="11"/>
      <color theme="1"/>
      <name val="Arial Narrow"/>
      <family val="2"/>
    </font>
    <font>
      <sz val="10"/>
      <color rgb="FFFF0000"/>
      <name val="Arial Narrow"/>
      <family val="2"/>
    </font>
    <font>
      <sz val="8"/>
      <color theme="1"/>
      <name val="Times New Roman"/>
      <family val="1"/>
    </font>
    <font>
      <sz val="8"/>
      <color rgb="FF000000"/>
      <name val="SpeakOT-Bold"/>
    </font>
    <font>
      <sz val="10"/>
      <color theme="1"/>
      <name val="Futura Bk BT"/>
      <family val="2"/>
    </font>
    <font>
      <b/>
      <sz val="10"/>
      <name val="Arial Narrow"/>
      <family val="2"/>
    </font>
    <font>
      <sz val="18"/>
      <color theme="3"/>
      <name val="Cambria"/>
      <family val="2"/>
      <scheme val="major"/>
    </font>
    <font>
      <b/>
      <sz val="10"/>
      <color theme="1"/>
      <name val="Verdana"/>
      <family val="2"/>
    </font>
    <font>
      <i/>
      <sz val="8"/>
      <name val="Arial Narrow"/>
      <family val="2"/>
    </font>
    <font>
      <i/>
      <sz val="8"/>
      <name val="Calibri"/>
      <family val="2"/>
      <scheme val="minor"/>
    </font>
    <font>
      <b/>
      <sz val="14"/>
      <color rgb="FFFF0000"/>
      <name val="Arial Narrow"/>
      <family val="2"/>
    </font>
    <font>
      <b/>
      <sz val="10"/>
      <color rgb="FFFF0000"/>
      <name val="Arial Narrow"/>
      <family val="2"/>
    </font>
    <font>
      <sz val="10"/>
      <color indexed="8"/>
      <name val="Arial"/>
      <family val="2"/>
    </font>
    <font>
      <sz val="10"/>
      <name val="Calibri"/>
      <family val="1"/>
      <scheme val="minor"/>
    </font>
    <font>
      <sz val="11"/>
      <color theme="1"/>
      <name val="Agency FB"/>
      <family val="2"/>
    </font>
    <font>
      <sz val="11"/>
      <color rgb="FF3F3F76"/>
      <name val="Agency FB"/>
      <family val="2"/>
    </font>
    <font>
      <b/>
      <sz val="11"/>
      <color rgb="FFFA7D00"/>
      <name val="Agency FB"/>
      <family val="2"/>
    </font>
    <font>
      <sz val="8"/>
      <color theme="1"/>
      <name val="Arial"/>
      <family val="2"/>
    </font>
    <font>
      <sz val="14"/>
      <color rgb="FF002060"/>
      <name val="Calibri"/>
      <family val="2"/>
      <scheme val="minor"/>
    </font>
    <font>
      <sz val="10"/>
      <color theme="1"/>
      <name val="Corbel"/>
      <family val="2"/>
    </font>
  </fonts>
  <fills count="50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E7F9DD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8DB4E3"/>
        <bgColor rgb="FF000000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rgb="FF00206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rgb="FFC6C6C6"/>
      </right>
      <top/>
      <bottom style="medium">
        <color rgb="FFC6C6C6"/>
      </bottom>
      <diagonal/>
    </border>
    <border>
      <left/>
      <right style="medium">
        <color rgb="FFC6C6C6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9777">
    <xf numFmtId="0" fontId="0" fillId="0" borderId="0"/>
    <xf numFmtId="0" fontId="6" fillId="2" borderId="0" applyNumberFormat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7" fillId="0" borderId="0" applyNumberFormat="0" applyFill="0" applyBorder="0" applyAlignment="0" applyProtection="0"/>
    <xf numFmtId="9" fontId="5" fillId="0" borderId="0" applyFont="0" applyFill="0" applyBorder="0" applyAlignment="0" applyProtection="0"/>
    <xf numFmtId="0" fontId="43" fillId="0" borderId="12" applyNumberFormat="0" applyFill="0" applyAlignment="0" applyProtection="0"/>
    <xf numFmtId="0" fontId="44" fillId="0" borderId="13" applyNumberFormat="0" applyFill="0" applyAlignment="0" applyProtection="0"/>
    <xf numFmtId="0" fontId="45" fillId="0" borderId="14" applyNumberFormat="0" applyFill="0" applyAlignment="0" applyProtection="0"/>
    <xf numFmtId="0" fontId="45" fillId="0" borderId="0" applyNumberFormat="0" applyFill="0" applyBorder="0" applyAlignment="0" applyProtection="0"/>
    <xf numFmtId="0" fontId="46" fillId="14" borderId="0" applyNumberFormat="0" applyBorder="0" applyAlignment="0" applyProtection="0"/>
    <xf numFmtId="0" fontId="48" fillId="16" borderId="15" applyNumberFormat="0" applyAlignment="0" applyProtection="0"/>
    <xf numFmtId="0" fontId="49" fillId="17" borderId="16" applyNumberFormat="0" applyAlignment="0" applyProtection="0"/>
    <xf numFmtId="0" fontId="50" fillId="17" borderId="15" applyNumberFormat="0" applyAlignment="0" applyProtection="0"/>
    <xf numFmtId="0" fontId="51" fillId="0" borderId="17" applyNumberFormat="0" applyFill="0" applyAlignment="0" applyProtection="0"/>
    <xf numFmtId="0" fontId="52" fillId="18" borderId="18" applyNumberFormat="0" applyAlignment="0" applyProtection="0"/>
    <xf numFmtId="0" fontId="9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8" fillId="0" borderId="20" applyNumberFormat="0" applyFill="0" applyAlignment="0" applyProtection="0"/>
    <xf numFmtId="0" fontId="54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4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4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4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4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4" fillId="40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5" fillId="0" borderId="0"/>
    <xf numFmtId="43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43" fontId="56" fillId="0" borderId="0" applyFont="0" applyFill="0" applyBorder="0" applyAlignment="0" applyProtection="0"/>
    <xf numFmtId="0" fontId="57" fillId="0" borderId="0"/>
    <xf numFmtId="0" fontId="58" fillId="0" borderId="0" applyNumberFormat="0" applyFill="0" applyBorder="0" applyAlignment="0" applyProtection="0"/>
    <xf numFmtId="0" fontId="47" fillId="15" borderId="0" applyNumberFormat="0" applyBorder="0" applyAlignment="0" applyProtection="0"/>
    <xf numFmtId="0" fontId="54" fillId="23" borderId="0" applyNumberFormat="0" applyBorder="0" applyAlignment="0" applyProtection="0"/>
    <xf numFmtId="0" fontId="54" fillId="27" borderId="0" applyNumberFormat="0" applyBorder="0" applyAlignment="0" applyProtection="0"/>
    <xf numFmtId="0" fontId="54" fillId="31" borderId="0" applyNumberFormat="0" applyBorder="0" applyAlignment="0" applyProtection="0"/>
    <xf numFmtId="0" fontId="54" fillId="35" borderId="0" applyNumberFormat="0" applyBorder="0" applyAlignment="0" applyProtection="0"/>
    <xf numFmtId="0" fontId="54" fillId="39" borderId="0" applyNumberFormat="0" applyBorder="0" applyAlignment="0" applyProtection="0"/>
    <xf numFmtId="0" fontId="54" fillId="43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9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60" fillId="0" borderId="0" applyFont="0" applyFill="0" applyBorder="0" applyAlignment="0" applyProtection="0"/>
    <xf numFmtId="0" fontId="55" fillId="0" borderId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5" fillId="0" borderId="0"/>
    <xf numFmtId="43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0" fontId="58" fillId="0" borderId="0" applyNumberFormat="0" applyFill="0" applyBorder="0" applyAlignment="0" applyProtection="0"/>
    <xf numFmtId="0" fontId="47" fillId="15" borderId="0" applyNumberFormat="0" applyBorder="0" applyAlignment="0" applyProtection="0"/>
    <xf numFmtId="0" fontId="54" fillId="23" borderId="0" applyNumberFormat="0" applyBorder="0" applyAlignment="0" applyProtection="0"/>
    <xf numFmtId="0" fontId="54" fillId="27" borderId="0" applyNumberFormat="0" applyBorder="0" applyAlignment="0" applyProtection="0"/>
    <xf numFmtId="0" fontId="54" fillId="31" borderId="0" applyNumberFormat="0" applyBorder="0" applyAlignment="0" applyProtection="0"/>
    <xf numFmtId="0" fontId="54" fillId="35" borderId="0" applyNumberFormat="0" applyBorder="0" applyAlignment="0" applyProtection="0"/>
    <xf numFmtId="0" fontId="54" fillId="39" borderId="0" applyNumberFormat="0" applyBorder="0" applyAlignment="0" applyProtection="0"/>
    <xf numFmtId="0" fontId="54" fillId="43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5" fillId="0" borderId="0"/>
    <xf numFmtId="43" fontId="55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0" fillId="0" borderId="0" applyFont="0" applyFill="0" applyBorder="0" applyAlignment="0" applyProtection="0"/>
    <xf numFmtId="0" fontId="5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5" fillId="0" borderId="0"/>
    <xf numFmtId="43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5" fillId="0" borderId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72" fillId="0" borderId="0"/>
    <xf numFmtId="0" fontId="74" fillId="0" borderId="0" applyNumberFormat="0" applyFill="0" applyBorder="0" applyAlignment="0" applyProtection="0"/>
    <xf numFmtId="0" fontId="47" fillId="15" borderId="0" applyNumberFormat="0" applyBorder="0" applyAlignment="0" applyProtection="0"/>
    <xf numFmtId="0" fontId="5" fillId="19" borderId="19" applyNumberFormat="0" applyFont="0" applyAlignment="0" applyProtection="0"/>
    <xf numFmtId="0" fontId="54" fillId="23" borderId="0" applyNumberFormat="0" applyBorder="0" applyAlignment="0" applyProtection="0"/>
    <xf numFmtId="0" fontId="54" fillId="27" borderId="0" applyNumberFormat="0" applyBorder="0" applyAlignment="0" applyProtection="0"/>
    <xf numFmtId="0" fontId="54" fillId="31" borderId="0" applyNumberFormat="0" applyBorder="0" applyAlignment="0" applyProtection="0"/>
    <xf numFmtId="0" fontId="54" fillId="35" borderId="0" applyNumberFormat="0" applyBorder="0" applyAlignment="0" applyProtection="0"/>
    <xf numFmtId="0" fontId="54" fillId="39" borderId="0" applyNumberFormat="0" applyBorder="0" applyAlignment="0" applyProtection="0"/>
    <xf numFmtId="0" fontId="54" fillId="43" borderId="0" applyNumberFormat="0" applyBorder="0" applyAlignment="0" applyProtection="0"/>
    <xf numFmtId="43" fontId="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168" fontId="55" fillId="0" borderId="0" applyFont="0" applyFill="0" applyBorder="0" applyAlignment="0" applyProtection="0"/>
    <xf numFmtId="168" fontId="55" fillId="0" borderId="0" applyFont="0" applyFill="0" applyBorder="0" applyAlignment="0" applyProtection="0"/>
    <xf numFmtId="0" fontId="57" fillId="0" borderId="0"/>
    <xf numFmtId="0" fontId="57" fillId="0" borderId="0"/>
    <xf numFmtId="0" fontId="55" fillId="0" borderId="0"/>
    <xf numFmtId="0" fontId="57" fillId="0" borderId="0"/>
    <xf numFmtId="0" fontId="57" fillId="0" borderId="0"/>
    <xf numFmtId="0" fontId="57" fillId="0" borderId="0"/>
    <xf numFmtId="0" fontId="80" fillId="0" borderId="0">
      <alignment vertical="top"/>
    </xf>
    <xf numFmtId="0" fontId="80" fillId="0" borderId="0">
      <alignment vertical="top"/>
    </xf>
    <xf numFmtId="0" fontId="55" fillId="0" borderId="0">
      <alignment wrapText="1"/>
    </xf>
    <xf numFmtId="0" fontId="57" fillId="0" borderId="0"/>
    <xf numFmtId="0" fontId="57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81" fillId="0" borderId="0"/>
    <xf numFmtId="164" fontId="55" fillId="0" borderId="0" applyFont="0" applyFill="0" applyBorder="0" applyAlignment="0" applyProtection="0"/>
    <xf numFmtId="0" fontId="82" fillId="48" borderId="0" applyNumberFormat="0" applyBorder="0" applyAlignment="0" applyProtection="0"/>
    <xf numFmtId="0" fontId="83" fillId="16" borderId="15" applyNumberFormat="0" applyAlignment="0" applyProtection="0"/>
    <xf numFmtId="0" fontId="84" fillId="17" borderId="15" applyNumberFormat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0" fillId="0" borderId="0"/>
    <xf numFmtId="0" fontId="5" fillId="0" borderId="0"/>
    <xf numFmtId="0" fontId="55" fillId="0" borderId="0" applyNumberFormat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497">
    <xf numFmtId="0" fontId="0" fillId="0" borderId="0" xfId="0"/>
    <xf numFmtId="166" fontId="5" fillId="0" borderId="0" xfId="6" applyNumberFormat="1" applyFont="1"/>
    <xf numFmtId="0" fontId="9" fillId="3" borderId="0" xfId="0" applyFont="1" applyFill="1"/>
    <xf numFmtId="0" fontId="10" fillId="0" borderId="0" xfId="0" applyFont="1" applyBorder="1" applyAlignment="1">
      <alignment horizontal="center"/>
    </xf>
    <xf numFmtId="0" fontId="10" fillId="0" borderId="0" xfId="0" applyFont="1" applyBorder="1"/>
    <xf numFmtId="0" fontId="10" fillId="0" borderId="0" xfId="0" applyFont="1" applyBorder="1" applyAlignment="1">
      <alignment wrapText="1"/>
    </xf>
    <xf numFmtId="0" fontId="10" fillId="0" borderId="0" xfId="0" applyFont="1" applyBorder="1" applyAlignment="1">
      <alignment vertical="top" wrapText="1"/>
    </xf>
    <xf numFmtId="3" fontId="10" fillId="0" borderId="0" xfId="0" applyNumberFormat="1" applyFont="1" applyBorder="1" applyAlignment="1">
      <alignment wrapText="1"/>
    </xf>
    <xf numFmtId="165" fontId="5" fillId="0" borderId="0" xfId="2" applyFont="1"/>
    <xf numFmtId="0" fontId="0" fillId="0" borderId="0" xfId="0" applyBorder="1"/>
    <xf numFmtId="165" fontId="5" fillId="0" borderId="0" xfId="2" applyFont="1" applyBorder="1"/>
    <xf numFmtId="166" fontId="5" fillId="0" borderId="0" xfId="6" applyNumberFormat="1" applyFont="1" applyBorder="1"/>
    <xf numFmtId="165" fontId="13" fillId="6" borderId="0" xfId="2" applyFont="1" applyFill="1" applyBorder="1" applyAlignment="1">
      <alignment horizontal="right" vertical="top" wrapText="1"/>
    </xf>
    <xf numFmtId="0" fontId="2" fillId="6" borderId="1" xfId="0" applyFont="1" applyFill="1" applyBorder="1"/>
    <xf numFmtId="165" fontId="2" fillId="9" borderId="1" xfId="2" applyNumberFormat="1" applyFont="1" applyFill="1" applyBorder="1" applyAlignment="1">
      <alignment horizontal="right" vertical="center" wrapText="1"/>
    </xf>
    <xf numFmtId="4" fontId="17" fillId="9" borderId="1" xfId="2" applyNumberFormat="1" applyFont="1" applyFill="1" applyBorder="1" applyAlignment="1">
      <alignment horizontal="right" vertical="center" wrapText="1"/>
    </xf>
    <xf numFmtId="0" fontId="0" fillId="0" borderId="0" xfId="0" applyAlignment="1">
      <alignment vertical="center"/>
    </xf>
    <xf numFmtId="0" fontId="2" fillId="8" borderId="1" xfId="0" applyFont="1" applyFill="1" applyBorder="1" applyAlignment="1">
      <alignment horizontal="center" vertical="center"/>
    </xf>
    <xf numFmtId="0" fontId="2" fillId="8" borderId="3" xfId="0" applyFont="1" applyFill="1" applyBorder="1" applyAlignment="1">
      <alignment horizontal="center" vertical="center"/>
    </xf>
    <xf numFmtId="0" fontId="17" fillId="9" borderId="1" xfId="0" applyFont="1" applyFill="1" applyBorder="1" applyAlignment="1">
      <alignment horizontal="center" vertical="center"/>
    </xf>
    <xf numFmtId="0" fontId="17" fillId="9" borderId="1" xfId="0" applyFont="1" applyFill="1" applyBorder="1" applyAlignment="1">
      <alignment horizontal="center" vertical="center" wrapText="1"/>
    </xf>
    <xf numFmtId="0" fontId="4" fillId="10" borderId="1" xfId="0" applyFont="1" applyFill="1" applyBorder="1" applyAlignment="1">
      <alignment horizontal="center" vertical="center" wrapText="1"/>
    </xf>
    <xf numFmtId="0" fontId="4" fillId="11" borderId="1" xfId="0" applyFont="1" applyFill="1" applyBorder="1" applyAlignment="1">
      <alignment horizontal="center" vertical="center" wrapText="1"/>
    </xf>
    <xf numFmtId="0" fontId="4" fillId="12" borderId="1" xfId="0" applyFont="1" applyFill="1" applyBorder="1" applyAlignment="1">
      <alignment horizontal="center" vertical="center" wrapText="1"/>
    </xf>
    <xf numFmtId="0" fontId="18" fillId="9" borderId="1" xfId="0" applyFont="1" applyFill="1" applyBorder="1" applyAlignment="1">
      <alignment horizontal="center" vertical="center" wrapText="1"/>
    </xf>
    <xf numFmtId="10" fontId="1" fillId="10" borderId="1" xfId="6" applyNumberFormat="1" applyFont="1" applyFill="1" applyBorder="1" applyAlignment="1">
      <alignment horizontal="center" vertical="center" wrapText="1"/>
    </xf>
    <xf numFmtId="10" fontId="1" fillId="11" borderId="1" xfId="6" applyNumberFormat="1" applyFont="1" applyFill="1" applyBorder="1" applyAlignment="1">
      <alignment horizontal="center" vertical="center" wrapText="1"/>
    </xf>
    <xf numFmtId="10" fontId="1" fillId="12" borderId="1" xfId="6" applyNumberFormat="1" applyFont="1" applyFill="1" applyBorder="1" applyAlignment="1">
      <alignment horizontal="center" vertical="center" wrapText="1"/>
    </xf>
    <xf numFmtId="10" fontId="2" fillId="8" borderId="1" xfId="6" applyNumberFormat="1" applyFont="1" applyFill="1" applyBorder="1" applyAlignment="1">
      <alignment vertical="center"/>
    </xf>
    <xf numFmtId="10" fontId="5" fillId="0" borderId="0" xfId="6" applyNumberFormat="1" applyFont="1" applyAlignment="1">
      <alignment vertical="center"/>
    </xf>
    <xf numFmtId="4" fontId="19" fillId="9" borderId="1" xfId="0" applyNumberFormat="1" applyFont="1" applyFill="1" applyBorder="1" applyAlignment="1">
      <alignment vertical="center"/>
    </xf>
    <xf numFmtId="10" fontId="13" fillId="0" borderId="0" xfId="6" applyNumberFormat="1" applyFont="1" applyAlignment="1">
      <alignment vertical="center"/>
    </xf>
    <xf numFmtId="9" fontId="5" fillId="0" borderId="0" xfId="6" applyFont="1" applyAlignment="1">
      <alignment vertical="center"/>
    </xf>
    <xf numFmtId="165" fontId="19" fillId="9" borderId="1" xfId="2" applyFont="1" applyFill="1" applyBorder="1" applyAlignment="1">
      <alignment horizontal="right" vertical="center"/>
    </xf>
    <xf numFmtId="0" fontId="19" fillId="9" borderId="1" xfId="0" applyFont="1" applyFill="1" applyBorder="1" applyAlignment="1">
      <alignment vertical="center"/>
    </xf>
    <xf numFmtId="4" fontId="19" fillId="9" borderId="1" xfId="0" applyNumberFormat="1" applyFont="1" applyFill="1" applyBorder="1" applyAlignment="1">
      <alignment vertical="center" wrapText="1"/>
    </xf>
    <xf numFmtId="2" fontId="19" fillId="9" borderId="1" xfId="0" applyNumberFormat="1" applyFont="1" applyFill="1" applyBorder="1" applyAlignment="1">
      <alignment vertical="center" wrapText="1"/>
    </xf>
    <xf numFmtId="4" fontId="19" fillId="9" borderId="1" xfId="2" applyNumberFormat="1" applyFont="1" applyFill="1" applyBorder="1" applyAlignment="1">
      <alignment horizontal="right" vertical="center"/>
    </xf>
    <xf numFmtId="165" fontId="20" fillId="9" borderId="1" xfId="1" applyNumberFormat="1" applyFont="1" applyFill="1" applyBorder="1" applyAlignment="1">
      <alignment horizontal="right" vertical="center"/>
    </xf>
    <xf numFmtId="4" fontId="20" fillId="9" borderId="1" xfId="1" applyNumberFormat="1" applyFont="1" applyFill="1" applyBorder="1" applyAlignment="1">
      <alignment horizontal="right" vertical="center"/>
    </xf>
    <xf numFmtId="165" fontId="19" fillId="9" borderId="1" xfId="2" applyFont="1" applyFill="1" applyBorder="1" applyAlignment="1">
      <alignment vertical="center"/>
    </xf>
    <xf numFmtId="165" fontId="19" fillId="9" borderId="1" xfId="2" applyFont="1" applyFill="1" applyBorder="1" applyAlignment="1">
      <alignment vertical="center" wrapText="1"/>
    </xf>
    <xf numFmtId="165" fontId="17" fillId="9" borderId="1" xfId="2" applyFont="1" applyFill="1" applyBorder="1" applyAlignment="1">
      <alignment horizontal="right" vertical="center" wrapText="1"/>
    </xf>
    <xf numFmtId="4" fontId="17" fillId="9" borderId="1" xfId="2" applyNumberFormat="1" applyFont="1" applyFill="1" applyBorder="1" applyAlignment="1">
      <alignment vertical="center" wrapText="1"/>
    </xf>
    <xf numFmtId="4" fontId="19" fillId="9" borderId="1" xfId="0" applyNumberFormat="1" applyFont="1" applyFill="1" applyBorder="1" applyAlignment="1">
      <alignment horizontal="right" vertical="center"/>
    </xf>
    <xf numFmtId="4" fontId="17" fillId="9" borderId="1" xfId="0" applyNumberFormat="1" applyFont="1" applyFill="1" applyBorder="1" applyAlignment="1">
      <alignment horizontal="right" vertical="center"/>
    </xf>
    <xf numFmtId="4" fontId="17" fillId="9" borderId="1" xfId="2" applyNumberFormat="1" applyFont="1" applyFill="1" applyBorder="1" applyAlignment="1">
      <alignment horizontal="right" vertical="center"/>
    </xf>
    <xf numFmtId="43" fontId="1" fillId="9" borderId="1" xfId="2" applyNumberFormat="1" applyFont="1" applyFill="1" applyBorder="1" applyAlignment="1">
      <alignment vertical="center"/>
    </xf>
    <xf numFmtId="3" fontId="19" fillId="9" borderId="1" xfId="0" applyNumberFormat="1" applyFont="1" applyFill="1" applyBorder="1" applyAlignment="1">
      <alignment vertical="center"/>
    </xf>
    <xf numFmtId="4" fontId="19" fillId="9" borderId="1" xfId="2" applyNumberFormat="1" applyFont="1" applyFill="1" applyBorder="1" applyAlignment="1">
      <alignment horizontal="right" vertical="center" wrapText="1"/>
    </xf>
    <xf numFmtId="0" fontId="1" fillId="9" borderId="1" xfId="0" applyFont="1" applyFill="1" applyBorder="1" applyAlignment="1">
      <alignment vertical="center"/>
    </xf>
    <xf numFmtId="43" fontId="19" fillId="9" borderId="1" xfId="2" applyNumberFormat="1" applyFont="1" applyFill="1" applyBorder="1" applyAlignment="1">
      <alignment vertical="center"/>
    </xf>
    <xf numFmtId="4" fontId="1" fillId="9" borderId="1" xfId="0" applyNumberFormat="1" applyFont="1" applyFill="1" applyBorder="1" applyAlignment="1">
      <alignment vertical="center"/>
    </xf>
    <xf numFmtId="4" fontId="21" fillId="9" borderId="1" xfId="0" applyNumberFormat="1" applyFont="1" applyFill="1" applyBorder="1" applyAlignment="1">
      <alignment vertical="center"/>
    </xf>
    <xf numFmtId="0" fontId="21" fillId="9" borderId="1" xfId="0" applyFont="1" applyFill="1" applyBorder="1" applyAlignment="1">
      <alignment vertical="center"/>
    </xf>
    <xf numFmtId="165" fontId="19" fillId="9" borderId="1" xfId="2" applyFont="1" applyFill="1" applyBorder="1" applyAlignment="1">
      <alignment horizontal="right" vertical="center" wrapText="1"/>
    </xf>
    <xf numFmtId="4" fontId="2" fillId="9" borderId="1" xfId="0" applyNumberFormat="1" applyFont="1" applyFill="1" applyBorder="1" applyAlignment="1">
      <alignment vertical="center"/>
    </xf>
    <xf numFmtId="0" fontId="2" fillId="9" borderId="1" xfId="0" applyFont="1" applyFill="1" applyBorder="1" applyAlignment="1">
      <alignment vertical="center"/>
    </xf>
    <xf numFmtId="165" fontId="17" fillId="9" borderId="1" xfId="2" applyFont="1" applyFill="1" applyBorder="1" applyAlignment="1">
      <alignment horizontal="right" vertical="center"/>
    </xf>
    <xf numFmtId="165" fontId="17" fillId="0" borderId="1" xfId="2" applyFont="1" applyBorder="1" applyAlignment="1">
      <alignment horizontal="right" vertical="center" wrapText="1"/>
    </xf>
    <xf numFmtId="4" fontId="17" fillId="0" borderId="1" xfId="2" applyNumberFormat="1" applyFont="1" applyBorder="1" applyAlignment="1">
      <alignment horizontal="right" vertical="center" wrapText="1"/>
    </xf>
    <xf numFmtId="0" fontId="17" fillId="13" borderId="1" xfId="0" applyFont="1" applyFill="1" applyBorder="1" applyAlignment="1">
      <alignment horizontal="center" vertical="center"/>
    </xf>
    <xf numFmtId="0" fontId="17" fillId="13" borderId="1" xfId="0" applyFont="1" applyFill="1" applyBorder="1" applyAlignment="1">
      <alignment horizontal="center" vertical="center" wrapText="1"/>
    </xf>
    <xf numFmtId="165" fontId="3" fillId="9" borderId="1" xfId="2" applyFont="1" applyFill="1" applyBorder="1" applyAlignment="1">
      <alignment horizontal="right" vertical="center" wrapText="1"/>
    </xf>
    <xf numFmtId="4" fontId="2" fillId="9" borderId="1" xfId="2" applyNumberFormat="1" applyFont="1" applyFill="1" applyBorder="1" applyAlignment="1">
      <alignment horizontal="right" vertical="center" wrapText="1"/>
    </xf>
    <xf numFmtId="0" fontId="15" fillId="4" borderId="5" xfId="0" applyFont="1" applyFill="1" applyBorder="1" applyAlignment="1">
      <alignment horizontal="right" vertical="center" wrapText="1"/>
    </xf>
    <xf numFmtId="165" fontId="15" fillId="9" borderId="2" xfId="2" applyFont="1" applyFill="1" applyBorder="1" applyAlignment="1">
      <alignment horizontal="right" vertical="center" wrapText="1"/>
    </xf>
    <xf numFmtId="4" fontId="17" fillId="9" borderId="2" xfId="0" applyNumberFormat="1" applyFont="1" applyFill="1" applyBorder="1" applyAlignment="1">
      <alignment horizontal="right" vertical="center"/>
    </xf>
    <xf numFmtId="0" fontId="0" fillId="0" borderId="0" xfId="0" applyFont="1"/>
    <xf numFmtId="0" fontId="14" fillId="6" borderId="1" xfId="0" applyFont="1" applyFill="1" applyBorder="1" applyAlignment="1">
      <alignment horizontal="center" vertical="top" wrapText="1"/>
    </xf>
    <xf numFmtId="4" fontId="1" fillId="6" borderId="1" xfId="0" applyNumberFormat="1" applyFont="1" applyFill="1" applyBorder="1"/>
    <xf numFmtId="0" fontId="1" fillId="6" borderId="1" xfId="0" applyFont="1" applyFill="1" applyBorder="1"/>
    <xf numFmtId="4" fontId="1" fillId="6" borderId="1" xfId="2" applyNumberFormat="1" applyFont="1" applyFill="1" applyBorder="1" applyAlignment="1">
      <alignment horizontal="right"/>
    </xf>
    <xf numFmtId="165" fontId="2" fillId="6" borderId="1" xfId="2" applyFont="1" applyFill="1" applyBorder="1" applyAlignment="1">
      <alignment horizontal="right" vertical="top" wrapText="1"/>
    </xf>
    <xf numFmtId="4" fontId="2" fillId="6" borderId="1" xfId="2" applyNumberFormat="1" applyFont="1" applyFill="1" applyBorder="1" applyAlignment="1">
      <alignment vertical="top" wrapText="1"/>
    </xf>
    <xf numFmtId="4" fontId="2" fillId="6" borderId="1" xfId="2" applyNumberFormat="1" applyFont="1" applyFill="1" applyBorder="1" applyAlignment="1">
      <alignment horizontal="right" vertical="top" wrapText="1"/>
    </xf>
    <xf numFmtId="4" fontId="1" fillId="6" borderId="1" xfId="0" applyNumberFormat="1" applyFont="1" applyFill="1" applyBorder="1" applyAlignment="1">
      <alignment horizontal="right"/>
    </xf>
    <xf numFmtId="4" fontId="2" fillId="6" borderId="1" xfId="2" applyNumberFormat="1" applyFont="1" applyFill="1" applyBorder="1" applyAlignment="1">
      <alignment horizontal="right"/>
    </xf>
    <xf numFmtId="165" fontId="1" fillId="6" borderId="1" xfId="2" applyFont="1" applyFill="1" applyBorder="1"/>
    <xf numFmtId="2" fontId="1" fillId="6" borderId="1" xfId="0" applyNumberFormat="1" applyFont="1" applyFill="1" applyBorder="1"/>
    <xf numFmtId="4" fontId="1" fillId="6" borderId="1" xfId="2" applyNumberFormat="1" applyFont="1" applyFill="1" applyBorder="1" applyAlignment="1">
      <alignment horizontal="right" vertical="top" wrapText="1"/>
    </xf>
    <xf numFmtId="165" fontId="1" fillId="6" borderId="1" xfId="2" applyFont="1" applyFill="1" applyBorder="1" applyAlignment="1">
      <alignment horizontal="right" vertical="top" wrapText="1"/>
    </xf>
    <xf numFmtId="165" fontId="2" fillId="6" borderId="1" xfId="2" applyFont="1" applyFill="1" applyBorder="1" applyAlignment="1">
      <alignment horizontal="right"/>
    </xf>
    <xf numFmtId="165" fontId="3" fillId="6" borderId="1" xfId="2" applyFont="1" applyFill="1" applyBorder="1" applyAlignment="1">
      <alignment horizontal="right" vertical="top" wrapText="1"/>
    </xf>
    <xf numFmtId="10" fontId="13" fillId="8" borderId="1" xfId="6" applyNumberFormat="1" applyFont="1" applyFill="1" applyBorder="1" applyAlignment="1">
      <alignment horizontal="center" vertical="top" wrapText="1"/>
    </xf>
    <xf numFmtId="10" fontId="2" fillId="8" borderId="3" xfId="6" applyNumberFormat="1" applyFont="1" applyFill="1" applyBorder="1" applyAlignment="1">
      <alignment vertical="center"/>
    </xf>
    <xf numFmtId="165" fontId="3" fillId="9" borderId="7" xfId="2" applyFont="1" applyFill="1" applyBorder="1" applyAlignment="1">
      <alignment horizontal="right" vertical="center" wrapText="1"/>
    </xf>
    <xf numFmtId="4" fontId="2" fillId="9" borderId="7" xfId="2" applyNumberFormat="1" applyFont="1" applyFill="1" applyBorder="1" applyAlignment="1">
      <alignment horizontal="right" vertical="center" wrapText="1"/>
    </xf>
    <xf numFmtId="0" fontId="2" fillId="5" borderId="1" xfId="0" applyFont="1" applyFill="1" applyBorder="1" applyAlignment="1">
      <alignment horizontal="center" vertical="top"/>
    </xf>
    <xf numFmtId="0" fontId="2" fillId="5" borderId="1" xfId="0" applyFont="1" applyFill="1" applyBorder="1" applyAlignment="1">
      <alignment horizontal="center" vertical="top" wrapText="1"/>
    </xf>
    <xf numFmtId="165" fontId="1" fillId="6" borderId="0" xfId="2" applyFont="1" applyFill="1" applyBorder="1" applyAlignment="1">
      <alignment horizontal="right"/>
    </xf>
    <xf numFmtId="10" fontId="1" fillId="6" borderId="0" xfId="6" applyNumberFormat="1" applyFont="1" applyFill="1" applyBorder="1" applyAlignment="1">
      <alignment horizontal="center"/>
    </xf>
    <xf numFmtId="4" fontId="1" fillId="6" borderId="0" xfId="2" applyNumberFormat="1" applyFont="1" applyFill="1" applyBorder="1" applyAlignment="1">
      <alignment horizontal="right"/>
    </xf>
    <xf numFmtId="0" fontId="8" fillId="0" borderId="0" xfId="0" applyFont="1" applyAlignment="1">
      <alignment horizontal="right"/>
    </xf>
    <xf numFmtId="165" fontId="8" fillId="0" borderId="0" xfId="0" quotePrefix="1" applyNumberFormat="1" applyFont="1" applyAlignment="1">
      <alignment horizontal="center"/>
    </xf>
    <xf numFmtId="165" fontId="8" fillId="0" borderId="0" xfId="0" applyNumberFormat="1" applyFont="1"/>
    <xf numFmtId="165" fontId="8" fillId="0" borderId="0" xfId="2" applyFont="1"/>
    <xf numFmtId="0" fontId="0" fillId="0" borderId="0" xfId="0"/>
    <xf numFmtId="10" fontId="1" fillId="6" borderId="1" xfId="6" applyNumberFormat="1" applyFont="1" applyFill="1" applyBorder="1" applyAlignment="1">
      <alignment horizontal="center" vertical="center" wrapText="1"/>
    </xf>
    <xf numFmtId="0" fontId="0" fillId="0" borderId="0" xfId="0"/>
    <xf numFmtId="2" fontId="1" fillId="6" borderId="0" xfId="0" applyNumberFormat="1" applyFont="1" applyFill="1" applyBorder="1"/>
    <xf numFmtId="0" fontId="8" fillId="0" borderId="1" xfId="0" applyFont="1" applyBorder="1"/>
    <xf numFmtId="16" fontId="8" fillId="6" borderId="1" xfId="0" applyNumberFormat="1" applyFont="1" applyFill="1" applyBorder="1"/>
    <xf numFmtId="0" fontId="0" fillId="0" borderId="1" xfId="0" applyFont="1" applyBorder="1"/>
    <xf numFmtId="4" fontId="0" fillId="6" borderId="1" xfId="0" applyNumberFormat="1" applyFont="1" applyFill="1" applyBorder="1"/>
    <xf numFmtId="165" fontId="34" fillId="6" borderId="1" xfId="2" applyFont="1" applyFill="1" applyBorder="1" applyAlignment="1">
      <alignment horizontal="right" vertical="top" wrapText="1"/>
    </xf>
    <xf numFmtId="4" fontId="32" fillId="6" borderId="1" xfId="0" applyNumberFormat="1" applyFont="1" applyFill="1" applyBorder="1" applyAlignment="1">
      <alignment horizontal="right"/>
    </xf>
    <xf numFmtId="0" fontId="35" fillId="3" borderId="1" xfId="0" applyFont="1" applyFill="1" applyBorder="1"/>
    <xf numFmtId="165" fontId="35" fillId="3" borderId="1" xfId="0" applyNumberFormat="1" applyFont="1" applyFill="1" applyBorder="1"/>
    <xf numFmtId="0" fontId="1" fillId="6" borderId="0" xfId="0" applyFont="1" applyFill="1" applyBorder="1" applyAlignment="1">
      <alignment wrapText="1"/>
    </xf>
    <xf numFmtId="10" fontId="13" fillId="6" borderId="0" xfId="6" applyNumberFormat="1" applyFont="1" applyFill="1" applyBorder="1" applyAlignment="1">
      <alignment horizontal="right" vertical="top" wrapText="1"/>
    </xf>
    <xf numFmtId="10" fontId="0" fillId="0" borderId="0" xfId="6" applyNumberFormat="1" applyFont="1"/>
    <xf numFmtId="165" fontId="0" fillId="0" borderId="0" xfId="2" applyFont="1"/>
    <xf numFmtId="3" fontId="22" fillId="0" borderId="0" xfId="0" applyNumberFormat="1" applyFont="1"/>
    <xf numFmtId="0" fontId="0" fillId="0" borderId="0" xfId="0"/>
    <xf numFmtId="0" fontId="0" fillId="0" borderId="0" xfId="0" applyAlignment="1">
      <alignment wrapText="1"/>
    </xf>
    <xf numFmtId="0" fontId="8" fillId="0" borderId="0" xfId="0" applyFont="1" applyBorder="1" applyAlignment="1">
      <alignment horizontal="center"/>
    </xf>
    <xf numFmtId="16" fontId="8" fillId="6" borderId="0" xfId="0" applyNumberFormat="1" applyFont="1" applyFill="1" applyBorder="1" applyAlignment="1">
      <alignment horizontal="center"/>
    </xf>
    <xf numFmtId="165" fontId="0" fillId="0" borderId="0" xfId="2" applyFont="1" applyBorder="1"/>
    <xf numFmtId="0" fontId="23" fillId="0" borderId="0" xfId="0" applyFont="1" applyAlignment="1"/>
    <xf numFmtId="0" fontId="61" fillId="0" borderId="0" xfId="0" applyFont="1" applyBorder="1"/>
    <xf numFmtId="0" fontId="61" fillId="0" borderId="0" xfId="0" applyFont="1" applyAlignment="1">
      <alignment horizontal="right"/>
    </xf>
    <xf numFmtId="4" fontId="62" fillId="0" borderId="0" xfId="0" applyNumberFormat="1" applyFont="1"/>
    <xf numFmtId="0" fontId="34" fillId="0" borderId="0" xfId="0" applyFont="1"/>
    <xf numFmtId="0" fontId="64" fillId="0" borderId="0" xfId="0" applyFont="1"/>
    <xf numFmtId="0" fontId="0" fillId="0" borderId="0" xfId="0"/>
    <xf numFmtId="0" fontId="9" fillId="6" borderId="0" xfId="0" applyFont="1" applyFill="1"/>
    <xf numFmtId="0" fontId="0" fillId="0" borderId="0" xfId="0"/>
    <xf numFmtId="0" fontId="10" fillId="0" borderId="0" xfId="0" applyFont="1" applyFill="1" applyBorder="1"/>
    <xf numFmtId="0" fontId="10" fillId="0" borderId="0" xfId="0" applyFont="1" applyFill="1" applyBorder="1" applyAlignment="1">
      <alignment horizontal="left"/>
    </xf>
    <xf numFmtId="0" fontId="2" fillId="6" borderId="1" xfId="0" applyFont="1" applyFill="1" applyBorder="1" applyAlignment="1">
      <alignment wrapText="1"/>
    </xf>
    <xf numFmtId="0" fontId="0" fillId="0" borderId="0" xfId="0"/>
    <xf numFmtId="10" fontId="1" fillId="8" borderId="1" xfId="6" applyNumberFormat="1" applyFont="1" applyFill="1" applyBorder="1" applyAlignment="1">
      <alignment horizontal="center" vertical="top" wrapText="1"/>
    </xf>
    <xf numFmtId="39" fontId="10" fillId="6" borderId="0" xfId="2" applyNumberFormat="1" applyFont="1" applyFill="1" applyBorder="1" applyAlignment="1">
      <alignment horizontal="center" vertical="top" wrapText="1"/>
    </xf>
    <xf numFmtId="165" fontId="10" fillId="6" borderId="0" xfId="2" applyFont="1" applyFill="1" applyBorder="1"/>
    <xf numFmtId="0" fontId="10" fillId="6" borderId="0" xfId="0" applyFont="1" applyFill="1" applyBorder="1"/>
    <xf numFmtId="39" fontId="10" fillId="6" borderId="0" xfId="0" applyNumberFormat="1" applyFont="1" applyFill="1" applyBorder="1"/>
    <xf numFmtId="0" fontId="30" fillId="6" borderId="0" xfId="0" applyFont="1" applyFill="1" applyBorder="1" applyAlignment="1">
      <alignment vertical="center"/>
    </xf>
    <xf numFmtId="0" fontId="16" fillId="6" borderId="0" xfId="0" applyFont="1" applyFill="1" applyBorder="1" applyAlignment="1">
      <alignment horizontal="center" vertical="center" wrapText="1"/>
    </xf>
    <xf numFmtId="0" fontId="30" fillId="6" borderId="0" xfId="0" applyFont="1" applyFill="1" applyBorder="1" applyAlignment="1">
      <alignment horizontal="center" vertical="center" wrapText="1"/>
    </xf>
    <xf numFmtId="4" fontId="30" fillId="6" borderId="0" xfId="0" applyNumberFormat="1" applyFont="1" applyFill="1" applyBorder="1"/>
    <xf numFmtId="0" fontId="10" fillId="6" borderId="0" xfId="0" applyFont="1" applyFill="1" applyBorder="1" applyAlignment="1">
      <alignment horizontal="left"/>
    </xf>
    <xf numFmtId="165" fontId="8" fillId="6" borderId="0" xfId="2" applyFont="1" applyFill="1" applyBorder="1" applyAlignment="1"/>
    <xf numFmtId="0" fontId="16" fillId="6" borderId="0" xfId="0" applyFont="1" applyFill="1" applyBorder="1" applyAlignment="1">
      <alignment vertical="top" wrapText="1"/>
    </xf>
    <xf numFmtId="3" fontId="10" fillId="6" borderId="0" xfId="0" applyNumberFormat="1" applyFont="1" applyFill="1" applyBorder="1"/>
    <xf numFmtId="39" fontId="23" fillId="6" borderId="0" xfId="0" applyNumberFormat="1" applyFont="1" applyFill="1" applyBorder="1"/>
    <xf numFmtId="4" fontId="0" fillId="6" borderId="0" xfId="0" applyNumberFormat="1" applyFont="1" applyFill="1" applyBorder="1" applyAlignment="1">
      <alignment vertical="center" wrapText="1"/>
    </xf>
    <xf numFmtId="4" fontId="10" fillId="6" borderId="0" xfId="0" applyNumberFormat="1" applyFont="1" applyFill="1" applyBorder="1"/>
    <xf numFmtId="167" fontId="10" fillId="6" borderId="0" xfId="2" applyNumberFormat="1" applyFont="1" applyFill="1" applyBorder="1"/>
    <xf numFmtId="4" fontId="24" fillId="6" borderId="0" xfId="0" applyNumberFormat="1" applyFont="1" applyFill="1" applyBorder="1"/>
    <xf numFmtId="0" fontId="24" fillId="6" borderId="0" xfId="0" applyFont="1" applyFill="1" applyBorder="1" applyAlignment="1">
      <alignment vertical="top" wrapText="1"/>
    </xf>
    <xf numFmtId="0" fontId="13" fillId="6" borderId="0" xfId="0" applyFont="1" applyFill="1" applyBorder="1"/>
    <xf numFmtId="4" fontId="13" fillId="6" borderId="0" xfId="0" applyNumberFormat="1" applyFont="1" applyFill="1" applyBorder="1"/>
    <xf numFmtId="165" fontId="30" fillId="6" borderId="0" xfId="2" applyFont="1" applyFill="1" applyBorder="1" applyAlignment="1">
      <alignment horizontal="center" vertical="center"/>
    </xf>
    <xf numFmtId="0" fontId="0" fillId="6" borderId="0" xfId="0" applyFont="1" applyFill="1" applyBorder="1"/>
    <xf numFmtId="0" fontId="33" fillId="6" borderId="0" xfId="0" applyFont="1" applyFill="1" applyBorder="1" applyAlignment="1">
      <alignment horizontal="center" vertical="center"/>
    </xf>
    <xf numFmtId="4" fontId="1" fillId="6" borderId="0" xfId="0" applyNumberFormat="1" applyFont="1" applyFill="1" applyBorder="1" applyAlignment="1">
      <alignment horizontal="right" wrapText="1"/>
    </xf>
    <xf numFmtId="4" fontId="32" fillId="6" borderId="0" xfId="0" applyNumberFormat="1" applyFont="1" applyFill="1" applyBorder="1" applyAlignment="1">
      <alignment horizontal="justify" vertical="center" wrapText="1"/>
    </xf>
    <xf numFmtId="0" fontId="32" fillId="6" borderId="0" xfId="0" applyFont="1" applyFill="1" applyBorder="1" applyAlignment="1">
      <alignment horizontal="justify" vertical="center" wrapText="1"/>
    </xf>
    <xf numFmtId="0" fontId="11" fillId="6" borderId="0" xfId="0" applyFont="1" applyFill="1" applyBorder="1"/>
    <xf numFmtId="0" fontId="66" fillId="6" borderId="0" xfId="0" quotePrefix="1" applyFont="1" applyFill="1" applyBorder="1" applyAlignment="1">
      <alignment horizontal="center"/>
    </xf>
    <xf numFmtId="10" fontId="65" fillId="6" borderId="0" xfId="6" applyNumberFormat="1" applyFont="1" applyFill="1" applyBorder="1" applyAlignment="1">
      <alignment horizontal="center"/>
    </xf>
    <xf numFmtId="165" fontId="10" fillId="6" borderId="0" xfId="0" applyNumberFormat="1" applyFont="1" applyFill="1" applyBorder="1"/>
    <xf numFmtId="0" fontId="10" fillId="6" borderId="0" xfId="0" applyFont="1" applyFill="1" applyBorder="1" applyAlignment="1">
      <alignment horizontal="right"/>
    </xf>
    <xf numFmtId="165" fontId="69" fillId="6" borderId="0" xfId="2" applyFont="1" applyFill="1" applyBorder="1"/>
    <xf numFmtId="4" fontId="36" fillId="6" borderId="11" xfId="0" applyNumberFormat="1" applyFont="1" applyFill="1" applyBorder="1" applyAlignment="1">
      <alignment vertical="center" wrapText="1"/>
    </xf>
    <xf numFmtId="4" fontId="36" fillId="6" borderId="10" xfId="0" applyNumberFormat="1" applyFont="1" applyFill="1" applyBorder="1" applyAlignment="1">
      <alignment vertical="center" wrapText="1"/>
    </xf>
    <xf numFmtId="0" fontId="2" fillId="6" borderId="0" xfId="0" applyFont="1" applyFill="1" applyBorder="1" applyAlignment="1">
      <alignment wrapText="1"/>
    </xf>
    <xf numFmtId="4" fontId="2" fillId="6" borderId="0" xfId="0" applyNumberFormat="1" applyFont="1" applyFill="1" applyBorder="1" applyAlignment="1">
      <alignment wrapText="1"/>
    </xf>
    <xf numFmtId="0" fontId="30" fillId="6" borderId="0" xfId="0" applyFont="1" applyFill="1" applyBorder="1" applyAlignment="1">
      <alignment horizontal="center" vertical="center"/>
    </xf>
    <xf numFmtId="4" fontId="2" fillId="6" borderId="0" xfId="0" applyNumberFormat="1" applyFont="1" applyFill="1" applyBorder="1"/>
    <xf numFmtId="0" fontId="30" fillId="6" borderId="0" xfId="0" applyFont="1" applyFill="1" applyBorder="1" applyAlignment="1">
      <alignment vertical="center" wrapText="1"/>
    </xf>
    <xf numFmtId="165" fontId="5" fillId="6" borderId="0" xfId="2" applyFont="1" applyFill="1" applyBorder="1" applyAlignment="1"/>
    <xf numFmtId="165" fontId="5" fillId="6" borderId="0" xfId="2" applyNumberFormat="1" applyFont="1" applyFill="1" applyBorder="1" applyAlignment="1"/>
    <xf numFmtId="165" fontId="8" fillId="6" borderId="0" xfId="2" applyNumberFormat="1" applyFont="1" applyFill="1" applyBorder="1" applyAlignment="1"/>
    <xf numFmtId="165" fontId="68" fillId="6" borderId="0" xfId="2" applyNumberFormat="1" applyFont="1" applyFill="1" applyBorder="1" applyAlignment="1"/>
    <xf numFmtId="0" fontId="31" fillId="6" borderId="0" xfId="0" applyFont="1" applyFill="1" applyBorder="1" applyAlignment="1">
      <alignment vertical="center" wrapText="1"/>
    </xf>
    <xf numFmtId="0" fontId="2" fillId="6" borderId="0" xfId="0" applyFont="1" applyFill="1" applyBorder="1"/>
    <xf numFmtId="4" fontId="16" fillId="6" borderId="0" xfId="0" applyNumberFormat="1" applyFont="1" applyFill="1" applyBorder="1" applyAlignment="1">
      <alignment horizontal="right" wrapText="1"/>
    </xf>
    <xf numFmtId="0" fontId="2" fillId="6" borderId="0" xfId="0" applyFont="1" applyFill="1" applyBorder="1" applyAlignment="1">
      <alignment vertical="top" wrapText="1"/>
    </xf>
    <xf numFmtId="4" fontId="2" fillId="6" borderId="0" xfId="2" applyNumberFormat="1" applyFont="1" applyFill="1" applyBorder="1" applyAlignment="1">
      <alignment horizontal="left"/>
    </xf>
    <xf numFmtId="0" fontId="16" fillId="6" borderId="0" xfId="0" applyFont="1" applyFill="1" applyBorder="1" applyAlignment="1">
      <alignment horizontal="center" vertical="top" wrapText="1"/>
    </xf>
    <xf numFmtId="4" fontId="29" fillId="6" borderId="0" xfId="0" applyNumberFormat="1" applyFont="1" applyFill="1" applyBorder="1" applyAlignment="1">
      <alignment vertical="center" wrapText="1"/>
    </xf>
    <xf numFmtId="165" fontId="2" fillId="6" borderId="0" xfId="2" applyFont="1" applyFill="1" applyBorder="1" applyAlignment="1">
      <alignment horizontal="left"/>
    </xf>
    <xf numFmtId="0" fontId="42" fillId="6" borderId="0" xfId="0" applyFont="1" applyFill="1" applyBorder="1" applyAlignment="1">
      <alignment vertical="center" wrapText="1"/>
    </xf>
    <xf numFmtId="4" fontId="28" fillId="6" borderId="0" xfId="0" applyNumberFormat="1" applyFont="1" applyFill="1" applyBorder="1"/>
    <xf numFmtId="4" fontId="71" fillId="6" borderId="0" xfId="0" applyNumberFormat="1" applyFont="1" applyFill="1" applyBorder="1"/>
    <xf numFmtId="0" fontId="0" fillId="6" borderId="0" xfId="0" applyFill="1" applyBorder="1"/>
    <xf numFmtId="0" fontId="24" fillId="6" borderId="0" xfId="0" applyFont="1" applyFill="1" applyBorder="1"/>
    <xf numFmtId="0" fontId="36" fillId="6" borderId="0" xfId="0" applyFont="1" applyFill="1" applyBorder="1"/>
    <xf numFmtId="0" fontId="36" fillId="6" borderId="0" xfId="0" applyFont="1" applyFill="1" applyBorder="1" applyAlignment="1">
      <alignment vertical="top" wrapText="1"/>
    </xf>
    <xf numFmtId="0" fontId="25" fillId="6" borderId="0" xfId="0" applyFont="1" applyFill="1" applyBorder="1" applyAlignment="1">
      <alignment wrapText="1"/>
    </xf>
    <xf numFmtId="0" fontId="70" fillId="6" borderId="0" xfId="0" applyFont="1" applyFill="1" applyBorder="1" applyAlignment="1">
      <alignment vertical="center"/>
    </xf>
    <xf numFmtId="4" fontId="70" fillId="6" borderId="0" xfId="0" applyNumberFormat="1" applyFont="1" applyFill="1" applyBorder="1" applyAlignment="1">
      <alignment vertical="center" wrapText="1"/>
    </xf>
    <xf numFmtId="0" fontId="0" fillId="6" borderId="0" xfId="0" applyFont="1" applyFill="1" applyBorder="1" applyAlignment="1">
      <alignment vertical="top"/>
    </xf>
    <xf numFmtId="0" fontId="41" fillId="6" borderId="0" xfId="0" applyFont="1" applyFill="1" applyBorder="1" applyAlignment="1">
      <alignment vertical="center" wrapText="1"/>
    </xf>
    <xf numFmtId="0" fontId="26" fillId="6" borderId="0" xfId="0" applyFont="1" applyFill="1" applyBorder="1" applyAlignment="1">
      <alignment vertical="top"/>
    </xf>
    <xf numFmtId="4" fontId="40" fillId="6" borderId="0" xfId="0" applyNumberFormat="1" applyFont="1" applyFill="1" applyBorder="1"/>
    <xf numFmtId="0" fontId="27" fillId="6" borderId="0" xfId="0" applyFont="1" applyFill="1" applyBorder="1"/>
    <xf numFmtId="0" fontId="0" fillId="6" borderId="0" xfId="0" applyFont="1" applyFill="1" applyBorder="1" applyAlignment="1">
      <alignment wrapText="1"/>
    </xf>
    <xf numFmtId="0" fontId="67" fillId="6" borderId="0" xfId="0" applyFont="1" applyFill="1" applyBorder="1"/>
    <xf numFmtId="4" fontId="36" fillId="6" borderId="0" xfId="0" applyNumberFormat="1" applyFont="1" applyFill="1" applyBorder="1"/>
    <xf numFmtId="0" fontId="42" fillId="6" borderId="0" xfId="0" applyFont="1" applyFill="1" applyBorder="1"/>
    <xf numFmtId="4" fontId="42" fillId="6" borderId="0" xfId="0" applyNumberFormat="1" applyFont="1" applyFill="1" applyBorder="1" applyAlignment="1">
      <alignment vertical="center" wrapText="1"/>
    </xf>
    <xf numFmtId="0" fontId="36" fillId="6" borderId="0" xfId="0" applyFont="1" applyFill="1" applyBorder="1" applyAlignment="1">
      <alignment vertical="center"/>
    </xf>
    <xf numFmtId="0" fontId="12" fillId="6" borderId="0" xfId="0" applyFont="1" applyFill="1" applyBorder="1" applyAlignment="1">
      <alignment horizontal="center"/>
    </xf>
    <xf numFmtId="0" fontId="12" fillId="6" borderId="0" xfId="0" applyFont="1" applyFill="1" applyBorder="1" applyAlignment="1">
      <alignment horizontal="center" wrapText="1"/>
    </xf>
    <xf numFmtId="165" fontId="2" fillId="6" borderId="1" xfId="0" applyNumberFormat="1" applyFont="1" applyFill="1" applyBorder="1"/>
    <xf numFmtId="0" fontId="36" fillId="6" borderId="0" xfId="0" applyFont="1" applyFill="1" applyBorder="1" applyAlignment="1">
      <alignment vertical="center" wrapText="1"/>
    </xf>
    <xf numFmtId="0" fontId="37" fillId="6" borderId="0" xfId="0" applyFont="1" applyFill="1" applyBorder="1" applyAlignment="1">
      <alignment wrapText="1"/>
    </xf>
    <xf numFmtId="4" fontId="36" fillId="6" borderId="0" xfId="0" applyNumberFormat="1" applyFont="1" applyFill="1" applyBorder="1" applyAlignment="1">
      <alignment vertical="center" wrapText="1"/>
    </xf>
    <xf numFmtId="4" fontId="36" fillId="6" borderId="0" xfId="0" applyNumberFormat="1" applyFont="1" applyFill="1" applyBorder="1" applyAlignment="1">
      <alignment vertical="center"/>
    </xf>
    <xf numFmtId="0" fontId="10" fillId="6" borderId="0" xfId="0" applyFont="1" applyFill="1" applyBorder="1" applyAlignment="1">
      <alignment horizontal="left" wrapText="1"/>
    </xf>
    <xf numFmtId="0" fontId="1" fillId="6" borderId="6" xfId="0" applyFont="1" applyFill="1" applyBorder="1" applyAlignment="1">
      <alignment horizontal="center"/>
    </xf>
    <xf numFmtId="0" fontId="10" fillId="6" borderId="0" xfId="0" applyFont="1" applyFill="1" applyBorder="1" applyAlignment="1">
      <alignment horizontal="left" vertical="top" wrapText="1"/>
    </xf>
    <xf numFmtId="0" fontId="12" fillId="44" borderId="1" xfId="0" applyFont="1" applyFill="1" applyBorder="1" applyAlignment="1">
      <alignment horizontal="center" vertical="top"/>
    </xf>
    <xf numFmtId="0" fontId="12" fillId="44" borderId="1" xfId="0" applyFont="1" applyFill="1" applyBorder="1" applyAlignment="1">
      <alignment horizontal="center" vertical="top" wrapText="1"/>
    </xf>
    <xf numFmtId="10" fontId="1" fillId="7" borderId="1" xfId="6" applyNumberFormat="1" applyFont="1" applyFill="1" applyBorder="1" applyAlignment="1">
      <alignment horizontal="center"/>
    </xf>
    <xf numFmtId="10" fontId="1" fillId="7" borderId="1" xfId="6" applyNumberFormat="1" applyFont="1" applyFill="1" applyBorder="1" applyAlignment="1">
      <alignment horizontal="center" wrapText="1"/>
    </xf>
    <xf numFmtId="10" fontId="1" fillId="7" borderId="1" xfId="6" applyNumberFormat="1" applyFont="1" applyFill="1" applyBorder="1" applyAlignment="1">
      <alignment horizontal="center" vertical="top" wrapText="1"/>
    </xf>
    <xf numFmtId="0" fontId="54" fillId="0" borderId="0" xfId="0" applyFont="1" applyBorder="1"/>
    <xf numFmtId="4" fontId="54" fillId="0" borderId="0" xfId="0" applyNumberFormat="1" applyFont="1"/>
    <xf numFmtId="0" fontId="2" fillId="44" borderId="1" xfId="0" applyFont="1" applyFill="1" applyBorder="1" applyAlignment="1">
      <alignment horizontal="center" vertical="center"/>
    </xf>
    <xf numFmtId="0" fontId="2" fillId="44" borderId="1" xfId="0" applyFont="1" applyFill="1" applyBorder="1" applyAlignment="1">
      <alignment horizontal="center" vertical="center" wrapText="1"/>
    </xf>
    <xf numFmtId="0" fontId="2" fillId="44" borderId="3" xfId="0" applyFont="1" applyFill="1" applyBorder="1" applyAlignment="1">
      <alignment horizontal="center" vertical="center"/>
    </xf>
    <xf numFmtId="0" fontId="10" fillId="6" borderId="1" xfId="0" applyFont="1" applyFill="1" applyBorder="1"/>
    <xf numFmtId="0" fontId="2" fillId="5" borderId="6" xfId="0" applyFont="1" applyFill="1" applyBorder="1" applyAlignment="1">
      <alignment vertical="center"/>
    </xf>
    <xf numFmtId="0" fontId="2" fillId="4" borderId="6" xfId="0" applyFont="1" applyFill="1" applyBorder="1" applyAlignment="1">
      <alignment vertical="center" wrapText="1"/>
    </xf>
    <xf numFmtId="0" fontId="73" fillId="4" borderId="6" xfId="0" applyFont="1" applyFill="1" applyBorder="1" applyAlignment="1">
      <alignment horizontal="left" vertical="center" wrapText="1"/>
    </xf>
    <xf numFmtId="0" fontId="1" fillId="4" borderId="6" xfId="0" applyFont="1" applyFill="1" applyBorder="1" applyAlignment="1">
      <alignment vertical="center" wrapText="1"/>
    </xf>
    <xf numFmtId="0" fontId="1" fillId="4" borderId="6" xfId="0" applyFont="1" applyFill="1" applyBorder="1" applyAlignment="1">
      <alignment vertical="center"/>
    </xf>
    <xf numFmtId="0" fontId="2" fillId="4" borderId="6" xfId="0" applyFont="1" applyFill="1" applyBorder="1" applyAlignment="1">
      <alignment horizontal="right" vertical="center"/>
    </xf>
    <xf numFmtId="0" fontId="73" fillId="4" borderId="6" xfId="0" applyFont="1" applyFill="1" applyBorder="1" applyAlignment="1">
      <alignment vertical="center" wrapText="1"/>
    </xf>
    <xf numFmtId="0" fontId="73" fillId="4" borderId="6" xfId="0" applyFont="1" applyFill="1" applyBorder="1" applyAlignment="1">
      <alignment horizontal="center" vertical="center" wrapText="1"/>
    </xf>
    <xf numFmtId="0" fontId="73" fillId="4" borderId="6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left" vertical="center"/>
    </xf>
    <xf numFmtId="10" fontId="1" fillId="10" borderId="2" xfId="6" applyNumberFormat="1" applyFont="1" applyFill="1" applyBorder="1" applyAlignment="1">
      <alignment horizontal="center" vertical="center" wrapText="1"/>
    </xf>
    <xf numFmtId="10" fontId="1" fillId="10" borderId="2" xfId="6" applyNumberFormat="1" applyFont="1" applyFill="1" applyBorder="1" applyAlignment="1">
      <alignment horizontal="center" vertical="top" wrapText="1"/>
    </xf>
    <xf numFmtId="166" fontId="1" fillId="10" borderId="4" xfId="6" applyNumberFormat="1" applyFont="1" applyFill="1" applyBorder="1" applyAlignment="1">
      <alignment horizontal="center" vertical="top" wrapText="1"/>
    </xf>
    <xf numFmtId="0" fontId="1" fillId="4" borderId="24" xfId="0" applyFont="1" applyFill="1" applyBorder="1" applyAlignment="1">
      <alignment vertical="center" wrapText="1"/>
    </xf>
    <xf numFmtId="0" fontId="2" fillId="6" borderId="6" xfId="0" applyFont="1" applyFill="1" applyBorder="1" applyAlignment="1">
      <alignment horizontal="center" wrapText="1"/>
    </xf>
    <xf numFmtId="166" fontId="13" fillId="8" borderId="1" xfId="6" applyNumberFormat="1" applyFont="1" applyFill="1" applyBorder="1" applyAlignment="1">
      <alignment horizontal="center" vertical="top" wrapText="1"/>
    </xf>
    <xf numFmtId="166" fontId="1" fillId="10" borderId="2" xfId="6" applyNumberFormat="1" applyFont="1" applyFill="1" applyBorder="1" applyAlignment="1">
      <alignment horizontal="center" vertical="top" wrapText="1"/>
    </xf>
    <xf numFmtId="165" fontId="2" fillId="6" borderId="1" xfId="2" applyFont="1" applyFill="1" applyBorder="1"/>
    <xf numFmtId="165" fontId="10" fillId="6" borderId="1" xfId="2" applyFont="1" applyFill="1" applyBorder="1"/>
    <xf numFmtId="165" fontId="10" fillId="0" borderId="0" xfId="2" applyFont="1" applyBorder="1"/>
    <xf numFmtId="4" fontId="40" fillId="0" borderId="0" xfId="0" applyNumberFormat="1" applyFont="1"/>
    <xf numFmtId="0" fontId="10" fillId="6" borderId="1" xfId="0" applyFont="1" applyFill="1" applyBorder="1" applyAlignment="1">
      <alignment horizontal="center"/>
    </xf>
    <xf numFmtId="9" fontId="10" fillId="6" borderId="1" xfId="6" applyFont="1" applyFill="1" applyBorder="1" applyAlignment="1">
      <alignment horizontal="center"/>
    </xf>
    <xf numFmtId="9" fontId="10" fillId="0" borderId="0" xfId="6" applyFont="1" applyBorder="1" applyAlignment="1">
      <alignment horizontal="center"/>
    </xf>
    <xf numFmtId="10" fontId="1" fillId="47" borderId="1" xfId="6" applyNumberFormat="1" applyFont="1" applyFill="1" applyBorder="1" applyAlignment="1">
      <alignment horizontal="center"/>
    </xf>
    <xf numFmtId="165" fontId="15" fillId="6" borderId="1" xfId="2" applyFont="1" applyFill="1" applyBorder="1" applyAlignment="1">
      <alignment horizontal="right" vertical="top" wrapText="1"/>
    </xf>
    <xf numFmtId="2" fontId="75" fillId="6" borderId="0" xfId="0" applyNumberFormat="1" applyFont="1" applyFill="1" applyBorder="1" applyAlignment="1">
      <alignment horizontal="center"/>
    </xf>
    <xf numFmtId="10" fontId="13" fillId="8" borderId="3" xfId="6" applyNumberFormat="1" applyFont="1" applyFill="1" applyBorder="1" applyAlignment="1">
      <alignment horizontal="center" vertical="top" wrapText="1"/>
    </xf>
    <xf numFmtId="0" fontId="13" fillId="8" borderId="1" xfId="0" applyFont="1" applyFill="1" applyBorder="1" applyAlignment="1">
      <alignment horizontal="center" vertical="top" wrapText="1"/>
    </xf>
    <xf numFmtId="0" fontId="13" fillId="8" borderId="1" xfId="0" applyFont="1" applyFill="1" applyBorder="1" applyAlignment="1">
      <alignment horizontal="center"/>
    </xf>
    <xf numFmtId="0" fontId="13" fillId="8" borderId="1" xfId="0" applyFont="1" applyFill="1" applyBorder="1" applyAlignment="1">
      <alignment horizontal="center" wrapText="1"/>
    </xf>
    <xf numFmtId="0" fontId="13" fillId="8" borderId="3" xfId="0" applyFont="1" applyFill="1" applyBorder="1" applyAlignment="1">
      <alignment horizontal="center" vertical="top" wrapText="1"/>
    </xf>
    <xf numFmtId="4" fontId="1" fillId="47" borderId="1" xfId="2" applyNumberFormat="1" applyFont="1" applyFill="1" applyBorder="1" applyAlignment="1">
      <alignment horizontal="center" vertical="top" wrapText="1"/>
    </xf>
    <xf numFmtId="165" fontId="13" fillId="6" borderId="1" xfId="2" applyFont="1" applyFill="1" applyBorder="1" applyAlignment="1">
      <alignment vertical="top"/>
    </xf>
    <xf numFmtId="0" fontId="13" fillId="6" borderId="1" xfId="0" applyFont="1" applyFill="1" applyBorder="1" applyAlignment="1">
      <alignment vertical="top"/>
    </xf>
    <xf numFmtId="0" fontId="13" fillId="6" borderId="1" xfId="0" applyFont="1" applyFill="1" applyBorder="1" applyAlignment="1">
      <alignment horizontal="center" vertical="top" wrapText="1"/>
    </xf>
    <xf numFmtId="165" fontId="76" fillId="6" borderId="1" xfId="2" applyFont="1" applyFill="1" applyBorder="1" applyAlignment="1">
      <alignment horizontal="right" vertical="top" wrapText="1"/>
    </xf>
    <xf numFmtId="165" fontId="76" fillId="7" borderId="1" xfId="2" applyFont="1" applyFill="1" applyBorder="1" applyAlignment="1">
      <alignment horizontal="right" vertical="top" wrapText="1"/>
    </xf>
    <xf numFmtId="165" fontId="1" fillId="10" borderId="2" xfId="2" applyFont="1" applyFill="1" applyBorder="1" applyAlignment="1">
      <alignment horizontal="right" vertical="top" wrapText="1"/>
    </xf>
    <xf numFmtId="4" fontId="1" fillId="10" borderId="2" xfId="0" applyNumberFormat="1" applyFont="1" applyFill="1" applyBorder="1" applyAlignment="1">
      <alignment horizontal="right"/>
    </xf>
    <xf numFmtId="4" fontId="1" fillId="10" borderId="2" xfId="0" applyNumberFormat="1" applyFont="1" applyFill="1" applyBorder="1" applyAlignment="1">
      <alignment horizontal="center"/>
    </xf>
    <xf numFmtId="0" fontId="13" fillId="0" borderId="0" xfId="0" applyFont="1" applyBorder="1" applyAlignment="1">
      <alignment horizontal="center" vertical="top" wrapText="1"/>
    </xf>
    <xf numFmtId="0" fontId="77" fillId="0" borderId="0" xfId="0" applyFont="1" applyBorder="1"/>
    <xf numFmtId="0" fontId="22" fillId="0" borderId="0" xfId="0" applyFont="1"/>
    <xf numFmtId="9" fontId="22" fillId="0" borderId="0" xfId="6" applyFont="1" applyAlignment="1">
      <alignment horizontal="center"/>
    </xf>
    <xf numFmtId="0" fontId="13" fillId="0" borderId="0" xfId="0" applyFont="1" applyBorder="1"/>
    <xf numFmtId="0" fontId="13" fillId="0" borderId="0" xfId="0" applyFont="1" applyBorder="1" applyAlignment="1">
      <alignment horizontal="center"/>
    </xf>
    <xf numFmtId="9" fontId="13" fillId="0" borderId="0" xfId="6" applyFont="1" applyBorder="1" applyAlignment="1">
      <alignment horizontal="center"/>
    </xf>
    <xf numFmtId="3" fontId="13" fillId="0" borderId="0" xfId="0" applyNumberFormat="1" applyFont="1" applyBorder="1"/>
    <xf numFmtId="165" fontId="13" fillId="0" borderId="0" xfId="2" applyFont="1" applyBorder="1"/>
    <xf numFmtId="0" fontId="13" fillId="0" borderId="0" xfId="0" applyFont="1" applyBorder="1" applyAlignment="1">
      <alignment wrapText="1"/>
    </xf>
    <xf numFmtId="3" fontId="13" fillId="0" borderId="0" xfId="0" applyNumberFormat="1" applyFont="1" applyBorder="1" applyAlignment="1">
      <alignment wrapText="1"/>
    </xf>
    <xf numFmtId="0" fontId="12" fillId="7" borderId="6" xfId="0" applyFont="1" applyFill="1" applyBorder="1" applyAlignment="1"/>
    <xf numFmtId="0" fontId="12" fillId="7" borderId="1" xfId="0" applyFont="1" applyFill="1" applyBorder="1" applyAlignment="1"/>
    <xf numFmtId="0" fontId="2" fillId="6" borderId="6" xfId="0" applyFont="1" applyFill="1" applyBorder="1" applyAlignment="1">
      <alignment horizontal="right"/>
    </xf>
    <xf numFmtId="0" fontId="2" fillId="6" borderId="1" xfId="0" applyFont="1" applyFill="1" applyBorder="1" applyAlignment="1">
      <alignment horizontal="right"/>
    </xf>
    <xf numFmtId="165" fontId="3" fillId="7" borderId="1" xfId="2" applyFont="1" applyFill="1" applyBorder="1" applyAlignment="1">
      <alignment horizontal="right" vertical="top" wrapText="1"/>
    </xf>
    <xf numFmtId="9" fontId="2" fillId="47" borderId="1" xfId="6" applyFont="1" applyFill="1" applyBorder="1" applyAlignment="1">
      <alignment horizontal="center" vertical="top" wrapText="1"/>
    </xf>
    <xf numFmtId="0" fontId="2" fillId="10" borderId="5" xfId="0" applyFont="1" applyFill="1" applyBorder="1" applyAlignment="1">
      <alignment horizontal="right" vertical="top" wrapText="1"/>
    </xf>
    <xf numFmtId="0" fontId="2" fillId="10" borderId="2" xfId="0" applyFont="1" applyFill="1" applyBorder="1" applyAlignment="1">
      <alignment horizontal="right" vertical="top" wrapText="1"/>
    </xf>
    <xf numFmtId="165" fontId="2" fillId="10" borderId="2" xfId="2" applyFont="1" applyFill="1" applyBorder="1" applyAlignment="1">
      <alignment horizontal="right" vertical="top" wrapText="1"/>
    </xf>
    <xf numFmtId="4" fontId="2" fillId="10" borderId="2" xfId="0" applyNumberFormat="1" applyFont="1" applyFill="1" applyBorder="1" applyAlignment="1">
      <alignment horizontal="right"/>
    </xf>
    <xf numFmtId="9" fontId="2" fillId="10" borderId="2" xfId="6" applyFont="1" applyFill="1" applyBorder="1" applyAlignment="1">
      <alignment horizontal="center"/>
    </xf>
    <xf numFmtId="0" fontId="2" fillId="7" borderId="6" xfId="0" applyFont="1" applyFill="1" applyBorder="1" applyAlignment="1">
      <alignment horizontal="center"/>
    </xf>
    <xf numFmtId="0" fontId="12" fillId="7" borderId="1" xfId="0" applyFont="1" applyFill="1" applyBorder="1" applyAlignment="1">
      <alignment vertical="top" wrapText="1"/>
    </xf>
    <xf numFmtId="0" fontId="2" fillId="7" borderId="1" xfId="0" applyFont="1" applyFill="1" applyBorder="1" applyAlignment="1">
      <alignment horizontal="center" vertical="top"/>
    </xf>
    <xf numFmtId="0" fontId="2" fillId="7" borderId="1" xfId="0" applyFont="1" applyFill="1" applyBorder="1" applyAlignment="1">
      <alignment horizontal="center" vertical="top" wrapText="1"/>
    </xf>
    <xf numFmtId="9" fontId="2" fillId="7" borderId="1" xfId="6" applyFont="1" applyFill="1" applyBorder="1" applyAlignment="1">
      <alignment horizontal="center" vertical="top" wrapText="1"/>
    </xf>
    <xf numFmtId="165" fontId="2" fillId="7" borderId="1" xfId="2" applyFont="1" applyFill="1" applyBorder="1" applyAlignment="1">
      <alignment horizontal="center" vertical="top"/>
    </xf>
    <xf numFmtId="0" fontId="12" fillId="7" borderId="1" xfId="0" applyFont="1" applyFill="1" applyBorder="1" applyAlignment="1">
      <alignment horizontal="center" vertical="top"/>
    </xf>
    <xf numFmtId="0" fontId="12" fillId="7" borderId="1" xfId="0" applyFont="1" applyFill="1" applyBorder="1" applyAlignment="1">
      <alignment vertical="top"/>
    </xf>
    <xf numFmtId="9" fontId="12" fillId="7" borderId="1" xfId="6" applyFont="1" applyFill="1" applyBorder="1" applyAlignment="1">
      <alignment horizontal="center" vertical="top" wrapText="1"/>
    </xf>
    <xf numFmtId="165" fontId="12" fillId="7" borderId="1" xfId="2" applyFont="1" applyFill="1" applyBorder="1" applyAlignment="1">
      <alignment horizontal="center" vertical="top"/>
    </xf>
    <xf numFmtId="0" fontId="2" fillId="6" borderId="6" xfId="0" applyFont="1" applyFill="1" applyBorder="1" applyAlignment="1">
      <alignment horizontal="center"/>
    </xf>
    <xf numFmtId="10" fontId="2" fillId="7" borderId="1" xfId="6" applyNumberFormat="1" applyFont="1" applyFill="1" applyBorder="1" applyAlignment="1">
      <alignment horizontal="center" vertical="top" wrapText="1"/>
    </xf>
    <xf numFmtId="2" fontId="2" fillId="6" borderId="1" xfId="0" applyNumberFormat="1" applyFont="1" applyFill="1" applyBorder="1"/>
    <xf numFmtId="10" fontId="2" fillId="6" borderId="1" xfId="6" applyNumberFormat="1" applyFont="1" applyFill="1" applyBorder="1" applyAlignment="1">
      <alignment horizontal="center" vertical="top" wrapText="1"/>
    </xf>
    <xf numFmtId="4" fontId="2" fillId="47" borderId="1" xfId="2" applyNumberFormat="1" applyFont="1" applyFill="1" applyBorder="1" applyAlignment="1">
      <alignment horizontal="center" vertical="top" wrapText="1"/>
    </xf>
    <xf numFmtId="10" fontId="12" fillId="8" borderId="1" xfId="6" applyNumberFormat="1" applyFont="1" applyFill="1" applyBorder="1" applyAlignment="1">
      <alignment horizontal="center" vertical="top" wrapText="1"/>
    </xf>
    <xf numFmtId="10" fontId="12" fillId="8" borderId="3" xfId="6" applyNumberFormat="1" applyFont="1" applyFill="1" applyBorder="1" applyAlignment="1">
      <alignment horizontal="center" vertical="top" wrapText="1"/>
    </xf>
    <xf numFmtId="0" fontId="2" fillId="46" borderId="6" xfId="0" applyFont="1" applyFill="1" applyBorder="1" applyAlignment="1">
      <alignment horizontal="center" wrapText="1"/>
    </xf>
    <xf numFmtId="0" fontId="2" fillId="46" borderId="1" xfId="0" applyFont="1" applyFill="1" applyBorder="1" applyAlignment="1">
      <alignment wrapText="1"/>
    </xf>
    <xf numFmtId="0" fontId="2" fillId="46" borderId="1" xfId="0" applyFont="1" applyFill="1" applyBorder="1" applyAlignment="1">
      <alignment horizontal="right" vertical="center"/>
    </xf>
    <xf numFmtId="165" fontId="2" fillId="46" borderId="1" xfId="2" applyFont="1" applyFill="1" applyBorder="1" applyAlignment="1">
      <alignment horizontal="right" vertical="center" wrapText="1"/>
    </xf>
    <xf numFmtId="10" fontId="2" fillId="46" borderId="1" xfId="2" applyNumberFormat="1" applyFont="1" applyFill="1" applyBorder="1" applyAlignment="1">
      <alignment horizontal="right" vertical="center" wrapText="1"/>
    </xf>
    <xf numFmtId="4" fontId="2" fillId="46" borderId="1" xfId="2" applyNumberFormat="1" applyFont="1" applyFill="1" applyBorder="1" applyAlignment="1">
      <alignment horizontal="right" vertical="center" wrapText="1"/>
    </xf>
    <xf numFmtId="9" fontId="2" fillId="46" borderId="1" xfId="6" applyFont="1" applyFill="1" applyBorder="1" applyAlignment="1">
      <alignment horizontal="center" vertical="center" wrapText="1"/>
    </xf>
    <xf numFmtId="4" fontId="2" fillId="46" borderId="1" xfId="2" applyNumberFormat="1" applyFont="1" applyFill="1" applyBorder="1" applyAlignment="1">
      <alignment horizontal="center" vertical="center" wrapText="1"/>
    </xf>
    <xf numFmtId="10" fontId="12" fillId="46" borderId="1" xfId="6" applyNumberFormat="1" applyFont="1" applyFill="1" applyBorder="1" applyAlignment="1">
      <alignment horizontal="center" vertical="top" wrapText="1"/>
    </xf>
    <xf numFmtId="10" fontId="12" fillId="46" borderId="3" xfId="6" applyNumberFormat="1" applyFont="1" applyFill="1" applyBorder="1" applyAlignment="1">
      <alignment horizontal="center" vertical="top" wrapText="1"/>
    </xf>
    <xf numFmtId="9" fontId="2" fillId="47" borderId="1" xfId="6" applyFont="1" applyFill="1" applyBorder="1" applyAlignment="1">
      <alignment horizontal="center"/>
    </xf>
    <xf numFmtId="165" fontId="2" fillId="47" borderId="1" xfId="0" applyNumberFormat="1" applyFont="1" applyFill="1" applyBorder="1" applyAlignment="1">
      <alignment horizontal="center"/>
    </xf>
    <xf numFmtId="4" fontId="2" fillId="47" borderId="1" xfId="2" applyNumberFormat="1" applyFont="1" applyFill="1" applyBorder="1" applyAlignment="1">
      <alignment horizontal="center"/>
    </xf>
    <xf numFmtId="10" fontId="2" fillId="47" borderId="1" xfId="6" applyNumberFormat="1" applyFont="1" applyFill="1" applyBorder="1" applyAlignment="1">
      <alignment horizontal="center" wrapText="1"/>
    </xf>
    <xf numFmtId="10" fontId="2" fillId="47" borderId="1" xfId="2" applyNumberFormat="1" applyFont="1" applyFill="1" applyBorder="1" applyAlignment="1">
      <alignment horizontal="center"/>
    </xf>
    <xf numFmtId="0" fontId="2" fillId="6" borderId="1" xfId="0" applyFont="1" applyFill="1" applyBorder="1" applyAlignment="1">
      <alignment vertical="top" wrapText="1"/>
    </xf>
    <xf numFmtId="10" fontId="2" fillId="47" borderId="1" xfId="6" applyNumberFormat="1" applyFont="1" applyFill="1" applyBorder="1" applyAlignment="1">
      <alignment horizontal="center" vertical="top" wrapText="1"/>
    </xf>
    <xf numFmtId="0" fontId="12" fillId="6" borderId="6" xfId="0" applyFont="1" applyFill="1" applyBorder="1" applyAlignment="1">
      <alignment vertical="top" wrapText="1"/>
    </xf>
    <xf numFmtId="0" fontId="12" fillId="0" borderId="1" xfId="0" applyFont="1" applyFill="1" applyBorder="1" applyAlignment="1">
      <alignment vertical="top" wrapText="1"/>
    </xf>
    <xf numFmtId="0" fontId="12" fillId="6" borderId="1" xfId="0" applyFont="1" applyFill="1" applyBorder="1" applyAlignment="1">
      <alignment vertical="top" wrapText="1"/>
    </xf>
    <xf numFmtId="0" fontId="0" fillId="0" borderId="0" xfId="0"/>
    <xf numFmtId="0" fontId="2" fillId="0" borderId="1" xfId="0" applyFont="1" applyFill="1" applyBorder="1" applyAlignment="1">
      <alignment horizontal="right"/>
    </xf>
    <xf numFmtId="10" fontId="12" fillId="6" borderId="0" xfId="6" applyNumberFormat="1" applyFont="1" applyFill="1" applyBorder="1" applyAlignment="1">
      <alignment horizontal="right" vertical="top" wrapText="1"/>
    </xf>
    <xf numFmtId="165" fontId="34" fillId="6" borderId="1" xfId="2" applyFont="1" applyFill="1" applyBorder="1" applyAlignment="1">
      <alignment horizontal="right"/>
    </xf>
    <xf numFmtId="0" fontId="0" fillId="0" borderId="0" xfId="0"/>
    <xf numFmtId="10" fontId="2" fillId="6" borderId="0" xfId="6" applyNumberFormat="1" applyFont="1" applyFill="1" applyBorder="1" applyAlignment="1">
      <alignment wrapText="1"/>
    </xf>
    <xf numFmtId="0" fontId="12" fillId="6" borderId="6" xfId="0" applyFont="1" applyFill="1" applyBorder="1" applyAlignment="1">
      <alignment horizontal="center" wrapText="1"/>
    </xf>
    <xf numFmtId="0" fontId="12" fillId="6" borderId="1" xfId="0" applyFont="1" applyFill="1" applyBorder="1"/>
    <xf numFmtId="0" fontId="37" fillId="6" borderId="0" xfId="0" applyFont="1" applyFill="1" applyBorder="1" applyAlignment="1">
      <alignment wrapText="1"/>
    </xf>
    <xf numFmtId="0" fontId="36" fillId="6" borderId="0" xfId="0" applyFont="1" applyFill="1" applyBorder="1" applyAlignment="1">
      <alignment vertical="center" wrapText="1"/>
    </xf>
    <xf numFmtId="4" fontId="36" fillId="6" borderId="0" xfId="0" applyNumberFormat="1" applyFont="1" applyFill="1" applyBorder="1" applyAlignment="1">
      <alignment vertical="center" wrapText="1"/>
    </xf>
    <xf numFmtId="0" fontId="2" fillId="8" borderId="6" xfId="0" applyFont="1" applyFill="1" applyBorder="1" applyAlignment="1">
      <alignment vertical="top" wrapText="1"/>
    </xf>
    <xf numFmtId="0" fontId="12" fillId="8" borderId="1" xfId="0" applyFont="1" applyFill="1" applyBorder="1" applyAlignment="1">
      <alignment vertical="top" wrapText="1"/>
    </xf>
    <xf numFmtId="0" fontId="12" fillId="8" borderId="1" xfId="0" applyFont="1" applyFill="1" applyBorder="1" applyAlignment="1">
      <alignment horizontal="center" vertical="top"/>
    </xf>
    <xf numFmtId="0" fontId="12" fillId="8" borderId="1" xfId="0" applyFont="1" applyFill="1" applyBorder="1" applyAlignment="1">
      <alignment horizontal="center" vertical="top" wrapText="1"/>
    </xf>
    <xf numFmtId="9" fontId="12" fillId="8" borderId="1" xfId="6" applyFont="1" applyFill="1" applyBorder="1" applyAlignment="1">
      <alignment horizontal="center" vertical="top" wrapText="1"/>
    </xf>
    <xf numFmtId="165" fontId="12" fillId="8" borderId="1" xfId="2" applyFont="1" applyFill="1" applyBorder="1" applyAlignment="1">
      <alignment horizontal="center" vertical="top"/>
    </xf>
    <xf numFmtId="0" fontId="12" fillId="8" borderId="1" xfId="0" applyFont="1" applyFill="1" applyBorder="1" applyAlignment="1">
      <alignment horizontal="center"/>
    </xf>
    <xf numFmtId="0" fontId="12" fillId="8" borderId="1" xfId="0" applyFont="1" applyFill="1" applyBorder="1" applyAlignment="1">
      <alignment horizontal="center" wrapText="1"/>
    </xf>
    <xf numFmtId="0" fontId="12" fillId="8" borderId="3" xfId="0" applyFont="1" applyFill="1" applyBorder="1" applyAlignment="1">
      <alignment horizontal="center" vertical="top" wrapText="1"/>
    </xf>
    <xf numFmtId="0" fontId="0" fillId="0" borderId="0" xfId="0"/>
    <xf numFmtId="165" fontId="2" fillId="6" borderId="1" xfId="2" applyFont="1" applyFill="1" applyBorder="1" applyAlignment="1">
      <alignment horizontal="right" vertical="center" wrapText="1"/>
    </xf>
    <xf numFmtId="16" fontId="0" fillId="0" borderId="0" xfId="0" applyNumberFormat="1"/>
    <xf numFmtId="0" fontId="12" fillId="7" borderId="1" xfId="0" applyFont="1" applyFill="1" applyBorder="1" applyAlignment="1">
      <alignment horizontal="center" vertical="top" wrapText="1"/>
    </xf>
    <xf numFmtId="0" fontId="12" fillId="7" borderId="3" xfId="0" applyFont="1" applyFill="1" applyBorder="1" applyAlignment="1">
      <alignment horizontal="center" vertical="top" wrapText="1"/>
    </xf>
    <xf numFmtId="0" fontId="4" fillId="5" borderId="1" xfId="0" applyFont="1" applyFill="1" applyBorder="1" applyAlignment="1">
      <alignment horizontal="center" vertical="center" wrapText="1"/>
    </xf>
    <xf numFmtId="0" fontId="0" fillId="10" borderId="0" xfId="0" applyFill="1"/>
    <xf numFmtId="10" fontId="1" fillId="6" borderId="7" xfId="6" applyNumberFormat="1" applyFont="1" applyFill="1" applyBorder="1" applyAlignment="1">
      <alignment horizontal="center" vertical="center" wrapText="1"/>
    </xf>
    <xf numFmtId="0" fontId="0" fillId="6" borderId="0" xfId="0" applyFill="1"/>
    <xf numFmtId="4" fontId="1" fillId="6" borderId="1" xfId="0" applyNumberFormat="1" applyFont="1" applyFill="1" applyBorder="1"/>
    <xf numFmtId="43" fontId="1" fillId="6" borderId="1" xfId="13398" applyFont="1" applyFill="1" applyBorder="1"/>
    <xf numFmtId="169" fontId="86" fillId="6" borderId="0" xfId="13398" applyNumberFormat="1" applyFont="1" applyFill="1" applyBorder="1"/>
    <xf numFmtId="4" fontId="1" fillId="6" borderId="1" xfId="0" applyNumberFormat="1" applyFont="1" applyFill="1" applyBorder="1"/>
    <xf numFmtId="4" fontId="1" fillId="6" borderId="1" xfId="0" applyNumberFormat="1" applyFont="1" applyFill="1" applyBorder="1" applyAlignment="1">
      <alignment horizontal="right"/>
    </xf>
    <xf numFmtId="10" fontId="1" fillId="47" borderId="1" xfId="6" applyNumberFormat="1" applyFont="1" applyFill="1" applyBorder="1" applyAlignment="1">
      <alignment horizontal="center"/>
    </xf>
    <xf numFmtId="10" fontId="13" fillId="47" borderId="1" xfId="6" applyNumberFormat="1" applyFont="1" applyFill="1" applyBorder="1" applyAlignment="1">
      <alignment horizontal="center"/>
    </xf>
    <xf numFmtId="0" fontId="85" fillId="0" borderId="0" xfId="0" applyFont="1"/>
    <xf numFmtId="43" fontId="1" fillId="6" borderId="1" xfId="13398" applyFont="1" applyFill="1" applyBorder="1" applyAlignment="1">
      <alignment horizontal="right"/>
    </xf>
    <xf numFmtId="43" fontId="1" fillId="6" borderId="1" xfId="13398" applyFont="1" applyFill="1" applyBorder="1" applyAlignment="1">
      <alignment horizontal="right" wrapText="1"/>
    </xf>
    <xf numFmtId="10" fontId="1" fillId="47" borderId="1" xfId="6" applyNumberFormat="1" applyFont="1" applyFill="1" applyBorder="1" applyAlignment="1">
      <alignment horizontal="center"/>
    </xf>
    <xf numFmtId="10" fontId="1" fillId="47" borderId="1" xfId="6" applyNumberFormat="1" applyFont="1" applyFill="1" applyBorder="1" applyAlignment="1">
      <alignment horizontal="center" wrapText="1"/>
    </xf>
    <xf numFmtId="43" fontId="1" fillId="6" borderId="1" xfId="13398" applyFont="1" applyFill="1" applyBorder="1"/>
    <xf numFmtId="43" fontId="1" fillId="6" borderId="1" xfId="13398" applyFont="1" applyFill="1" applyBorder="1"/>
    <xf numFmtId="2" fontId="1" fillId="6" borderId="1" xfId="0" applyNumberFormat="1" applyFont="1" applyFill="1" applyBorder="1"/>
    <xf numFmtId="10" fontId="1" fillId="47" borderId="1" xfId="6" applyNumberFormat="1" applyFont="1" applyFill="1" applyBorder="1" applyAlignment="1">
      <alignment horizontal="center"/>
    </xf>
    <xf numFmtId="43" fontId="1" fillId="6" borderId="1" xfId="13398" applyFont="1" applyFill="1" applyBorder="1" applyAlignment="1">
      <alignment wrapText="1"/>
    </xf>
    <xf numFmtId="43" fontId="1" fillId="6" borderId="1" xfId="13398" applyFont="1" applyFill="1" applyBorder="1"/>
    <xf numFmtId="43" fontId="1" fillId="6" borderId="1" xfId="13398" applyFont="1" applyFill="1" applyBorder="1" applyAlignment="1">
      <alignment wrapText="1"/>
    </xf>
    <xf numFmtId="43" fontId="1" fillId="6" borderId="1" xfId="13398" applyFont="1" applyFill="1" applyBorder="1"/>
    <xf numFmtId="10" fontId="1" fillId="47" borderId="1" xfId="6" applyNumberFormat="1" applyFont="1" applyFill="1" applyBorder="1" applyAlignment="1">
      <alignment horizontal="center"/>
    </xf>
    <xf numFmtId="10" fontId="1" fillId="47" borderId="1" xfId="6" applyNumberFormat="1" applyFont="1" applyFill="1" applyBorder="1" applyAlignment="1">
      <alignment horizontal="center" wrapText="1"/>
    </xf>
    <xf numFmtId="43" fontId="1" fillId="6" borderId="1" xfId="13398" applyFont="1" applyFill="1" applyBorder="1"/>
    <xf numFmtId="4" fontId="1" fillId="6" borderId="1" xfId="0" applyNumberFormat="1" applyFont="1" applyFill="1" applyBorder="1"/>
    <xf numFmtId="10" fontId="1" fillId="47" borderId="1" xfId="6" applyNumberFormat="1" applyFont="1" applyFill="1" applyBorder="1" applyAlignment="1">
      <alignment horizontal="center"/>
    </xf>
    <xf numFmtId="43" fontId="1" fillId="6" borderId="1" xfId="13398" applyFont="1" applyFill="1" applyBorder="1"/>
    <xf numFmtId="2" fontId="1" fillId="6" borderId="1" xfId="0" applyNumberFormat="1" applyFont="1" applyFill="1" applyBorder="1"/>
    <xf numFmtId="10" fontId="1" fillId="47" borderId="1" xfId="6" applyNumberFormat="1" applyFont="1" applyFill="1" applyBorder="1" applyAlignment="1">
      <alignment horizontal="center"/>
    </xf>
    <xf numFmtId="4" fontId="1" fillId="6" borderId="1" xfId="0" applyNumberFormat="1" applyFont="1" applyFill="1" applyBorder="1"/>
    <xf numFmtId="43" fontId="1" fillId="6" borderId="1" xfId="13398" applyFont="1" applyFill="1" applyBorder="1"/>
    <xf numFmtId="43" fontId="1" fillId="6" borderId="1" xfId="13398" applyFont="1" applyFill="1" applyBorder="1"/>
    <xf numFmtId="10" fontId="13" fillId="8" borderId="1" xfId="6" applyNumberFormat="1" applyFont="1" applyFill="1" applyBorder="1" applyAlignment="1">
      <alignment horizontal="center" vertical="top" wrapText="1"/>
    </xf>
    <xf numFmtId="0" fontId="10" fillId="6" borderId="0" xfId="0" applyFont="1" applyFill="1" applyBorder="1"/>
    <xf numFmtId="0" fontId="10" fillId="6" borderId="0" xfId="0" applyFont="1" applyFill="1" applyBorder="1" applyAlignment="1">
      <alignment horizontal="right"/>
    </xf>
    <xf numFmtId="10" fontId="1" fillId="7" borderId="1" xfId="6" applyNumberFormat="1" applyFont="1" applyFill="1" applyBorder="1" applyAlignment="1">
      <alignment horizontal="center"/>
    </xf>
    <xf numFmtId="10" fontId="1" fillId="7" borderId="1" xfId="6" applyNumberFormat="1" applyFont="1" applyFill="1" applyBorder="1" applyAlignment="1">
      <alignment horizontal="center" wrapText="1"/>
    </xf>
    <xf numFmtId="10" fontId="13" fillId="8" borderId="3" xfId="6" applyNumberFormat="1" applyFont="1" applyFill="1" applyBorder="1" applyAlignment="1">
      <alignment horizontal="center" vertical="top" wrapText="1"/>
    </xf>
    <xf numFmtId="4" fontId="1" fillId="6" borderId="1" xfId="0" applyNumberFormat="1" applyFont="1" applyFill="1" applyBorder="1"/>
    <xf numFmtId="43" fontId="1" fillId="6" borderId="1" xfId="13398" applyFont="1" applyFill="1" applyBorder="1"/>
    <xf numFmtId="4" fontId="1" fillId="6" borderId="1" xfId="0" applyNumberFormat="1" applyFont="1" applyFill="1" applyBorder="1"/>
    <xf numFmtId="10" fontId="1" fillId="47" borderId="1" xfId="6" applyNumberFormat="1" applyFont="1" applyFill="1" applyBorder="1" applyAlignment="1">
      <alignment horizontal="center"/>
    </xf>
    <xf numFmtId="4" fontId="1" fillId="6" borderId="1" xfId="13398" applyNumberFormat="1" applyFont="1" applyFill="1" applyBorder="1" applyAlignment="1">
      <alignment horizontal="right"/>
    </xf>
    <xf numFmtId="10" fontId="1" fillId="47" borderId="1" xfId="6" applyNumberFormat="1" applyFont="1" applyFill="1" applyBorder="1" applyAlignment="1">
      <alignment horizontal="center"/>
    </xf>
    <xf numFmtId="10" fontId="13" fillId="47" borderId="1" xfId="6" applyNumberFormat="1" applyFont="1" applyFill="1" applyBorder="1" applyAlignment="1">
      <alignment horizontal="center"/>
    </xf>
    <xf numFmtId="43" fontId="1" fillId="6" borderId="1" xfId="13398" applyFont="1" applyFill="1" applyBorder="1" applyAlignment="1">
      <alignment horizontal="right" wrapText="1"/>
    </xf>
    <xf numFmtId="10" fontId="13" fillId="8" borderId="1" xfId="6" applyNumberFormat="1" applyFont="1" applyFill="1" applyBorder="1" applyAlignment="1">
      <alignment horizontal="center" vertical="top" wrapText="1"/>
    </xf>
    <xf numFmtId="4" fontId="1" fillId="6" borderId="1" xfId="13398" applyNumberFormat="1" applyFont="1" applyFill="1" applyBorder="1" applyAlignment="1">
      <alignment horizontal="right" wrapText="1"/>
    </xf>
    <xf numFmtId="0" fontId="10" fillId="6" borderId="0" xfId="0" applyFont="1" applyFill="1" applyBorder="1"/>
    <xf numFmtId="0" fontId="10" fillId="6" borderId="0" xfId="0" applyFont="1" applyFill="1" applyBorder="1" applyAlignment="1">
      <alignment horizontal="left" wrapText="1"/>
    </xf>
    <xf numFmtId="10" fontId="1" fillId="7" borderId="1" xfId="6" applyNumberFormat="1" applyFont="1" applyFill="1" applyBorder="1" applyAlignment="1">
      <alignment horizontal="center"/>
    </xf>
    <xf numFmtId="10" fontId="1" fillId="47" borderId="1" xfId="6" applyNumberFormat="1" applyFont="1" applyFill="1" applyBorder="1" applyAlignment="1">
      <alignment horizontal="center" wrapText="1"/>
    </xf>
    <xf numFmtId="10" fontId="13" fillId="8" borderId="3" xfId="6" applyNumberFormat="1" applyFont="1" applyFill="1" applyBorder="1" applyAlignment="1">
      <alignment horizontal="center" vertical="top" wrapText="1"/>
    </xf>
    <xf numFmtId="43" fontId="1" fillId="6" borderId="1" xfId="13398" applyFont="1" applyFill="1" applyBorder="1"/>
    <xf numFmtId="2" fontId="1" fillId="6" borderId="1" xfId="0" applyNumberFormat="1" applyFont="1" applyFill="1" applyBorder="1"/>
    <xf numFmtId="10" fontId="1" fillId="47" borderId="1" xfId="6" applyNumberFormat="1" applyFont="1" applyFill="1" applyBorder="1" applyAlignment="1">
      <alignment horizontal="center"/>
    </xf>
    <xf numFmtId="43" fontId="1" fillId="6" borderId="1" xfId="13398" applyFont="1" applyFill="1" applyBorder="1" applyAlignment="1">
      <alignment horizontal="right"/>
    </xf>
    <xf numFmtId="4" fontId="1" fillId="6" borderId="1" xfId="13398" applyNumberFormat="1" applyFont="1" applyFill="1" applyBorder="1" applyAlignment="1">
      <alignment horizontal="right"/>
    </xf>
    <xf numFmtId="43" fontId="1" fillId="6" borderId="1" xfId="13398" applyFont="1" applyFill="1" applyBorder="1"/>
    <xf numFmtId="2" fontId="1" fillId="6" borderId="1" xfId="0" applyNumberFormat="1" applyFont="1" applyFill="1" applyBorder="1"/>
    <xf numFmtId="10" fontId="1" fillId="47" borderId="1" xfId="6" quotePrefix="1" applyNumberFormat="1" applyFont="1" applyFill="1" applyBorder="1" applyAlignment="1">
      <alignment horizontal="center"/>
    </xf>
    <xf numFmtId="43" fontId="1" fillId="6" borderId="1" xfId="13398" applyFont="1" applyFill="1" applyBorder="1" applyAlignment="1">
      <alignment horizontal="right" vertical="top" wrapText="1"/>
    </xf>
    <xf numFmtId="4" fontId="1" fillId="6" borderId="1" xfId="0" applyNumberFormat="1" applyFont="1" applyFill="1" applyBorder="1"/>
    <xf numFmtId="43" fontId="1" fillId="6" borderId="1" xfId="13398" applyFont="1" applyFill="1" applyBorder="1"/>
    <xf numFmtId="2" fontId="1" fillId="6" borderId="1" xfId="0" applyNumberFormat="1" applyFont="1" applyFill="1" applyBorder="1"/>
    <xf numFmtId="4" fontId="1" fillId="6" borderId="1" xfId="13398" applyNumberFormat="1" applyFont="1" applyFill="1" applyBorder="1" applyAlignment="1">
      <alignment horizontal="right" vertical="top" wrapText="1"/>
    </xf>
    <xf numFmtId="10" fontId="13" fillId="8" borderId="1" xfId="6" applyNumberFormat="1" applyFont="1" applyFill="1" applyBorder="1" applyAlignment="1">
      <alignment horizontal="center" vertical="top" wrapText="1"/>
    </xf>
    <xf numFmtId="0" fontId="10" fillId="6" borderId="0" xfId="0" applyFont="1" applyFill="1" applyBorder="1"/>
    <xf numFmtId="0" fontId="0" fillId="6" borderId="0" xfId="0" applyFont="1" applyFill="1" applyBorder="1"/>
    <xf numFmtId="0" fontId="27" fillId="6" borderId="0" xfId="0" applyFont="1" applyFill="1" applyBorder="1"/>
    <xf numFmtId="10" fontId="1" fillId="7" borderId="1" xfId="6" applyNumberFormat="1" applyFont="1" applyFill="1" applyBorder="1" applyAlignment="1">
      <alignment horizontal="center"/>
    </xf>
    <xf numFmtId="10" fontId="1" fillId="47" borderId="1" xfId="6" applyNumberFormat="1" applyFont="1" applyFill="1" applyBorder="1" applyAlignment="1">
      <alignment horizontal="center"/>
    </xf>
    <xf numFmtId="10" fontId="1" fillId="47" borderId="1" xfId="6" applyNumberFormat="1" applyFont="1" applyFill="1" applyBorder="1" applyAlignment="1">
      <alignment horizontal="center" vertical="top" wrapText="1"/>
    </xf>
    <xf numFmtId="10" fontId="13" fillId="8" borderId="3" xfId="6" applyNumberFormat="1" applyFont="1" applyFill="1" applyBorder="1" applyAlignment="1">
      <alignment horizontal="center" vertical="top" wrapText="1"/>
    </xf>
    <xf numFmtId="165" fontId="15" fillId="9" borderId="0" xfId="2" applyFont="1" applyFill="1" applyBorder="1" applyAlignment="1">
      <alignment horizontal="right" vertical="center" wrapText="1"/>
    </xf>
    <xf numFmtId="4" fontId="17" fillId="9" borderId="0" xfId="0" applyNumberFormat="1" applyFont="1" applyFill="1" applyBorder="1" applyAlignment="1">
      <alignment horizontal="right" vertical="center"/>
    </xf>
    <xf numFmtId="0" fontId="37" fillId="6" borderId="0" xfId="0" applyFont="1" applyFill="1" applyBorder="1" applyAlignment="1">
      <alignment wrapText="1"/>
    </xf>
    <xf numFmtId="0" fontId="87" fillId="0" borderId="0" xfId="0" applyFont="1"/>
    <xf numFmtId="0" fontId="2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4" fontId="85" fillId="0" borderId="0" xfId="0" applyNumberFormat="1" applyFont="1"/>
    <xf numFmtId="0" fontId="2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wrapText="1"/>
    </xf>
    <xf numFmtId="0" fontId="1" fillId="6" borderId="1" xfId="0" applyFont="1" applyFill="1" applyBorder="1" applyAlignment="1">
      <alignment wrapText="1"/>
    </xf>
    <xf numFmtId="4" fontId="1" fillId="6" borderId="1" xfId="0" applyNumberFormat="1" applyFont="1" applyFill="1" applyBorder="1" applyAlignment="1">
      <alignment wrapText="1"/>
    </xf>
    <xf numFmtId="0" fontId="1" fillId="6" borderId="28" xfId="0" applyFont="1" applyFill="1" applyBorder="1" applyAlignment="1">
      <alignment horizontal="left"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wrapText="1"/>
    </xf>
    <xf numFmtId="0" fontId="2" fillId="4" borderId="6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2" fillId="4" borderId="3" xfId="0" applyFont="1" applyFill="1" applyBorder="1" applyAlignment="1">
      <alignment horizontal="center" wrapText="1"/>
    </xf>
    <xf numFmtId="0" fontId="73" fillId="44" borderId="6" xfId="0" applyFont="1" applyFill="1" applyBorder="1" applyAlignment="1">
      <alignment horizontal="center" wrapText="1"/>
    </xf>
    <xf numFmtId="0" fontId="73" fillId="44" borderId="1" xfId="0" applyFont="1" applyFill="1" applyBorder="1" applyAlignment="1">
      <alignment horizontal="center" wrapText="1"/>
    </xf>
    <xf numFmtId="0" fontId="73" fillId="44" borderId="3" xfId="0" applyFont="1" applyFill="1" applyBorder="1" applyAlignment="1">
      <alignment horizontal="center" wrapText="1"/>
    </xf>
    <xf numFmtId="0" fontId="73" fillId="44" borderId="6" xfId="0" applyFont="1" applyFill="1" applyBorder="1" applyAlignment="1">
      <alignment horizontal="center"/>
    </xf>
    <xf numFmtId="0" fontId="73" fillId="44" borderId="1" xfId="0" applyFont="1" applyFill="1" applyBorder="1" applyAlignment="1">
      <alignment horizontal="center"/>
    </xf>
    <xf numFmtId="0" fontId="73" fillId="44" borderId="3" xfId="0" applyFont="1" applyFill="1" applyBorder="1" applyAlignment="1">
      <alignment horizontal="center"/>
    </xf>
    <xf numFmtId="0" fontId="1" fillId="6" borderId="24" xfId="0" applyFont="1" applyFill="1" applyBorder="1" applyAlignment="1">
      <alignment horizontal="center" wrapText="1"/>
    </xf>
    <xf numFmtId="0" fontId="1" fillId="6" borderId="25" xfId="0" applyFont="1" applyFill="1" applyBorder="1" applyAlignment="1">
      <alignment horizontal="center" wrapText="1"/>
    </xf>
    <xf numFmtId="0" fontId="1" fillId="6" borderId="26" xfId="0" applyFont="1" applyFill="1" applyBorder="1" applyAlignment="1">
      <alignment horizontal="center" wrapText="1"/>
    </xf>
    <xf numFmtId="4" fontId="36" fillId="6" borderId="0" xfId="0" applyNumberFormat="1" applyFont="1" applyFill="1" applyBorder="1" applyAlignment="1">
      <alignment vertical="center"/>
    </xf>
    <xf numFmtId="0" fontId="37" fillId="6" borderId="0" xfId="0" applyFont="1" applyFill="1" applyBorder="1" applyAlignment="1">
      <alignment wrapText="1"/>
    </xf>
    <xf numFmtId="4" fontId="36" fillId="6" borderId="0" xfId="0" applyNumberFormat="1" applyFont="1" applyFill="1" applyBorder="1" applyAlignment="1">
      <alignment vertical="center" wrapText="1"/>
    </xf>
    <xf numFmtId="0" fontId="12" fillId="7" borderId="1" xfId="0" applyFont="1" applyFill="1" applyBorder="1" applyAlignment="1">
      <alignment horizontal="center" vertical="top" wrapText="1"/>
    </xf>
    <xf numFmtId="0" fontId="12" fillId="7" borderId="3" xfId="0" applyFont="1" applyFill="1" applyBorder="1" applyAlignment="1">
      <alignment horizontal="center" vertical="top" wrapText="1"/>
    </xf>
    <xf numFmtId="0" fontId="79" fillId="45" borderId="6" xfId="0" applyFont="1" applyFill="1" applyBorder="1" applyAlignment="1">
      <alignment horizontal="center"/>
    </xf>
    <xf numFmtId="0" fontId="79" fillId="45" borderId="1" xfId="0" applyFont="1" applyFill="1" applyBorder="1" applyAlignment="1">
      <alignment horizontal="center"/>
    </xf>
    <xf numFmtId="0" fontId="79" fillId="45" borderId="3" xfId="0" applyFont="1" applyFill="1" applyBorder="1" applyAlignment="1">
      <alignment horizontal="center"/>
    </xf>
    <xf numFmtId="0" fontId="13" fillId="6" borderId="24" xfId="0" applyFont="1" applyFill="1" applyBorder="1" applyAlignment="1">
      <alignment horizontal="center"/>
    </xf>
    <xf numFmtId="0" fontId="13" fillId="6" borderId="25" xfId="0" applyFont="1" applyFill="1" applyBorder="1" applyAlignment="1">
      <alignment horizontal="center"/>
    </xf>
    <xf numFmtId="0" fontId="13" fillId="6" borderId="26" xfId="0" applyFont="1" applyFill="1" applyBorder="1" applyAlignment="1">
      <alignment horizontal="center"/>
    </xf>
    <xf numFmtId="165" fontId="8" fillId="6" borderId="0" xfId="2" applyNumberFormat="1" applyFont="1" applyFill="1" applyBorder="1" applyAlignment="1">
      <alignment horizontal="center"/>
    </xf>
    <xf numFmtId="165" fontId="8" fillId="6" borderId="0" xfId="2" applyFont="1" applyFill="1" applyBorder="1" applyAlignment="1">
      <alignment horizontal="center"/>
    </xf>
    <xf numFmtId="165" fontId="5" fillId="6" borderId="0" xfId="2" applyFont="1" applyFill="1" applyBorder="1" applyAlignment="1">
      <alignment horizontal="center"/>
    </xf>
    <xf numFmtId="0" fontId="36" fillId="6" borderId="0" xfId="0" applyFont="1" applyFill="1" applyBorder="1" applyAlignment="1">
      <alignment vertical="center" wrapText="1"/>
    </xf>
    <xf numFmtId="0" fontId="38" fillId="6" borderId="0" xfId="0" applyFont="1" applyFill="1" applyBorder="1" applyAlignment="1">
      <alignment wrapText="1"/>
    </xf>
    <xf numFmtId="0" fontId="0" fillId="6" borderId="0" xfId="0" applyFill="1" applyBorder="1" applyAlignment="1">
      <alignment wrapText="1"/>
    </xf>
    <xf numFmtId="0" fontId="78" fillId="49" borderId="21" xfId="0" applyFont="1" applyFill="1" applyBorder="1" applyAlignment="1">
      <alignment horizontal="center"/>
    </xf>
    <xf numFmtId="0" fontId="78" fillId="49" borderId="22" xfId="0" applyFont="1" applyFill="1" applyBorder="1" applyAlignment="1">
      <alignment horizontal="center"/>
    </xf>
    <xf numFmtId="0" fontId="78" fillId="49" borderId="23" xfId="0" applyFont="1" applyFill="1" applyBorder="1" applyAlignment="1">
      <alignment horizontal="center"/>
    </xf>
    <xf numFmtId="0" fontId="12" fillId="7" borderId="27" xfId="0" applyFont="1" applyFill="1" applyBorder="1" applyAlignment="1">
      <alignment horizontal="center" vertical="top" wrapText="1"/>
    </xf>
    <xf numFmtId="0" fontId="12" fillId="7" borderId="28" xfId="0" applyFont="1" applyFill="1" applyBorder="1" applyAlignment="1">
      <alignment horizontal="center" vertical="top" wrapText="1"/>
    </xf>
    <xf numFmtId="0" fontId="13" fillId="6" borderId="24" xfId="0" applyFont="1" applyFill="1" applyBorder="1" applyAlignment="1">
      <alignment horizontal="center" vertical="top" wrapText="1"/>
    </xf>
    <xf numFmtId="0" fontId="13" fillId="6" borderId="25" xfId="0" applyFont="1" applyFill="1" applyBorder="1" applyAlignment="1">
      <alignment horizontal="center" vertical="top" wrapText="1"/>
    </xf>
    <xf numFmtId="0" fontId="13" fillId="6" borderId="26" xfId="0" applyFont="1" applyFill="1" applyBorder="1" applyAlignment="1">
      <alignment horizontal="center" vertical="top" wrapText="1"/>
    </xf>
    <xf numFmtId="0" fontId="73" fillId="44" borderId="6" xfId="0" applyFont="1" applyFill="1" applyBorder="1" applyAlignment="1">
      <alignment horizontal="center" vertical="top" wrapText="1"/>
    </xf>
    <xf numFmtId="0" fontId="73" fillId="44" borderId="1" xfId="0" applyFont="1" applyFill="1" applyBorder="1" applyAlignment="1">
      <alignment horizontal="center" vertical="top" wrapText="1"/>
    </xf>
    <xf numFmtId="0" fontId="73" fillId="44" borderId="3" xfId="0" applyFont="1" applyFill="1" applyBorder="1" applyAlignment="1">
      <alignment horizontal="center" vertical="top" wrapText="1"/>
    </xf>
    <xf numFmtId="0" fontId="8" fillId="0" borderId="0" xfId="0" applyFont="1" applyBorder="1" applyAlignment="1">
      <alignment horizontal="center"/>
    </xf>
    <xf numFmtId="0" fontId="63" fillId="0" borderId="0" xfId="0" applyFont="1" applyAlignment="1">
      <alignment wrapText="1"/>
    </xf>
    <xf numFmtId="0" fontId="2" fillId="13" borderId="9" xfId="0" applyFont="1" applyFill="1" applyBorder="1" applyAlignment="1">
      <alignment horizontal="center" vertical="center" wrapText="1"/>
    </xf>
    <xf numFmtId="0" fontId="2" fillId="13" borderId="8" xfId="0" applyFont="1" applyFill="1" applyBorder="1" applyAlignment="1">
      <alignment horizontal="center" vertical="center" wrapText="1"/>
    </xf>
    <xf numFmtId="165" fontId="17" fillId="13" borderId="1" xfId="2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39" fillId="6" borderId="21" xfId="0" applyFont="1" applyFill="1" applyBorder="1" applyAlignment="1">
      <alignment horizontal="center"/>
    </xf>
    <xf numFmtId="0" fontId="39" fillId="6" borderId="22" xfId="0" applyFont="1" applyFill="1" applyBorder="1" applyAlignment="1">
      <alignment horizontal="center"/>
    </xf>
    <xf numFmtId="0" fontId="39" fillId="6" borderId="2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 vertical="center" wrapText="1"/>
    </xf>
  </cellXfs>
  <cellStyles count="19777">
    <cellStyle name="20% - Accent1" xfId="21" builtinId="30" customBuiltin="1"/>
    <cellStyle name="20% - Accent1 10" xfId="3473"/>
    <cellStyle name="20% - Accent1 11" xfId="5745"/>
    <cellStyle name="20% - Accent1 12" xfId="8017"/>
    <cellStyle name="20% - Accent1 2" xfId="70"/>
    <cellStyle name="20% - Accent1 2 10" xfId="5773"/>
    <cellStyle name="20% - Accent1 2 11" xfId="8045"/>
    <cellStyle name="20% - Accent1 2 2" xfId="182"/>
    <cellStyle name="20% - Accent1 2 2 2" xfId="420"/>
    <cellStyle name="20% - Accent1 2 2 2 2" xfId="874"/>
    <cellStyle name="20% - Accent1 2 2 2 2 2" xfId="2009"/>
    <cellStyle name="20% - Accent1 2 2 2 2 2 2" xfId="5429"/>
    <cellStyle name="20% - Accent1 2 2 2 2 2 3" xfId="7701"/>
    <cellStyle name="20% - Accent1 2 2 2 2 2 4" xfId="9973"/>
    <cellStyle name="20% - Accent1 2 2 2 2 3" xfId="4294"/>
    <cellStyle name="20% - Accent1 2 2 2 2 4" xfId="6566"/>
    <cellStyle name="20% - Accent1 2 2 2 2 5" xfId="8838"/>
    <cellStyle name="20% - Accent1 2 2 2 3" xfId="1555"/>
    <cellStyle name="20% - Accent1 2 2 2 3 2" xfId="4975"/>
    <cellStyle name="20% - Accent1 2 2 2 3 3" xfId="7247"/>
    <cellStyle name="20% - Accent1 2 2 2 3 4" xfId="9519"/>
    <cellStyle name="20% - Accent1 2 2 2 4" xfId="3840"/>
    <cellStyle name="20% - Accent1 2 2 2 5" xfId="6112"/>
    <cellStyle name="20% - Accent1 2 2 2 6" xfId="8384"/>
    <cellStyle name="20% - Accent1 2 2 3" xfId="1101"/>
    <cellStyle name="20% - Accent1 2 2 3 2" xfId="2236"/>
    <cellStyle name="20% - Accent1 2 2 3 2 2" xfId="5656"/>
    <cellStyle name="20% - Accent1 2 2 3 2 3" xfId="7928"/>
    <cellStyle name="20% - Accent1 2 2 3 2 4" xfId="10200"/>
    <cellStyle name="20% - Accent1 2 2 3 3" xfId="4521"/>
    <cellStyle name="20% - Accent1 2 2 3 4" xfId="6793"/>
    <cellStyle name="20% - Accent1 2 2 3 5" xfId="9065"/>
    <cellStyle name="20% - Accent1 2 2 4" xfId="647"/>
    <cellStyle name="20% - Accent1 2 2 4 2" xfId="1782"/>
    <cellStyle name="20% - Accent1 2 2 4 2 2" xfId="5202"/>
    <cellStyle name="20% - Accent1 2 2 4 2 3" xfId="7474"/>
    <cellStyle name="20% - Accent1 2 2 4 2 4" xfId="9746"/>
    <cellStyle name="20% - Accent1 2 2 4 3" xfId="4067"/>
    <cellStyle name="20% - Accent1 2 2 4 4" xfId="6339"/>
    <cellStyle name="20% - Accent1 2 2 4 5" xfId="8611"/>
    <cellStyle name="20% - Accent1 2 2 5" xfId="1328"/>
    <cellStyle name="20% - Accent1 2 2 5 2" xfId="4748"/>
    <cellStyle name="20% - Accent1 2 2 5 3" xfId="7020"/>
    <cellStyle name="20% - Accent1 2 2 5 4" xfId="9292"/>
    <cellStyle name="20% - Accent1 2 2 6" xfId="3613"/>
    <cellStyle name="20% - Accent1 2 2 7" xfId="5885"/>
    <cellStyle name="20% - Accent1 2 2 8" xfId="8157"/>
    <cellStyle name="20% - Accent1 2 3" xfId="126"/>
    <cellStyle name="20% - Accent1 2 3 2" xfId="364"/>
    <cellStyle name="20% - Accent1 2 3 2 2" xfId="818"/>
    <cellStyle name="20% - Accent1 2 3 2 2 2" xfId="1953"/>
    <cellStyle name="20% - Accent1 2 3 2 2 2 2" xfId="5373"/>
    <cellStyle name="20% - Accent1 2 3 2 2 2 3" xfId="7645"/>
    <cellStyle name="20% - Accent1 2 3 2 2 2 4" xfId="9917"/>
    <cellStyle name="20% - Accent1 2 3 2 2 3" xfId="4238"/>
    <cellStyle name="20% - Accent1 2 3 2 2 4" xfId="6510"/>
    <cellStyle name="20% - Accent1 2 3 2 2 5" xfId="8782"/>
    <cellStyle name="20% - Accent1 2 3 2 3" xfId="1499"/>
    <cellStyle name="20% - Accent1 2 3 2 3 2" xfId="4919"/>
    <cellStyle name="20% - Accent1 2 3 2 3 3" xfId="7191"/>
    <cellStyle name="20% - Accent1 2 3 2 3 4" xfId="9463"/>
    <cellStyle name="20% - Accent1 2 3 2 4" xfId="3784"/>
    <cellStyle name="20% - Accent1 2 3 2 5" xfId="6056"/>
    <cellStyle name="20% - Accent1 2 3 2 6" xfId="8328"/>
    <cellStyle name="20% - Accent1 2 3 3" xfId="1045"/>
    <cellStyle name="20% - Accent1 2 3 3 2" xfId="2180"/>
    <cellStyle name="20% - Accent1 2 3 3 2 2" xfId="5600"/>
    <cellStyle name="20% - Accent1 2 3 3 2 3" xfId="7872"/>
    <cellStyle name="20% - Accent1 2 3 3 2 4" xfId="10144"/>
    <cellStyle name="20% - Accent1 2 3 3 3" xfId="4465"/>
    <cellStyle name="20% - Accent1 2 3 3 4" xfId="6737"/>
    <cellStyle name="20% - Accent1 2 3 3 5" xfId="9009"/>
    <cellStyle name="20% - Accent1 2 3 4" xfId="591"/>
    <cellStyle name="20% - Accent1 2 3 4 2" xfId="1726"/>
    <cellStyle name="20% - Accent1 2 3 4 2 2" xfId="5146"/>
    <cellStyle name="20% - Accent1 2 3 4 2 3" xfId="7418"/>
    <cellStyle name="20% - Accent1 2 3 4 2 4" xfId="9690"/>
    <cellStyle name="20% - Accent1 2 3 4 3" xfId="4011"/>
    <cellStyle name="20% - Accent1 2 3 4 4" xfId="6283"/>
    <cellStyle name="20% - Accent1 2 3 4 5" xfId="8555"/>
    <cellStyle name="20% - Accent1 2 3 5" xfId="1272"/>
    <cellStyle name="20% - Accent1 2 3 5 2" xfId="4692"/>
    <cellStyle name="20% - Accent1 2 3 5 3" xfId="6964"/>
    <cellStyle name="20% - Accent1 2 3 5 4" xfId="9236"/>
    <cellStyle name="20% - Accent1 2 3 6" xfId="3557"/>
    <cellStyle name="20% - Accent1 2 3 7" xfId="5829"/>
    <cellStyle name="20% - Accent1 2 3 8" xfId="8101"/>
    <cellStyle name="20% - Accent1 2 4" xfId="252"/>
    <cellStyle name="20% - Accent1 2 4 2" xfId="479"/>
    <cellStyle name="20% - Accent1 2 4 2 2" xfId="933"/>
    <cellStyle name="20% - Accent1 2 4 2 2 2" xfId="2068"/>
    <cellStyle name="20% - Accent1 2 4 2 2 2 2" xfId="5488"/>
    <cellStyle name="20% - Accent1 2 4 2 2 2 3" xfId="7760"/>
    <cellStyle name="20% - Accent1 2 4 2 2 2 4" xfId="10032"/>
    <cellStyle name="20% - Accent1 2 4 2 2 3" xfId="4353"/>
    <cellStyle name="20% - Accent1 2 4 2 2 4" xfId="6625"/>
    <cellStyle name="20% - Accent1 2 4 2 2 5" xfId="8897"/>
    <cellStyle name="20% - Accent1 2 4 2 3" xfId="1614"/>
    <cellStyle name="20% - Accent1 2 4 2 3 2" xfId="5034"/>
    <cellStyle name="20% - Accent1 2 4 2 3 3" xfId="7306"/>
    <cellStyle name="20% - Accent1 2 4 2 3 4" xfId="9578"/>
    <cellStyle name="20% - Accent1 2 4 2 4" xfId="3899"/>
    <cellStyle name="20% - Accent1 2 4 2 5" xfId="6171"/>
    <cellStyle name="20% - Accent1 2 4 2 6" xfId="8443"/>
    <cellStyle name="20% - Accent1 2 4 3" xfId="1160"/>
    <cellStyle name="20% - Accent1 2 4 3 2" xfId="2295"/>
    <cellStyle name="20% - Accent1 2 4 3 2 2" xfId="5715"/>
    <cellStyle name="20% - Accent1 2 4 3 2 3" xfId="7987"/>
    <cellStyle name="20% - Accent1 2 4 3 2 4" xfId="10259"/>
    <cellStyle name="20% - Accent1 2 4 3 3" xfId="4580"/>
    <cellStyle name="20% - Accent1 2 4 3 4" xfId="6852"/>
    <cellStyle name="20% - Accent1 2 4 3 5" xfId="9124"/>
    <cellStyle name="20% - Accent1 2 4 4" xfId="706"/>
    <cellStyle name="20% - Accent1 2 4 4 2" xfId="1841"/>
    <cellStyle name="20% - Accent1 2 4 4 2 2" xfId="5261"/>
    <cellStyle name="20% - Accent1 2 4 4 2 3" xfId="7533"/>
    <cellStyle name="20% - Accent1 2 4 4 2 4" xfId="9805"/>
    <cellStyle name="20% - Accent1 2 4 4 3" xfId="4126"/>
    <cellStyle name="20% - Accent1 2 4 4 4" xfId="6398"/>
    <cellStyle name="20% - Accent1 2 4 4 5" xfId="8670"/>
    <cellStyle name="20% - Accent1 2 4 5" xfId="1387"/>
    <cellStyle name="20% - Accent1 2 4 5 2" xfId="4807"/>
    <cellStyle name="20% - Accent1 2 4 5 3" xfId="7079"/>
    <cellStyle name="20% - Accent1 2 4 5 4" xfId="9351"/>
    <cellStyle name="20% - Accent1 2 4 6" xfId="3672"/>
    <cellStyle name="20% - Accent1 2 4 7" xfId="5944"/>
    <cellStyle name="20% - Accent1 2 4 8" xfId="8216"/>
    <cellStyle name="20% - Accent1 2 5" xfId="308"/>
    <cellStyle name="20% - Accent1 2 5 2" xfId="762"/>
    <cellStyle name="20% - Accent1 2 5 2 2" xfId="1897"/>
    <cellStyle name="20% - Accent1 2 5 2 2 2" xfId="5317"/>
    <cellStyle name="20% - Accent1 2 5 2 2 3" xfId="7589"/>
    <cellStyle name="20% - Accent1 2 5 2 2 4" xfId="9861"/>
    <cellStyle name="20% - Accent1 2 5 2 3" xfId="4182"/>
    <cellStyle name="20% - Accent1 2 5 2 4" xfId="6454"/>
    <cellStyle name="20% - Accent1 2 5 2 5" xfId="8726"/>
    <cellStyle name="20% - Accent1 2 5 3" xfId="1443"/>
    <cellStyle name="20% - Accent1 2 5 3 2" xfId="4863"/>
    <cellStyle name="20% - Accent1 2 5 3 3" xfId="7135"/>
    <cellStyle name="20% - Accent1 2 5 3 4" xfId="9407"/>
    <cellStyle name="20% - Accent1 2 5 4" xfId="3728"/>
    <cellStyle name="20% - Accent1 2 5 5" xfId="6000"/>
    <cellStyle name="20% - Accent1 2 5 6" xfId="8272"/>
    <cellStyle name="20% - Accent1 2 6" xfId="989"/>
    <cellStyle name="20% - Accent1 2 6 2" xfId="2124"/>
    <cellStyle name="20% - Accent1 2 6 2 2" xfId="5544"/>
    <cellStyle name="20% - Accent1 2 6 2 3" xfId="7816"/>
    <cellStyle name="20% - Accent1 2 6 2 4" xfId="10088"/>
    <cellStyle name="20% - Accent1 2 6 3" xfId="4409"/>
    <cellStyle name="20% - Accent1 2 6 4" xfId="6681"/>
    <cellStyle name="20% - Accent1 2 6 5" xfId="8953"/>
    <cellStyle name="20% - Accent1 2 7" xfId="535"/>
    <cellStyle name="20% - Accent1 2 7 2" xfId="1670"/>
    <cellStyle name="20% - Accent1 2 7 2 2" xfId="5090"/>
    <cellStyle name="20% - Accent1 2 7 2 3" xfId="7362"/>
    <cellStyle name="20% - Accent1 2 7 2 4" xfId="9634"/>
    <cellStyle name="20% - Accent1 2 7 3" xfId="3955"/>
    <cellStyle name="20% - Accent1 2 7 4" xfId="6227"/>
    <cellStyle name="20% - Accent1 2 7 5" xfId="8499"/>
    <cellStyle name="20% - Accent1 2 8" xfId="1216"/>
    <cellStyle name="20% - Accent1 2 8 2" xfId="4636"/>
    <cellStyle name="20% - Accent1 2 8 3" xfId="6908"/>
    <cellStyle name="20% - Accent1 2 8 4" xfId="9180"/>
    <cellStyle name="20% - Accent1 2 9" xfId="3501"/>
    <cellStyle name="20% - Accent1 3" xfId="154"/>
    <cellStyle name="20% - Accent1 3 2" xfId="392"/>
    <cellStyle name="20% - Accent1 3 2 2" xfId="846"/>
    <cellStyle name="20% - Accent1 3 2 2 2" xfId="1981"/>
    <cellStyle name="20% - Accent1 3 2 2 2 2" xfId="5401"/>
    <cellStyle name="20% - Accent1 3 2 2 2 3" xfId="7673"/>
    <cellStyle name="20% - Accent1 3 2 2 2 4" xfId="9945"/>
    <cellStyle name="20% - Accent1 3 2 2 3" xfId="4266"/>
    <cellStyle name="20% - Accent1 3 2 2 4" xfId="6538"/>
    <cellStyle name="20% - Accent1 3 2 2 5" xfId="8810"/>
    <cellStyle name="20% - Accent1 3 2 3" xfId="1527"/>
    <cellStyle name="20% - Accent1 3 2 3 2" xfId="4947"/>
    <cellStyle name="20% - Accent1 3 2 3 3" xfId="7219"/>
    <cellStyle name="20% - Accent1 3 2 3 4" xfId="9491"/>
    <cellStyle name="20% - Accent1 3 2 4" xfId="3812"/>
    <cellStyle name="20% - Accent1 3 2 5" xfId="6084"/>
    <cellStyle name="20% - Accent1 3 2 6" xfId="8356"/>
    <cellStyle name="20% - Accent1 3 3" xfId="1073"/>
    <cellStyle name="20% - Accent1 3 3 2" xfId="2208"/>
    <cellStyle name="20% - Accent1 3 3 2 2" xfId="5628"/>
    <cellStyle name="20% - Accent1 3 3 2 3" xfId="7900"/>
    <cellStyle name="20% - Accent1 3 3 2 4" xfId="10172"/>
    <cellStyle name="20% - Accent1 3 3 3" xfId="4493"/>
    <cellStyle name="20% - Accent1 3 3 4" xfId="6765"/>
    <cellStyle name="20% - Accent1 3 3 5" xfId="9037"/>
    <cellStyle name="20% - Accent1 3 4" xfId="619"/>
    <cellStyle name="20% - Accent1 3 4 2" xfId="1754"/>
    <cellStyle name="20% - Accent1 3 4 2 2" xfId="5174"/>
    <cellStyle name="20% - Accent1 3 4 2 3" xfId="7446"/>
    <cellStyle name="20% - Accent1 3 4 2 4" xfId="9718"/>
    <cellStyle name="20% - Accent1 3 4 3" xfId="4039"/>
    <cellStyle name="20% - Accent1 3 4 4" xfId="6311"/>
    <cellStyle name="20% - Accent1 3 4 5" xfId="8583"/>
    <cellStyle name="20% - Accent1 3 5" xfId="1300"/>
    <cellStyle name="20% - Accent1 3 5 2" xfId="4720"/>
    <cellStyle name="20% - Accent1 3 5 3" xfId="6992"/>
    <cellStyle name="20% - Accent1 3 5 4" xfId="9264"/>
    <cellStyle name="20% - Accent1 3 6" xfId="3585"/>
    <cellStyle name="20% - Accent1 3 7" xfId="5857"/>
    <cellStyle name="20% - Accent1 3 8" xfId="8129"/>
    <cellStyle name="20% - Accent1 4" xfId="98"/>
    <cellStyle name="20% - Accent1 4 2" xfId="336"/>
    <cellStyle name="20% - Accent1 4 2 2" xfId="790"/>
    <cellStyle name="20% - Accent1 4 2 2 2" xfId="1925"/>
    <cellStyle name="20% - Accent1 4 2 2 2 2" xfId="5345"/>
    <cellStyle name="20% - Accent1 4 2 2 2 3" xfId="7617"/>
    <cellStyle name="20% - Accent1 4 2 2 2 4" xfId="9889"/>
    <cellStyle name="20% - Accent1 4 2 2 3" xfId="4210"/>
    <cellStyle name="20% - Accent1 4 2 2 4" xfId="6482"/>
    <cellStyle name="20% - Accent1 4 2 2 5" xfId="8754"/>
    <cellStyle name="20% - Accent1 4 2 3" xfId="1471"/>
    <cellStyle name="20% - Accent1 4 2 3 2" xfId="4891"/>
    <cellStyle name="20% - Accent1 4 2 3 3" xfId="7163"/>
    <cellStyle name="20% - Accent1 4 2 3 4" xfId="9435"/>
    <cellStyle name="20% - Accent1 4 2 4" xfId="3756"/>
    <cellStyle name="20% - Accent1 4 2 5" xfId="6028"/>
    <cellStyle name="20% - Accent1 4 2 6" xfId="8300"/>
    <cellStyle name="20% - Accent1 4 3" xfId="1017"/>
    <cellStyle name="20% - Accent1 4 3 2" xfId="2152"/>
    <cellStyle name="20% - Accent1 4 3 2 2" xfId="5572"/>
    <cellStyle name="20% - Accent1 4 3 2 3" xfId="7844"/>
    <cellStyle name="20% - Accent1 4 3 2 4" xfId="10116"/>
    <cellStyle name="20% - Accent1 4 3 3" xfId="4437"/>
    <cellStyle name="20% - Accent1 4 3 4" xfId="6709"/>
    <cellStyle name="20% - Accent1 4 3 5" xfId="8981"/>
    <cellStyle name="20% - Accent1 4 4" xfId="563"/>
    <cellStyle name="20% - Accent1 4 4 2" xfId="1698"/>
    <cellStyle name="20% - Accent1 4 4 2 2" xfId="5118"/>
    <cellStyle name="20% - Accent1 4 4 2 3" xfId="7390"/>
    <cellStyle name="20% - Accent1 4 4 2 4" xfId="9662"/>
    <cellStyle name="20% - Accent1 4 4 3" xfId="3983"/>
    <cellStyle name="20% - Accent1 4 4 4" xfId="6255"/>
    <cellStyle name="20% - Accent1 4 4 5" xfId="8527"/>
    <cellStyle name="20% - Accent1 4 5" xfId="1244"/>
    <cellStyle name="20% - Accent1 4 5 2" xfId="4664"/>
    <cellStyle name="20% - Accent1 4 5 3" xfId="6936"/>
    <cellStyle name="20% - Accent1 4 5 4" xfId="9208"/>
    <cellStyle name="20% - Accent1 4 6" xfId="3529"/>
    <cellStyle name="20% - Accent1 4 7" xfId="5801"/>
    <cellStyle name="20% - Accent1 4 8" xfId="8073"/>
    <cellStyle name="20% - Accent1 5" xfId="213"/>
    <cellStyle name="20% - Accent1 5 2" xfId="451"/>
    <cellStyle name="20% - Accent1 5 2 2" xfId="905"/>
    <cellStyle name="20% - Accent1 5 2 2 2" xfId="2040"/>
    <cellStyle name="20% - Accent1 5 2 2 2 2" xfId="5460"/>
    <cellStyle name="20% - Accent1 5 2 2 2 3" xfId="7732"/>
    <cellStyle name="20% - Accent1 5 2 2 2 4" xfId="10004"/>
    <cellStyle name="20% - Accent1 5 2 2 3" xfId="4325"/>
    <cellStyle name="20% - Accent1 5 2 2 4" xfId="6597"/>
    <cellStyle name="20% - Accent1 5 2 2 5" xfId="8869"/>
    <cellStyle name="20% - Accent1 5 2 3" xfId="1586"/>
    <cellStyle name="20% - Accent1 5 2 3 2" xfId="5006"/>
    <cellStyle name="20% - Accent1 5 2 3 3" xfId="7278"/>
    <cellStyle name="20% - Accent1 5 2 3 4" xfId="9550"/>
    <cellStyle name="20% - Accent1 5 2 4" xfId="3871"/>
    <cellStyle name="20% - Accent1 5 2 5" xfId="6143"/>
    <cellStyle name="20% - Accent1 5 2 6" xfId="8415"/>
    <cellStyle name="20% - Accent1 5 3" xfId="1132"/>
    <cellStyle name="20% - Accent1 5 3 2" xfId="2267"/>
    <cellStyle name="20% - Accent1 5 3 2 2" xfId="5687"/>
    <cellStyle name="20% - Accent1 5 3 2 3" xfId="7959"/>
    <cellStyle name="20% - Accent1 5 3 2 4" xfId="10231"/>
    <cellStyle name="20% - Accent1 5 3 3" xfId="4552"/>
    <cellStyle name="20% - Accent1 5 3 4" xfId="6824"/>
    <cellStyle name="20% - Accent1 5 3 5" xfId="9096"/>
    <cellStyle name="20% - Accent1 5 4" xfId="678"/>
    <cellStyle name="20% - Accent1 5 4 2" xfId="1813"/>
    <cellStyle name="20% - Accent1 5 4 2 2" xfId="5233"/>
    <cellStyle name="20% - Accent1 5 4 2 3" xfId="7505"/>
    <cellStyle name="20% - Accent1 5 4 2 4" xfId="9777"/>
    <cellStyle name="20% - Accent1 5 4 3" xfId="4098"/>
    <cellStyle name="20% - Accent1 5 4 4" xfId="6370"/>
    <cellStyle name="20% - Accent1 5 4 5" xfId="8642"/>
    <cellStyle name="20% - Accent1 5 5" xfId="1359"/>
    <cellStyle name="20% - Accent1 5 5 2" xfId="4779"/>
    <cellStyle name="20% - Accent1 5 5 3" xfId="7051"/>
    <cellStyle name="20% - Accent1 5 5 4" xfId="9323"/>
    <cellStyle name="20% - Accent1 5 6" xfId="3644"/>
    <cellStyle name="20% - Accent1 5 7" xfId="5916"/>
    <cellStyle name="20% - Accent1 5 8" xfId="8188"/>
    <cellStyle name="20% - Accent1 6" xfId="280"/>
    <cellStyle name="20% - Accent1 6 2" xfId="734"/>
    <cellStyle name="20% - Accent1 6 2 2" xfId="1869"/>
    <cellStyle name="20% - Accent1 6 2 2 2" xfId="5289"/>
    <cellStyle name="20% - Accent1 6 2 2 3" xfId="7561"/>
    <cellStyle name="20% - Accent1 6 2 2 4" xfId="9833"/>
    <cellStyle name="20% - Accent1 6 2 3" xfId="4154"/>
    <cellStyle name="20% - Accent1 6 2 4" xfId="6426"/>
    <cellStyle name="20% - Accent1 6 2 5" xfId="8698"/>
    <cellStyle name="20% - Accent1 6 3" xfId="1415"/>
    <cellStyle name="20% - Accent1 6 3 2" xfId="4835"/>
    <cellStyle name="20% - Accent1 6 3 3" xfId="7107"/>
    <cellStyle name="20% - Accent1 6 3 4" xfId="9379"/>
    <cellStyle name="20% - Accent1 6 4" xfId="3700"/>
    <cellStyle name="20% - Accent1 6 5" xfId="5972"/>
    <cellStyle name="20% - Accent1 6 6" xfId="8244"/>
    <cellStyle name="20% - Accent1 7" xfId="961"/>
    <cellStyle name="20% - Accent1 7 2" xfId="2096"/>
    <cellStyle name="20% - Accent1 7 2 2" xfId="5516"/>
    <cellStyle name="20% - Accent1 7 2 3" xfId="7788"/>
    <cellStyle name="20% - Accent1 7 2 4" xfId="10060"/>
    <cellStyle name="20% - Accent1 7 3" xfId="4381"/>
    <cellStyle name="20% - Accent1 7 4" xfId="6653"/>
    <cellStyle name="20% - Accent1 7 5" xfId="8925"/>
    <cellStyle name="20% - Accent1 8" xfId="507"/>
    <cellStyle name="20% - Accent1 8 2" xfId="1642"/>
    <cellStyle name="20% - Accent1 8 2 2" xfId="5062"/>
    <cellStyle name="20% - Accent1 8 2 3" xfId="7334"/>
    <cellStyle name="20% - Accent1 8 2 4" xfId="9606"/>
    <cellStyle name="20% - Accent1 8 3" xfId="3927"/>
    <cellStyle name="20% - Accent1 8 4" xfId="6199"/>
    <cellStyle name="20% - Accent1 8 5" xfId="8471"/>
    <cellStyle name="20% - Accent1 9" xfId="1188"/>
    <cellStyle name="20% - Accent1 9 2" xfId="4608"/>
    <cellStyle name="20% - Accent1 9 3" xfId="6880"/>
    <cellStyle name="20% - Accent1 9 4" xfId="9152"/>
    <cellStyle name="20% - Accent2" xfId="24" builtinId="34" customBuiltin="1"/>
    <cellStyle name="20% - Accent2 10" xfId="3475"/>
    <cellStyle name="20% - Accent2 11" xfId="5747"/>
    <cellStyle name="20% - Accent2 12" xfId="8019"/>
    <cellStyle name="20% - Accent2 2" xfId="72"/>
    <cellStyle name="20% - Accent2 2 10" xfId="5775"/>
    <cellStyle name="20% - Accent2 2 11" xfId="8047"/>
    <cellStyle name="20% - Accent2 2 2" xfId="184"/>
    <cellStyle name="20% - Accent2 2 2 2" xfId="422"/>
    <cellStyle name="20% - Accent2 2 2 2 2" xfId="876"/>
    <cellStyle name="20% - Accent2 2 2 2 2 2" xfId="2011"/>
    <cellStyle name="20% - Accent2 2 2 2 2 2 2" xfId="5431"/>
    <cellStyle name="20% - Accent2 2 2 2 2 2 3" xfId="7703"/>
    <cellStyle name="20% - Accent2 2 2 2 2 2 4" xfId="9975"/>
    <cellStyle name="20% - Accent2 2 2 2 2 3" xfId="4296"/>
    <cellStyle name="20% - Accent2 2 2 2 2 4" xfId="6568"/>
    <cellStyle name="20% - Accent2 2 2 2 2 5" xfId="8840"/>
    <cellStyle name="20% - Accent2 2 2 2 3" xfId="1557"/>
    <cellStyle name="20% - Accent2 2 2 2 3 2" xfId="4977"/>
    <cellStyle name="20% - Accent2 2 2 2 3 3" xfId="7249"/>
    <cellStyle name="20% - Accent2 2 2 2 3 4" xfId="9521"/>
    <cellStyle name="20% - Accent2 2 2 2 4" xfId="3842"/>
    <cellStyle name="20% - Accent2 2 2 2 5" xfId="6114"/>
    <cellStyle name="20% - Accent2 2 2 2 6" xfId="8386"/>
    <cellStyle name="20% - Accent2 2 2 3" xfId="1103"/>
    <cellStyle name="20% - Accent2 2 2 3 2" xfId="2238"/>
    <cellStyle name="20% - Accent2 2 2 3 2 2" xfId="5658"/>
    <cellStyle name="20% - Accent2 2 2 3 2 3" xfId="7930"/>
    <cellStyle name="20% - Accent2 2 2 3 2 4" xfId="10202"/>
    <cellStyle name="20% - Accent2 2 2 3 3" xfId="4523"/>
    <cellStyle name="20% - Accent2 2 2 3 4" xfId="6795"/>
    <cellStyle name="20% - Accent2 2 2 3 5" xfId="9067"/>
    <cellStyle name="20% - Accent2 2 2 4" xfId="649"/>
    <cellStyle name="20% - Accent2 2 2 4 2" xfId="1784"/>
    <cellStyle name="20% - Accent2 2 2 4 2 2" xfId="5204"/>
    <cellStyle name="20% - Accent2 2 2 4 2 3" xfId="7476"/>
    <cellStyle name="20% - Accent2 2 2 4 2 4" xfId="9748"/>
    <cellStyle name="20% - Accent2 2 2 4 3" xfId="4069"/>
    <cellStyle name="20% - Accent2 2 2 4 4" xfId="6341"/>
    <cellStyle name="20% - Accent2 2 2 4 5" xfId="8613"/>
    <cellStyle name="20% - Accent2 2 2 5" xfId="1330"/>
    <cellStyle name="20% - Accent2 2 2 5 2" xfId="4750"/>
    <cellStyle name="20% - Accent2 2 2 5 3" xfId="7022"/>
    <cellStyle name="20% - Accent2 2 2 5 4" xfId="9294"/>
    <cellStyle name="20% - Accent2 2 2 6" xfId="3615"/>
    <cellStyle name="20% - Accent2 2 2 7" xfId="5887"/>
    <cellStyle name="20% - Accent2 2 2 8" xfId="8159"/>
    <cellStyle name="20% - Accent2 2 3" xfId="128"/>
    <cellStyle name="20% - Accent2 2 3 2" xfId="366"/>
    <cellStyle name="20% - Accent2 2 3 2 2" xfId="820"/>
    <cellStyle name="20% - Accent2 2 3 2 2 2" xfId="1955"/>
    <cellStyle name="20% - Accent2 2 3 2 2 2 2" xfId="5375"/>
    <cellStyle name="20% - Accent2 2 3 2 2 2 3" xfId="7647"/>
    <cellStyle name="20% - Accent2 2 3 2 2 2 4" xfId="9919"/>
    <cellStyle name="20% - Accent2 2 3 2 2 3" xfId="4240"/>
    <cellStyle name="20% - Accent2 2 3 2 2 4" xfId="6512"/>
    <cellStyle name="20% - Accent2 2 3 2 2 5" xfId="8784"/>
    <cellStyle name="20% - Accent2 2 3 2 3" xfId="1501"/>
    <cellStyle name="20% - Accent2 2 3 2 3 2" xfId="4921"/>
    <cellStyle name="20% - Accent2 2 3 2 3 3" xfId="7193"/>
    <cellStyle name="20% - Accent2 2 3 2 3 4" xfId="9465"/>
    <cellStyle name="20% - Accent2 2 3 2 4" xfId="3786"/>
    <cellStyle name="20% - Accent2 2 3 2 5" xfId="6058"/>
    <cellStyle name="20% - Accent2 2 3 2 6" xfId="8330"/>
    <cellStyle name="20% - Accent2 2 3 3" xfId="1047"/>
    <cellStyle name="20% - Accent2 2 3 3 2" xfId="2182"/>
    <cellStyle name="20% - Accent2 2 3 3 2 2" xfId="5602"/>
    <cellStyle name="20% - Accent2 2 3 3 2 3" xfId="7874"/>
    <cellStyle name="20% - Accent2 2 3 3 2 4" xfId="10146"/>
    <cellStyle name="20% - Accent2 2 3 3 3" xfId="4467"/>
    <cellStyle name="20% - Accent2 2 3 3 4" xfId="6739"/>
    <cellStyle name="20% - Accent2 2 3 3 5" xfId="9011"/>
    <cellStyle name="20% - Accent2 2 3 4" xfId="593"/>
    <cellStyle name="20% - Accent2 2 3 4 2" xfId="1728"/>
    <cellStyle name="20% - Accent2 2 3 4 2 2" xfId="5148"/>
    <cellStyle name="20% - Accent2 2 3 4 2 3" xfId="7420"/>
    <cellStyle name="20% - Accent2 2 3 4 2 4" xfId="9692"/>
    <cellStyle name="20% - Accent2 2 3 4 3" xfId="4013"/>
    <cellStyle name="20% - Accent2 2 3 4 4" xfId="6285"/>
    <cellStyle name="20% - Accent2 2 3 4 5" xfId="8557"/>
    <cellStyle name="20% - Accent2 2 3 5" xfId="1274"/>
    <cellStyle name="20% - Accent2 2 3 5 2" xfId="4694"/>
    <cellStyle name="20% - Accent2 2 3 5 3" xfId="6966"/>
    <cellStyle name="20% - Accent2 2 3 5 4" xfId="9238"/>
    <cellStyle name="20% - Accent2 2 3 6" xfId="3559"/>
    <cellStyle name="20% - Accent2 2 3 7" xfId="5831"/>
    <cellStyle name="20% - Accent2 2 3 8" xfId="8103"/>
    <cellStyle name="20% - Accent2 2 4" xfId="254"/>
    <cellStyle name="20% - Accent2 2 4 2" xfId="481"/>
    <cellStyle name="20% - Accent2 2 4 2 2" xfId="935"/>
    <cellStyle name="20% - Accent2 2 4 2 2 2" xfId="2070"/>
    <cellStyle name="20% - Accent2 2 4 2 2 2 2" xfId="5490"/>
    <cellStyle name="20% - Accent2 2 4 2 2 2 3" xfId="7762"/>
    <cellStyle name="20% - Accent2 2 4 2 2 2 4" xfId="10034"/>
    <cellStyle name="20% - Accent2 2 4 2 2 3" xfId="4355"/>
    <cellStyle name="20% - Accent2 2 4 2 2 4" xfId="6627"/>
    <cellStyle name="20% - Accent2 2 4 2 2 5" xfId="8899"/>
    <cellStyle name="20% - Accent2 2 4 2 3" xfId="1616"/>
    <cellStyle name="20% - Accent2 2 4 2 3 2" xfId="5036"/>
    <cellStyle name="20% - Accent2 2 4 2 3 3" xfId="7308"/>
    <cellStyle name="20% - Accent2 2 4 2 3 4" xfId="9580"/>
    <cellStyle name="20% - Accent2 2 4 2 4" xfId="3901"/>
    <cellStyle name="20% - Accent2 2 4 2 5" xfId="6173"/>
    <cellStyle name="20% - Accent2 2 4 2 6" xfId="8445"/>
    <cellStyle name="20% - Accent2 2 4 3" xfId="1162"/>
    <cellStyle name="20% - Accent2 2 4 3 2" xfId="2297"/>
    <cellStyle name="20% - Accent2 2 4 3 2 2" xfId="5717"/>
    <cellStyle name="20% - Accent2 2 4 3 2 3" xfId="7989"/>
    <cellStyle name="20% - Accent2 2 4 3 2 4" xfId="10261"/>
    <cellStyle name="20% - Accent2 2 4 3 3" xfId="4582"/>
    <cellStyle name="20% - Accent2 2 4 3 4" xfId="6854"/>
    <cellStyle name="20% - Accent2 2 4 3 5" xfId="9126"/>
    <cellStyle name="20% - Accent2 2 4 4" xfId="708"/>
    <cellStyle name="20% - Accent2 2 4 4 2" xfId="1843"/>
    <cellStyle name="20% - Accent2 2 4 4 2 2" xfId="5263"/>
    <cellStyle name="20% - Accent2 2 4 4 2 3" xfId="7535"/>
    <cellStyle name="20% - Accent2 2 4 4 2 4" xfId="9807"/>
    <cellStyle name="20% - Accent2 2 4 4 3" xfId="4128"/>
    <cellStyle name="20% - Accent2 2 4 4 4" xfId="6400"/>
    <cellStyle name="20% - Accent2 2 4 4 5" xfId="8672"/>
    <cellStyle name="20% - Accent2 2 4 5" xfId="1389"/>
    <cellStyle name="20% - Accent2 2 4 5 2" xfId="4809"/>
    <cellStyle name="20% - Accent2 2 4 5 3" xfId="7081"/>
    <cellStyle name="20% - Accent2 2 4 5 4" xfId="9353"/>
    <cellStyle name="20% - Accent2 2 4 6" xfId="3674"/>
    <cellStyle name="20% - Accent2 2 4 7" xfId="5946"/>
    <cellStyle name="20% - Accent2 2 4 8" xfId="8218"/>
    <cellStyle name="20% - Accent2 2 5" xfId="310"/>
    <cellStyle name="20% - Accent2 2 5 2" xfId="764"/>
    <cellStyle name="20% - Accent2 2 5 2 2" xfId="1899"/>
    <cellStyle name="20% - Accent2 2 5 2 2 2" xfId="5319"/>
    <cellStyle name="20% - Accent2 2 5 2 2 3" xfId="7591"/>
    <cellStyle name="20% - Accent2 2 5 2 2 4" xfId="9863"/>
    <cellStyle name="20% - Accent2 2 5 2 3" xfId="4184"/>
    <cellStyle name="20% - Accent2 2 5 2 4" xfId="6456"/>
    <cellStyle name="20% - Accent2 2 5 2 5" xfId="8728"/>
    <cellStyle name="20% - Accent2 2 5 3" xfId="1445"/>
    <cellStyle name="20% - Accent2 2 5 3 2" xfId="4865"/>
    <cellStyle name="20% - Accent2 2 5 3 3" xfId="7137"/>
    <cellStyle name="20% - Accent2 2 5 3 4" xfId="9409"/>
    <cellStyle name="20% - Accent2 2 5 4" xfId="3730"/>
    <cellStyle name="20% - Accent2 2 5 5" xfId="6002"/>
    <cellStyle name="20% - Accent2 2 5 6" xfId="8274"/>
    <cellStyle name="20% - Accent2 2 6" xfId="991"/>
    <cellStyle name="20% - Accent2 2 6 2" xfId="2126"/>
    <cellStyle name="20% - Accent2 2 6 2 2" xfId="5546"/>
    <cellStyle name="20% - Accent2 2 6 2 3" xfId="7818"/>
    <cellStyle name="20% - Accent2 2 6 2 4" xfId="10090"/>
    <cellStyle name="20% - Accent2 2 6 3" xfId="4411"/>
    <cellStyle name="20% - Accent2 2 6 4" xfId="6683"/>
    <cellStyle name="20% - Accent2 2 6 5" xfId="8955"/>
    <cellStyle name="20% - Accent2 2 7" xfId="537"/>
    <cellStyle name="20% - Accent2 2 7 2" xfId="1672"/>
    <cellStyle name="20% - Accent2 2 7 2 2" xfId="5092"/>
    <cellStyle name="20% - Accent2 2 7 2 3" xfId="7364"/>
    <cellStyle name="20% - Accent2 2 7 2 4" xfId="9636"/>
    <cellStyle name="20% - Accent2 2 7 3" xfId="3957"/>
    <cellStyle name="20% - Accent2 2 7 4" xfId="6229"/>
    <cellStyle name="20% - Accent2 2 7 5" xfId="8501"/>
    <cellStyle name="20% - Accent2 2 8" xfId="1218"/>
    <cellStyle name="20% - Accent2 2 8 2" xfId="4638"/>
    <cellStyle name="20% - Accent2 2 8 3" xfId="6910"/>
    <cellStyle name="20% - Accent2 2 8 4" xfId="9182"/>
    <cellStyle name="20% - Accent2 2 9" xfId="3503"/>
    <cellStyle name="20% - Accent2 3" xfId="156"/>
    <cellStyle name="20% - Accent2 3 2" xfId="394"/>
    <cellStyle name="20% - Accent2 3 2 2" xfId="848"/>
    <cellStyle name="20% - Accent2 3 2 2 2" xfId="1983"/>
    <cellStyle name="20% - Accent2 3 2 2 2 2" xfId="5403"/>
    <cellStyle name="20% - Accent2 3 2 2 2 3" xfId="7675"/>
    <cellStyle name="20% - Accent2 3 2 2 2 4" xfId="9947"/>
    <cellStyle name="20% - Accent2 3 2 2 3" xfId="4268"/>
    <cellStyle name="20% - Accent2 3 2 2 4" xfId="6540"/>
    <cellStyle name="20% - Accent2 3 2 2 5" xfId="8812"/>
    <cellStyle name="20% - Accent2 3 2 3" xfId="1529"/>
    <cellStyle name="20% - Accent2 3 2 3 2" xfId="4949"/>
    <cellStyle name="20% - Accent2 3 2 3 3" xfId="7221"/>
    <cellStyle name="20% - Accent2 3 2 3 4" xfId="9493"/>
    <cellStyle name="20% - Accent2 3 2 4" xfId="3814"/>
    <cellStyle name="20% - Accent2 3 2 5" xfId="6086"/>
    <cellStyle name="20% - Accent2 3 2 6" xfId="8358"/>
    <cellStyle name="20% - Accent2 3 3" xfId="1075"/>
    <cellStyle name="20% - Accent2 3 3 2" xfId="2210"/>
    <cellStyle name="20% - Accent2 3 3 2 2" xfId="5630"/>
    <cellStyle name="20% - Accent2 3 3 2 3" xfId="7902"/>
    <cellStyle name="20% - Accent2 3 3 2 4" xfId="10174"/>
    <cellStyle name="20% - Accent2 3 3 3" xfId="4495"/>
    <cellStyle name="20% - Accent2 3 3 4" xfId="6767"/>
    <cellStyle name="20% - Accent2 3 3 5" xfId="9039"/>
    <cellStyle name="20% - Accent2 3 4" xfId="621"/>
    <cellStyle name="20% - Accent2 3 4 2" xfId="1756"/>
    <cellStyle name="20% - Accent2 3 4 2 2" xfId="5176"/>
    <cellStyle name="20% - Accent2 3 4 2 3" xfId="7448"/>
    <cellStyle name="20% - Accent2 3 4 2 4" xfId="9720"/>
    <cellStyle name="20% - Accent2 3 4 3" xfId="4041"/>
    <cellStyle name="20% - Accent2 3 4 4" xfId="6313"/>
    <cellStyle name="20% - Accent2 3 4 5" xfId="8585"/>
    <cellStyle name="20% - Accent2 3 5" xfId="1302"/>
    <cellStyle name="20% - Accent2 3 5 2" xfId="4722"/>
    <cellStyle name="20% - Accent2 3 5 3" xfId="6994"/>
    <cellStyle name="20% - Accent2 3 5 4" xfId="9266"/>
    <cellStyle name="20% - Accent2 3 6" xfId="3587"/>
    <cellStyle name="20% - Accent2 3 7" xfId="5859"/>
    <cellStyle name="20% - Accent2 3 8" xfId="8131"/>
    <cellStyle name="20% - Accent2 4" xfId="100"/>
    <cellStyle name="20% - Accent2 4 2" xfId="338"/>
    <cellStyle name="20% - Accent2 4 2 2" xfId="792"/>
    <cellStyle name="20% - Accent2 4 2 2 2" xfId="1927"/>
    <cellStyle name="20% - Accent2 4 2 2 2 2" xfId="5347"/>
    <cellStyle name="20% - Accent2 4 2 2 2 3" xfId="7619"/>
    <cellStyle name="20% - Accent2 4 2 2 2 4" xfId="9891"/>
    <cellStyle name="20% - Accent2 4 2 2 3" xfId="4212"/>
    <cellStyle name="20% - Accent2 4 2 2 4" xfId="6484"/>
    <cellStyle name="20% - Accent2 4 2 2 5" xfId="8756"/>
    <cellStyle name="20% - Accent2 4 2 3" xfId="1473"/>
    <cellStyle name="20% - Accent2 4 2 3 2" xfId="4893"/>
    <cellStyle name="20% - Accent2 4 2 3 3" xfId="7165"/>
    <cellStyle name="20% - Accent2 4 2 3 4" xfId="9437"/>
    <cellStyle name="20% - Accent2 4 2 4" xfId="3758"/>
    <cellStyle name="20% - Accent2 4 2 5" xfId="6030"/>
    <cellStyle name="20% - Accent2 4 2 6" xfId="8302"/>
    <cellStyle name="20% - Accent2 4 3" xfId="1019"/>
    <cellStyle name="20% - Accent2 4 3 2" xfId="2154"/>
    <cellStyle name="20% - Accent2 4 3 2 2" xfId="5574"/>
    <cellStyle name="20% - Accent2 4 3 2 3" xfId="7846"/>
    <cellStyle name="20% - Accent2 4 3 2 4" xfId="10118"/>
    <cellStyle name="20% - Accent2 4 3 3" xfId="4439"/>
    <cellStyle name="20% - Accent2 4 3 4" xfId="6711"/>
    <cellStyle name="20% - Accent2 4 3 5" xfId="8983"/>
    <cellStyle name="20% - Accent2 4 4" xfId="565"/>
    <cellStyle name="20% - Accent2 4 4 2" xfId="1700"/>
    <cellStyle name="20% - Accent2 4 4 2 2" xfId="5120"/>
    <cellStyle name="20% - Accent2 4 4 2 3" xfId="7392"/>
    <cellStyle name="20% - Accent2 4 4 2 4" xfId="9664"/>
    <cellStyle name="20% - Accent2 4 4 3" xfId="3985"/>
    <cellStyle name="20% - Accent2 4 4 4" xfId="6257"/>
    <cellStyle name="20% - Accent2 4 4 5" xfId="8529"/>
    <cellStyle name="20% - Accent2 4 5" xfId="1246"/>
    <cellStyle name="20% - Accent2 4 5 2" xfId="4666"/>
    <cellStyle name="20% - Accent2 4 5 3" xfId="6938"/>
    <cellStyle name="20% - Accent2 4 5 4" xfId="9210"/>
    <cellStyle name="20% - Accent2 4 6" xfId="3531"/>
    <cellStyle name="20% - Accent2 4 7" xfId="5803"/>
    <cellStyle name="20% - Accent2 4 8" xfId="8075"/>
    <cellStyle name="20% - Accent2 5" xfId="215"/>
    <cellStyle name="20% - Accent2 5 2" xfId="453"/>
    <cellStyle name="20% - Accent2 5 2 2" xfId="907"/>
    <cellStyle name="20% - Accent2 5 2 2 2" xfId="2042"/>
    <cellStyle name="20% - Accent2 5 2 2 2 2" xfId="5462"/>
    <cellStyle name="20% - Accent2 5 2 2 2 3" xfId="7734"/>
    <cellStyle name="20% - Accent2 5 2 2 2 4" xfId="10006"/>
    <cellStyle name="20% - Accent2 5 2 2 3" xfId="4327"/>
    <cellStyle name="20% - Accent2 5 2 2 4" xfId="6599"/>
    <cellStyle name="20% - Accent2 5 2 2 5" xfId="8871"/>
    <cellStyle name="20% - Accent2 5 2 3" xfId="1588"/>
    <cellStyle name="20% - Accent2 5 2 3 2" xfId="5008"/>
    <cellStyle name="20% - Accent2 5 2 3 3" xfId="7280"/>
    <cellStyle name="20% - Accent2 5 2 3 4" xfId="9552"/>
    <cellStyle name="20% - Accent2 5 2 4" xfId="3873"/>
    <cellStyle name="20% - Accent2 5 2 5" xfId="6145"/>
    <cellStyle name="20% - Accent2 5 2 6" xfId="8417"/>
    <cellStyle name="20% - Accent2 5 3" xfId="1134"/>
    <cellStyle name="20% - Accent2 5 3 2" xfId="2269"/>
    <cellStyle name="20% - Accent2 5 3 2 2" xfId="5689"/>
    <cellStyle name="20% - Accent2 5 3 2 3" xfId="7961"/>
    <cellStyle name="20% - Accent2 5 3 2 4" xfId="10233"/>
    <cellStyle name="20% - Accent2 5 3 3" xfId="4554"/>
    <cellStyle name="20% - Accent2 5 3 4" xfId="6826"/>
    <cellStyle name="20% - Accent2 5 3 5" xfId="9098"/>
    <cellStyle name="20% - Accent2 5 4" xfId="680"/>
    <cellStyle name="20% - Accent2 5 4 2" xfId="1815"/>
    <cellStyle name="20% - Accent2 5 4 2 2" xfId="5235"/>
    <cellStyle name="20% - Accent2 5 4 2 3" xfId="7507"/>
    <cellStyle name="20% - Accent2 5 4 2 4" xfId="9779"/>
    <cellStyle name="20% - Accent2 5 4 3" xfId="4100"/>
    <cellStyle name="20% - Accent2 5 4 4" xfId="6372"/>
    <cellStyle name="20% - Accent2 5 4 5" xfId="8644"/>
    <cellStyle name="20% - Accent2 5 5" xfId="1361"/>
    <cellStyle name="20% - Accent2 5 5 2" xfId="4781"/>
    <cellStyle name="20% - Accent2 5 5 3" xfId="7053"/>
    <cellStyle name="20% - Accent2 5 5 4" xfId="9325"/>
    <cellStyle name="20% - Accent2 5 6" xfId="3646"/>
    <cellStyle name="20% - Accent2 5 7" xfId="5918"/>
    <cellStyle name="20% - Accent2 5 8" xfId="8190"/>
    <cellStyle name="20% - Accent2 6" xfId="282"/>
    <cellStyle name="20% - Accent2 6 2" xfId="736"/>
    <cellStyle name="20% - Accent2 6 2 2" xfId="1871"/>
    <cellStyle name="20% - Accent2 6 2 2 2" xfId="5291"/>
    <cellStyle name="20% - Accent2 6 2 2 3" xfId="7563"/>
    <cellStyle name="20% - Accent2 6 2 2 4" xfId="9835"/>
    <cellStyle name="20% - Accent2 6 2 3" xfId="4156"/>
    <cellStyle name="20% - Accent2 6 2 4" xfId="6428"/>
    <cellStyle name="20% - Accent2 6 2 5" xfId="8700"/>
    <cellStyle name="20% - Accent2 6 3" xfId="1417"/>
    <cellStyle name="20% - Accent2 6 3 2" xfId="4837"/>
    <cellStyle name="20% - Accent2 6 3 3" xfId="7109"/>
    <cellStyle name="20% - Accent2 6 3 4" xfId="9381"/>
    <cellStyle name="20% - Accent2 6 4" xfId="3702"/>
    <cellStyle name="20% - Accent2 6 5" xfId="5974"/>
    <cellStyle name="20% - Accent2 6 6" xfId="8246"/>
    <cellStyle name="20% - Accent2 7" xfId="963"/>
    <cellStyle name="20% - Accent2 7 2" xfId="2098"/>
    <cellStyle name="20% - Accent2 7 2 2" xfId="5518"/>
    <cellStyle name="20% - Accent2 7 2 3" xfId="7790"/>
    <cellStyle name="20% - Accent2 7 2 4" xfId="10062"/>
    <cellStyle name="20% - Accent2 7 3" xfId="4383"/>
    <cellStyle name="20% - Accent2 7 4" xfId="6655"/>
    <cellStyle name="20% - Accent2 7 5" xfId="8927"/>
    <cellStyle name="20% - Accent2 8" xfId="509"/>
    <cellStyle name="20% - Accent2 8 2" xfId="1644"/>
    <cellStyle name="20% - Accent2 8 2 2" xfId="5064"/>
    <cellStyle name="20% - Accent2 8 2 3" xfId="7336"/>
    <cellStyle name="20% - Accent2 8 2 4" xfId="9608"/>
    <cellStyle name="20% - Accent2 8 3" xfId="3929"/>
    <cellStyle name="20% - Accent2 8 4" xfId="6201"/>
    <cellStyle name="20% - Accent2 8 5" xfId="8473"/>
    <cellStyle name="20% - Accent2 9" xfId="1190"/>
    <cellStyle name="20% - Accent2 9 2" xfId="4610"/>
    <cellStyle name="20% - Accent2 9 3" xfId="6882"/>
    <cellStyle name="20% - Accent2 9 4" xfId="9154"/>
    <cellStyle name="20% - Accent3" xfId="27" builtinId="38" customBuiltin="1"/>
    <cellStyle name="20% - Accent3 10" xfId="3477"/>
    <cellStyle name="20% - Accent3 11" xfId="5749"/>
    <cellStyle name="20% - Accent3 12" xfId="8021"/>
    <cellStyle name="20% - Accent3 2" xfId="74"/>
    <cellStyle name="20% - Accent3 2 10" xfId="5777"/>
    <cellStyle name="20% - Accent3 2 11" xfId="8049"/>
    <cellStyle name="20% - Accent3 2 12" xfId="13173"/>
    <cellStyle name="20% - Accent3 2 2" xfId="186"/>
    <cellStyle name="20% - Accent3 2 2 2" xfId="424"/>
    <cellStyle name="20% - Accent3 2 2 2 2" xfId="878"/>
    <cellStyle name="20% - Accent3 2 2 2 2 2" xfId="2013"/>
    <cellStyle name="20% - Accent3 2 2 2 2 2 2" xfId="5433"/>
    <cellStyle name="20% - Accent3 2 2 2 2 2 3" xfId="7705"/>
    <cellStyle name="20% - Accent3 2 2 2 2 2 4" xfId="9977"/>
    <cellStyle name="20% - Accent3 2 2 2 2 3" xfId="4298"/>
    <cellStyle name="20% - Accent3 2 2 2 2 4" xfId="6570"/>
    <cellStyle name="20% - Accent3 2 2 2 2 5" xfId="8842"/>
    <cellStyle name="20% - Accent3 2 2 2 3" xfId="1559"/>
    <cellStyle name="20% - Accent3 2 2 2 3 2" xfId="4979"/>
    <cellStyle name="20% - Accent3 2 2 2 3 3" xfId="7251"/>
    <cellStyle name="20% - Accent3 2 2 2 3 4" xfId="9523"/>
    <cellStyle name="20% - Accent3 2 2 2 4" xfId="3844"/>
    <cellStyle name="20% - Accent3 2 2 2 5" xfId="6116"/>
    <cellStyle name="20% - Accent3 2 2 2 6" xfId="8388"/>
    <cellStyle name="20% - Accent3 2 2 3" xfId="1105"/>
    <cellStyle name="20% - Accent3 2 2 3 2" xfId="2240"/>
    <cellStyle name="20% - Accent3 2 2 3 2 2" xfId="5660"/>
    <cellStyle name="20% - Accent3 2 2 3 2 3" xfId="7932"/>
    <cellStyle name="20% - Accent3 2 2 3 2 4" xfId="10204"/>
    <cellStyle name="20% - Accent3 2 2 3 3" xfId="4525"/>
    <cellStyle name="20% - Accent3 2 2 3 4" xfId="6797"/>
    <cellStyle name="20% - Accent3 2 2 3 5" xfId="9069"/>
    <cellStyle name="20% - Accent3 2 2 4" xfId="651"/>
    <cellStyle name="20% - Accent3 2 2 4 2" xfId="1786"/>
    <cellStyle name="20% - Accent3 2 2 4 2 2" xfId="5206"/>
    <cellStyle name="20% - Accent3 2 2 4 2 3" xfId="7478"/>
    <cellStyle name="20% - Accent3 2 2 4 2 4" xfId="9750"/>
    <cellStyle name="20% - Accent3 2 2 4 3" xfId="4071"/>
    <cellStyle name="20% - Accent3 2 2 4 4" xfId="6343"/>
    <cellStyle name="20% - Accent3 2 2 4 5" xfId="8615"/>
    <cellStyle name="20% - Accent3 2 2 5" xfId="1332"/>
    <cellStyle name="20% - Accent3 2 2 5 2" xfId="4752"/>
    <cellStyle name="20% - Accent3 2 2 5 3" xfId="7024"/>
    <cellStyle name="20% - Accent3 2 2 5 4" xfId="9296"/>
    <cellStyle name="20% - Accent3 2 2 6" xfId="3617"/>
    <cellStyle name="20% - Accent3 2 2 7" xfId="5889"/>
    <cellStyle name="20% - Accent3 2 2 8" xfId="8161"/>
    <cellStyle name="20% - Accent3 2 3" xfId="130"/>
    <cellStyle name="20% - Accent3 2 3 2" xfId="368"/>
    <cellStyle name="20% - Accent3 2 3 2 2" xfId="822"/>
    <cellStyle name="20% - Accent3 2 3 2 2 2" xfId="1957"/>
    <cellStyle name="20% - Accent3 2 3 2 2 2 2" xfId="5377"/>
    <cellStyle name="20% - Accent3 2 3 2 2 2 3" xfId="7649"/>
    <cellStyle name="20% - Accent3 2 3 2 2 2 4" xfId="9921"/>
    <cellStyle name="20% - Accent3 2 3 2 2 3" xfId="4242"/>
    <cellStyle name="20% - Accent3 2 3 2 2 4" xfId="6514"/>
    <cellStyle name="20% - Accent3 2 3 2 2 5" xfId="8786"/>
    <cellStyle name="20% - Accent3 2 3 2 3" xfId="1503"/>
    <cellStyle name="20% - Accent3 2 3 2 3 2" xfId="4923"/>
    <cellStyle name="20% - Accent3 2 3 2 3 3" xfId="7195"/>
    <cellStyle name="20% - Accent3 2 3 2 3 4" xfId="9467"/>
    <cellStyle name="20% - Accent3 2 3 2 4" xfId="3788"/>
    <cellStyle name="20% - Accent3 2 3 2 5" xfId="6060"/>
    <cellStyle name="20% - Accent3 2 3 2 6" xfId="8332"/>
    <cellStyle name="20% - Accent3 2 3 3" xfId="1049"/>
    <cellStyle name="20% - Accent3 2 3 3 2" xfId="2184"/>
    <cellStyle name="20% - Accent3 2 3 3 2 2" xfId="5604"/>
    <cellStyle name="20% - Accent3 2 3 3 2 3" xfId="7876"/>
    <cellStyle name="20% - Accent3 2 3 3 2 4" xfId="10148"/>
    <cellStyle name="20% - Accent3 2 3 3 3" xfId="4469"/>
    <cellStyle name="20% - Accent3 2 3 3 4" xfId="6741"/>
    <cellStyle name="20% - Accent3 2 3 3 5" xfId="9013"/>
    <cellStyle name="20% - Accent3 2 3 4" xfId="595"/>
    <cellStyle name="20% - Accent3 2 3 4 2" xfId="1730"/>
    <cellStyle name="20% - Accent3 2 3 4 2 2" xfId="5150"/>
    <cellStyle name="20% - Accent3 2 3 4 2 3" xfId="7422"/>
    <cellStyle name="20% - Accent3 2 3 4 2 4" xfId="9694"/>
    <cellStyle name="20% - Accent3 2 3 4 3" xfId="4015"/>
    <cellStyle name="20% - Accent3 2 3 4 4" xfId="6287"/>
    <cellStyle name="20% - Accent3 2 3 4 5" xfId="8559"/>
    <cellStyle name="20% - Accent3 2 3 5" xfId="1276"/>
    <cellStyle name="20% - Accent3 2 3 5 2" xfId="4696"/>
    <cellStyle name="20% - Accent3 2 3 5 3" xfId="6968"/>
    <cellStyle name="20% - Accent3 2 3 5 4" xfId="9240"/>
    <cellStyle name="20% - Accent3 2 3 6" xfId="3561"/>
    <cellStyle name="20% - Accent3 2 3 7" xfId="5833"/>
    <cellStyle name="20% - Accent3 2 3 8" xfId="8105"/>
    <cellStyle name="20% - Accent3 2 4" xfId="256"/>
    <cellStyle name="20% - Accent3 2 4 2" xfId="483"/>
    <cellStyle name="20% - Accent3 2 4 2 2" xfId="937"/>
    <cellStyle name="20% - Accent3 2 4 2 2 2" xfId="2072"/>
    <cellStyle name="20% - Accent3 2 4 2 2 2 2" xfId="5492"/>
    <cellStyle name="20% - Accent3 2 4 2 2 2 3" xfId="7764"/>
    <cellStyle name="20% - Accent3 2 4 2 2 2 4" xfId="10036"/>
    <cellStyle name="20% - Accent3 2 4 2 2 3" xfId="4357"/>
    <cellStyle name="20% - Accent3 2 4 2 2 4" xfId="6629"/>
    <cellStyle name="20% - Accent3 2 4 2 2 5" xfId="8901"/>
    <cellStyle name="20% - Accent3 2 4 2 3" xfId="1618"/>
    <cellStyle name="20% - Accent3 2 4 2 3 2" xfId="5038"/>
    <cellStyle name="20% - Accent3 2 4 2 3 3" xfId="7310"/>
    <cellStyle name="20% - Accent3 2 4 2 3 4" xfId="9582"/>
    <cellStyle name="20% - Accent3 2 4 2 4" xfId="3903"/>
    <cellStyle name="20% - Accent3 2 4 2 5" xfId="6175"/>
    <cellStyle name="20% - Accent3 2 4 2 6" xfId="8447"/>
    <cellStyle name="20% - Accent3 2 4 3" xfId="1164"/>
    <cellStyle name="20% - Accent3 2 4 3 2" xfId="2299"/>
    <cellStyle name="20% - Accent3 2 4 3 2 2" xfId="5719"/>
    <cellStyle name="20% - Accent3 2 4 3 2 3" xfId="7991"/>
    <cellStyle name="20% - Accent3 2 4 3 2 4" xfId="10263"/>
    <cellStyle name="20% - Accent3 2 4 3 3" xfId="4584"/>
    <cellStyle name="20% - Accent3 2 4 3 4" xfId="6856"/>
    <cellStyle name="20% - Accent3 2 4 3 5" xfId="9128"/>
    <cellStyle name="20% - Accent3 2 4 4" xfId="710"/>
    <cellStyle name="20% - Accent3 2 4 4 2" xfId="1845"/>
    <cellStyle name="20% - Accent3 2 4 4 2 2" xfId="5265"/>
    <cellStyle name="20% - Accent3 2 4 4 2 3" xfId="7537"/>
    <cellStyle name="20% - Accent3 2 4 4 2 4" xfId="9809"/>
    <cellStyle name="20% - Accent3 2 4 4 3" xfId="4130"/>
    <cellStyle name="20% - Accent3 2 4 4 4" xfId="6402"/>
    <cellStyle name="20% - Accent3 2 4 4 5" xfId="8674"/>
    <cellStyle name="20% - Accent3 2 4 5" xfId="1391"/>
    <cellStyle name="20% - Accent3 2 4 5 2" xfId="4811"/>
    <cellStyle name="20% - Accent3 2 4 5 3" xfId="7083"/>
    <cellStyle name="20% - Accent3 2 4 5 4" xfId="9355"/>
    <cellStyle name="20% - Accent3 2 4 6" xfId="3676"/>
    <cellStyle name="20% - Accent3 2 4 7" xfId="5948"/>
    <cellStyle name="20% - Accent3 2 4 8" xfId="8220"/>
    <cellStyle name="20% - Accent3 2 5" xfId="312"/>
    <cellStyle name="20% - Accent3 2 5 2" xfId="766"/>
    <cellStyle name="20% - Accent3 2 5 2 2" xfId="1901"/>
    <cellStyle name="20% - Accent3 2 5 2 2 2" xfId="5321"/>
    <cellStyle name="20% - Accent3 2 5 2 2 3" xfId="7593"/>
    <cellStyle name="20% - Accent3 2 5 2 2 4" xfId="9865"/>
    <cellStyle name="20% - Accent3 2 5 2 3" xfId="4186"/>
    <cellStyle name="20% - Accent3 2 5 2 4" xfId="6458"/>
    <cellStyle name="20% - Accent3 2 5 2 5" xfId="8730"/>
    <cellStyle name="20% - Accent3 2 5 3" xfId="1447"/>
    <cellStyle name="20% - Accent3 2 5 3 2" xfId="4867"/>
    <cellStyle name="20% - Accent3 2 5 3 3" xfId="7139"/>
    <cellStyle name="20% - Accent3 2 5 3 4" xfId="9411"/>
    <cellStyle name="20% - Accent3 2 5 4" xfId="3732"/>
    <cellStyle name="20% - Accent3 2 5 5" xfId="6004"/>
    <cellStyle name="20% - Accent3 2 5 6" xfId="8276"/>
    <cellStyle name="20% - Accent3 2 6" xfId="993"/>
    <cellStyle name="20% - Accent3 2 6 2" xfId="2128"/>
    <cellStyle name="20% - Accent3 2 6 2 2" xfId="5548"/>
    <cellStyle name="20% - Accent3 2 6 2 3" xfId="7820"/>
    <cellStyle name="20% - Accent3 2 6 2 4" xfId="10092"/>
    <cellStyle name="20% - Accent3 2 6 3" xfId="4413"/>
    <cellStyle name="20% - Accent3 2 6 4" xfId="6685"/>
    <cellStyle name="20% - Accent3 2 6 5" xfId="8957"/>
    <cellStyle name="20% - Accent3 2 7" xfId="539"/>
    <cellStyle name="20% - Accent3 2 7 2" xfId="1674"/>
    <cellStyle name="20% - Accent3 2 7 2 2" xfId="5094"/>
    <cellStyle name="20% - Accent3 2 7 2 3" xfId="7366"/>
    <cellStyle name="20% - Accent3 2 7 2 4" xfId="9638"/>
    <cellStyle name="20% - Accent3 2 7 3" xfId="3959"/>
    <cellStyle name="20% - Accent3 2 7 4" xfId="6231"/>
    <cellStyle name="20% - Accent3 2 7 5" xfId="8503"/>
    <cellStyle name="20% - Accent3 2 8" xfId="1220"/>
    <cellStyle name="20% - Accent3 2 8 2" xfId="4640"/>
    <cellStyle name="20% - Accent3 2 8 3" xfId="6912"/>
    <cellStyle name="20% - Accent3 2 8 4" xfId="9184"/>
    <cellStyle name="20% - Accent3 2 9" xfId="3505"/>
    <cellStyle name="20% - Accent3 3" xfId="158"/>
    <cellStyle name="20% - Accent3 3 2" xfId="396"/>
    <cellStyle name="20% - Accent3 3 2 2" xfId="850"/>
    <cellStyle name="20% - Accent3 3 2 2 2" xfId="1985"/>
    <cellStyle name="20% - Accent3 3 2 2 2 2" xfId="5405"/>
    <cellStyle name="20% - Accent3 3 2 2 2 3" xfId="7677"/>
    <cellStyle name="20% - Accent3 3 2 2 2 4" xfId="9949"/>
    <cellStyle name="20% - Accent3 3 2 2 3" xfId="4270"/>
    <cellStyle name="20% - Accent3 3 2 2 4" xfId="6542"/>
    <cellStyle name="20% - Accent3 3 2 2 5" xfId="8814"/>
    <cellStyle name="20% - Accent3 3 2 3" xfId="1531"/>
    <cellStyle name="20% - Accent3 3 2 3 2" xfId="4951"/>
    <cellStyle name="20% - Accent3 3 2 3 3" xfId="7223"/>
    <cellStyle name="20% - Accent3 3 2 3 4" xfId="9495"/>
    <cellStyle name="20% - Accent3 3 2 4" xfId="3816"/>
    <cellStyle name="20% - Accent3 3 2 5" xfId="6088"/>
    <cellStyle name="20% - Accent3 3 2 6" xfId="8360"/>
    <cellStyle name="20% - Accent3 3 3" xfId="1077"/>
    <cellStyle name="20% - Accent3 3 3 2" xfId="2212"/>
    <cellStyle name="20% - Accent3 3 3 2 2" xfId="5632"/>
    <cellStyle name="20% - Accent3 3 3 2 3" xfId="7904"/>
    <cellStyle name="20% - Accent3 3 3 2 4" xfId="10176"/>
    <cellStyle name="20% - Accent3 3 3 3" xfId="4497"/>
    <cellStyle name="20% - Accent3 3 3 4" xfId="6769"/>
    <cellStyle name="20% - Accent3 3 3 5" xfId="9041"/>
    <cellStyle name="20% - Accent3 3 4" xfId="623"/>
    <cellStyle name="20% - Accent3 3 4 2" xfId="1758"/>
    <cellStyle name="20% - Accent3 3 4 2 2" xfId="5178"/>
    <cellStyle name="20% - Accent3 3 4 2 3" xfId="7450"/>
    <cellStyle name="20% - Accent3 3 4 2 4" xfId="9722"/>
    <cellStyle name="20% - Accent3 3 4 3" xfId="4043"/>
    <cellStyle name="20% - Accent3 3 4 4" xfId="6315"/>
    <cellStyle name="20% - Accent3 3 4 5" xfId="8587"/>
    <cellStyle name="20% - Accent3 3 5" xfId="1304"/>
    <cellStyle name="20% - Accent3 3 5 2" xfId="4724"/>
    <cellStyle name="20% - Accent3 3 5 3" xfId="6996"/>
    <cellStyle name="20% - Accent3 3 5 4" xfId="9268"/>
    <cellStyle name="20% - Accent3 3 6" xfId="3589"/>
    <cellStyle name="20% - Accent3 3 7" xfId="5861"/>
    <cellStyle name="20% - Accent3 3 8" xfId="8133"/>
    <cellStyle name="20% - Accent3 4" xfId="102"/>
    <cellStyle name="20% - Accent3 4 2" xfId="340"/>
    <cellStyle name="20% - Accent3 4 2 2" xfId="794"/>
    <cellStyle name="20% - Accent3 4 2 2 2" xfId="1929"/>
    <cellStyle name="20% - Accent3 4 2 2 2 2" xfId="5349"/>
    <cellStyle name="20% - Accent3 4 2 2 2 3" xfId="7621"/>
    <cellStyle name="20% - Accent3 4 2 2 2 4" xfId="9893"/>
    <cellStyle name="20% - Accent3 4 2 2 3" xfId="4214"/>
    <cellStyle name="20% - Accent3 4 2 2 4" xfId="6486"/>
    <cellStyle name="20% - Accent3 4 2 2 5" xfId="8758"/>
    <cellStyle name="20% - Accent3 4 2 3" xfId="1475"/>
    <cellStyle name="20% - Accent3 4 2 3 2" xfId="4895"/>
    <cellStyle name="20% - Accent3 4 2 3 3" xfId="7167"/>
    <cellStyle name="20% - Accent3 4 2 3 4" xfId="9439"/>
    <cellStyle name="20% - Accent3 4 2 4" xfId="3760"/>
    <cellStyle name="20% - Accent3 4 2 5" xfId="6032"/>
    <cellStyle name="20% - Accent3 4 2 6" xfId="8304"/>
    <cellStyle name="20% - Accent3 4 3" xfId="1021"/>
    <cellStyle name="20% - Accent3 4 3 2" xfId="2156"/>
    <cellStyle name="20% - Accent3 4 3 2 2" xfId="5576"/>
    <cellStyle name="20% - Accent3 4 3 2 3" xfId="7848"/>
    <cellStyle name="20% - Accent3 4 3 2 4" xfId="10120"/>
    <cellStyle name="20% - Accent3 4 3 3" xfId="4441"/>
    <cellStyle name="20% - Accent3 4 3 4" xfId="6713"/>
    <cellStyle name="20% - Accent3 4 3 5" xfId="8985"/>
    <cellStyle name="20% - Accent3 4 4" xfId="567"/>
    <cellStyle name="20% - Accent3 4 4 2" xfId="1702"/>
    <cellStyle name="20% - Accent3 4 4 2 2" xfId="5122"/>
    <cellStyle name="20% - Accent3 4 4 2 3" xfId="7394"/>
    <cellStyle name="20% - Accent3 4 4 2 4" xfId="9666"/>
    <cellStyle name="20% - Accent3 4 4 3" xfId="3987"/>
    <cellStyle name="20% - Accent3 4 4 4" xfId="6259"/>
    <cellStyle name="20% - Accent3 4 4 5" xfId="8531"/>
    <cellStyle name="20% - Accent3 4 5" xfId="1248"/>
    <cellStyle name="20% - Accent3 4 5 2" xfId="4668"/>
    <cellStyle name="20% - Accent3 4 5 3" xfId="6940"/>
    <cellStyle name="20% - Accent3 4 5 4" xfId="9212"/>
    <cellStyle name="20% - Accent3 4 6" xfId="3533"/>
    <cellStyle name="20% - Accent3 4 7" xfId="5805"/>
    <cellStyle name="20% - Accent3 4 8" xfId="8077"/>
    <cellStyle name="20% - Accent3 5" xfId="217"/>
    <cellStyle name="20% - Accent3 5 2" xfId="455"/>
    <cellStyle name="20% - Accent3 5 2 2" xfId="909"/>
    <cellStyle name="20% - Accent3 5 2 2 2" xfId="2044"/>
    <cellStyle name="20% - Accent3 5 2 2 2 2" xfId="5464"/>
    <cellStyle name="20% - Accent3 5 2 2 2 3" xfId="7736"/>
    <cellStyle name="20% - Accent3 5 2 2 2 4" xfId="10008"/>
    <cellStyle name="20% - Accent3 5 2 2 3" xfId="4329"/>
    <cellStyle name="20% - Accent3 5 2 2 4" xfId="6601"/>
    <cellStyle name="20% - Accent3 5 2 2 5" xfId="8873"/>
    <cellStyle name="20% - Accent3 5 2 3" xfId="1590"/>
    <cellStyle name="20% - Accent3 5 2 3 2" xfId="5010"/>
    <cellStyle name="20% - Accent3 5 2 3 3" xfId="7282"/>
    <cellStyle name="20% - Accent3 5 2 3 4" xfId="9554"/>
    <cellStyle name="20% - Accent3 5 2 4" xfId="3875"/>
    <cellStyle name="20% - Accent3 5 2 5" xfId="6147"/>
    <cellStyle name="20% - Accent3 5 2 6" xfId="8419"/>
    <cellStyle name="20% - Accent3 5 3" xfId="1136"/>
    <cellStyle name="20% - Accent3 5 3 2" xfId="2271"/>
    <cellStyle name="20% - Accent3 5 3 2 2" xfId="5691"/>
    <cellStyle name="20% - Accent3 5 3 2 3" xfId="7963"/>
    <cellStyle name="20% - Accent3 5 3 2 4" xfId="10235"/>
    <cellStyle name="20% - Accent3 5 3 3" xfId="4556"/>
    <cellStyle name="20% - Accent3 5 3 4" xfId="6828"/>
    <cellStyle name="20% - Accent3 5 3 5" xfId="9100"/>
    <cellStyle name="20% - Accent3 5 4" xfId="682"/>
    <cellStyle name="20% - Accent3 5 4 2" xfId="1817"/>
    <cellStyle name="20% - Accent3 5 4 2 2" xfId="5237"/>
    <cellStyle name="20% - Accent3 5 4 2 3" xfId="7509"/>
    <cellStyle name="20% - Accent3 5 4 2 4" xfId="9781"/>
    <cellStyle name="20% - Accent3 5 4 3" xfId="4102"/>
    <cellStyle name="20% - Accent3 5 4 4" xfId="6374"/>
    <cellStyle name="20% - Accent3 5 4 5" xfId="8646"/>
    <cellStyle name="20% - Accent3 5 5" xfId="1363"/>
    <cellStyle name="20% - Accent3 5 5 2" xfId="4783"/>
    <cellStyle name="20% - Accent3 5 5 3" xfId="7055"/>
    <cellStyle name="20% - Accent3 5 5 4" xfId="9327"/>
    <cellStyle name="20% - Accent3 5 6" xfId="3648"/>
    <cellStyle name="20% - Accent3 5 7" xfId="5920"/>
    <cellStyle name="20% - Accent3 5 8" xfId="8192"/>
    <cellStyle name="20% - Accent3 6" xfId="284"/>
    <cellStyle name="20% - Accent3 6 2" xfId="738"/>
    <cellStyle name="20% - Accent3 6 2 2" xfId="1873"/>
    <cellStyle name="20% - Accent3 6 2 2 2" xfId="5293"/>
    <cellStyle name="20% - Accent3 6 2 2 3" xfId="7565"/>
    <cellStyle name="20% - Accent3 6 2 2 4" xfId="9837"/>
    <cellStyle name="20% - Accent3 6 2 3" xfId="4158"/>
    <cellStyle name="20% - Accent3 6 2 4" xfId="6430"/>
    <cellStyle name="20% - Accent3 6 2 5" xfId="8702"/>
    <cellStyle name="20% - Accent3 6 3" xfId="1419"/>
    <cellStyle name="20% - Accent3 6 3 2" xfId="4839"/>
    <cellStyle name="20% - Accent3 6 3 3" xfId="7111"/>
    <cellStyle name="20% - Accent3 6 3 4" xfId="9383"/>
    <cellStyle name="20% - Accent3 6 4" xfId="3704"/>
    <cellStyle name="20% - Accent3 6 5" xfId="5976"/>
    <cellStyle name="20% - Accent3 6 6" xfId="8248"/>
    <cellStyle name="20% - Accent3 7" xfId="965"/>
    <cellStyle name="20% - Accent3 7 2" xfId="2100"/>
    <cellStyle name="20% - Accent3 7 2 2" xfId="5520"/>
    <cellStyle name="20% - Accent3 7 2 3" xfId="7792"/>
    <cellStyle name="20% - Accent3 7 2 4" xfId="10064"/>
    <cellStyle name="20% - Accent3 7 3" xfId="4385"/>
    <cellStyle name="20% - Accent3 7 4" xfId="6657"/>
    <cellStyle name="20% - Accent3 7 5" xfId="8929"/>
    <cellStyle name="20% - Accent3 8" xfId="511"/>
    <cellStyle name="20% - Accent3 8 2" xfId="1646"/>
    <cellStyle name="20% - Accent3 8 2 2" xfId="5066"/>
    <cellStyle name="20% - Accent3 8 2 3" xfId="7338"/>
    <cellStyle name="20% - Accent3 8 2 4" xfId="9610"/>
    <cellStyle name="20% - Accent3 8 3" xfId="3931"/>
    <cellStyle name="20% - Accent3 8 4" xfId="6203"/>
    <cellStyle name="20% - Accent3 8 5" xfId="8475"/>
    <cellStyle name="20% - Accent3 9" xfId="1192"/>
    <cellStyle name="20% - Accent3 9 2" xfId="4612"/>
    <cellStyle name="20% - Accent3 9 3" xfId="6884"/>
    <cellStyle name="20% - Accent3 9 4" xfId="9156"/>
    <cellStyle name="20% - Accent4" xfId="30" builtinId="42" customBuiltin="1"/>
    <cellStyle name="20% - Accent4 10" xfId="3479"/>
    <cellStyle name="20% - Accent4 11" xfId="5751"/>
    <cellStyle name="20% - Accent4 12" xfId="8023"/>
    <cellStyle name="20% - Accent4 2" xfId="76"/>
    <cellStyle name="20% - Accent4 2 10" xfId="5779"/>
    <cellStyle name="20% - Accent4 2 11" xfId="8051"/>
    <cellStyle name="20% - Accent4 2 2" xfId="188"/>
    <cellStyle name="20% - Accent4 2 2 2" xfId="426"/>
    <cellStyle name="20% - Accent4 2 2 2 2" xfId="880"/>
    <cellStyle name="20% - Accent4 2 2 2 2 2" xfId="2015"/>
    <cellStyle name="20% - Accent4 2 2 2 2 2 2" xfId="5435"/>
    <cellStyle name="20% - Accent4 2 2 2 2 2 3" xfId="7707"/>
    <cellStyle name="20% - Accent4 2 2 2 2 2 4" xfId="9979"/>
    <cellStyle name="20% - Accent4 2 2 2 2 3" xfId="4300"/>
    <cellStyle name="20% - Accent4 2 2 2 2 4" xfId="6572"/>
    <cellStyle name="20% - Accent4 2 2 2 2 5" xfId="8844"/>
    <cellStyle name="20% - Accent4 2 2 2 3" xfId="1561"/>
    <cellStyle name="20% - Accent4 2 2 2 3 2" xfId="4981"/>
    <cellStyle name="20% - Accent4 2 2 2 3 3" xfId="7253"/>
    <cellStyle name="20% - Accent4 2 2 2 3 4" xfId="9525"/>
    <cellStyle name="20% - Accent4 2 2 2 4" xfId="3846"/>
    <cellStyle name="20% - Accent4 2 2 2 5" xfId="6118"/>
    <cellStyle name="20% - Accent4 2 2 2 6" xfId="8390"/>
    <cellStyle name="20% - Accent4 2 2 3" xfId="1107"/>
    <cellStyle name="20% - Accent4 2 2 3 2" xfId="2242"/>
    <cellStyle name="20% - Accent4 2 2 3 2 2" xfId="5662"/>
    <cellStyle name="20% - Accent4 2 2 3 2 3" xfId="7934"/>
    <cellStyle name="20% - Accent4 2 2 3 2 4" xfId="10206"/>
    <cellStyle name="20% - Accent4 2 2 3 3" xfId="4527"/>
    <cellStyle name="20% - Accent4 2 2 3 4" xfId="6799"/>
    <cellStyle name="20% - Accent4 2 2 3 5" xfId="9071"/>
    <cellStyle name="20% - Accent4 2 2 4" xfId="653"/>
    <cellStyle name="20% - Accent4 2 2 4 2" xfId="1788"/>
    <cellStyle name="20% - Accent4 2 2 4 2 2" xfId="5208"/>
    <cellStyle name="20% - Accent4 2 2 4 2 3" xfId="7480"/>
    <cellStyle name="20% - Accent4 2 2 4 2 4" xfId="9752"/>
    <cellStyle name="20% - Accent4 2 2 4 3" xfId="4073"/>
    <cellStyle name="20% - Accent4 2 2 4 4" xfId="6345"/>
    <cellStyle name="20% - Accent4 2 2 4 5" xfId="8617"/>
    <cellStyle name="20% - Accent4 2 2 5" xfId="1334"/>
    <cellStyle name="20% - Accent4 2 2 5 2" xfId="4754"/>
    <cellStyle name="20% - Accent4 2 2 5 3" xfId="7026"/>
    <cellStyle name="20% - Accent4 2 2 5 4" xfId="9298"/>
    <cellStyle name="20% - Accent4 2 2 6" xfId="3619"/>
    <cellStyle name="20% - Accent4 2 2 7" xfId="5891"/>
    <cellStyle name="20% - Accent4 2 2 8" xfId="8163"/>
    <cellStyle name="20% - Accent4 2 3" xfId="132"/>
    <cellStyle name="20% - Accent4 2 3 2" xfId="370"/>
    <cellStyle name="20% - Accent4 2 3 2 2" xfId="824"/>
    <cellStyle name="20% - Accent4 2 3 2 2 2" xfId="1959"/>
    <cellStyle name="20% - Accent4 2 3 2 2 2 2" xfId="5379"/>
    <cellStyle name="20% - Accent4 2 3 2 2 2 3" xfId="7651"/>
    <cellStyle name="20% - Accent4 2 3 2 2 2 4" xfId="9923"/>
    <cellStyle name="20% - Accent4 2 3 2 2 3" xfId="4244"/>
    <cellStyle name="20% - Accent4 2 3 2 2 4" xfId="6516"/>
    <cellStyle name="20% - Accent4 2 3 2 2 5" xfId="8788"/>
    <cellStyle name="20% - Accent4 2 3 2 3" xfId="1505"/>
    <cellStyle name="20% - Accent4 2 3 2 3 2" xfId="4925"/>
    <cellStyle name="20% - Accent4 2 3 2 3 3" xfId="7197"/>
    <cellStyle name="20% - Accent4 2 3 2 3 4" xfId="9469"/>
    <cellStyle name="20% - Accent4 2 3 2 4" xfId="3790"/>
    <cellStyle name="20% - Accent4 2 3 2 5" xfId="6062"/>
    <cellStyle name="20% - Accent4 2 3 2 6" xfId="8334"/>
    <cellStyle name="20% - Accent4 2 3 3" xfId="1051"/>
    <cellStyle name="20% - Accent4 2 3 3 2" xfId="2186"/>
    <cellStyle name="20% - Accent4 2 3 3 2 2" xfId="5606"/>
    <cellStyle name="20% - Accent4 2 3 3 2 3" xfId="7878"/>
    <cellStyle name="20% - Accent4 2 3 3 2 4" xfId="10150"/>
    <cellStyle name="20% - Accent4 2 3 3 3" xfId="4471"/>
    <cellStyle name="20% - Accent4 2 3 3 4" xfId="6743"/>
    <cellStyle name="20% - Accent4 2 3 3 5" xfId="9015"/>
    <cellStyle name="20% - Accent4 2 3 4" xfId="597"/>
    <cellStyle name="20% - Accent4 2 3 4 2" xfId="1732"/>
    <cellStyle name="20% - Accent4 2 3 4 2 2" xfId="5152"/>
    <cellStyle name="20% - Accent4 2 3 4 2 3" xfId="7424"/>
    <cellStyle name="20% - Accent4 2 3 4 2 4" xfId="9696"/>
    <cellStyle name="20% - Accent4 2 3 4 3" xfId="4017"/>
    <cellStyle name="20% - Accent4 2 3 4 4" xfId="6289"/>
    <cellStyle name="20% - Accent4 2 3 4 5" xfId="8561"/>
    <cellStyle name="20% - Accent4 2 3 5" xfId="1278"/>
    <cellStyle name="20% - Accent4 2 3 5 2" xfId="4698"/>
    <cellStyle name="20% - Accent4 2 3 5 3" xfId="6970"/>
    <cellStyle name="20% - Accent4 2 3 5 4" xfId="9242"/>
    <cellStyle name="20% - Accent4 2 3 6" xfId="3563"/>
    <cellStyle name="20% - Accent4 2 3 7" xfId="5835"/>
    <cellStyle name="20% - Accent4 2 3 8" xfId="8107"/>
    <cellStyle name="20% - Accent4 2 4" xfId="258"/>
    <cellStyle name="20% - Accent4 2 4 2" xfId="485"/>
    <cellStyle name="20% - Accent4 2 4 2 2" xfId="939"/>
    <cellStyle name="20% - Accent4 2 4 2 2 2" xfId="2074"/>
    <cellStyle name="20% - Accent4 2 4 2 2 2 2" xfId="5494"/>
    <cellStyle name="20% - Accent4 2 4 2 2 2 3" xfId="7766"/>
    <cellStyle name="20% - Accent4 2 4 2 2 2 4" xfId="10038"/>
    <cellStyle name="20% - Accent4 2 4 2 2 3" xfId="4359"/>
    <cellStyle name="20% - Accent4 2 4 2 2 4" xfId="6631"/>
    <cellStyle name="20% - Accent4 2 4 2 2 5" xfId="8903"/>
    <cellStyle name="20% - Accent4 2 4 2 3" xfId="1620"/>
    <cellStyle name="20% - Accent4 2 4 2 3 2" xfId="5040"/>
    <cellStyle name="20% - Accent4 2 4 2 3 3" xfId="7312"/>
    <cellStyle name="20% - Accent4 2 4 2 3 4" xfId="9584"/>
    <cellStyle name="20% - Accent4 2 4 2 4" xfId="3905"/>
    <cellStyle name="20% - Accent4 2 4 2 5" xfId="6177"/>
    <cellStyle name="20% - Accent4 2 4 2 6" xfId="8449"/>
    <cellStyle name="20% - Accent4 2 4 3" xfId="1166"/>
    <cellStyle name="20% - Accent4 2 4 3 2" xfId="2301"/>
    <cellStyle name="20% - Accent4 2 4 3 2 2" xfId="5721"/>
    <cellStyle name="20% - Accent4 2 4 3 2 3" xfId="7993"/>
    <cellStyle name="20% - Accent4 2 4 3 2 4" xfId="10265"/>
    <cellStyle name="20% - Accent4 2 4 3 3" xfId="4586"/>
    <cellStyle name="20% - Accent4 2 4 3 4" xfId="6858"/>
    <cellStyle name="20% - Accent4 2 4 3 5" xfId="9130"/>
    <cellStyle name="20% - Accent4 2 4 4" xfId="712"/>
    <cellStyle name="20% - Accent4 2 4 4 2" xfId="1847"/>
    <cellStyle name="20% - Accent4 2 4 4 2 2" xfId="5267"/>
    <cellStyle name="20% - Accent4 2 4 4 2 3" xfId="7539"/>
    <cellStyle name="20% - Accent4 2 4 4 2 4" xfId="9811"/>
    <cellStyle name="20% - Accent4 2 4 4 3" xfId="4132"/>
    <cellStyle name="20% - Accent4 2 4 4 4" xfId="6404"/>
    <cellStyle name="20% - Accent4 2 4 4 5" xfId="8676"/>
    <cellStyle name="20% - Accent4 2 4 5" xfId="1393"/>
    <cellStyle name="20% - Accent4 2 4 5 2" xfId="4813"/>
    <cellStyle name="20% - Accent4 2 4 5 3" xfId="7085"/>
    <cellStyle name="20% - Accent4 2 4 5 4" xfId="9357"/>
    <cellStyle name="20% - Accent4 2 4 6" xfId="3678"/>
    <cellStyle name="20% - Accent4 2 4 7" xfId="5950"/>
    <cellStyle name="20% - Accent4 2 4 8" xfId="8222"/>
    <cellStyle name="20% - Accent4 2 5" xfId="314"/>
    <cellStyle name="20% - Accent4 2 5 2" xfId="768"/>
    <cellStyle name="20% - Accent4 2 5 2 2" xfId="1903"/>
    <cellStyle name="20% - Accent4 2 5 2 2 2" xfId="5323"/>
    <cellStyle name="20% - Accent4 2 5 2 2 3" xfId="7595"/>
    <cellStyle name="20% - Accent4 2 5 2 2 4" xfId="9867"/>
    <cellStyle name="20% - Accent4 2 5 2 3" xfId="4188"/>
    <cellStyle name="20% - Accent4 2 5 2 4" xfId="6460"/>
    <cellStyle name="20% - Accent4 2 5 2 5" xfId="8732"/>
    <cellStyle name="20% - Accent4 2 5 3" xfId="1449"/>
    <cellStyle name="20% - Accent4 2 5 3 2" xfId="4869"/>
    <cellStyle name="20% - Accent4 2 5 3 3" xfId="7141"/>
    <cellStyle name="20% - Accent4 2 5 3 4" xfId="9413"/>
    <cellStyle name="20% - Accent4 2 5 4" xfId="3734"/>
    <cellStyle name="20% - Accent4 2 5 5" xfId="6006"/>
    <cellStyle name="20% - Accent4 2 5 6" xfId="8278"/>
    <cellStyle name="20% - Accent4 2 6" xfId="995"/>
    <cellStyle name="20% - Accent4 2 6 2" xfId="2130"/>
    <cellStyle name="20% - Accent4 2 6 2 2" xfId="5550"/>
    <cellStyle name="20% - Accent4 2 6 2 3" xfId="7822"/>
    <cellStyle name="20% - Accent4 2 6 2 4" xfId="10094"/>
    <cellStyle name="20% - Accent4 2 6 3" xfId="4415"/>
    <cellStyle name="20% - Accent4 2 6 4" xfId="6687"/>
    <cellStyle name="20% - Accent4 2 6 5" xfId="8959"/>
    <cellStyle name="20% - Accent4 2 7" xfId="541"/>
    <cellStyle name="20% - Accent4 2 7 2" xfId="1676"/>
    <cellStyle name="20% - Accent4 2 7 2 2" xfId="5096"/>
    <cellStyle name="20% - Accent4 2 7 2 3" xfId="7368"/>
    <cellStyle name="20% - Accent4 2 7 2 4" xfId="9640"/>
    <cellStyle name="20% - Accent4 2 7 3" xfId="3961"/>
    <cellStyle name="20% - Accent4 2 7 4" xfId="6233"/>
    <cellStyle name="20% - Accent4 2 7 5" xfId="8505"/>
    <cellStyle name="20% - Accent4 2 8" xfId="1222"/>
    <cellStyle name="20% - Accent4 2 8 2" xfId="4642"/>
    <cellStyle name="20% - Accent4 2 8 3" xfId="6914"/>
    <cellStyle name="20% - Accent4 2 8 4" xfId="9186"/>
    <cellStyle name="20% - Accent4 2 9" xfId="3507"/>
    <cellStyle name="20% - Accent4 3" xfId="160"/>
    <cellStyle name="20% - Accent4 3 2" xfId="398"/>
    <cellStyle name="20% - Accent4 3 2 2" xfId="852"/>
    <cellStyle name="20% - Accent4 3 2 2 2" xfId="1987"/>
    <cellStyle name="20% - Accent4 3 2 2 2 2" xfId="5407"/>
    <cellStyle name="20% - Accent4 3 2 2 2 3" xfId="7679"/>
    <cellStyle name="20% - Accent4 3 2 2 2 4" xfId="9951"/>
    <cellStyle name="20% - Accent4 3 2 2 3" xfId="4272"/>
    <cellStyle name="20% - Accent4 3 2 2 4" xfId="6544"/>
    <cellStyle name="20% - Accent4 3 2 2 5" xfId="8816"/>
    <cellStyle name="20% - Accent4 3 2 3" xfId="1533"/>
    <cellStyle name="20% - Accent4 3 2 3 2" xfId="4953"/>
    <cellStyle name="20% - Accent4 3 2 3 3" xfId="7225"/>
    <cellStyle name="20% - Accent4 3 2 3 4" xfId="9497"/>
    <cellStyle name="20% - Accent4 3 2 4" xfId="3818"/>
    <cellStyle name="20% - Accent4 3 2 5" xfId="6090"/>
    <cellStyle name="20% - Accent4 3 2 6" xfId="8362"/>
    <cellStyle name="20% - Accent4 3 3" xfId="1079"/>
    <cellStyle name="20% - Accent4 3 3 2" xfId="2214"/>
    <cellStyle name="20% - Accent4 3 3 2 2" xfId="5634"/>
    <cellStyle name="20% - Accent4 3 3 2 3" xfId="7906"/>
    <cellStyle name="20% - Accent4 3 3 2 4" xfId="10178"/>
    <cellStyle name="20% - Accent4 3 3 3" xfId="4499"/>
    <cellStyle name="20% - Accent4 3 3 4" xfId="6771"/>
    <cellStyle name="20% - Accent4 3 3 5" xfId="9043"/>
    <cellStyle name="20% - Accent4 3 4" xfId="625"/>
    <cellStyle name="20% - Accent4 3 4 2" xfId="1760"/>
    <cellStyle name="20% - Accent4 3 4 2 2" xfId="5180"/>
    <cellStyle name="20% - Accent4 3 4 2 3" xfId="7452"/>
    <cellStyle name="20% - Accent4 3 4 2 4" xfId="9724"/>
    <cellStyle name="20% - Accent4 3 4 3" xfId="4045"/>
    <cellStyle name="20% - Accent4 3 4 4" xfId="6317"/>
    <cellStyle name="20% - Accent4 3 4 5" xfId="8589"/>
    <cellStyle name="20% - Accent4 3 5" xfId="1306"/>
    <cellStyle name="20% - Accent4 3 5 2" xfId="4726"/>
    <cellStyle name="20% - Accent4 3 5 3" xfId="6998"/>
    <cellStyle name="20% - Accent4 3 5 4" xfId="9270"/>
    <cellStyle name="20% - Accent4 3 6" xfId="3591"/>
    <cellStyle name="20% - Accent4 3 7" xfId="5863"/>
    <cellStyle name="20% - Accent4 3 8" xfId="8135"/>
    <cellStyle name="20% - Accent4 4" xfId="104"/>
    <cellStyle name="20% - Accent4 4 2" xfId="342"/>
    <cellStyle name="20% - Accent4 4 2 2" xfId="796"/>
    <cellStyle name="20% - Accent4 4 2 2 2" xfId="1931"/>
    <cellStyle name="20% - Accent4 4 2 2 2 2" xfId="5351"/>
    <cellStyle name="20% - Accent4 4 2 2 2 3" xfId="7623"/>
    <cellStyle name="20% - Accent4 4 2 2 2 4" xfId="9895"/>
    <cellStyle name="20% - Accent4 4 2 2 3" xfId="4216"/>
    <cellStyle name="20% - Accent4 4 2 2 4" xfId="6488"/>
    <cellStyle name="20% - Accent4 4 2 2 5" xfId="8760"/>
    <cellStyle name="20% - Accent4 4 2 3" xfId="1477"/>
    <cellStyle name="20% - Accent4 4 2 3 2" xfId="4897"/>
    <cellStyle name="20% - Accent4 4 2 3 3" xfId="7169"/>
    <cellStyle name="20% - Accent4 4 2 3 4" xfId="9441"/>
    <cellStyle name="20% - Accent4 4 2 4" xfId="3762"/>
    <cellStyle name="20% - Accent4 4 2 5" xfId="6034"/>
    <cellStyle name="20% - Accent4 4 2 6" xfId="8306"/>
    <cellStyle name="20% - Accent4 4 3" xfId="1023"/>
    <cellStyle name="20% - Accent4 4 3 2" xfId="2158"/>
    <cellStyle name="20% - Accent4 4 3 2 2" xfId="5578"/>
    <cellStyle name="20% - Accent4 4 3 2 3" xfId="7850"/>
    <cellStyle name="20% - Accent4 4 3 2 4" xfId="10122"/>
    <cellStyle name="20% - Accent4 4 3 3" xfId="4443"/>
    <cellStyle name="20% - Accent4 4 3 4" xfId="6715"/>
    <cellStyle name="20% - Accent4 4 3 5" xfId="8987"/>
    <cellStyle name="20% - Accent4 4 4" xfId="569"/>
    <cellStyle name="20% - Accent4 4 4 2" xfId="1704"/>
    <cellStyle name="20% - Accent4 4 4 2 2" xfId="5124"/>
    <cellStyle name="20% - Accent4 4 4 2 3" xfId="7396"/>
    <cellStyle name="20% - Accent4 4 4 2 4" xfId="9668"/>
    <cellStyle name="20% - Accent4 4 4 3" xfId="3989"/>
    <cellStyle name="20% - Accent4 4 4 4" xfId="6261"/>
    <cellStyle name="20% - Accent4 4 4 5" xfId="8533"/>
    <cellStyle name="20% - Accent4 4 5" xfId="1250"/>
    <cellStyle name="20% - Accent4 4 5 2" xfId="4670"/>
    <cellStyle name="20% - Accent4 4 5 3" xfId="6942"/>
    <cellStyle name="20% - Accent4 4 5 4" xfId="9214"/>
    <cellStyle name="20% - Accent4 4 6" xfId="3535"/>
    <cellStyle name="20% - Accent4 4 7" xfId="5807"/>
    <cellStyle name="20% - Accent4 4 8" xfId="8079"/>
    <cellStyle name="20% - Accent4 5" xfId="219"/>
    <cellStyle name="20% - Accent4 5 2" xfId="457"/>
    <cellStyle name="20% - Accent4 5 2 2" xfId="911"/>
    <cellStyle name="20% - Accent4 5 2 2 2" xfId="2046"/>
    <cellStyle name="20% - Accent4 5 2 2 2 2" xfId="5466"/>
    <cellStyle name="20% - Accent4 5 2 2 2 3" xfId="7738"/>
    <cellStyle name="20% - Accent4 5 2 2 2 4" xfId="10010"/>
    <cellStyle name="20% - Accent4 5 2 2 3" xfId="4331"/>
    <cellStyle name="20% - Accent4 5 2 2 4" xfId="6603"/>
    <cellStyle name="20% - Accent4 5 2 2 5" xfId="8875"/>
    <cellStyle name="20% - Accent4 5 2 3" xfId="1592"/>
    <cellStyle name="20% - Accent4 5 2 3 2" xfId="5012"/>
    <cellStyle name="20% - Accent4 5 2 3 3" xfId="7284"/>
    <cellStyle name="20% - Accent4 5 2 3 4" xfId="9556"/>
    <cellStyle name="20% - Accent4 5 2 4" xfId="3877"/>
    <cellStyle name="20% - Accent4 5 2 5" xfId="6149"/>
    <cellStyle name="20% - Accent4 5 2 6" xfId="8421"/>
    <cellStyle name="20% - Accent4 5 3" xfId="1138"/>
    <cellStyle name="20% - Accent4 5 3 2" xfId="2273"/>
    <cellStyle name="20% - Accent4 5 3 2 2" xfId="5693"/>
    <cellStyle name="20% - Accent4 5 3 2 3" xfId="7965"/>
    <cellStyle name="20% - Accent4 5 3 2 4" xfId="10237"/>
    <cellStyle name="20% - Accent4 5 3 3" xfId="4558"/>
    <cellStyle name="20% - Accent4 5 3 4" xfId="6830"/>
    <cellStyle name="20% - Accent4 5 3 5" xfId="9102"/>
    <cellStyle name="20% - Accent4 5 4" xfId="684"/>
    <cellStyle name="20% - Accent4 5 4 2" xfId="1819"/>
    <cellStyle name="20% - Accent4 5 4 2 2" xfId="5239"/>
    <cellStyle name="20% - Accent4 5 4 2 3" xfId="7511"/>
    <cellStyle name="20% - Accent4 5 4 2 4" xfId="9783"/>
    <cellStyle name="20% - Accent4 5 4 3" xfId="4104"/>
    <cellStyle name="20% - Accent4 5 4 4" xfId="6376"/>
    <cellStyle name="20% - Accent4 5 4 5" xfId="8648"/>
    <cellStyle name="20% - Accent4 5 5" xfId="1365"/>
    <cellStyle name="20% - Accent4 5 5 2" xfId="4785"/>
    <cellStyle name="20% - Accent4 5 5 3" xfId="7057"/>
    <cellStyle name="20% - Accent4 5 5 4" xfId="9329"/>
    <cellStyle name="20% - Accent4 5 6" xfId="3650"/>
    <cellStyle name="20% - Accent4 5 7" xfId="5922"/>
    <cellStyle name="20% - Accent4 5 8" xfId="8194"/>
    <cellStyle name="20% - Accent4 6" xfId="286"/>
    <cellStyle name="20% - Accent4 6 2" xfId="740"/>
    <cellStyle name="20% - Accent4 6 2 2" xfId="1875"/>
    <cellStyle name="20% - Accent4 6 2 2 2" xfId="5295"/>
    <cellStyle name="20% - Accent4 6 2 2 3" xfId="7567"/>
    <cellStyle name="20% - Accent4 6 2 2 4" xfId="9839"/>
    <cellStyle name="20% - Accent4 6 2 3" xfId="4160"/>
    <cellStyle name="20% - Accent4 6 2 4" xfId="6432"/>
    <cellStyle name="20% - Accent4 6 2 5" xfId="8704"/>
    <cellStyle name="20% - Accent4 6 3" xfId="1421"/>
    <cellStyle name="20% - Accent4 6 3 2" xfId="4841"/>
    <cellStyle name="20% - Accent4 6 3 3" xfId="7113"/>
    <cellStyle name="20% - Accent4 6 3 4" xfId="9385"/>
    <cellStyle name="20% - Accent4 6 4" xfId="3706"/>
    <cellStyle name="20% - Accent4 6 5" xfId="5978"/>
    <cellStyle name="20% - Accent4 6 6" xfId="8250"/>
    <cellStyle name="20% - Accent4 7" xfId="967"/>
    <cellStyle name="20% - Accent4 7 2" xfId="2102"/>
    <cellStyle name="20% - Accent4 7 2 2" xfId="5522"/>
    <cellStyle name="20% - Accent4 7 2 3" xfId="7794"/>
    <cellStyle name="20% - Accent4 7 2 4" xfId="10066"/>
    <cellStyle name="20% - Accent4 7 3" xfId="4387"/>
    <cellStyle name="20% - Accent4 7 4" xfId="6659"/>
    <cellStyle name="20% - Accent4 7 5" xfId="8931"/>
    <cellStyle name="20% - Accent4 8" xfId="513"/>
    <cellStyle name="20% - Accent4 8 2" xfId="1648"/>
    <cellStyle name="20% - Accent4 8 2 2" xfId="5068"/>
    <cellStyle name="20% - Accent4 8 2 3" xfId="7340"/>
    <cellStyle name="20% - Accent4 8 2 4" xfId="9612"/>
    <cellStyle name="20% - Accent4 8 3" xfId="3933"/>
    <cellStyle name="20% - Accent4 8 4" xfId="6205"/>
    <cellStyle name="20% - Accent4 8 5" xfId="8477"/>
    <cellStyle name="20% - Accent4 9" xfId="1194"/>
    <cellStyle name="20% - Accent4 9 2" xfId="4614"/>
    <cellStyle name="20% - Accent4 9 3" xfId="6886"/>
    <cellStyle name="20% - Accent4 9 4" xfId="9158"/>
    <cellStyle name="20% - Accent5" xfId="33" builtinId="46" customBuiltin="1"/>
    <cellStyle name="20% - Accent5 10" xfId="3481"/>
    <cellStyle name="20% - Accent5 11" xfId="5753"/>
    <cellStyle name="20% - Accent5 12" xfId="8025"/>
    <cellStyle name="20% - Accent5 2" xfId="78"/>
    <cellStyle name="20% - Accent5 2 10" xfId="5781"/>
    <cellStyle name="20% - Accent5 2 11" xfId="8053"/>
    <cellStyle name="20% - Accent5 2 2" xfId="190"/>
    <cellStyle name="20% - Accent5 2 2 2" xfId="428"/>
    <cellStyle name="20% - Accent5 2 2 2 2" xfId="882"/>
    <cellStyle name="20% - Accent5 2 2 2 2 2" xfId="2017"/>
    <cellStyle name="20% - Accent5 2 2 2 2 2 2" xfId="5437"/>
    <cellStyle name="20% - Accent5 2 2 2 2 2 3" xfId="7709"/>
    <cellStyle name="20% - Accent5 2 2 2 2 2 4" xfId="9981"/>
    <cellStyle name="20% - Accent5 2 2 2 2 3" xfId="4302"/>
    <cellStyle name="20% - Accent5 2 2 2 2 4" xfId="6574"/>
    <cellStyle name="20% - Accent5 2 2 2 2 5" xfId="8846"/>
    <cellStyle name="20% - Accent5 2 2 2 3" xfId="1563"/>
    <cellStyle name="20% - Accent5 2 2 2 3 2" xfId="4983"/>
    <cellStyle name="20% - Accent5 2 2 2 3 3" xfId="7255"/>
    <cellStyle name="20% - Accent5 2 2 2 3 4" xfId="9527"/>
    <cellStyle name="20% - Accent5 2 2 2 4" xfId="3848"/>
    <cellStyle name="20% - Accent5 2 2 2 5" xfId="6120"/>
    <cellStyle name="20% - Accent5 2 2 2 6" xfId="8392"/>
    <cellStyle name="20% - Accent5 2 2 3" xfId="1109"/>
    <cellStyle name="20% - Accent5 2 2 3 2" xfId="2244"/>
    <cellStyle name="20% - Accent5 2 2 3 2 2" xfId="5664"/>
    <cellStyle name="20% - Accent5 2 2 3 2 3" xfId="7936"/>
    <cellStyle name="20% - Accent5 2 2 3 2 4" xfId="10208"/>
    <cellStyle name="20% - Accent5 2 2 3 3" xfId="4529"/>
    <cellStyle name="20% - Accent5 2 2 3 4" xfId="6801"/>
    <cellStyle name="20% - Accent5 2 2 3 5" xfId="9073"/>
    <cellStyle name="20% - Accent5 2 2 4" xfId="655"/>
    <cellStyle name="20% - Accent5 2 2 4 2" xfId="1790"/>
    <cellStyle name="20% - Accent5 2 2 4 2 2" xfId="5210"/>
    <cellStyle name="20% - Accent5 2 2 4 2 3" xfId="7482"/>
    <cellStyle name="20% - Accent5 2 2 4 2 4" xfId="9754"/>
    <cellStyle name="20% - Accent5 2 2 4 3" xfId="4075"/>
    <cellStyle name="20% - Accent5 2 2 4 4" xfId="6347"/>
    <cellStyle name="20% - Accent5 2 2 4 5" xfId="8619"/>
    <cellStyle name="20% - Accent5 2 2 5" xfId="1336"/>
    <cellStyle name="20% - Accent5 2 2 5 2" xfId="4756"/>
    <cellStyle name="20% - Accent5 2 2 5 3" xfId="7028"/>
    <cellStyle name="20% - Accent5 2 2 5 4" xfId="9300"/>
    <cellStyle name="20% - Accent5 2 2 6" xfId="3621"/>
    <cellStyle name="20% - Accent5 2 2 7" xfId="5893"/>
    <cellStyle name="20% - Accent5 2 2 8" xfId="8165"/>
    <cellStyle name="20% - Accent5 2 3" xfId="134"/>
    <cellStyle name="20% - Accent5 2 3 2" xfId="372"/>
    <cellStyle name="20% - Accent5 2 3 2 2" xfId="826"/>
    <cellStyle name="20% - Accent5 2 3 2 2 2" xfId="1961"/>
    <cellStyle name="20% - Accent5 2 3 2 2 2 2" xfId="5381"/>
    <cellStyle name="20% - Accent5 2 3 2 2 2 3" xfId="7653"/>
    <cellStyle name="20% - Accent5 2 3 2 2 2 4" xfId="9925"/>
    <cellStyle name="20% - Accent5 2 3 2 2 3" xfId="4246"/>
    <cellStyle name="20% - Accent5 2 3 2 2 4" xfId="6518"/>
    <cellStyle name="20% - Accent5 2 3 2 2 5" xfId="8790"/>
    <cellStyle name="20% - Accent5 2 3 2 3" xfId="1507"/>
    <cellStyle name="20% - Accent5 2 3 2 3 2" xfId="4927"/>
    <cellStyle name="20% - Accent5 2 3 2 3 3" xfId="7199"/>
    <cellStyle name="20% - Accent5 2 3 2 3 4" xfId="9471"/>
    <cellStyle name="20% - Accent5 2 3 2 4" xfId="3792"/>
    <cellStyle name="20% - Accent5 2 3 2 5" xfId="6064"/>
    <cellStyle name="20% - Accent5 2 3 2 6" xfId="8336"/>
    <cellStyle name="20% - Accent5 2 3 3" xfId="1053"/>
    <cellStyle name="20% - Accent5 2 3 3 2" xfId="2188"/>
    <cellStyle name="20% - Accent5 2 3 3 2 2" xfId="5608"/>
    <cellStyle name="20% - Accent5 2 3 3 2 3" xfId="7880"/>
    <cellStyle name="20% - Accent5 2 3 3 2 4" xfId="10152"/>
    <cellStyle name="20% - Accent5 2 3 3 3" xfId="4473"/>
    <cellStyle name="20% - Accent5 2 3 3 4" xfId="6745"/>
    <cellStyle name="20% - Accent5 2 3 3 5" xfId="9017"/>
    <cellStyle name="20% - Accent5 2 3 4" xfId="599"/>
    <cellStyle name="20% - Accent5 2 3 4 2" xfId="1734"/>
    <cellStyle name="20% - Accent5 2 3 4 2 2" xfId="5154"/>
    <cellStyle name="20% - Accent5 2 3 4 2 3" xfId="7426"/>
    <cellStyle name="20% - Accent5 2 3 4 2 4" xfId="9698"/>
    <cellStyle name="20% - Accent5 2 3 4 3" xfId="4019"/>
    <cellStyle name="20% - Accent5 2 3 4 4" xfId="6291"/>
    <cellStyle name="20% - Accent5 2 3 4 5" xfId="8563"/>
    <cellStyle name="20% - Accent5 2 3 5" xfId="1280"/>
    <cellStyle name="20% - Accent5 2 3 5 2" xfId="4700"/>
    <cellStyle name="20% - Accent5 2 3 5 3" xfId="6972"/>
    <cellStyle name="20% - Accent5 2 3 5 4" xfId="9244"/>
    <cellStyle name="20% - Accent5 2 3 6" xfId="3565"/>
    <cellStyle name="20% - Accent5 2 3 7" xfId="5837"/>
    <cellStyle name="20% - Accent5 2 3 8" xfId="8109"/>
    <cellStyle name="20% - Accent5 2 4" xfId="260"/>
    <cellStyle name="20% - Accent5 2 4 2" xfId="487"/>
    <cellStyle name="20% - Accent5 2 4 2 2" xfId="941"/>
    <cellStyle name="20% - Accent5 2 4 2 2 2" xfId="2076"/>
    <cellStyle name="20% - Accent5 2 4 2 2 2 2" xfId="5496"/>
    <cellStyle name="20% - Accent5 2 4 2 2 2 3" xfId="7768"/>
    <cellStyle name="20% - Accent5 2 4 2 2 2 4" xfId="10040"/>
    <cellStyle name="20% - Accent5 2 4 2 2 3" xfId="4361"/>
    <cellStyle name="20% - Accent5 2 4 2 2 4" xfId="6633"/>
    <cellStyle name="20% - Accent5 2 4 2 2 5" xfId="8905"/>
    <cellStyle name="20% - Accent5 2 4 2 3" xfId="1622"/>
    <cellStyle name="20% - Accent5 2 4 2 3 2" xfId="5042"/>
    <cellStyle name="20% - Accent5 2 4 2 3 3" xfId="7314"/>
    <cellStyle name="20% - Accent5 2 4 2 3 4" xfId="9586"/>
    <cellStyle name="20% - Accent5 2 4 2 4" xfId="3907"/>
    <cellStyle name="20% - Accent5 2 4 2 5" xfId="6179"/>
    <cellStyle name="20% - Accent5 2 4 2 6" xfId="8451"/>
    <cellStyle name="20% - Accent5 2 4 3" xfId="1168"/>
    <cellStyle name="20% - Accent5 2 4 3 2" xfId="2303"/>
    <cellStyle name="20% - Accent5 2 4 3 2 2" xfId="5723"/>
    <cellStyle name="20% - Accent5 2 4 3 2 3" xfId="7995"/>
    <cellStyle name="20% - Accent5 2 4 3 2 4" xfId="10267"/>
    <cellStyle name="20% - Accent5 2 4 3 3" xfId="4588"/>
    <cellStyle name="20% - Accent5 2 4 3 4" xfId="6860"/>
    <cellStyle name="20% - Accent5 2 4 3 5" xfId="9132"/>
    <cellStyle name="20% - Accent5 2 4 4" xfId="714"/>
    <cellStyle name="20% - Accent5 2 4 4 2" xfId="1849"/>
    <cellStyle name="20% - Accent5 2 4 4 2 2" xfId="5269"/>
    <cellStyle name="20% - Accent5 2 4 4 2 3" xfId="7541"/>
    <cellStyle name="20% - Accent5 2 4 4 2 4" xfId="9813"/>
    <cellStyle name="20% - Accent5 2 4 4 3" xfId="4134"/>
    <cellStyle name="20% - Accent5 2 4 4 4" xfId="6406"/>
    <cellStyle name="20% - Accent5 2 4 4 5" xfId="8678"/>
    <cellStyle name="20% - Accent5 2 4 5" xfId="1395"/>
    <cellStyle name="20% - Accent5 2 4 5 2" xfId="4815"/>
    <cellStyle name="20% - Accent5 2 4 5 3" xfId="7087"/>
    <cellStyle name="20% - Accent5 2 4 5 4" xfId="9359"/>
    <cellStyle name="20% - Accent5 2 4 6" xfId="3680"/>
    <cellStyle name="20% - Accent5 2 4 7" xfId="5952"/>
    <cellStyle name="20% - Accent5 2 4 8" xfId="8224"/>
    <cellStyle name="20% - Accent5 2 5" xfId="316"/>
    <cellStyle name="20% - Accent5 2 5 2" xfId="770"/>
    <cellStyle name="20% - Accent5 2 5 2 2" xfId="1905"/>
    <cellStyle name="20% - Accent5 2 5 2 2 2" xfId="5325"/>
    <cellStyle name="20% - Accent5 2 5 2 2 3" xfId="7597"/>
    <cellStyle name="20% - Accent5 2 5 2 2 4" xfId="9869"/>
    <cellStyle name="20% - Accent5 2 5 2 3" xfId="4190"/>
    <cellStyle name="20% - Accent5 2 5 2 4" xfId="6462"/>
    <cellStyle name="20% - Accent5 2 5 2 5" xfId="8734"/>
    <cellStyle name="20% - Accent5 2 5 3" xfId="1451"/>
    <cellStyle name="20% - Accent5 2 5 3 2" xfId="4871"/>
    <cellStyle name="20% - Accent5 2 5 3 3" xfId="7143"/>
    <cellStyle name="20% - Accent5 2 5 3 4" xfId="9415"/>
    <cellStyle name="20% - Accent5 2 5 4" xfId="3736"/>
    <cellStyle name="20% - Accent5 2 5 5" xfId="6008"/>
    <cellStyle name="20% - Accent5 2 5 6" xfId="8280"/>
    <cellStyle name="20% - Accent5 2 6" xfId="997"/>
    <cellStyle name="20% - Accent5 2 6 2" xfId="2132"/>
    <cellStyle name="20% - Accent5 2 6 2 2" xfId="5552"/>
    <cellStyle name="20% - Accent5 2 6 2 3" xfId="7824"/>
    <cellStyle name="20% - Accent5 2 6 2 4" xfId="10096"/>
    <cellStyle name="20% - Accent5 2 6 3" xfId="4417"/>
    <cellStyle name="20% - Accent5 2 6 4" xfId="6689"/>
    <cellStyle name="20% - Accent5 2 6 5" xfId="8961"/>
    <cellStyle name="20% - Accent5 2 7" xfId="543"/>
    <cellStyle name="20% - Accent5 2 7 2" xfId="1678"/>
    <cellStyle name="20% - Accent5 2 7 2 2" xfId="5098"/>
    <cellStyle name="20% - Accent5 2 7 2 3" xfId="7370"/>
    <cellStyle name="20% - Accent5 2 7 2 4" xfId="9642"/>
    <cellStyle name="20% - Accent5 2 7 3" xfId="3963"/>
    <cellStyle name="20% - Accent5 2 7 4" xfId="6235"/>
    <cellStyle name="20% - Accent5 2 7 5" xfId="8507"/>
    <cellStyle name="20% - Accent5 2 8" xfId="1224"/>
    <cellStyle name="20% - Accent5 2 8 2" xfId="4644"/>
    <cellStyle name="20% - Accent5 2 8 3" xfId="6916"/>
    <cellStyle name="20% - Accent5 2 8 4" xfId="9188"/>
    <cellStyle name="20% - Accent5 2 9" xfId="3509"/>
    <cellStyle name="20% - Accent5 3" xfId="162"/>
    <cellStyle name="20% - Accent5 3 2" xfId="400"/>
    <cellStyle name="20% - Accent5 3 2 2" xfId="854"/>
    <cellStyle name="20% - Accent5 3 2 2 2" xfId="1989"/>
    <cellStyle name="20% - Accent5 3 2 2 2 2" xfId="5409"/>
    <cellStyle name="20% - Accent5 3 2 2 2 3" xfId="7681"/>
    <cellStyle name="20% - Accent5 3 2 2 2 4" xfId="9953"/>
    <cellStyle name="20% - Accent5 3 2 2 3" xfId="4274"/>
    <cellStyle name="20% - Accent5 3 2 2 4" xfId="6546"/>
    <cellStyle name="20% - Accent5 3 2 2 5" xfId="8818"/>
    <cellStyle name="20% - Accent5 3 2 3" xfId="1535"/>
    <cellStyle name="20% - Accent5 3 2 3 2" xfId="4955"/>
    <cellStyle name="20% - Accent5 3 2 3 3" xfId="7227"/>
    <cellStyle name="20% - Accent5 3 2 3 4" xfId="9499"/>
    <cellStyle name="20% - Accent5 3 2 4" xfId="3820"/>
    <cellStyle name="20% - Accent5 3 2 5" xfId="6092"/>
    <cellStyle name="20% - Accent5 3 2 6" xfId="8364"/>
    <cellStyle name="20% - Accent5 3 3" xfId="1081"/>
    <cellStyle name="20% - Accent5 3 3 2" xfId="2216"/>
    <cellStyle name="20% - Accent5 3 3 2 2" xfId="5636"/>
    <cellStyle name="20% - Accent5 3 3 2 3" xfId="7908"/>
    <cellStyle name="20% - Accent5 3 3 2 4" xfId="10180"/>
    <cellStyle name="20% - Accent5 3 3 3" xfId="4501"/>
    <cellStyle name="20% - Accent5 3 3 4" xfId="6773"/>
    <cellStyle name="20% - Accent5 3 3 5" xfId="9045"/>
    <cellStyle name="20% - Accent5 3 4" xfId="627"/>
    <cellStyle name="20% - Accent5 3 4 2" xfId="1762"/>
    <cellStyle name="20% - Accent5 3 4 2 2" xfId="5182"/>
    <cellStyle name="20% - Accent5 3 4 2 3" xfId="7454"/>
    <cellStyle name="20% - Accent5 3 4 2 4" xfId="9726"/>
    <cellStyle name="20% - Accent5 3 4 3" xfId="4047"/>
    <cellStyle name="20% - Accent5 3 4 4" xfId="6319"/>
    <cellStyle name="20% - Accent5 3 4 5" xfId="8591"/>
    <cellStyle name="20% - Accent5 3 5" xfId="1308"/>
    <cellStyle name="20% - Accent5 3 5 2" xfId="4728"/>
    <cellStyle name="20% - Accent5 3 5 3" xfId="7000"/>
    <cellStyle name="20% - Accent5 3 5 4" xfId="9272"/>
    <cellStyle name="20% - Accent5 3 6" xfId="3593"/>
    <cellStyle name="20% - Accent5 3 7" xfId="5865"/>
    <cellStyle name="20% - Accent5 3 8" xfId="8137"/>
    <cellStyle name="20% - Accent5 4" xfId="106"/>
    <cellStyle name="20% - Accent5 4 2" xfId="344"/>
    <cellStyle name="20% - Accent5 4 2 2" xfId="798"/>
    <cellStyle name="20% - Accent5 4 2 2 2" xfId="1933"/>
    <cellStyle name="20% - Accent5 4 2 2 2 2" xfId="5353"/>
    <cellStyle name="20% - Accent5 4 2 2 2 3" xfId="7625"/>
    <cellStyle name="20% - Accent5 4 2 2 2 4" xfId="9897"/>
    <cellStyle name="20% - Accent5 4 2 2 3" xfId="4218"/>
    <cellStyle name="20% - Accent5 4 2 2 4" xfId="6490"/>
    <cellStyle name="20% - Accent5 4 2 2 5" xfId="8762"/>
    <cellStyle name="20% - Accent5 4 2 3" xfId="1479"/>
    <cellStyle name="20% - Accent5 4 2 3 2" xfId="4899"/>
    <cellStyle name="20% - Accent5 4 2 3 3" xfId="7171"/>
    <cellStyle name="20% - Accent5 4 2 3 4" xfId="9443"/>
    <cellStyle name="20% - Accent5 4 2 4" xfId="3764"/>
    <cellStyle name="20% - Accent5 4 2 5" xfId="6036"/>
    <cellStyle name="20% - Accent5 4 2 6" xfId="8308"/>
    <cellStyle name="20% - Accent5 4 3" xfId="1025"/>
    <cellStyle name="20% - Accent5 4 3 2" xfId="2160"/>
    <cellStyle name="20% - Accent5 4 3 2 2" xfId="5580"/>
    <cellStyle name="20% - Accent5 4 3 2 3" xfId="7852"/>
    <cellStyle name="20% - Accent5 4 3 2 4" xfId="10124"/>
    <cellStyle name="20% - Accent5 4 3 3" xfId="4445"/>
    <cellStyle name="20% - Accent5 4 3 4" xfId="6717"/>
    <cellStyle name="20% - Accent5 4 3 5" xfId="8989"/>
    <cellStyle name="20% - Accent5 4 4" xfId="571"/>
    <cellStyle name="20% - Accent5 4 4 2" xfId="1706"/>
    <cellStyle name="20% - Accent5 4 4 2 2" xfId="5126"/>
    <cellStyle name="20% - Accent5 4 4 2 3" xfId="7398"/>
    <cellStyle name="20% - Accent5 4 4 2 4" xfId="9670"/>
    <cellStyle name="20% - Accent5 4 4 3" xfId="3991"/>
    <cellStyle name="20% - Accent5 4 4 4" xfId="6263"/>
    <cellStyle name="20% - Accent5 4 4 5" xfId="8535"/>
    <cellStyle name="20% - Accent5 4 5" xfId="1252"/>
    <cellStyle name="20% - Accent5 4 5 2" xfId="4672"/>
    <cellStyle name="20% - Accent5 4 5 3" xfId="6944"/>
    <cellStyle name="20% - Accent5 4 5 4" xfId="9216"/>
    <cellStyle name="20% - Accent5 4 6" xfId="3537"/>
    <cellStyle name="20% - Accent5 4 7" xfId="5809"/>
    <cellStyle name="20% - Accent5 4 8" xfId="8081"/>
    <cellStyle name="20% - Accent5 5" xfId="221"/>
    <cellStyle name="20% - Accent5 5 2" xfId="459"/>
    <cellStyle name="20% - Accent5 5 2 2" xfId="913"/>
    <cellStyle name="20% - Accent5 5 2 2 2" xfId="2048"/>
    <cellStyle name="20% - Accent5 5 2 2 2 2" xfId="5468"/>
    <cellStyle name="20% - Accent5 5 2 2 2 3" xfId="7740"/>
    <cellStyle name="20% - Accent5 5 2 2 2 4" xfId="10012"/>
    <cellStyle name="20% - Accent5 5 2 2 3" xfId="4333"/>
    <cellStyle name="20% - Accent5 5 2 2 4" xfId="6605"/>
    <cellStyle name="20% - Accent5 5 2 2 5" xfId="8877"/>
    <cellStyle name="20% - Accent5 5 2 3" xfId="1594"/>
    <cellStyle name="20% - Accent5 5 2 3 2" xfId="5014"/>
    <cellStyle name="20% - Accent5 5 2 3 3" xfId="7286"/>
    <cellStyle name="20% - Accent5 5 2 3 4" xfId="9558"/>
    <cellStyle name="20% - Accent5 5 2 4" xfId="3879"/>
    <cellStyle name="20% - Accent5 5 2 5" xfId="6151"/>
    <cellStyle name="20% - Accent5 5 2 6" xfId="8423"/>
    <cellStyle name="20% - Accent5 5 3" xfId="1140"/>
    <cellStyle name="20% - Accent5 5 3 2" xfId="2275"/>
    <cellStyle name="20% - Accent5 5 3 2 2" xfId="5695"/>
    <cellStyle name="20% - Accent5 5 3 2 3" xfId="7967"/>
    <cellStyle name="20% - Accent5 5 3 2 4" xfId="10239"/>
    <cellStyle name="20% - Accent5 5 3 3" xfId="4560"/>
    <cellStyle name="20% - Accent5 5 3 4" xfId="6832"/>
    <cellStyle name="20% - Accent5 5 3 5" xfId="9104"/>
    <cellStyle name="20% - Accent5 5 4" xfId="686"/>
    <cellStyle name="20% - Accent5 5 4 2" xfId="1821"/>
    <cellStyle name="20% - Accent5 5 4 2 2" xfId="5241"/>
    <cellStyle name="20% - Accent5 5 4 2 3" xfId="7513"/>
    <cellStyle name="20% - Accent5 5 4 2 4" xfId="9785"/>
    <cellStyle name="20% - Accent5 5 4 3" xfId="4106"/>
    <cellStyle name="20% - Accent5 5 4 4" xfId="6378"/>
    <cellStyle name="20% - Accent5 5 4 5" xfId="8650"/>
    <cellStyle name="20% - Accent5 5 5" xfId="1367"/>
    <cellStyle name="20% - Accent5 5 5 2" xfId="4787"/>
    <cellStyle name="20% - Accent5 5 5 3" xfId="7059"/>
    <cellStyle name="20% - Accent5 5 5 4" xfId="9331"/>
    <cellStyle name="20% - Accent5 5 6" xfId="3652"/>
    <cellStyle name="20% - Accent5 5 7" xfId="5924"/>
    <cellStyle name="20% - Accent5 5 8" xfId="8196"/>
    <cellStyle name="20% - Accent5 6" xfId="288"/>
    <cellStyle name="20% - Accent5 6 2" xfId="742"/>
    <cellStyle name="20% - Accent5 6 2 2" xfId="1877"/>
    <cellStyle name="20% - Accent5 6 2 2 2" xfId="5297"/>
    <cellStyle name="20% - Accent5 6 2 2 3" xfId="7569"/>
    <cellStyle name="20% - Accent5 6 2 2 4" xfId="9841"/>
    <cellStyle name="20% - Accent5 6 2 3" xfId="4162"/>
    <cellStyle name="20% - Accent5 6 2 4" xfId="6434"/>
    <cellStyle name="20% - Accent5 6 2 5" xfId="8706"/>
    <cellStyle name="20% - Accent5 6 3" xfId="1423"/>
    <cellStyle name="20% - Accent5 6 3 2" xfId="4843"/>
    <cellStyle name="20% - Accent5 6 3 3" xfId="7115"/>
    <cellStyle name="20% - Accent5 6 3 4" xfId="9387"/>
    <cellStyle name="20% - Accent5 6 4" xfId="3708"/>
    <cellStyle name="20% - Accent5 6 5" xfId="5980"/>
    <cellStyle name="20% - Accent5 6 6" xfId="8252"/>
    <cellStyle name="20% - Accent5 7" xfId="969"/>
    <cellStyle name="20% - Accent5 7 2" xfId="2104"/>
    <cellStyle name="20% - Accent5 7 2 2" xfId="5524"/>
    <cellStyle name="20% - Accent5 7 2 3" xfId="7796"/>
    <cellStyle name="20% - Accent5 7 2 4" xfId="10068"/>
    <cellStyle name="20% - Accent5 7 3" xfId="4389"/>
    <cellStyle name="20% - Accent5 7 4" xfId="6661"/>
    <cellStyle name="20% - Accent5 7 5" xfId="8933"/>
    <cellStyle name="20% - Accent5 8" xfId="515"/>
    <cellStyle name="20% - Accent5 8 2" xfId="1650"/>
    <cellStyle name="20% - Accent5 8 2 2" xfId="5070"/>
    <cellStyle name="20% - Accent5 8 2 3" xfId="7342"/>
    <cellStyle name="20% - Accent5 8 2 4" xfId="9614"/>
    <cellStyle name="20% - Accent5 8 3" xfId="3935"/>
    <cellStyle name="20% - Accent5 8 4" xfId="6207"/>
    <cellStyle name="20% - Accent5 8 5" xfId="8479"/>
    <cellStyle name="20% - Accent5 9" xfId="1196"/>
    <cellStyle name="20% - Accent5 9 2" xfId="4616"/>
    <cellStyle name="20% - Accent5 9 3" xfId="6888"/>
    <cellStyle name="20% - Accent5 9 4" xfId="9160"/>
    <cellStyle name="20% - Accent6" xfId="36" builtinId="50" customBuiltin="1"/>
    <cellStyle name="20% - Accent6 10" xfId="3483"/>
    <cellStyle name="20% - Accent6 11" xfId="5755"/>
    <cellStyle name="20% - Accent6 12" xfId="8027"/>
    <cellStyle name="20% - Accent6 2" xfId="80"/>
    <cellStyle name="20% - Accent6 2 10" xfId="5783"/>
    <cellStyle name="20% - Accent6 2 11" xfId="8055"/>
    <cellStyle name="20% - Accent6 2 2" xfId="192"/>
    <cellStyle name="20% - Accent6 2 2 2" xfId="430"/>
    <cellStyle name="20% - Accent6 2 2 2 2" xfId="884"/>
    <cellStyle name="20% - Accent6 2 2 2 2 2" xfId="2019"/>
    <cellStyle name="20% - Accent6 2 2 2 2 2 2" xfId="5439"/>
    <cellStyle name="20% - Accent6 2 2 2 2 2 3" xfId="7711"/>
    <cellStyle name="20% - Accent6 2 2 2 2 2 4" xfId="9983"/>
    <cellStyle name="20% - Accent6 2 2 2 2 3" xfId="4304"/>
    <cellStyle name="20% - Accent6 2 2 2 2 4" xfId="6576"/>
    <cellStyle name="20% - Accent6 2 2 2 2 5" xfId="8848"/>
    <cellStyle name="20% - Accent6 2 2 2 3" xfId="1565"/>
    <cellStyle name="20% - Accent6 2 2 2 3 2" xfId="4985"/>
    <cellStyle name="20% - Accent6 2 2 2 3 3" xfId="7257"/>
    <cellStyle name="20% - Accent6 2 2 2 3 4" xfId="9529"/>
    <cellStyle name="20% - Accent6 2 2 2 4" xfId="3850"/>
    <cellStyle name="20% - Accent6 2 2 2 5" xfId="6122"/>
    <cellStyle name="20% - Accent6 2 2 2 6" xfId="8394"/>
    <cellStyle name="20% - Accent6 2 2 3" xfId="1111"/>
    <cellStyle name="20% - Accent6 2 2 3 2" xfId="2246"/>
    <cellStyle name="20% - Accent6 2 2 3 2 2" xfId="5666"/>
    <cellStyle name="20% - Accent6 2 2 3 2 3" xfId="7938"/>
    <cellStyle name="20% - Accent6 2 2 3 2 4" xfId="10210"/>
    <cellStyle name="20% - Accent6 2 2 3 3" xfId="4531"/>
    <cellStyle name="20% - Accent6 2 2 3 4" xfId="6803"/>
    <cellStyle name="20% - Accent6 2 2 3 5" xfId="9075"/>
    <cellStyle name="20% - Accent6 2 2 4" xfId="657"/>
    <cellStyle name="20% - Accent6 2 2 4 2" xfId="1792"/>
    <cellStyle name="20% - Accent6 2 2 4 2 2" xfId="5212"/>
    <cellStyle name="20% - Accent6 2 2 4 2 3" xfId="7484"/>
    <cellStyle name="20% - Accent6 2 2 4 2 4" xfId="9756"/>
    <cellStyle name="20% - Accent6 2 2 4 3" xfId="4077"/>
    <cellStyle name="20% - Accent6 2 2 4 4" xfId="6349"/>
    <cellStyle name="20% - Accent6 2 2 4 5" xfId="8621"/>
    <cellStyle name="20% - Accent6 2 2 5" xfId="1338"/>
    <cellStyle name="20% - Accent6 2 2 5 2" xfId="4758"/>
    <cellStyle name="20% - Accent6 2 2 5 3" xfId="7030"/>
    <cellStyle name="20% - Accent6 2 2 5 4" xfId="9302"/>
    <cellStyle name="20% - Accent6 2 2 6" xfId="3623"/>
    <cellStyle name="20% - Accent6 2 2 7" xfId="5895"/>
    <cellStyle name="20% - Accent6 2 2 8" xfId="8167"/>
    <cellStyle name="20% - Accent6 2 3" xfId="136"/>
    <cellStyle name="20% - Accent6 2 3 2" xfId="374"/>
    <cellStyle name="20% - Accent6 2 3 2 2" xfId="828"/>
    <cellStyle name="20% - Accent6 2 3 2 2 2" xfId="1963"/>
    <cellStyle name="20% - Accent6 2 3 2 2 2 2" xfId="5383"/>
    <cellStyle name="20% - Accent6 2 3 2 2 2 3" xfId="7655"/>
    <cellStyle name="20% - Accent6 2 3 2 2 2 4" xfId="9927"/>
    <cellStyle name="20% - Accent6 2 3 2 2 3" xfId="4248"/>
    <cellStyle name="20% - Accent6 2 3 2 2 4" xfId="6520"/>
    <cellStyle name="20% - Accent6 2 3 2 2 5" xfId="8792"/>
    <cellStyle name="20% - Accent6 2 3 2 3" xfId="1509"/>
    <cellStyle name="20% - Accent6 2 3 2 3 2" xfId="4929"/>
    <cellStyle name="20% - Accent6 2 3 2 3 3" xfId="7201"/>
    <cellStyle name="20% - Accent6 2 3 2 3 4" xfId="9473"/>
    <cellStyle name="20% - Accent6 2 3 2 4" xfId="3794"/>
    <cellStyle name="20% - Accent6 2 3 2 5" xfId="6066"/>
    <cellStyle name="20% - Accent6 2 3 2 6" xfId="8338"/>
    <cellStyle name="20% - Accent6 2 3 3" xfId="1055"/>
    <cellStyle name="20% - Accent6 2 3 3 2" xfId="2190"/>
    <cellStyle name="20% - Accent6 2 3 3 2 2" xfId="5610"/>
    <cellStyle name="20% - Accent6 2 3 3 2 3" xfId="7882"/>
    <cellStyle name="20% - Accent6 2 3 3 2 4" xfId="10154"/>
    <cellStyle name="20% - Accent6 2 3 3 3" xfId="4475"/>
    <cellStyle name="20% - Accent6 2 3 3 4" xfId="6747"/>
    <cellStyle name="20% - Accent6 2 3 3 5" xfId="9019"/>
    <cellStyle name="20% - Accent6 2 3 4" xfId="601"/>
    <cellStyle name="20% - Accent6 2 3 4 2" xfId="1736"/>
    <cellStyle name="20% - Accent6 2 3 4 2 2" xfId="5156"/>
    <cellStyle name="20% - Accent6 2 3 4 2 3" xfId="7428"/>
    <cellStyle name="20% - Accent6 2 3 4 2 4" xfId="9700"/>
    <cellStyle name="20% - Accent6 2 3 4 3" xfId="4021"/>
    <cellStyle name="20% - Accent6 2 3 4 4" xfId="6293"/>
    <cellStyle name="20% - Accent6 2 3 4 5" xfId="8565"/>
    <cellStyle name="20% - Accent6 2 3 5" xfId="1282"/>
    <cellStyle name="20% - Accent6 2 3 5 2" xfId="4702"/>
    <cellStyle name="20% - Accent6 2 3 5 3" xfId="6974"/>
    <cellStyle name="20% - Accent6 2 3 5 4" xfId="9246"/>
    <cellStyle name="20% - Accent6 2 3 6" xfId="3567"/>
    <cellStyle name="20% - Accent6 2 3 7" xfId="5839"/>
    <cellStyle name="20% - Accent6 2 3 8" xfId="8111"/>
    <cellStyle name="20% - Accent6 2 4" xfId="262"/>
    <cellStyle name="20% - Accent6 2 4 2" xfId="489"/>
    <cellStyle name="20% - Accent6 2 4 2 2" xfId="943"/>
    <cellStyle name="20% - Accent6 2 4 2 2 2" xfId="2078"/>
    <cellStyle name="20% - Accent6 2 4 2 2 2 2" xfId="5498"/>
    <cellStyle name="20% - Accent6 2 4 2 2 2 3" xfId="7770"/>
    <cellStyle name="20% - Accent6 2 4 2 2 2 4" xfId="10042"/>
    <cellStyle name="20% - Accent6 2 4 2 2 3" xfId="4363"/>
    <cellStyle name="20% - Accent6 2 4 2 2 4" xfId="6635"/>
    <cellStyle name="20% - Accent6 2 4 2 2 5" xfId="8907"/>
    <cellStyle name="20% - Accent6 2 4 2 3" xfId="1624"/>
    <cellStyle name="20% - Accent6 2 4 2 3 2" xfId="5044"/>
    <cellStyle name="20% - Accent6 2 4 2 3 3" xfId="7316"/>
    <cellStyle name="20% - Accent6 2 4 2 3 4" xfId="9588"/>
    <cellStyle name="20% - Accent6 2 4 2 4" xfId="3909"/>
    <cellStyle name="20% - Accent6 2 4 2 5" xfId="6181"/>
    <cellStyle name="20% - Accent6 2 4 2 6" xfId="8453"/>
    <cellStyle name="20% - Accent6 2 4 3" xfId="1170"/>
    <cellStyle name="20% - Accent6 2 4 3 2" xfId="2305"/>
    <cellStyle name="20% - Accent6 2 4 3 2 2" xfId="5725"/>
    <cellStyle name="20% - Accent6 2 4 3 2 3" xfId="7997"/>
    <cellStyle name="20% - Accent6 2 4 3 2 4" xfId="10269"/>
    <cellStyle name="20% - Accent6 2 4 3 3" xfId="4590"/>
    <cellStyle name="20% - Accent6 2 4 3 4" xfId="6862"/>
    <cellStyle name="20% - Accent6 2 4 3 5" xfId="9134"/>
    <cellStyle name="20% - Accent6 2 4 4" xfId="716"/>
    <cellStyle name="20% - Accent6 2 4 4 2" xfId="1851"/>
    <cellStyle name="20% - Accent6 2 4 4 2 2" xfId="5271"/>
    <cellStyle name="20% - Accent6 2 4 4 2 3" xfId="7543"/>
    <cellStyle name="20% - Accent6 2 4 4 2 4" xfId="9815"/>
    <cellStyle name="20% - Accent6 2 4 4 3" xfId="4136"/>
    <cellStyle name="20% - Accent6 2 4 4 4" xfId="6408"/>
    <cellStyle name="20% - Accent6 2 4 4 5" xfId="8680"/>
    <cellStyle name="20% - Accent6 2 4 5" xfId="1397"/>
    <cellStyle name="20% - Accent6 2 4 5 2" xfId="4817"/>
    <cellStyle name="20% - Accent6 2 4 5 3" xfId="7089"/>
    <cellStyle name="20% - Accent6 2 4 5 4" xfId="9361"/>
    <cellStyle name="20% - Accent6 2 4 6" xfId="3682"/>
    <cellStyle name="20% - Accent6 2 4 7" xfId="5954"/>
    <cellStyle name="20% - Accent6 2 4 8" xfId="8226"/>
    <cellStyle name="20% - Accent6 2 5" xfId="318"/>
    <cellStyle name="20% - Accent6 2 5 2" xfId="772"/>
    <cellStyle name="20% - Accent6 2 5 2 2" xfId="1907"/>
    <cellStyle name="20% - Accent6 2 5 2 2 2" xfId="5327"/>
    <cellStyle name="20% - Accent6 2 5 2 2 3" xfId="7599"/>
    <cellStyle name="20% - Accent6 2 5 2 2 4" xfId="9871"/>
    <cellStyle name="20% - Accent6 2 5 2 3" xfId="4192"/>
    <cellStyle name="20% - Accent6 2 5 2 4" xfId="6464"/>
    <cellStyle name="20% - Accent6 2 5 2 5" xfId="8736"/>
    <cellStyle name="20% - Accent6 2 5 3" xfId="1453"/>
    <cellStyle name="20% - Accent6 2 5 3 2" xfId="4873"/>
    <cellStyle name="20% - Accent6 2 5 3 3" xfId="7145"/>
    <cellStyle name="20% - Accent6 2 5 3 4" xfId="9417"/>
    <cellStyle name="20% - Accent6 2 5 4" xfId="3738"/>
    <cellStyle name="20% - Accent6 2 5 5" xfId="6010"/>
    <cellStyle name="20% - Accent6 2 5 6" xfId="8282"/>
    <cellStyle name="20% - Accent6 2 6" xfId="999"/>
    <cellStyle name="20% - Accent6 2 6 2" xfId="2134"/>
    <cellStyle name="20% - Accent6 2 6 2 2" xfId="5554"/>
    <cellStyle name="20% - Accent6 2 6 2 3" xfId="7826"/>
    <cellStyle name="20% - Accent6 2 6 2 4" xfId="10098"/>
    <cellStyle name="20% - Accent6 2 6 3" xfId="4419"/>
    <cellStyle name="20% - Accent6 2 6 4" xfId="6691"/>
    <cellStyle name="20% - Accent6 2 6 5" xfId="8963"/>
    <cellStyle name="20% - Accent6 2 7" xfId="545"/>
    <cellStyle name="20% - Accent6 2 7 2" xfId="1680"/>
    <cellStyle name="20% - Accent6 2 7 2 2" xfId="5100"/>
    <cellStyle name="20% - Accent6 2 7 2 3" xfId="7372"/>
    <cellStyle name="20% - Accent6 2 7 2 4" xfId="9644"/>
    <cellStyle name="20% - Accent6 2 7 3" xfId="3965"/>
    <cellStyle name="20% - Accent6 2 7 4" xfId="6237"/>
    <cellStyle name="20% - Accent6 2 7 5" xfId="8509"/>
    <cellStyle name="20% - Accent6 2 8" xfId="1226"/>
    <cellStyle name="20% - Accent6 2 8 2" xfId="4646"/>
    <cellStyle name="20% - Accent6 2 8 3" xfId="6918"/>
    <cellStyle name="20% - Accent6 2 8 4" xfId="9190"/>
    <cellStyle name="20% - Accent6 2 9" xfId="3511"/>
    <cellStyle name="20% - Accent6 3" xfId="164"/>
    <cellStyle name="20% - Accent6 3 2" xfId="402"/>
    <cellStyle name="20% - Accent6 3 2 2" xfId="856"/>
    <cellStyle name="20% - Accent6 3 2 2 2" xfId="1991"/>
    <cellStyle name="20% - Accent6 3 2 2 2 2" xfId="5411"/>
    <cellStyle name="20% - Accent6 3 2 2 2 3" xfId="7683"/>
    <cellStyle name="20% - Accent6 3 2 2 2 4" xfId="9955"/>
    <cellStyle name="20% - Accent6 3 2 2 3" xfId="4276"/>
    <cellStyle name="20% - Accent6 3 2 2 4" xfId="6548"/>
    <cellStyle name="20% - Accent6 3 2 2 5" xfId="8820"/>
    <cellStyle name="20% - Accent6 3 2 3" xfId="1537"/>
    <cellStyle name="20% - Accent6 3 2 3 2" xfId="4957"/>
    <cellStyle name="20% - Accent6 3 2 3 3" xfId="7229"/>
    <cellStyle name="20% - Accent6 3 2 3 4" xfId="9501"/>
    <cellStyle name="20% - Accent6 3 2 4" xfId="3822"/>
    <cellStyle name="20% - Accent6 3 2 5" xfId="6094"/>
    <cellStyle name="20% - Accent6 3 2 6" xfId="8366"/>
    <cellStyle name="20% - Accent6 3 3" xfId="1083"/>
    <cellStyle name="20% - Accent6 3 3 2" xfId="2218"/>
    <cellStyle name="20% - Accent6 3 3 2 2" xfId="5638"/>
    <cellStyle name="20% - Accent6 3 3 2 3" xfId="7910"/>
    <cellStyle name="20% - Accent6 3 3 2 4" xfId="10182"/>
    <cellStyle name="20% - Accent6 3 3 3" xfId="4503"/>
    <cellStyle name="20% - Accent6 3 3 4" xfId="6775"/>
    <cellStyle name="20% - Accent6 3 3 5" xfId="9047"/>
    <cellStyle name="20% - Accent6 3 4" xfId="629"/>
    <cellStyle name="20% - Accent6 3 4 2" xfId="1764"/>
    <cellStyle name="20% - Accent6 3 4 2 2" xfId="5184"/>
    <cellStyle name="20% - Accent6 3 4 2 3" xfId="7456"/>
    <cellStyle name="20% - Accent6 3 4 2 4" xfId="9728"/>
    <cellStyle name="20% - Accent6 3 4 3" xfId="4049"/>
    <cellStyle name="20% - Accent6 3 4 4" xfId="6321"/>
    <cellStyle name="20% - Accent6 3 4 5" xfId="8593"/>
    <cellStyle name="20% - Accent6 3 5" xfId="1310"/>
    <cellStyle name="20% - Accent6 3 5 2" xfId="4730"/>
    <cellStyle name="20% - Accent6 3 5 3" xfId="7002"/>
    <cellStyle name="20% - Accent6 3 5 4" xfId="9274"/>
    <cellStyle name="20% - Accent6 3 6" xfId="3595"/>
    <cellStyle name="20% - Accent6 3 7" xfId="5867"/>
    <cellStyle name="20% - Accent6 3 8" xfId="8139"/>
    <cellStyle name="20% - Accent6 4" xfId="108"/>
    <cellStyle name="20% - Accent6 4 2" xfId="346"/>
    <cellStyle name="20% - Accent6 4 2 2" xfId="800"/>
    <cellStyle name="20% - Accent6 4 2 2 2" xfId="1935"/>
    <cellStyle name="20% - Accent6 4 2 2 2 2" xfId="5355"/>
    <cellStyle name="20% - Accent6 4 2 2 2 3" xfId="7627"/>
    <cellStyle name="20% - Accent6 4 2 2 2 4" xfId="9899"/>
    <cellStyle name="20% - Accent6 4 2 2 3" xfId="4220"/>
    <cellStyle name="20% - Accent6 4 2 2 4" xfId="6492"/>
    <cellStyle name="20% - Accent6 4 2 2 5" xfId="8764"/>
    <cellStyle name="20% - Accent6 4 2 3" xfId="1481"/>
    <cellStyle name="20% - Accent6 4 2 3 2" xfId="4901"/>
    <cellStyle name="20% - Accent6 4 2 3 3" xfId="7173"/>
    <cellStyle name="20% - Accent6 4 2 3 4" xfId="9445"/>
    <cellStyle name="20% - Accent6 4 2 4" xfId="3766"/>
    <cellStyle name="20% - Accent6 4 2 5" xfId="6038"/>
    <cellStyle name="20% - Accent6 4 2 6" xfId="8310"/>
    <cellStyle name="20% - Accent6 4 3" xfId="1027"/>
    <cellStyle name="20% - Accent6 4 3 2" xfId="2162"/>
    <cellStyle name="20% - Accent6 4 3 2 2" xfId="5582"/>
    <cellStyle name="20% - Accent6 4 3 2 3" xfId="7854"/>
    <cellStyle name="20% - Accent6 4 3 2 4" xfId="10126"/>
    <cellStyle name="20% - Accent6 4 3 3" xfId="4447"/>
    <cellStyle name="20% - Accent6 4 3 4" xfId="6719"/>
    <cellStyle name="20% - Accent6 4 3 5" xfId="8991"/>
    <cellStyle name="20% - Accent6 4 4" xfId="573"/>
    <cellStyle name="20% - Accent6 4 4 2" xfId="1708"/>
    <cellStyle name="20% - Accent6 4 4 2 2" xfId="5128"/>
    <cellStyle name="20% - Accent6 4 4 2 3" xfId="7400"/>
    <cellStyle name="20% - Accent6 4 4 2 4" xfId="9672"/>
    <cellStyle name="20% - Accent6 4 4 3" xfId="3993"/>
    <cellStyle name="20% - Accent6 4 4 4" xfId="6265"/>
    <cellStyle name="20% - Accent6 4 4 5" xfId="8537"/>
    <cellStyle name="20% - Accent6 4 5" xfId="1254"/>
    <cellStyle name="20% - Accent6 4 5 2" xfId="4674"/>
    <cellStyle name="20% - Accent6 4 5 3" xfId="6946"/>
    <cellStyle name="20% - Accent6 4 5 4" xfId="9218"/>
    <cellStyle name="20% - Accent6 4 6" xfId="3539"/>
    <cellStyle name="20% - Accent6 4 7" xfId="5811"/>
    <cellStyle name="20% - Accent6 4 8" xfId="8083"/>
    <cellStyle name="20% - Accent6 5" xfId="223"/>
    <cellStyle name="20% - Accent6 5 2" xfId="461"/>
    <cellStyle name="20% - Accent6 5 2 2" xfId="915"/>
    <cellStyle name="20% - Accent6 5 2 2 2" xfId="2050"/>
    <cellStyle name="20% - Accent6 5 2 2 2 2" xfId="5470"/>
    <cellStyle name="20% - Accent6 5 2 2 2 3" xfId="7742"/>
    <cellStyle name="20% - Accent6 5 2 2 2 4" xfId="10014"/>
    <cellStyle name="20% - Accent6 5 2 2 3" xfId="4335"/>
    <cellStyle name="20% - Accent6 5 2 2 4" xfId="6607"/>
    <cellStyle name="20% - Accent6 5 2 2 5" xfId="8879"/>
    <cellStyle name="20% - Accent6 5 2 3" xfId="1596"/>
    <cellStyle name="20% - Accent6 5 2 3 2" xfId="5016"/>
    <cellStyle name="20% - Accent6 5 2 3 3" xfId="7288"/>
    <cellStyle name="20% - Accent6 5 2 3 4" xfId="9560"/>
    <cellStyle name="20% - Accent6 5 2 4" xfId="3881"/>
    <cellStyle name="20% - Accent6 5 2 5" xfId="6153"/>
    <cellStyle name="20% - Accent6 5 2 6" xfId="8425"/>
    <cellStyle name="20% - Accent6 5 3" xfId="1142"/>
    <cellStyle name="20% - Accent6 5 3 2" xfId="2277"/>
    <cellStyle name="20% - Accent6 5 3 2 2" xfId="5697"/>
    <cellStyle name="20% - Accent6 5 3 2 3" xfId="7969"/>
    <cellStyle name="20% - Accent6 5 3 2 4" xfId="10241"/>
    <cellStyle name="20% - Accent6 5 3 3" xfId="4562"/>
    <cellStyle name="20% - Accent6 5 3 4" xfId="6834"/>
    <cellStyle name="20% - Accent6 5 3 5" xfId="9106"/>
    <cellStyle name="20% - Accent6 5 4" xfId="688"/>
    <cellStyle name="20% - Accent6 5 4 2" xfId="1823"/>
    <cellStyle name="20% - Accent6 5 4 2 2" xfId="5243"/>
    <cellStyle name="20% - Accent6 5 4 2 3" xfId="7515"/>
    <cellStyle name="20% - Accent6 5 4 2 4" xfId="9787"/>
    <cellStyle name="20% - Accent6 5 4 3" xfId="4108"/>
    <cellStyle name="20% - Accent6 5 4 4" xfId="6380"/>
    <cellStyle name="20% - Accent6 5 4 5" xfId="8652"/>
    <cellStyle name="20% - Accent6 5 5" xfId="1369"/>
    <cellStyle name="20% - Accent6 5 5 2" xfId="4789"/>
    <cellStyle name="20% - Accent6 5 5 3" xfId="7061"/>
    <cellStyle name="20% - Accent6 5 5 4" xfId="9333"/>
    <cellStyle name="20% - Accent6 5 6" xfId="3654"/>
    <cellStyle name="20% - Accent6 5 7" xfId="5926"/>
    <cellStyle name="20% - Accent6 5 8" xfId="8198"/>
    <cellStyle name="20% - Accent6 6" xfId="290"/>
    <cellStyle name="20% - Accent6 6 2" xfId="744"/>
    <cellStyle name="20% - Accent6 6 2 2" xfId="1879"/>
    <cellStyle name="20% - Accent6 6 2 2 2" xfId="5299"/>
    <cellStyle name="20% - Accent6 6 2 2 3" xfId="7571"/>
    <cellStyle name="20% - Accent6 6 2 2 4" xfId="9843"/>
    <cellStyle name="20% - Accent6 6 2 3" xfId="4164"/>
    <cellStyle name="20% - Accent6 6 2 4" xfId="6436"/>
    <cellStyle name="20% - Accent6 6 2 5" xfId="8708"/>
    <cellStyle name="20% - Accent6 6 3" xfId="1425"/>
    <cellStyle name="20% - Accent6 6 3 2" xfId="4845"/>
    <cellStyle name="20% - Accent6 6 3 3" xfId="7117"/>
    <cellStyle name="20% - Accent6 6 3 4" xfId="9389"/>
    <cellStyle name="20% - Accent6 6 4" xfId="3710"/>
    <cellStyle name="20% - Accent6 6 5" xfId="5982"/>
    <cellStyle name="20% - Accent6 6 6" xfId="8254"/>
    <cellStyle name="20% - Accent6 7" xfId="971"/>
    <cellStyle name="20% - Accent6 7 2" xfId="2106"/>
    <cellStyle name="20% - Accent6 7 2 2" xfId="5526"/>
    <cellStyle name="20% - Accent6 7 2 3" xfId="7798"/>
    <cellStyle name="20% - Accent6 7 2 4" xfId="10070"/>
    <cellStyle name="20% - Accent6 7 3" xfId="4391"/>
    <cellStyle name="20% - Accent6 7 4" xfId="6663"/>
    <cellStyle name="20% - Accent6 7 5" xfId="8935"/>
    <cellStyle name="20% - Accent6 8" xfId="517"/>
    <cellStyle name="20% - Accent6 8 2" xfId="1652"/>
    <cellStyle name="20% - Accent6 8 2 2" xfId="5072"/>
    <cellStyle name="20% - Accent6 8 2 3" xfId="7344"/>
    <cellStyle name="20% - Accent6 8 2 4" xfId="9616"/>
    <cellStyle name="20% - Accent6 8 3" xfId="3937"/>
    <cellStyle name="20% - Accent6 8 4" xfId="6209"/>
    <cellStyle name="20% - Accent6 8 5" xfId="8481"/>
    <cellStyle name="20% - Accent6 9" xfId="1198"/>
    <cellStyle name="20% - Accent6 9 2" xfId="4618"/>
    <cellStyle name="20% - Accent6 9 3" xfId="6890"/>
    <cellStyle name="20% - Accent6 9 4" xfId="9162"/>
    <cellStyle name="40% - Accent1" xfId="22" builtinId="31" customBuiltin="1"/>
    <cellStyle name="40% - Accent1 10" xfId="3474"/>
    <cellStyle name="40% - Accent1 11" xfId="5746"/>
    <cellStyle name="40% - Accent1 12" xfId="8018"/>
    <cellStyle name="40% - Accent1 2" xfId="71"/>
    <cellStyle name="40% - Accent1 2 10" xfId="5774"/>
    <cellStyle name="40% - Accent1 2 11" xfId="8046"/>
    <cellStyle name="40% - Accent1 2 2" xfId="183"/>
    <cellStyle name="40% - Accent1 2 2 2" xfId="421"/>
    <cellStyle name="40% - Accent1 2 2 2 2" xfId="875"/>
    <cellStyle name="40% - Accent1 2 2 2 2 2" xfId="2010"/>
    <cellStyle name="40% - Accent1 2 2 2 2 2 2" xfId="5430"/>
    <cellStyle name="40% - Accent1 2 2 2 2 2 3" xfId="7702"/>
    <cellStyle name="40% - Accent1 2 2 2 2 2 4" xfId="9974"/>
    <cellStyle name="40% - Accent1 2 2 2 2 3" xfId="4295"/>
    <cellStyle name="40% - Accent1 2 2 2 2 4" xfId="6567"/>
    <cellStyle name="40% - Accent1 2 2 2 2 5" xfId="8839"/>
    <cellStyle name="40% - Accent1 2 2 2 3" xfId="1556"/>
    <cellStyle name="40% - Accent1 2 2 2 3 2" xfId="4976"/>
    <cellStyle name="40% - Accent1 2 2 2 3 3" xfId="7248"/>
    <cellStyle name="40% - Accent1 2 2 2 3 4" xfId="9520"/>
    <cellStyle name="40% - Accent1 2 2 2 4" xfId="3841"/>
    <cellStyle name="40% - Accent1 2 2 2 5" xfId="6113"/>
    <cellStyle name="40% - Accent1 2 2 2 6" xfId="8385"/>
    <cellStyle name="40% - Accent1 2 2 3" xfId="1102"/>
    <cellStyle name="40% - Accent1 2 2 3 2" xfId="2237"/>
    <cellStyle name="40% - Accent1 2 2 3 2 2" xfId="5657"/>
    <cellStyle name="40% - Accent1 2 2 3 2 3" xfId="7929"/>
    <cellStyle name="40% - Accent1 2 2 3 2 4" xfId="10201"/>
    <cellStyle name="40% - Accent1 2 2 3 3" xfId="4522"/>
    <cellStyle name="40% - Accent1 2 2 3 4" xfId="6794"/>
    <cellStyle name="40% - Accent1 2 2 3 5" xfId="9066"/>
    <cellStyle name="40% - Accent1 2 2 4" xfId="648"/>
    <cellStyle name="40% - Accent1 2 2 4 2" xfId="1783"/>
    <cellStyle name="40% - Accent1 2 2 4 2 2" xfId="5203"/>
    <cellStyle name="40% - Accent1 2 2 4 2 3" xfId="7475"/>
    <cellStyle name="40% - Accent1 2 2 4 2 4" xfId="9747"/>
    <cellStyle name="40% - Accent1 2 2 4 3" xfId="4068"/>
    <cellStyle name="40% - Accent1 2 2 4 4" xfId="6340"/>
    <cellStyle name="40% - Accent1 2 2 4 5" xfId="8612"/>
    <cellStyle name="40% - Accent1 2 2 5" xfId="1329"/>
    <cellStyle name="40% - Accent1 2 2 5 2" xfId="4749"/>
    <cellStyle name="40% - Accent1 2 2 5 3" xfId="7021"/>
    <cellStyle name="40% - Accent1 2 2 5 4" xfId="9293"/>
    <cellStyle name="40% - Accent1 2 2 6" xfId="3614"/>
    <cellStyle name="40% - Accent1 2 2 7" xfId="5886"/>
    <cellStyle name="40% - Accent1 2 2 8" xfId="8158"/>
    <cellStyle name="40% - Accent1 2 3" xfId="127"/>
    <cellStyle name="40% - Accent1 2 3 2" xfId="365"/>
    <cellStyle name="40% - Accent1 2 3 2 2" xfId="819"/>
    <cellStyle name="40% - Accent1 2 3 2 2 2" xfId="1954"/>
    <cellStyle name="40% - Accent1 2 3 2 2 2 2" xfId="5374"/>
    <cellStyle name="40% - Accent1 2 3 2 2 2 3" xfId="7646"/>
    <cellStyle name="40% - Accent1 2 3 2 2 2 4" xfId="9918"/>
    <cellStyle name="40% - Accent1 2 3 2 2 3" xfId="4239"/>
    <cellStyle name="40% - Accent1 2 3 2 2 4" xfId="6511"/>
    <cellStyle name="40% - Accent1 2 3 2 2 5" xfId="8783"/>
    <cellStyle name="40% - Accent1 2 3 2 3" xfId="1500"/>
    <cellStyle name="40% - Accent1 2 3 2 3 2" xfId="4920"/>
    <cellStyle name="40% - Accent1 2 3 2 3 3" xfId="7192"/>
    <cellStyle name="40% - Accent1 2 3 2 3 4" xfId="9464"/>
    <cellStyle name="40% - Accent1 2 3 2 4" xfId="3785"/>
    <cellStyle name="40% - Accent1 2 3 2 5" xfId="6057"/>
    <cellStyle name="40% - Accent1 2 3 2 6" xfId="8329"/>
    <cellStyle name="40% - Accent1 2 3 3" xfId="1046"/>
    <cellStyle name="40% - Accent1 2 3 3 2" xfId="2181"/>
    <cellStyle name="40% - Accent1 2 3 3 2 2" xfId="5601"/>
    <cellStyle name="40% - Accent1 2 3 3 2 3" xfId="7873"/>
    <cellStyle name="40% - Accent1 2 3 3 2 4" xfId="10145"/>
    <cellStyle name="40% - Accent1 2 3 3 3" xfId="4466"/>
    <cellStyle name="40% - Accent1 2 3 3 4" xfId="6738"/>
    <cellStyle name="40% - Accent1 2 3 3 5" xfId="9010"/>
    <cellStyle name="40% - Accent1 2 3 4" xfId="592"/>
    <cellStyle name="40% - Accent1 2 3 4 2" xfId="1727"/>
    <cellStyle name="40% - Accent1 2 3 4 2 2" xfId="5147"/>
    <cellStyle name="40% - Accent1 2 3 4 2 3" xfId="7419"/>
    <cellStyle name="40% - Accent1 2 3 4 2 4" xfId="9691"/>
    <cellStyle name="40% - Accent1 2 3 4 3" xfId="4012"/>
    <cellStyle name="40% - Accent1 2 3 4 4" xfId="6284"/>
    <cellStyle name="40% - Accent1 2 3 4 5" xfId="8556"/>
    <cellStyle name="40% - Accent1 2 3 5" xfId="1273"/>
    <cellStyle name="40% - Accent1 2 3 5 2" xfId="4693"/>
    <cellStyle name="40% - Accent1 2 3 5 3" xfId="6965"/>
    <cellStyle name="40% - Accent1 2 3 5 4" xfId="9237"/>
    <cellStyle name="40% - Accent1 2 3 6" xfId="3558"/>
    <cellStyle name="40% - Accent1 2 3 7" xfId="5830"/>
    <cellStyle name="40% - Accent1 2 3 8" xfId="8102"/>
    <cellStyle name="40% - Accent1 2 4" xfId="253"/>
    <cellStyle name="40% - Accent1 2 4 2" xfId="480"/>
    <cellStyle name="40% - Accent1 2 4 2 2" xfId="934"/>
    <cellStyle name="40% - Accent1 2 4 2 2 2" xfId="2069"/>
    <cellStyle name="40% - Accent1 2 4 2 2 2 2" xfId="5489"/>
    <cellStyle name="40% - Accent1 2 4 2 2 2 3" xfId="7761"/>
    <cellStyle name="40% - Accent1 2 4 2 2 2 4" xfId="10033"/>
    <cellStyle name="40% - Accent1 2 4 2 2 3" xfId="4354"/>
    <cellStyle name="40% - Accent1 2 4 2 2 4" xfId="6626"/>
    <cellStyle name="40% - Accent1 2 4 2 2 5" xfId="8898"/>
    <cellStyle name="40% - Accent1 2 4 2 3" xfId="1615"/>
    <cellStyle name="40% - Accent1 2 4 2 3 2" xfId="5035"/>
    <cellStyle name="40% - Accent1 2 4 2 3 3" xfId="7307"/>
    <cellStyle name="40% - Accent1 2 4 2 3 4" xfId="9579"/>
    <cellStyle name="40% - Accent1 2 4 2 4" xfId="3900"/>
    <cellStyle name="40% - Accent1 2 4 2 5" xfId="6172"/>
    <cellStyle name="40% - Accent1 2 4 2 6" xfId="8444"/>
    <cellStyle name="40% - Accent1 2 4 3" xfId="1161"/>
    <cellStyle name="40% - Accent1 2 4 3 2" xfId="2296"/>
    <cellStyle name="40% - Accent1 2 4 3 2 2" xfId="5716"/>
    <cellStyle name="40% - Accent1 2 4 3 2 3" xfId="7988"/>
    <cellStyle name="40% - Accent1 2 4 3 2 4" xfId="10260"/>
    <cellStyle name="40% - Accent1 2 4 3 3" xfId="4581"/>
    <cellStyle name="40% - Accent1 2 4 3 4" xfId="6853"/>
    <cellStyle name="40% - Accent1 2 4 3 5" xfId="9125"/>
    <cellStyle name="40% - Accent1 2 4 4" xfId="707"/>
    <cellStyle name="40% - Accent1 2 4 4 2" xfId="1842"/>
    <cellStyle name="40% - Accent1 2 4 4 2 2" xfId="5262"/>
    <cellStyle name="40% - Accent1 2 4 4 2 3" xfId="7534"/>
    <cellStyle name="40% - Accent1 2 4 4 2 4" xfId="9806"/>
    <cellStyle name="40% - Accent1 2 4 4 3" xfId="4127"/>
    <cellStyle name="40% - Accent1 2 4 4 4" xfId="6399"/>
    <cellStyle name="40% - Accent1 2 4 4 5" xfId="8671"/>
    <cellStyle name="40% - Accent1 2 4 5" xfId="1388"/>
    <cellStyle name="40% - Accent1 2 4 5 2" xfId="4808"/>
    <cellStyle name="40% - Accent1 2 4 5 3" xfId="7080"/>
    <cellStyle name="40% - Accent1 2 4 5 4" xfId="9352"/>
    <cellStyle name="40% - Accent1 2 4 6" xfId="3673"/>
    <cellStyle name="40% - Accent1 2 4 7" xfId="5945"/>
    <cellStyle name="40% - Accent1 2 4 8" xfId="8217"/>
    <cellStyle name="40% - Accent1 2 5" xfId="309"/>
    <cellStyle name="40% - Accent1 2 5 2" xfId="763"/>
    <cellStyle name="40% - Accent1 2 5 2 2" xfId="1898"/>
    <cellStyle name="40% - Accent1 2 5 2 2 2" xfId="5318"/>
    <cellStyle name="40% - Accent1 2 5 2 2 3" xfId="7590"/>
    <cellStyle name="40% - Accent1 2 5 2 2 4" xfId="9862"/>
    <cellStyle name="40% - Accent1 2 5 2 3" xfId="4183"/>
    <cellStyle name="40% - Accent1 2 5 2 4" xfId="6455"/>
    <cellStyle name="40% - Accent1 2 5 2 5" xfId="8727"/>
    <cellStyle name="40% - Accent1 2 5 3" xfId="1444"/>
    <cellStyle name="40% - Accent1 2 5 3 2" xfId="4864"/>
    <cellStyle name="40% - Accent1 2 5 3 3" xfId="7136"/>
    <cellStyle name="40% - Accent1 2 5 3 4" xfId="9408"/>
    <cellStyle name="40% - Accent1 2 5 4" xfId="3729"/>
    <cellStyle name="40% - Accent1 2 5 5" xfId="6001"/>
    <cellStyle name="40% - Accent1 2 5 6" xfId="8273"/>
    <cellStyle name="40% - Accent1 2 6" xfId="990"/>
    <cellStyle name="40% - Accent1 2 6 2" xfId="2125"/>
    <cellStyle name="40% - Accent1 2 6 2 2" xfId="5545"/>
    <cellStyle name="40% - Accent1 2 6 2 3" xfId="7817"/>
    <cellStyle name="40% - Accent1 2 6 2 4" xfId="10089"/>
    <cellStyle name="40% - Accent1 2 6 3" xfId="4410"/>
    <cellStyle name="40% - Accent1 2 6 4" xfId="6682"/>
    <cellStyle name="40% - Accent1 2 6 5" xfId="8954"/>
    <cellStyle name="40% - Accent1 2 7" xfId="536"/>
    <cellStyle name="40% - Accent1 2 7 2" xfId="1671"/>
    <cellStyle name="40% - Accent1 2 7 2 2" xfId="5091"/>
    <cellStyle name="40% - Accent1 2 7 2 3" xfId="7363"/>
    <cellStyle name="40% - Accent1 2 7 2 4" xfId="9635"/>
    <cellStyle name="40% - Accent1 2 7 3" xfId="3956"/>
    <cellStyle name="40% - Accent1 2 7 4" xfId="6228"/>
    <cellStyle name="40% - Accent1 2 7 5" xfId="8500"/>
    <cellStyle name="40% - Accent1 2 8" xfId="1217"/>
    <cellStyle name="40% - Accent1 2 8 2" xfId="4637"/>
    <cellStyle name="40% - Accent1 2 8 3" xfId="6909"/>
    <cellStyle name="40% - Accent1 2 8 4" xfId="9181"/>
    <cellStyle name="40% - Accent1 2 9" xfId="3502"/>
    <cellStyle name="40% - Accent1 3" xfId="155"/>
    <cellStyle name="40% - Accent1 3 2" xfId="393"/>
    <cellStyle name="40% - Accent1 3 2 2" xfId="847"/>
    <cellStyle name="40% - Accent1 3 2 2 2" xfId="1982"/>
    <cellStyle name="40% - Accent1 3 2 2 2 2" xfId="5402"/>
    <cellStyle name="40% - Accent1 3 2 2 2 3" xfId="7674"/>
    <cellStyle name="40% - Accent1 3 2 2 2 4" xfId="9946"/>
    <cellStyle name="40% - Accent1 3 2 2 3" xfId="4267"/>
    <cellStyle name="40% - Accent1 3 2 2 4" xfId="6539"/>
    <cellStyle name="40% - Accent1 3 2 2 5" xfId="8811"/>
    <cellStyle name="40% - Accent1 3 2 3" xfId="1528"/>
    <cellStyle name="40% - Accent1 3 2 3 2" xfId="4948"/>
    <cellStyle name="40% - Accent1 3 2 3 3" xfId="7220"/>
    <cellStyle name="40% - Accent1 3 2 3 4" xfId="9492"/>
    <cellStyle name="40% - Accent1 3 2 4" xfId="3813"/>
    <cellStyle name="40% - Accent1 3 2 5" xfId="6085"/>
    <cellStyle name="40% - Accent1 3 2 6" xfId="8357"/>
    <cellStyle name="40% - Accent1 3 3" xfId="1074"/>
    <cellStyle name="40% - Accent1 3 3 2" xfId="2209"/>
    <cellStyle name="40% - Accent1 3 3 2 2" xfId="5629"/>
    <cellStyle name="40% - Accent1 3 3 2 3" xfId="7901"/>
    <cellStyle name="40% - Accent1 3 3 2 4" xfId="10173"/>
    <cellStyle name="40% - Accent1 3 3 3" xfId="4494"/>
    <cellStyle name="40% - Accent1 3 3 4" xfId="6766"/>
    <cellStyle name="40% - Accent1 3 3 5" xfId="9038"/>
    <cellStyle name="40% - Accent1 3 4" xfId="620"/>
    <cellStyle name="40% - Accent1 3 4 2" xfId="1755"/>
    <cellStyle name="40% - Accent1 3 4 2 2" xfId="5175"/>
    <cellStyle name="40% - Accent1 3 4 2 3" xfId="7447"/>
    <cellStyle name="40% - Accent1 3 4 2 4" xfId="9719"/>
    <cellStyle name="40% - Accent1 3 4 3" xfId="4040"/>
    <cellStyle name="40% - Accent1 3 4 4" xfId="6312"/>
    <cellStyle name="40% - Accent1 3 4 5" xfId="8584"/>
    <cellStyle name="40% - Accent1 3 5" xfId="1301"/>
    <cellStyle name="40% - Accent1 3 5 2" xfId="4721"/>
    <cellStyle name="40% - Accent1 3 5 3" xfId="6993"/>
    <cellStyle name="40% - Accent1 3 5 4" xfId="9265"/>
    <cellStyle name="40% - Accent1 3 6" xfId="3586"/>
    <cellStyle name="40% - Accent1 3 7" xfId="5858"/>
    <cellStyle name="40% - Accent1 3 8" xfId="8130"/>
    <cellStyle name="40% - Accent1 4" xfId="99"/>
    <cellStyle name="40% - Accent1 4 2" xfId="337"/>
    <cellStyle name="40% - Accent1 4 2 2" xfId="791"/>
    <cellStyle name="40% - Accent1 4 2 2 2" xfId="1926"/>
    <cellStyle name="40% - Accent1 4 2 2 2 2" xfId="5346"/>
    <cellStyle name="40% - Accent1 4 2 2 2 3" xfId="7618"/>
    <cellStyle name="40% - Accent1 4 2 2 2 4" xfId="9890"/>
    <cellStyle name="40% - Accent1 4 2 2 3" xfId="4211"/>
    <cellStyle name="40% - Accent1 4 2 2 4" xfId="6483"/>
    <cellStyle name="40% - Accent1 4 2 2 5" xfId="8755"/>
    <cellStyle name="40% - Accent1 4 2 3" xfId="1472"/>
    <cellStyle name="40% - Accent1 4 2 3 2" xfId="4892"/>
    <cellStyle name="40% - Accent1 4 2 3 3" xfId="7164"/>
    <cellStyle name="40% - Accent1 4 2 3 4" xfId="9436"/>
    <cellStyle name="40% - Accent1 4 2 4" xfId="3757"/>
    <cellStyle name="40% - Accent1 4 2 5" xfId="6029"/>
    <cellStyle name="40% - Accent1 4 2 6" xfId="8301"/>
    <cellStyle name="40% - Accent1 4 3" xfId="1018"/>
    <cellStyle name="40% - Accent1 4 3 2" xfId="2153"/>
    <cellStyle name="40% - Accent1 4 3 2 2" xfId="5573"/>
    <cellStyle name="40% - Accent1 4 3 2 3" xfId="7845"/>
    <cellStyle name="40% - Accent1 4 3 2 4" xfId="10117"/>
    <cellStyle name="40% - Accent1 4 3 3" xfId="4438"/>
    <cellStyle name="40% - Accent1 4 3 4" xfId="6710"/>
    <cellStyle name="40% - Accent1 4 3 5" xfId="8982"/>
    <cellStyle name="40% - Accent1 4 4" xfId="564"/>
    <cellStyle name="40% - Accent1 4 4 2" xfId="1699"/>
    <cellStyle name="40% - Accent1 4 4 2 2" xfId="5119"/>
    <cellStyle name="40% - Accent1 4 4 2 3" xfId="7391"/>
    <cellStyle name="40% - Accent1 4 4 2 4" xfId="9663"/>
    <cellStyle name="40% - Accent1 4 4 3" xfId="3984"/>
    <cellStyle name="40% - Accent1 4 4 4" xfId="6256"/>
    <cellStyle name="40% - Accent1 4 4 5" xfId="8528"/>
    <cellStyle name="40% - Accent1 4 5" xfId="1245"/>
    <cellStyle name="40% - Accent1 4 5 2" xfId="4665"/>
    <cellStyle name="40% - Accent1 4 5 3" xfId="6937"/>
    <cellStyle name="40% - Accent1 4 5 4" xfId="9209"/>
    <cellStyle name="40% - Accent1 4 6" xfId="3530"/>
    <cellStyle name="40% - Accent1 4 7" xfId="5802"/>
    <cellStyle name="40% - Accent1 4 8" xfId="8074"/>
    <cellStyle name="40% - Accent1 5" xfId="214"/>
    <cellStyle name="40% - Accent1 5 2" xfId="452"/>
    <cellStyle name="40% - Accent1 5 2 2" xfId="906"/>
    <cellStyle name="40% - Accent1 5 2 2 2" xfId="2041"/>
    <cellStyle name="40% - Accent1 5 2 2 2 2" xfId="5461"/>
    <cellStyle name="40% - Accent1 5 2 2 2 3" xfId="7733"/>
    <cellStyle name="40% - Accent1 5 2 2 2 4" xfId="10005"/>
    <cellStyle name="40% - Accent1 5 2 2 3" xfId="4326"/>
    <cellStyle name="40% - Accent1 5 2 2 4" xfId="6598"/>
    <cellStyle name="40% - Accent1 5 2 2 5" xfId="8870"/>
    <cellStyle name="40% - Accent1 5 2 3" xfId="1587"/>
    <cellStyle name="40% - Accent1 5 2 3 2" xfId="5007"/>
    <cellStyle name="40% - Accent1 5 2 3 3" xfId="7279"/>
    <cellStyle name="40% - Accent1 5 2 3 4" xfId="9551"/>
    <cellStyle name="40% - Accent1 5 2 4" xfId="3872"/>
    <cellStyle name="40% - Accent1 5 2 5" xfId="6144"/>
    <cellStyle name="40% - Accent1 5 2 6" xfId="8416"/>
    <cellStyle name="40% - Accent1 5 3" xfId="1133"/>
    <cellStyle name="40% - Accent1 5 3 2" xfId="2268"/>
    <cellStyle name="40% - Accent1 5 3 2 2" xfId="5688"/>
    <cellStyle name="40% - Accent1 5 3 2 3" xfId="7960"/>
    <cellStyle name="40% - Accent1 5 3 2 4" xfId="10232"/>
    <cellStyle name="40% - Accent1 5 3 3" xfId="4553"/>
    <cellStyle name="40% - Accent1 5 3 4" xfId="6825"/>
    <cellStyle name="40% - Accent1 5 3 5" xfId="9097"/>
    <cellStyle name="40% - Accent1 5 4" xfId="679"/>
    <cellStyle name="40% - Accent1 5 4 2" xfId="1814"/>
    <cellStyle name="40% - Accent1 5 4 2 2" xfId="5234"/>
    <cellStyle name="40% - Accent1 5 4 2 3" xfId="7506"/>
    <cellStyle name="40% - Accent1 5 4 2 4" xfId="9778"/>
    <cellStyle name="40% - Accent1 5 4 3" xfId="4099"/>
    <cellStyle name="40% - Accent1 5 4 4" xfId="6371"/>
    <cellStyle name="40% - Accent1 5 4 5" xfId="8643"/>
    <cellStyle name="40% - Accent1 5 5" xfId="1360"/>
    <cellStyle name="40% - Accent1 5 5 2" xfId="4780"/>
    <cellStyle name="40% - Accent1 5 5 3" xfId="7052"/>
    <cellStyle name="40% - Accent1 5 5 4" xfId="9324"/>
    <cellStyle name="40% - Accent1 5 6" xfId="3645"/>
    <cellStyle name="40% - Accent1 5 7" xfId="5917"/>
    <cellStyle name="40% - Accent1 5 8" xfId="8189"/>
    <cellStyle name="40% - Accent1 6" xfId="281"/>
    <cellStyle name="40% - Accent1 6 2" xfId="735"/>
    <cellStyle name="40% - Accent1 6 2 2" xfId="1870"/>
    <cellStyle name="40% - Accent1 6 2 2 2" xfId="5290"/>
    <cellStyle name="40% - Accent1 6 2 2 3" xfId="7562"/>
    <cellStyle name="40% - Accent1 6 2 2 4" xfId="9834"/>
    <cellStyle name="40% - Accent1 6 2 3" xfId="4155"/>
    <cellStyle name="40% - Accent1 6 2 4" xfId="6427"/>
    <cellStyle name="40% - Accent1 6 2 5" xfId="8699"/>
    <cellStyle name="40% - Accent1 6 3" xfId="1416"/>
    <cellStyle name="40% - Accent1 6 3 2" xfId="4836"/>
    <cellStyle name="40% - Accent1 6 3 3" xfId="7108"/>
    <cellStyle name="40% - Accent1 6 3 4" xfId="9380"/>
    <cellStyle name="40% - Accent1 6 4" xfId="3701"/>
    <cellStyle name="40% - Accent1 6 5" xfId="5973"/>
    <cellStyle name="40% - Accent1 6 6" xfId="8245"/>
    <cellStyle name="40% - Accent1 7" xfId="962"/>
    <cellStyle name="40% - Accent1 7 2" xfId="2097"/>
    <cellStyle name="40% - Accent1 7 2 2" xfId="5517"/>
    <cellStyle name="40% - Accent1 7 2 3" xfId="7789"/>
    <cellStyle name="40% - Accent1 7 2 4" xfId="10061"/>
    <cellStyle name="40% - Accent1 7 3" xfId="4382"/>
    <cellStyle name="40% - Accent1 7 4" xfId="6654"/>
    <cellStyle name="40% - Accent1 7 5" xfId="8926"/>
    <cellStyle name="40% - Accent1 8" xfId="508"/>
    <cellStyle name="40% - Accent1 8 2" xfId="1643"/>
    <cellStyle name="40% - Accent1 8 2 2" xfId="5063"/>
    <cellStyle name="40% - Accent1 8 2 3" xfId="7335"/>
    <cellStyle name="40% - Accent1 8 2 4" xfId="9607"/>
    <cellStyle name="40% - Accent1 8 3" xfId="3928"/>
    <cellStyle name="40% - Accent1 8 4" xfId="6200"/>
    <cellStyle name="40% - Accent1 8 5" xfId="8472"/>
    <cellStyle name="40% - Accent1 9" xfId="1189"/>
    <cellStyle name="40% - Accent1 9 2" xfId="4609"/>
    <cellStyle name="40% - Accent1 9 3" xfId="6881"/>
    <cellStyle name="40% - Accent1 9 4" xfId="9153"/>
    <cellStyle name="40% - Accent2" xfId="25" builtinId="35" customBuiltin="1"/>
    <cellStyle name="40% - Accent2 10" xfId="3476"/>
    <cellStyle name="40% - Accent2 11" xfId="5748"/>
    <cellStyle name="40% - Accent2 12" xfId="8020"/>
    <cellStyle name="40% - Accent2 2" xfId="73"/>
    <cellStyle name="40% - Accent2 2 10" xfId="5776"/>
    <cellStyle name="40% - Accent2 2 11" xfId="8048"/>
    <cellStyle name="40% - Accent2 2 2" xfId="185"/>
    <cellStyle name="40% - Accent2 2 2 2" xfId="423"/>
    <cellStyle name="40% - Accent2 2 2 2 2" xfId="877"/>
    <cellStyle name="40% - Accent2 2 2 2 2 2" xfId="2012"/>
    <cellStyle name="40% - Accent2 2 2 2 2 2 2" xfId="5432"/>
    <cellStyle name="40% - Accent2 2 2 2 2 2 3" xfId="7704"/>
    <cellStyle name="40% - Accent2 2 2 2 2 2 4" xfId="9976"/>
    <cellStyle name="40% - Accent2 2 2 2 2 3" xfId="4297"/>
    <cellStyle name="40% - Accent2 2 2 2 2 4" xfId="6569"/>
    <cellStyle name="40% - Accent2 2 2 2 2 5" xfId="8841"/>
    <cellStyle name="40% - Accent2 2 2 2 3" xfId="1558"/>
    <cellStyle name="40% - Accent2 2 2 2 3 2" xfId="4978"/>
    <cellStyle name="40% - Accent2 2 2 2 3 3" xfId="7250"/>
    <cellStyle name="40% - Accent2 2 2 2 3 4" xfId="9522"/>
    <cellStyle name="40% - Accent2 2 2 2 4" xfId="3843"/>
    <cellStyle name="40% - Accent2 2 2 2 5" xfId="6115"/>
    <cellStyle name="40% - Accent2 2 2 2 6" xfId="8387"/>
    <cellStyle name="40% - Accent2 2 2 3" xfId="1104"/>
    <cellStyle name="40% - Accent2 2 2 3 2" xfId="2239"/>
    <cellStyle name="40% - Accent2 2 2 3 2 2" xfId="5659"/>
    <cellStyle name="40% - Accent2 2 2 3 2 3" xfId="7931"/>
    <cellStyle name="40% - Accent2 2 2 3 2 4" xfId="10203"/>
    <cellStyle name="40% - Accent2 2 2 3 3" xfId="4524"/>
    <cellStyle name="40% - Accent2 2 2 3 4" xfId="6796"/>
    <cellStyle name="40% - Accent2 2 2 3 5" xfId="9068"/>
    <cellStyle name="40% - Accent2 2 2 4" xfId="650"/>
    <cellStyle name="40% - Accent2 2 2 4 2" xfId="1785"/>
    <cellStyle name="40% - Accent2 2 2 4 2 2" xfId="5205"/>
    <cellStyle name="40% - Accent2 2 2 4 2 3" xfId="7477"/>
    <cellStyle name="40% - Accent2 2 2 4 2 4" xfId="9749"/>
    <cellStyle name="40% - Accent2 2 2 4 3" xfId="4070"/>
    <cellStyle name="40% - Accent2 2 2 4 4" xfId="6342"/>
    <cellStyle name="40% - Accent2 2 2 4 5" xfId="8614"/>
    <cellStyle name="40% - Accent2 2 2 5" xfId="1331"/>
    <cellStyle name="40% - Accent2 2 2 5 2" xfId="4751"/>
    <cellStyle name="40% - Accent2 2 2 5 3" xfId="7023"/>
    <cellStyle name="40% - Accent2 2 2 5 4" xfId="9295"/>
    <cellStyle name="40% - Accent2 2 2 6" xfId="3616"/>
    <cellStyle name="40% - Accent2 2 2 7" xfId="5888"/>
    <cellStyle name="40% - Accent2 2 2 8" xfId="8160"/>
    <cellStyle name="40% - Accent2 2 3" xfId="129"/>
    <cellStyle name="40% - Accent2 2 3 2" xfId="367"/>
    <cellStyle name="40% - Accent2 2 3 2 2" xfId="821"/>
    <cellStyle name="40% - Accent2 2 3 2 2 2" xfId="1956"/>
    <cellStyle name="40% - Accent2 2 3 2 2 2 2" xfId="5376"/>
    <cellStyle name="40% - Accent2 2 3 2 2 2 3" xfId="7648"/>
    <cellStyle name="40% - Accent2 2 3 2 2 2 4" xfId="9920"/>
    <cellStyle name="40% - Accent2 2 3 2 2 3" xfId="4241"/>
    <cellStyle name="40% - Accent2 2 3 2 2 4" xfId="6513"/>
    <cellStyle name="40% - Accent2 2 3 2 2 5" xfId="8785"/>
    <cellStyle name="40% - Accent2 2 3 2 3" xfId="1502"/>
    <cellStyle name="40% - Accent2 2 3 2 3 2" xfId="4922"/>
    <cellStyle name="40% - Accent2 2 3 2 3 3" xfId="7194"/>
    <cellStyle name="40% - Accent2 2 3 2 3 4" xfId="9466"/>
    <cellStyle name="40% - Accent2 2 3 2 4" xfId="3787"/>
    <cellStyle name="40% - Accent2 2 3 2 5" xfId="6059"/>
    <cellStyle name="40% - Accent2 2 3 2 6" xfId="8331"/>
    <cellStyle name="40% - Accent2 2 3 3" xfId="1048"/>
    <cellStyle name="40% - Accent2 2 3 3 2" xfId="2183"/>
    <cellStyle name="40% - Accent2 2 3 3 2 2" xfId="5603"/>
    <cellStyle name="40% - Accent2 2 3 3 2 3" xfId="7875"/>
    <cellStyle name="40% - Accent2 2 3 3 2 4" xfId="10147"/>
    <cellStyle name="40% - Accent2 2 3 3 3" xfId="4468"/>
    <cellStyle name="40% - Accent2 2 3 3 4" xfId="6740"/>
    <cellStyle name="40% - Accent2 2 3 3 5" xfId="9012"/>
    <cellStyle name="40% - Accent2 2 3 4" xfId="594"/>
    <cellStyle name="40% - Accent2 2 3 4 2" xfId="1729"/>
    <cellStyle name="40% - Accent2 2 3 4 2 2" xfId="5149"/>
    <cellStyle name="40% - Accent2 2 3 4 2 3" xfId="7421"/>
    <cellStyle name="40% - Accent2 2 3 4 2 4" xfId="9693"/>
    <cellStyle name="40% - Accent2 2 3 4 3" xfId="4014"/>
    <cellStyle name="40% - Accent2 2 3 4 4" xfId="6286"/>
    <cellStyle name="40% - Accent2 2 3 4 5" xfId="8558"/>
    <cellStyle name="40% - Accent2 2 3 5" xfId="1275"/>
    <cellStyle name="40% - Accent2 2 3 5 2" xfId="4695"/>
    <cellStyle name="40% - Accent2 2 3 5 3" xfId="6967"/>
    <cellStyle name="40% - Accent2 2 3 5 4" xfId="9239"/>
    <cellStyle name="40% - Accent2 2 3 6" xfId="3560"/>
    <cellStyle name="40% - Accent2 2 3 7" xfId="5832"/>
    <cellStyle name="40% - Accent2 2 3 8" xfId="8104"/>
    <cellStyle name="40% - Accent2 2 4" xfId="255"/>
    <cellStyle name="40% - Accent2 2 4 2" xfId="482"/>
    <cellStyle name="40% - Accent2 2 4 2 2" xfId="936"/>
    <cellStyle name="40% - Accent2 2 4 2 2 2" xfId="2071"/>
    <cellStyle name="40% - Accent2 2 4 2 2 2 2" xfId="5491"/>
    <cellStyle name="40% - Accent2 2 4 2 2 2 3" xfId="7763"/>
    <cellStyle name="40% - Accent2 2 4 2 2 2 4" xfId="10035"/>
    <cellStyle name="40% - Accent2 2 4 2 2 3" xfId="4356"/>
    <cellStyle name="40% - Accent2 2 4 2 2 4" xfId="6628"/>
    <cellStyle name="40% - Accent2 2 4 2 2 5" xfId="8900"/>
    <cellStyle name="40% - Accent2 2 4 2 3" xfId="1617"/>
    <cellStyle name="40% - Accent2 2 4 2 3 2" xfId="5037"/>
    <cellStyle name="40% - Accent2 2 4 2 3 3" xfId="7309"/>
    <cellStyle name="40% - Accent2 2 4 2 3 4" xfId="9581"/>
    <cellStyle name="40% - Accent2 2 4 2 4" xfId="3902"/>
    <cellStyle name="40% - Accent2 2 4 2 5" xfId="6174"/>
    <cellStyle name="40% - Accent2 2 4 2 6" xfId="8446"/>
    <cellStyle name="40% - Accent2 2 4 3" xfId="1163"/>
    <cellStyle name="40% - Accent2 2 4 3 2" xfId="2298"/>
    <cellStyle name="40% - Accent2 2 4 3 2 2" xfId="5718"/>
    <cellStyle name="40% - Accent2 2 4 3 2 3" xfId="7990"/>
    <cellStyle name="40% - Accent2 2 4 3 2 4" xfId="10262"/>
    <cellStyle name="40% - Accent2 2 4 3 3" xfId="4583"/>
    <cellStyle name="40% - Accent2 2 4 3 4" xfId="6855"/>
    <cellStyle name="40% - Accent2 2 4 3 5" xfId="9127"/>
    <cellStyle name="40% - Accent2 2 4 4" xfId="709"/>
    <cellStyle name="40% - Accent2 2 4 4 2" xfId="1844"/>
    <cellStyle name="40% - Accent2 2 4 4 2 2" xfId="5264"/>
    <cellStyle name="40% - Accent2 2 4 4 2 3" xfId="7536"/>
    <cellStyle name="40% - Accent2 2 4 4 2 4" xfId="9808"/>
    <cellStyle name="40% - Accent2 2 4 4 3" xfId="4129"/>
    <cellStyle name="40% - Accent2 2 4 4 4" xfId="6401"/>
    <cellStyle name="40% - Accent2 2 4 4 5" xfId="8673"/>
    <cellStyle name="40% - Accent2 2 4 5" xfId="1390"/>
    <cellStyle name="40% - Accent2 2 4 5 2" xfId="4810"/>
    <cellStyle name="40% - Accent2 2 4 5 3" xfId="7082"/>
    <cellStyle name="40% - Accent2 2 4 5 4" xfId="9354"/>
    <cellStyle name="40% - Accent2 2 4 6" xfId="3675"/>
    <cellStyle name="40% - Accent2 2 4 7" xfId="5947"/>
    <cellStyle name="40% - Accent2 2 4 8" xfId="8219"/>
    <cellStyle name="40% - Accent2 2 5" xfId="311"/>
    <cellStyle name="40% - Accent2 2 5 2" xfId="765"/>
    <cellStyle name="40% - Accent2 2 5 2 2" xfId="1900"/>
    <cellStyle name="40% - Accent2 2 5 2 2 2" xfId="5320"/>
    <cellStyle name="40% - Accent2 2 5 2 2 3" xfId="7592"/>
    <cellStyle name="40% - Accent2 2 5 2 2 4" xfId="9864"/>
    <cellStyle name="40% - Accent2 2 5 2 3" xfId="4185"/>
    <cellStyle name="40% - Accent2 2 5 2 4" xfId="6457"/>
    <cellStyle name="40% - Accent2 2 5 2 5" xfId="8729"/>
    <cellStyle name="40% - Accent2 2 5 3" xfId="1446"/>
    <cellStyle name="40% - Accent2 2 5 3 2" xfId="4866"/>
    <cellStyle name="40% - Accent2 2 5 3 3" xfId="7138"/>
    <cellStyle name="40% - Accent2 2 5 3 4" xfId="9410"/>
    <cellStyle name="40% - Accent2 2 5 4" xfId="3731"/>
    <cellStyle name="40% - Accent2 2 5 5" xfId="6003"/>
    <cellStyle name="40% - Accent2 2 5 6" xfId="8275"/>
    <cellStyle name="40% - Accent2 2 6" xfId="992"/>
    <cellStyle name="40% - Accent2 2 6 2" xfId="2127"/>
    <cellStyle name="40% - Accent2 2 6 2 2" xfId="5547"/>
    <cellStyle name="40% - Accent2 2 6 2 3" xfId="7819"/>
    <cellStyle name="40% - Accent2 2 6 2 4" xfId="10091"/>
    <cellStyle name="40% - Accent2 2 6 3" xfId="4412"/>
    <cellStyle name="40% - Accent2 2 6 4" xfId="6684"/>
    <cellStyle name="40% - Accent2 2 6 5" xfId="8956"/>
    <cellStyle name="40% - Accent2 2 7" xfId="538"/>
    <cellStyle name="40% - Accent2 2 7 2" xfId="1673"/>
    <cellStyle name="40% - Accent2 2 7 2 2" xfId="5093"/>
    <cellStyle name="40% - Accent2 2 7 2 3" xfId="7365"/>
    <cellStyle name="40% - Accent2 2 7 2 4" xfId="9637"/>
    <cellStyle name="40% - Accent2 2 7 3" xfId="3958"/>
    <cellStyle name="40% - Accent2 2 7 4" xfId="6230"/>
    <cellStyle name="40% - Accent2 2 7 5" xfId="8502"/>
    <cellStyle name="40% - Accent2 2 8" xfId="1219"/>
    <cellStyle name="40% - Accent2 2 8 2" xfId="4639"/>
    <cellStyle name="40% - Accent2 2 8 3" xfId="6911"/>
    <cellStyle name="40% - Accent2 2 8 4" xfId="9183"/>
    <cellStyle name="40% - Accent2 2 9" xfId="3504"/>
    <cellStyle name="40% - Accent2 3" xfId="157"/>
    <cellStyle name="40% - Accent2 3 2" xfId="395"/>
    <cellStyle name="40% - Accent2 3 2 2" xfId="849"/>
    <cellStyle name="40% - Accent2 3 2 2 2" xfId="1984"/>
    <cellStyle name="40% - Accent2 3 2 2 2 2" xfId="5404"/>
    <cellStyle name="40% - Accent2 3 2 2 2 3" xfId="7676"/>
    <cellStyle name="40% - Accent2 3 2 2 2 4" xfId="9948"/>
    <cellStyle name="40% - Accent2 3 2 2 3" xfId="4269"/>
    <cellStyle name="40% - Accent2 3 2 2 4" xfId="6541"/>
    <cellStyle name="40% - Accent2 3 2 2 5" xfId="8813"/>
    <cellStyle name="40% - Accent2 3 2 3" xfId="1530"/>
    <cellStyle name="40% - Accent2 3 2 3 2" xfId="4950"/>
    <cellStyle name="40% - Accent2 3 2 3 3" xfId="7222"/>
    <cellStyle name="40% - Accent2 3 2 3 4" xfId="9494"/>
    <cellStyle name="40% - Accent2 3 2 4" xfId="3815"/>
    <cellStyle name="40% - Accent2 3 2 5" xfId="6087"/>
    <cellStyle name="40% - Accent2 3 2 6" xfId="8359"/>
    <cellStyle name="40% - Accent2 3 3" xfId="1076"/>
    <cellStyle name="40% - Accent2 3 3 2" xfId="2211"/>
    <cellStyle name="40% - Accent2 3 3 2 2" xfId="5631"/>
    <cellStyle name="40% - Accent2 3 3 2 3" xfId="7903"/>
    <cellStyle name="40% - Accent2 3 3 2 4" xfId="10175"/>
    <cellStyle name="40% - Accent2 3 3 3" xfId="4496"/>
    <cellStyle name="40% - Accent2 3 3 4" xfId="6768"/>
    <cellStyle name="40% - Accent2 3 3 5" xfId="9040"/>
    <cellStyle name="40% - Accent2 3 4" xfId="622"/>
    <cellStyle name="40% - Accent2 3 4 2" xfId="1757"/>
    <cellStyle name="40% - Accent2 3 4 2 2" xfId="5177"/>
    <cellStyle name="40% - Accent2 3 4 2 3" xfId="7449"/>
    <cellStyle name="40% - Accent2 3 4 2 4" xfId="9721"/>
    <cellStyle name="40% - Accent2 3 4 3" xfId="4042"/>
    <cellStyle name="40% - Accent2 3 4 4" xfId="6314"/>
    <cellStyle name="40% - Accent2 3 4 5" xfId="8586"/>
    <cellStyle name="40% - Accent2 3 5" xfId="1303"/>
    <cellStyle name="40% - Accent2 3 5 2" xfId="4723"/>
    <cellStyle name="40% - Accent2 3 5 3" xfId="6995"/>
    <cellStyle name="40% - Accent2 3 5 4" xfId="9267"/>
    <cellStyle name="40% - Accent2 3 6" xfId="3588"/>
    <cellStyle name="40% - Accent2 3 7" xfId="5860"/>
    <cellStyle name="40% - Accent2 3 8" xfId="8132"/>
    <cellStyle name="40% - Accent2 4" xfId="101"/>
    <cellStyle name="40% - Accent2 4 2" xfId="339"/>
    <cellStyle name="40% - Accent2 4 2 2" xfId="793"/>
    <cellStyle name="40% - Accent2 4 2 2 2" xfId="1928"/>
    <cellStyle name="40% - Accent2 4 2 2 2 2" xfId="5348"/>
    <cellStyle name="40% - Accent2 4 2 2 2 3" xfId="7620"/>
    <cellStyle name="40% - Accent2 4 2 2 2 4" xfId="9892"/>
    <cellStyle name="40% - Accent2 4 2 2 3" xfId="4213"/>
    <cellStyle name="40% - Accent2 4 2 2 4" xfId="6485"/>
    <cellStyle name="40% - Accent2 4 2 2 5" xfId="8757"/>
    <cellStyle name="40% - Accent2 4 2 3" xfId="1474"/>
    <cellStyle name="40% - Accent2 4 2 3 2" xfId="4894"/>
    <cellStyle name="40% - Accent2 4 2 3 3" xfId="7166"/>
    <cellStyle name="40% - Accent2 4 2 3 4" xfId="9438"/>
    <cellStyle name="40% - Accent2 4 2 4" xfId="3759"/>
    <cellStyle name="40% - Accent2 4 2 5" xfId="6031"/>
    <cellStyle name="40% - Accent2 4 2 6" xfId="8303"/>
    <cellStyle name="40% - Accent2 4 3" xfId="1020"/>
    <cellStyle name="40% - Accent2 4 3 2" xfId="2155"/>
    <cellStyle name="40% - Accent2 4 3 2 2" xfId="5575"/>
    <cellStyle name="40% - Accent2 4 3 2 3" xfId="7847"/>
    <cellStyle name="40% - Accent2 4 3 2 4" xfId="10119"/>
    <cellStyle name="40% - Accent2 4 3 3" xfId="4440"/>
    <cellStyle name="40% - Accent2 4 3 4" xfId="6712"/>
    <cellStyle name="40% - Accent2 4 3 5" xfId="8984"/>
    <cellStyle name="40% - Accent2 4 4" xfId="566"/>
    <cellStyle name="40% - Accent2 4 4 2" xfId="1701"/>
    <cellStyle name="40% - Accent2 4 4 2 2" xfId="5121"/>
    <cellStyle name="40% - Accent2 4 4 2 3" xfId="7393"/>
    <cellStyle name="40% - Accent2 4 4 2 4" xfId="9665"/>
    <cellStyle name="40% - Accent2 4 4 3" xfId="3986"/>
    <cellStyle name="40% - Accent2 4 4 4" xfId="6258"/>
    <cellStyle name="40% - Accent2 4 4 5" xfId="8530"/>
    <cellStyle name="40% - Accent2 4 5" xfId="1247"/>
    <cellStyle name="40% - Accent2 4 5 2" xfId="4667"/>
    <cellStyle name="40% - Accent2 4 5 3" xfId="6939"/>
    <cellStyle name="40% - Accent2 4 5 4" xfId="9211"/>
    <cellStyle name="40% - Accent2 4 6" xfId="3532"/>
    <cellStyle name="40% - Accent2 4 7" xfId="5804"/>
    <cellStyle name="40% - Accent2 4 8" xfId="8076"/>
    <cellStyle name="40% - Accent2 5" xfId="216"/>
    <cellStyle name="40% - Accent2 5 2" xfId="454"/>
    <cellStyle name="40% - Accent2 5 2 2" xfId="908"/>
    <cellStyle name="40% - Accent2 5 2 2 2" xfId="2043"/>
    <cellStyle name="40% - Accent2 5 2 2 2 2" xfId="5463"/>
    <cellStyle name="40% - Accent2 5 2 2 2 3" xfId="7735"/>
    <cellStyle name="40% - Accent2 5 2 2 2 4" xfId="10007"/>
    <cellStyle name="40% - Accent2 5 2 2 3" xfId="4328"/>
    <cellStyle name="40% - Accent2 5 2 2 4" xfId="6600"/>
    <cellStyle name="40% - Accent2 5 2 2 5" xfId="8872"/>
    <cellStyle name="40% - Accent2 5 2 3" xfId="1589"/>
    <cellStyle name="40% - Accent2 5 2 3 2" xfId="5009"/>
    <cellStyle name="40% - Accent2 5 2 3 3" xfId="7281"/>
    <cellStyle name="40% - Accent2 5 2 3 4" xfId="9553"/>
    <cellStyle name="40% - Accent2 5 2 4" xfId="3874"/>
    <cellStyle name="40% - Accent2 5 2 5" xfId="6146"/>
    <cellStyle name="40% - Accent2 5 2 6" xfId="8418"/>
    <cellStyle name="40% - Accent2 5 3" xfId="1135"/>
    <cellStyle name="40% - Accent2 5 3 2" xfId="2270"/>
    <cellStyle name="40% - Accent2 5 3 2 2" xfId="5690"/>
    <cellStyle name="40% - Accent2 5 3 2 3" xfId="7962"/>
    <cellStyle name="40% - Accent2 5 3 2 4" xfId="10234"/>
    <cellStyle name="40% - Accent2 5 3 3" xfId="4555"/>
    <cellStyle name="40% - Accent2 5 3 4" xfId="6827"/>
    <cellStyle name="40% - Accent2 5 3 5" xfId="9099"/>
    <cellStyle name="40% - Accent2 5 4" xfId="681"/>
    <cellStyle name="40% - Accent2 5 4 2" xfId="1816"/>
    <cellStyle name="40% - Accent2 5 4 2 2" xfId="5236"/>
    <cellStyle name="40% - Accent2 5 4 2 3" xfId="7508"/>
    <cellStyle name="40% - Accent2 5 4 2 4" xfId="9780"/>
    <cellStyle name="40% - Accent2 5 4 3" xfId="4101"/>
    <cellStyle name="40% - Accent2 5 4 4" xfId="6373"/>
    <cellStyle name="40% - Accent2 5 4 5" xfId="8645"/>
    <cellStyle name="40% - Accent2 5 5" xfId="1362"/>
    <cellStyle name="40% - Accent2 5 5 2" xfId="4782"/>
    <cellStyle name="40% - Accent2 5 5 3" xfId="7054"/>
    <cellStyle name="40% - Accent2 5 5 4" xfId="9326"/>
    <cellStyle name="40% - Accent2 5 6" xfId="3647"/>
    <cellStyle name="40% - Accent2 5 7" xfId="5919"/>
    <cellStyle name="40% - Accent2 5 8" xfId="8191"/>
    <cellStyle name="40% - Accent2 6" xfId="283"/>
    <cellStyle name="40% - Accent2 6 2" xfId="737"/>
    <cellStyle name="40% - Accent2 6 2 2" xfId="1872"/>
    <cellStyle name="40% - Accent2 6 2 2 2" xfId="5292"/>
    <cellStyle name="40% - Accent2 6 2 2 3" xfId="7564"/>
    <cellStyle name="40% - Accent2 6 2 2 4" xfId="9836"/>
    <cellStyle name="40% - Accent2 6 2 3" xfId="4157"/>
    <cellStyle name="40% - Accent2 6 2 4" xfId="6429"/>
    <cellStyle name="40% - Accent2 6 2 5" xfId="8701"/>
    <cellStyle name="40% - Accent2 6 3" xfId="1418"/>
    <cellStyle name="40% - Accent2 6 3 2" xfId="4838"/>
    <cellStyle name="40% - Accent2 6 3 3" xfId="7110"/>
    <cellStyle name="40% - Accent2 6 3 4" xfId="9382"/>
    <cellStyle name="40% - Accent2 6 4" xfId="3703"/>
    <cellStyle name="40% - Accent2 6 5" xfId="5975"/>
    <cellStyle name="40% - Accent2 6 6" xfId="8247"/>
    <cellStyle name="40% - Accent2 7" xfId="964"/>
    <cellStyle name="40% - Accent2 7 2" xfId="2099"/>
    <cellStyle name="40% - Accent2 7 2 2" xfId="5519"/>
    <cellStyle name="40% - Accent2 7 2 3" xfId="7791"/>
    <cellStyle name="40% - Accent2 7 2 4" xfId="10063"/>
    <cellStyle name="40% - Accent2 7 3" xfId="4384"/>
    <cellStyle name="40% - Accent2 7 4" xfId="6656"/>
    <cellStyle name="40% - Accent2 7 5" xfId="8928"/>
    <cellStyle name="40% - Accent2 8" xfId="510"/>
    <cellStyle name="40% - Accent2 8 2" xfId="1645"/>
    <cellStyle name="40% - Accent2 8 2 2" xfId="5065"/>
    <cellStyle name="40% - Accent2 8 2 3" xfId="7337"/>
    <cellStyle name="40% - Accent2 8 2 4" xfId="9609"/>
    <cellStyle name="40% - Accent2 8 3" xfId="3930"/>
    <cellStyle name="40% - Accent2 8 4" xfId="6202"/>
    <cellStyle name="40% - Accent2 8 5" xfId="8474"/>
    <cellStyle name="40% - Accent2 9" xfId="1191"/>
    <cellStyle name="40% - Accent2 9 2" xfId="4611"/>
    <cellStyle name="40% - Accent2 9 3" xfId="6883"/>
    <cellStyle name="40% - Accent2 9 4" xfId="9155"/>
    <cellStyle name="40% - Accent3" xfId="28" builtinId="39" customBuiltin="1"/>
    <cellStyle name="40% - Accent3 10" xfId="3478"/>
    <cellStyle name="40% - Accent3 11" xfId="5750"/>
    <cellStyle name="40% - Accent3 12" xfId="8022"/>
    <cellStyle name="40% - Accent3 2" xfId="75"/>
    <cellStyle name="40% - Accent3 2 10" xfId="5778"/>
    <cellStyle name="40% - Accent3 2 11" xfId="8050"/>
    <cellStyle name="40% - Accent3 2 2" xfId="187"/>
    <cellStyle name="40% - Accent3 2 2 2" xfId="425"/>
    <cellStyle name="40% - Accent3 2 2 2 2" xfId="879"/>
    <cellStyle name="40% - Accent3 2 2 2 2 2" xfId="2014"/>
    <cellStyle name="40% - Accent3 2 2 2 2 2 2" xfId="5434"/>
    <cellStyle name="40% - Accent3 2 2 2 2 2 3" xfId="7706"/>
    <cellStyle name="40% - Accent3 2 2 2 2 2 4" xfId="9978"/>
    <cellStyle name="40% - Accent3 2 2 2 2 3" xfId="4299"/>
    <cellStyle name="40% - Accent3 2 2 2 2 4" xfId="6571"/>
    <cellStyle name="40% - Accent3 2 2 2 2 5" xfId="8843"/>
    <cellStyle name="40% - Accent3 2 2 2 3" xfId="1560"/>
    <cellStyle name="40% - Accent3 2 2 2 3 2" xfId="4980"/>
    <cellStyle name="40% - Accent3 2 2 2 3 3" xfId="7252"/>
    <cellStyle name="40% - Accent3 2 2 2 3 4" xfId="9524"/>
    <cellStyle name="40% - Accent3 2 2 2 4" xfId="3845"/>
    <cellStyle name="40% - Accent3 2 2 2 5" xfId="6117"/>
    <cellStyle name="40% - Accent3 2 2 2 6" xfId="8389"/>
    <cellStyle name="40% - Accent3 2 2 3" xfId="1106"/>
    <cellStyle name="40% - Accent3 2 2 3 2" xfId="2241"/>
    <cellStyle name="40% - Accent3 2 2 3 2 2" xfId="5661"/>
    <cellStyle name="40% - Accent3 2 2 3 2 3" xfId="7933"/>
    <cellStyle name="40% - Accent3 2 2 3 2 4" xfId="10205"/>
    <cellStyle name="40% - Accent3 2 2 3 3" xfId="4526"/>
    <cellStyle name="40% - Accent3 2 2 3 4" xfId="6798"/>
    <cellStyle name="40% - Accent3 2 2 3 5" xfId="9070"/>
    <cellStyle name="40% - Accent3 2 2 4" xfId="652"/>
    <cellStyle name="40% - Accent3 2 2 4 2" xfId="1787"/>
    <cellStyle name="40% - Accent3 2 2 4 2 2" xfId="5207"/>
    <cellStyle name="40% - Accent3 2 2 4 2 3" xfId="7479"/>
    <cellStyle name="40% - Accent3 2 2 4 2 4" xfId="9751"/>
    <cellStyle name="40% - Accent3 2 2 4 3" xfId="4072"/>
    <cellStyle name="40% - Accent3 2 2 4 4" xfId="6344"/>
    <cellStyle name="40% - Accent3 2 2 4 5" xfId="8616"/>
    <cellStyle name="40% - Accent3 2 2 5" xfId="1333"/>
    <cellStyle name="40% - Accent3 2 2 5 2" xfId="4753"/>
    <cellStyle name="40% - Accent3 2 2 5 3" xfId="7025"/>
    <cellStyle name="40% - Accent3 2 2 5 4" xfId="9297"/>
    <cellStyle name="40% - Accent3 2 2 6" xfId="3618"/>
    <cellStyle name="40% - Accent3 2 2 7" xfId="5890"/>
    <cellStyle name="40% - Accent3 2 2 8" xfId="8162"/>
    <cellStyle name="40% - Accent3 2 3" xfId="131"/>
    <cellStyle name="40% - Accent3 2 3 2" xfId="369"/>
    <cellStyle name="40% - Accent3 2 3 2 2" xfId="823"/>
    <cellStyle name="40% - Accent3 2 3 2 2 2" xfId="1958"/>
    <cellStyle name="40% - Accent3 2 3 2 2 2 2" xfId="5378"/>
    <cellStyle name="40% - Accent3 2 3 2 2 2 3" xfId="7650"/>
    <cellStyle name="40% - Accent3 2 3 2 2 2 4" xfId="9922"/>
    <cellStyle name="40% - Accent3 2 3 2 2 3" xfId="4243"/>
    <cellStyle name="40% - Accent3 2 3 2 2 4" xfId="6515"/>
    <cellStyle name="40% - Accent3 2 3 2 2 5" xfId="8787"/>
    <cellStyle name="40% - Accent3 2 3 2 3" xfId="1504"/>
    <cellStyle name="40% - Accent3 2 3 2 3 2" xfId="4924"/>
    <cellStyle name="40% - Accent3 2 3 2 3 3" xfId="7196"/>
    <cellStyle name="40% - Accent3 2 3 2 3 4" xfId="9468"/>
    <cellStyle name="40% - Accent3 2 3 2 4" xfId="3789"/>
    <cellStyle name="40% - Accent3 2 3 2 5" xfId="6061"/>
    <cellStyle name="40% - Accent3 2 3 2 6" xfId="8333"/>
    <cellStyle name="40% - Accent3 2 3 3" xfId="1050"/>
    <cellStyle name="40% - Accent3 2 3 3 2" xfId="2185"/>
    <cellStyle name="40% - Accent3 2 3 3 2 2" xfId="5605"/>
    <cellStyle name="40% - Accent3 2 3 3 2 3" xfId="7877"/>
    <cellStyle name="40% - Accent3 2 3 3 2 4" xfId="10149"/>
    <cellStyle name="40% - Accent3 2 3 3 3" xfId="4470"/>
    <cellStyle name="40% - Accent3 2 3 3 4" xfId="6742"/>
    <cellStyle name="40% - Accent3 2 3 3 5" xfId="9014"/>
    <cellStyle name="40% - Accent3 2 3 4" xfId="596"/>
    <cellStyle name="40% - Accent3 2 3 4 2" xfId="1731"/>
    <cellStyle name="40% - Accent3 2 3 4 2 2" xfId="5151"/>
    <cellStyle name="40% - Accent3 2 3 4 2 3" xfId="7423"/>
    <cellStyle name="40% - Accent3 2 3 4 2 4" xfId="9695"/>
    <cellStyle name="40% - Accent3 2 3 4 3" xfId="4016"/>
    <cellStyle name="40% - Accent3 2 3 4 4" xfId="6288"/>
    <cellStyle name="40% - Accent3 2 3 4 5" xfId="8560"/>
    <cellStyle name="40% - Accent3 2 3 5" xfId="1277"/>
    <cellStyle name="40% - Accent3 2 3 5 2" xfId="4697"/>
    <cellStyle name="40% - Accent3 2 3 5 3" xfId="6969"/>
    <cellStyle name="40% - Accent3 2 3 5 4" xfId="9241"/>
    <cellStyle name="40% - Accent3 2 3 6" xfId="3562"/>
    <cellStyle name="40% - Accent3 2 3 7" xfId="5834"/>
    <cellStyle name="40% - Accent3 2 3 8" xfId="8106"/>
    <cellStyle name="40% - Accent3 2 4" xfId="257"/>
    <cellStyle name="40% - Accent3 2 4 2" xfId="484"/>
    <cellStyle name="40% - Accent3 2 4 2 2" xfId="938"/>
    <cellStyle name="40% - Accent3 2 4 2 2 2" xfId="2073"/>
    <cellStyle name="40% - Accent3 2 4 2 2 2 2" xfId="5493"/>
    <cellStyle name="40% - Accent3 2 4 2 2 2 3" xfId="7765"/>
    <cellStyle name="40% - Accent3 2 4 2 2 2 4" xfId="10037"/>
    <cellStyle name="40% - Accent3 2 4 2 2 3" xfId="4358"/>
    <cellStyle name="40% - Accent3 2 4 2 2 4" xfId="6630"/>
    <cellStyle name="40% - Accent3 2 4 2 2 5" xfId="8902"/>
    <cellStyle name="40% - Accent3 2 4 2 3" xfId="1619"/>
    <cellStyle name="40% - Accent3 2 4 2 3 2" xfId="5039"/>
    <cellStyle name="40% - Accent3 2 4 2 3 3" xfId="7311"/>
    <cellStyle name="40% - Accent3 2 4 2 3 4" xfId="9583"/>
    <cellStyle name="40% - Accent3 2 4 2 4" xfId="3904"/>
    <cellStyle name="40% - Accent3 2 4 2 5" xfId="6176"/>
    <cellStyle name="40% - Accent3 2 4 2 6" xfId="8448"/>
    <cellStyle name="40% - Accent3 2 4 3" xfId="1165"/>
    <cellStyle name="40% - Accent3 2 4 3 2" xfId="2300"/>
    <cellStyle name="40% - Accent3 2 4 3 2 2" xfId="5720"/>
    <cellStyle name="40% - Accent3 2 4 3 2 3" xfId="7992"/>
    <cellStyle name="40% - Accent3 2 4 3 2 4" xfId="10264"/>
    <cellStyle name="40% - Accent3 2 4 3 3" xfId="4585"/>
    <cellStyle name="40% - Accent3 2 4 3 4" xfId="6857"/>
    <cellStyle name="40% - Accent3 2 4 3 5" xfId="9129"/>
    <cellStyle name="40% - Accent3 2 4 4" xfId="711"/>
    <cellStyle name="40% - Accent3 2 4 4 2" xfId="1846"/>
    <cellStyle name="40% - Accent3 2 4 4 2 2" xfId="5266"/>
    <cellStyle name="40% - Accent3 2 4 4 2 3" xfId="7538"/>
    <cellStyle name="40% - Accent3 2 4 4 2 4" xfId="9810"/>
    <cellStyle name="40% - Accent3 2 4 4 3" xfId="4131"/>
    <cellStyle name="40% - Accent3 2 4 4 4" xfId="6403"/>
    <cellStyle name="40% - Accent3 2 4 4 5" xfId="8675"/>
    <cellStyle name="40% - Accent3 2 4 5" xfId="1392"/>
    <cellStyle name="40% - Accent3 2 4 5 2" xfId="4812"/>
    <cellStyle name="40% - Accent3 2 4 5 3" xfId="7084"/>
    <cellStyle name="40% - Accent3 2 4 5 4" xfId="9356"/>
    <cellStyle name="40% - Accent3 2 4 6" xfId="3677"/>
    <cellStyle name="40% - Accent3 2 4 7" xfId="5949"/>
    <cellStyle name="40% - Accent3 2 4 8" xfId="8221"/>
    <cellStyle name="40% - Accent3 2 5" xfId="313"/>
    <cellStyle name="40% - Accent3 2 5 2" xfId="767"/>
    <cellStyle name="40% - Accent3 2 5 2 2" xfId="1902"/>
    <cellStyle name="40% - Accent3 2 5 2 2 2" xfId="5322"/>
    <cellStyle name="40% - Accent3 2 5 2 2 3" xfId="7594"/>
    <cellStyle name="40% - Accent3 2 5 2 2 4" xfId="9866"/>
    <cellStyle name="40% - Accent3 2 5 2 3" xfId="4187"/>
    <cellStyle name="40% - Accent3 2 5 2 4" xfId="6459"/>
    <cellStyle name="40% - Accent3 2 5 2 5" xfId="8731"/>
    <cellStyle name="40% - Accent3 2 5 3" xfId="1448"/>
    <cellStyle name="40% - Accent3 2 5 3 2" xfId="4868"/>
    <cellStyle name="40% - Accent3 2 5 3 3" xfId="7140"/>
    <cellStyle name="40% - Accent3 2 5 3 4" xfId="9412"/>
    <cellStyle name="40% - Accent3 2 5 4" xfId="3733"/>
    <cellStyle name="40% - Accent3 2 5 5" xfId="6005"/>
    <cellStyle name="40% - Accent3 2 5 6" xfId="8277"/>
    <cellStyle name="40% - Accent3 2 6" xfId="994"/>
    <cellStyle name="40% - Accent3 2 6 2" xfId="2129"/>
    <cellStyle name="40% - Accent3 2 6 2 2" xfId="5549"/>
    <cellStyle name="40% - Accent3 2 6 2 3" xfId="7821"/>
    <cellStyle name="40% - Accent3 2 6 2 4" xfId="10093"/>
    <cellStyle name="40% - Accent3 2 6 3" xfId="4414"/>
    <cellStyle name="40% - Accent3 2 6 4" xfId="6686"/>
    <cellStyle name="40% - Accent3 2 6 5" xfId="8958"/>
    <cellStyle name="40% - Accent3 2 7" xfId="540"/>
    <cellStyle name="40% - Accent3 2 7 2" xfId="1675"/>
    <cellStyle name="40% - Accent3 2 7 2 2" xfId="5095"/>
    <cellStyle name="40% - Accent3 2 7 2 3" xfId="7367"/>
    <cellStyle name="40% - Accent3 2 7 2 4" xfId="9639"/>
    <cellStyle name="40% - Accent3 2 7 3" xfId="3960"/>
    <cellStyle name="40% - Accent3 2 7 4" xfId="6232"/>
    <cellStyle name="40% - Accent3 2 7 5" xfId="8504"/>
    <cellStyle name="40% - Accent3 2 8" xfId="1221"/>
    <cellStyle name="40% - Accent3 2 8 2" xfId="4641"/>
    <cellStyle name="40% - Accent3 2 8 3" xfId="6913"/>
    <cellStyle name="40% - Accent3 2 8 4" xfId="9185"/>
    <cellStyle name="40% - Accent3 2 9" xfId="3506"/>
    <cellStyle name="40% - Accent3 3" xfId="159"/>
    <cellStyle name="40% - Accent3 3 2" xfId="397"/>
    <cellStyle name="40% - Accent3 3 2 2" xfId="851"/>
    <cellStyle name="40% - Accent3 3 2 2 2" xfId="1986"/>
    <cellStyle name="40% - Accent3 3 2 2 2 2" xfId="5406"/>
    <cellStyle name="40% - Accent3 3 2 2 2 3" xfId="7678"/>
    <cellStyle name="40% - Accent3 3 2 2 2 4" xfId="9950"/>
    <cellStyle name="40% - Accent3 3 2 2 3" xfId="4271"/>
    <cellStyle name="40% - Accent3 3 2 2 4" xfId="6543"/>
    <cellStyle name="40% - Accent3 3 2 2 5" xfId="8815"/>
    <cellStyle name="40% - Accent3 3 2 3" xfId="1532"/>
    <cellStyle name="40% - Accent3 3 2 3 2" xfId="4952"/>
    <cellStyle name="40% - Accent3 3 2 3 3" xfId="7224"/>
    <cellStyle name="40% - Accent3 3 2 3 4" xfId="9496"/>
    <cellStyle name="40% - Accent3 3 2 4" xfId="3817"/>
    <cellStyle name="40% - Accent3 3 2 5" xfId="6089"/>
    <cellStyle name="40% - Accent3 3 2 6" xfId="8361"/>
    <cellStyle name="40% - Accent3 3 3" xfId="1078"/>
    <cellStyle name="40% - Accent3 3 3 2" xfId="2213"/>
    <cellStyle name="40% - Accent3 3 3 2 2" xfId="5633"/>
    <cellStyle name="40% - Accent3 3 3 2 3" xfId="7905"/>
    <cellStyle name="40% - Accent3 3 3 2 4" xfId="10177"/>
    <cellStyle name="40% - Accent3 3 3 3" xfId="4498"/>
    <cellStyle name="40% - Accent3 3 3 4" xfId="6770"/>
    <cellStyle name="40% - Accent3 3 3 5" xfId="9042"/>
    <cellStyle name="40% - Accent3 3 4" xfId="624"/>
    <cellStyle name="40% - Accent3 3 4 2" xfId="1759"/>
    <cellStyle name="40% - Accent3 3 4 2 2" xfId="5179"/>
    <cellStyle name="40% - Accent3 3 4 2 3" xfId="7451"/>
    <cellStyle name="40% - Accent3 3 4 2 4" xfId="9723"/>
    <cellStyle name="40% - Accent3 3 4 3" xfId="4044"/>
    <cellStyle name="40% - Accent3 3 4 4" xfId="6316"/>
    <cellStyle name="40% - Accent3 3 4 5" xfId="8588"/>
    <cellStyle name="40% - Accent3 3 5" xfId="1305"/>
    <cellStyle name="40% - Accent3 3 5 2" xfId="4725"/>
    <cellStyle name="40% - Accent3 3 5 3" xfId="6997"/>
    <cellStyle name="40% - Accent3 3 5 4" xfId="9269"/>
    <cellStyle name="40% - Accent3 3 6" xfId="3590"/>
    <cellStyle name="40% - Accent3 3 7" xfId="5862"/>
    <cellStyle name="40% - Accent3 3 8" xfId="8134"/>
    <cellStyle name="40% - Accent3 4" xfId="103"/>
    <cellStyle name="40% - Accent3 4 2" xfId="341"/>
    <cellStyle name="40% - Accent3 4 2 2" xfId="795"/>
    <cellStyle name="40% - Accent3 4 2 2 2" xfId="1930"/>
    <cellStyle name="40% - Accent3 4 2 2 2 2" xfId="5350"/>
    <cellStyle name="40% - Accent3 4 2 2 2 3" xfId="7622"/>
    <cellStyle name="40% - Accent3 4 2 2 2 4" xfId="9894"/>
    <cellStyle name="40% - Accent3 4 2 2 3" xfId="4215"/>
    <cellStyle name="40% - Accent3 4 2 2 4" xfId="6487"/>
    <cellStyle name="40% - Accent3 4 2 2 5" xfId="8759"/>
    <cellStyle name="40% - Accent3 4 2 3" xfId="1476"/>
    <cellStyle name="40% - Accent3 4 2 3 2" xfId="4896"/>
    <cellStyle name="40% - Accent3 4 2 3 3" xfId="7168"/>
    <cellStyle name="40% - Accent3 4 2 3 4" xfId="9440"/>
    <cellStyle name="40% - Accent3 4 2 4" xfId="3761"/>
    <cellStyle name="40% - Accent3 4 2 5" xfId="6033"/>
    <cellStyle name="40% - Accent3 4 2 6" xfId="8305"/>
    <cellStyle name="40% - Accent3 4 3" xfId="1022"/>
    <cellStyle name="40% - Accent3 4 3 2" xfId="2157"/>
    <cellStyle name="40% - Accent3 4 3 2 2" xfId="5577"/>
    <cellStyle name="40% - Accent3 4 3 2 3" xfId="7849"/>
    <cellStyle name="40% - Accent3 4 3 2 4" xfId="10121"/>
    <cellStyle name="40% - Accent3 4 3 3" xfId="4442"/>
    <cellStyle name="40% - Accent3 4 3 4" xfId="6714"/>
    <cellStyle name="40% - Accent3 4 3 5" xfId="8986"/>
    <cellStyle name="40% - Accent3 4 4" xfId="568"/>
    <cellStyle name="40% - Accent3 4 4 2" xfId="1703"/>
    <cellStyle name="40% - Accent3 4 4 2 2" xfId="5123"/>
    <cellStyle name="40% - Accent3 4 4 2 3" xfId="7395"/>
    <cellStyle name="40% - Accent3 4 4 2 4" xfId="9667"/>
    <cellStyle name="40% - Accent3 4 4 3" xfId="3988"/>
    <cellStyle name="40% - Accent3 4 4 4" xfId="6260"/>
    <cellStyle name="40% - Accent3 4 4 5" xfId="8532"/>
    <cellStyle name="40% - Accent3 4 5" xfId="1249"/>
    <cellStyle name="40% - Accent3 4 5 2" xfId="4669"/>
    <cellStyle name="40% - Accent3 4 5 3" xfId="6941"/>
    <cellStyle name="40% - Accent3 4 5 4" xfId="9213"/>
    <cellStyle name="40% - Accent3 4 6" xfId="3534"/>
    <cellStyle name="40% - Accent3 4 7" xfId="5806"/>
    <cellStyle name="40% - Accent3 4 8" xfId="8078"/>
    <cellStyle name="40% - Accent3 5" xfId="218"/>
    <cellStyle name="40% - Accent3 5 2" xfId="456"/>
    <cellStyle name="40% - Accent3 5 2 2" xfId="910"/>
    <cellStyle name="40% - Accent3 5 2 2 2" xfId="2045"/>
    <cellStyle name="40% - Accent3 5 2 2 2 2" xfId="5465"/>
    <cellStyle name="40% - Accent3 5 2 2 2 3" xfId="7737"/>
    <cellStyle name="40% - Accent3 5 2 2 2 4" xfId="10009"/>
    <cellStyle name="40% - Accent3 5 2 2 3" xfId="4330"/>
    <cellStyle name="40% - Accent3 5 2 2 4" xfId="6602"/>
    <cellStyle name="40% - Accent3 5 2 2 5" xfId="8874"/>
    <cellStyle name="40% - Accent3 5 2 3" xfId="1591"/>
    <cellStyle name="40% - Accent3 5 2 3 2" xfId="5011"/>
    <cellStyle name="40% - Accent3 5 2 3 3" xfId="7283"/>
    <cellStyle name="40% - Accent3 5 2 3 4" xfId="9555"/>
    <cellStyle name="40% - Accent3 5 2 4" xfId="3876"/>
    <cellStyle name="40% - Accent3 5 2 5" xfId="6148"/>
    <cellStyle name="40% - Accent3 5 2 6" xfId="8420"/>
    <cellStyle name="40% - Accent3 5 3" xfId="1137"/>
    <cellStyle name="40% - Accent3 5 3 2" xfId="2272"/>
    <cellStyle name="40% - Accent3 5 3 2 2" xfId="5692"/>
    <cellStyle name="40% - Accent3 5 3 2 3" xfId="7964"/>
    <cellStyle name="40% - Accent3 5 3 2 4" xfId="10236"/>
    <cellStyle name="40% - Accent3 5 3 3" xfId="4557"/>
    <cellStyle name="40% - Accent3 5 3 4" xfId="6829"/>
    <cellStyle name="40% - Accent3 5 3 5" xfId="9101"/>
    <cellStyle name="40% - Accent3 5 4" xfId="683"/>
    <cellStyle name="40% - Accent3 5 4 2" xfId="1818"/>
    <cellStyle name="40% - Accent3 5 4 2 2" xfId="5238"/>
    <cellStyle name="40% - Accent3 5 4 2 3" xfId="7510"/>
    <cellStyle name="40% - Accent3 5 4 2 4" xfId="9782"/>
    <cellStyle name="40% - Accent3 5 4 3" xfId="4103"/>
    <cellStyle name="40% - Accent3 5 4 4" xfId="6375"/>
    <cellStyle name="40% - Accent3 5 4 5" xfId="8647"/>
    <cellStyle name="40% - Accent3 5 5" xfId="1364"/>
    <cellStyle name="40% - Accent3 5 5 2" xfId="4784"/>
    <cellStyle name="40% - Accent3 5 5 3" xfId="7056"/>
    <cellStyle name="40% - Accent3 5 5 4" xfId="9328"/>
    <cellStyle name="40% - Accent3 5 6" xfId="3649"/>
    <cellStyle name="40% - Accent3 5 7" xfId="5921"/>
    <cellStyle name="40% - Accent3 5 8" xfId="8193"/>
    <cellStyle name="40% - Accent3 6" xfId="285"/>
    <cellStyle name="40% - Accent3 6 2" xfId="739"/>
    <cellStyle name="40% - Accent3 6 2 2" xfId="1874"/>
    <cellStyle name="40% - Accent3 6 2 2 2" xfId="5294"/>
    <cellStyle name="40% - Accent3 6 2 2 3" xfId="7566"/>
    <cellStyle name="40% - Accent3 6 2 2 4" xfId="9838"/>
    <cellStyle name="40% - Accent3 6 2 3" xfId="4159"/>
    <cellStyle name="40% - Accent3 6 2 4" xfId="6431"/>
    <cellStyle name="40% - Accent3 6 2 5" xfId="8703"/>
    <cellStyle name="40% - Accent3 6 3" xfId="1420"/>
    <cellStyle name="40% - Accent3 6 3 2" xfId="4840"/>
    <cellStyle name="40% - Accent3 6 3 3" xfId="7112"/>
    <cellStyle name="40% - Accent3 6 3 4" xfId="9384"/>
    <cellStyle name="40% - Accent3 6 4" xfId="3705"/>
    <cellStyle name="40% - Accent3 6 5" xfId="5977"/>
    <cellStyle name="40% - Accent3 6 6" xfId="8249"/>
    <cellStyle name="40% - Accent3 7" xfId="966"/>
    <cellStyle name="40% - Accent3 7 2" xfId="2101"/>
    <cellStyle name="40% - Accent3 7 2 2" xfId="5521"/>
    <cellStyle name="40% - Accent3 7 2 3" xfId="7793"/>
    <cellStyle name="40% - Accent3 7 2 4" xfId="10065"/>
    <cellStyle name="40% - Accent3 7 3" xfId="4386"/>
    <cellStyle name="40% - Accent3 7 4" xfId="6658"/>
    <cellStyle name="40% - Accent3 7 5" xfId="8930"/>
    <cellStyle name="40% - Accent3 8" xfId="512"/>
    <cellStyle name="40% - Accent3 8 2" xfId="1647"/>
    <cellStyle name="40% - Accent3 8 2 2" xfId="5067"/>
    <cellStyle name="40% - Accent3 8 2 3" xfId="7339"/>
    <cellStyle name="40% - Accent3 8 2 4" xfId="9611"/>
    <cellStyle name="40% - Accent3 8 3" xfId="3932"/>
    <cellStyle name="40% - Accent3 8 4" xfId="6204"/>
    <cellStyle name="40% - Accent3 8 5" xfId="8476"/>
    <cellStyle name="40% - Accent3 9" xfId="1193"/>
    <cellStyle name="40% - Accent3 9 2" xfId="4613"/>
    <cellStyle name="40% - Accent3 9 3" xfId="6885"/>
    <cellStyle name="40% - Accent3 9 4" xfId="9157"/>
    <cellStyle name="40% - Accent4" xfId="31" builtinId="43" customBuiltin="1"/>
    <cellStyle name="40% - Accent4 10" xfId="3480"/>
    <cellStyle name="40% - Accent4 11" xfId="5752"/>
    <cellStyle name="40% - Accent4 12" xfId="8024"/>
    <cellStyle name="40% - Accent4 2" xfId="77"/>
    <cellStyle name="40% - Accent4 2 10" xfId="5780"/>
    <cellStyle name="40% - Accent4 2 11" xfId="8052"/>
    <cellStyle name="40% - Accent4 2 2" xfId="189"/>
    <cellStyle name="40% - Accent4 2 2 2" xfId="427"/>
    <cellStyle name="40% - Accent4 2 2 2 2" xfId="881"/>
    <cellStyle name="40% - Accent4 2 2 2 2 2" xfId="2016"/>
    <cellStyle name="40% - Accent4 2 2 2 2 2 2" xfId="5436"/>
    <cellStyle name="40% - Accent4 2 2 2 2 2 3" xfId="7708"/>
    <cellStyle name="40% - Accent4 2 2 2 2 2 4" xfId="9980"/>
    <cellStyle name="40% - Accent4 2 2 2 2 3" xfId="4301"/>
    <cellStyle name="40% - Accent4 2 2 2 2 4" xfId="6573"/>
    <cellStyle name="40% - Accent4 2 2 2 2 5" xfId="8845"/>
    <cellStyle name="40% - Accent4 2 2 2 3" xfId="1562"/>
    <cellStyle name="40% - Accent4 2 2 2 3 2" xfId="4982"/>
    <cellStyle name="40% - Accent4 2 2 2 3 3" xfId="7254"/>
    <cellStyle name="40% - Accent4 2 2 2 3 4" xfId="9526"/>
    <cellStyle name="40% - Accent4 2 2 2 4" xfId="3847"/>
    <cellStyle name="40% - Accent4 2 2 2 5" xfId="6119"/>
    <cellStyle name="40% - Accent4 2 2 2 6" xfId="8391"/>
    <cellStyle name="40% - Accent4 2 2 3" xfId="1108"/>
    <cellStyle name="40% - Accent4 2 2 3 2" xfId="2243"/>
    <cellStyle name="40% - Accent4 2 2 3 2 2" xfId="5663"/>
    <cellStyle name="40% - Accent4 2 2 3 2 3" xfId="7935"/>
    <cellStyle name="40% - Accent4 2 2 3 2 4" xfId="10207"/>
    <cellStyle name="40% - Accent4 2 2 3 3" xfId="4528"/>
    <cellStyle name="40% - Accent4 2 2 3 4" xfId="6800"/>
    <cellStyle name="40% - Accent4 2 2 3 5" xfId="9072"/>
    <cellStyle name="40% - Accent4 2 2 4" xfId="654"/>
    <cellStyle name="40% - Accent4 2 2 4 2" xfId="1789"/>
    <cellStyle name="40% - Accent4 2 2 4 2 2" xfId="5209"/>
    <cellStyle name="40% - Accent4 2 2 4 2 3" xfId="7481"/>
    <cellStyle name="40% - Accent4 2 2 4 2 4" xfId="9753"/>
    <cellStyle name="40% - Accent4 2 2 4 3" xfId="4074"/>
    <cellStyle name="40% - Accent4 2 2 4 4" xfId="6346"/>
    <cellStyle name="40% - Accent4 2 2 4 5" xfId="8618"/>
    <cellStyle name="40% - Accent4 2 2 5" xfId="1335"/>
    <cellStyle name="40% - Accent4 2 2 5 2" xfId="4755"/>
    <cellStyle name="40% - Accent4 2 2 5 3" xfId="7027"/>
    <cellStyle name="40% - Accent4 2 2 5 4" xfId="9299"/>
    <cellStyle name="40% - Accent4 2 2 6" xfId="3620"/>
    <cellStyle name="40% - Accent4 2 2 7" xfId="5892"/>
    <cellStyle name="40% - Accent4 2 2 8" xfId="8164"/>
    <cellStyle name="40% - Accent4 2 3" xfId="133"/>
    <cellStyle name="40% - Accent4 2 3 2" xfId="371"/>
    <cellStyle name="40% - Accent4 2 3 2 2" xfId="825"/>
    <cellStyle name="40% - Accent4 2 3 2 2 2" xfId="1960"/>
    <cellStyle name="40% - Accent4 2 3 2 2 2 2" xfId="5380"/>
    <cellStyle name="40% - Accent4 2 3 2 2 2 3" xfId="7652"/>
    <cellStyle name="40% - Accent4 2 3 2 2 2 4" xfId="9924"/>
    <cellStyle name="40% - Accent4 2 3 2 2 3" xfId="4245"/>
    <cellStyle name="40% - Accent4 2 3 2 2 4" xfId="6517"/>
    <cellStyle name="40% - Accent4 2 3 2 2 5" xfId="8789"/>
    <cellStyle name="40% - Accent4 2 3 2 3" xfId="1506"/>
    <cellStyle name="40% - Accent4 2 3 2 3 2" xfId="4926"/>
    <cellStyle name="40% - Accent4 2 3 2 3 3" xfId="7198"/>
    <cellStyle name="40% - Accent4 2 3 2 3 4" xfId="9470"/>
    <cellStyle name="40% - Accent4 2 3 2 4" xfId="3791"/>
    <cellStyle name="40% - Accent4 2 3 2 5" xfId="6063"/>
    <cellStyle name="40% - Accent4 2 3 2 6" xfId="8335"/>
    <cellStyle name="40% - Accent4 2 3 3" xfId="1052"/>
    <cellStyle name="40% - Accent4 2 3 3 2" xfId="2187"/>
    <cellStyle name="40% - Accent4 2 3 3 2 2" xfId="5607"/>
    <cellStyle name="40% - Accent4 2 3 3 2 3" xfId="7879"/>
    <cellStyle name="40% - Accent4 2 3 3 2 4" xfId="10151"/>
    <cellStyle name="40% - Accent4 2 3 3 3" xfId="4472"/>
    <cellStyle name="40% - Accent4 2 3 3 4" xfId="6744"/>
    <cellStyle name="40% - Accent4 2 3 3 5" xfId="9016"/>
    <cellStyle name="40% - Accent4 2 3 4" xfId="598"/>
    <cellStyle name="40% - Accent4 2 3 4 2" xfId="1733"/>
    <cellStyle name="40% - Accent4 2 3 4 2 2" xfId="5153"/>
    <cellStyle name="40% - Accent4 2 3 4 2 3" xfId="7425"/>
    <cellStyle name="40% - Accent4 2 3 4 2 4" xfId="9697"/>
    <cellStyle name="40% - Accent4 2 3 4 3" xfId="4018"/>
    <cellStyle name="40% - Accent4 2 3 4 4" xfId="6290"/>
    <cellStyle name="40% - Accent4 2 3 4 5" xfId="8562"/>
    <cellStyle name="40% - Accent4 2 3 5" xfId="1279"/>
    <cellStyle name="40% - Accent4 2 3 5 2" xfId="4699"/>
    <cellStyle name="40% - Accent4 2 3 5 3" xfId="6971"/>
    <cellStyle name="40% - Accent4 2 3 5 4" xfId="9243"/>
    <cellStyle name="40% - Accent4 2 3 6" xfId="3564"/>
    <cellStyle name="40% - Accent4 2 3 7" xfId="5836"/>
    <cellStyle name="40% - Accent4 2 3 8" xfId="8108"/>
    <cellStyle name="40% - Accent4 2 4" xfId="259"/>
    <cellStyle name="40% - Accent4 2 4 2" xfId="486"/>
    <cellStyle name="40% - Accent4 2 4 2 2" xfId="940"/>
    <cellStyle name="40% - Accent4 2 4 2 2 2" xfId="2075"/>
    <cellStyle name="40% - Accent4 2 4 2 2 2 2" xfId="5495"/>
    <cellStyle name="40% - Accent4 2 4 2 2 2 3" xfId="7767"/>
    <cellStyle name="40% - Accent4 2 4 2 2 2 4" xfId="10039"/>
    <cellStyle name="40% - Accent4 2 4 2 2 3" xfId="4360"/>
    <cellStyle name="40% - Accent4 2 4 2 2 4" xfId="6632"/>
    <cellStyle name="40% - Accent4 2 4 2 2 5" xfId="8904"/>
    <cellStyle name="40% - Accent4 2 4 2 3" xfId="1621"/>
    <cellStyle name="40% - Accent4 2 4 2 3 2" xfId="5041"/>
    <cellStyle name="40% - Accent4 2 4 2 3 3" xfId="7313"/>
    <cellStyle name="40% - Accent4 2 4 2 3 4" xfId="9585"/>
    <cellStyle name="40% - Accent4 2 4 2 4" xfId="3906"/>
    <cellStyle name="40% - Accent4 2 4 2 5" xfId="6178"/>
    <cellStyle name="40% - Accent4 2 4 2 6" xfId="8450"/>
    <cellStyle name="40% - Accent4 2 4 3" xfId="1167"/>
    <cellStyle name="40% - Accent4 2 4 3 2" xfId="2302"/>
    <cellStyle name="40% - Accent4 2 4 3 2 2" xfId="5722"/>
    <cellStyle name="40% - Accent4 2 4 3 2 3" xfId="7994"/>
    <cellStyle name="40% - Accent4 2 4 3 2 4" xfId="10266"/>
    <cellStyle name="40% - Accent4 2 4 3 3" xfId="4587"/>
    <cellStyle name="40% - Accent4 2 4 3 4" xfId="6859"/>
    <cellStyle name="40% - Accent4 2 4 3 5" xfId="9131"/>
    <cellStyle name="40% - Accent4 2 4 4" xfId="713"/>
    <cellStyle name="40% - Accent4 2 4 4 2" xfId="1848"/>
    <cellStyle name="40% - Accent4 2 4 4 2 2" xfId="5268"/>
    <cellStyle name="40% - Accent4 2 4 4 2 3" xfId="7540"/>
    <cellStyle name="40% - Accent4 2 4 4 2 4" xfId="9812"/>
    <cellStyle name="40% - Accent4 2 4 4 3" xfId="4133"/>
    <cellStyle name="40% - Accent4 2 4 4 4" xfId="6405"/>
    <cellStyle name="40% - Accent4 2 4 4 5" xfId="8677"/>
    <cellStyle name="40% - Accent4 2 4 5" xfId="1394"/>
    <cellStyle name="40% - Accent4 2 4 5 2" xfId="4814"/>
    <cellStyle name="40% - Accent4 2 4 5 3" xfId="7086"/>
    <cellStyle name="40% - Accent4 2 4 5 4" xfId="9358"/>
    <cellStyle name="40% - Accent4 2 4 6" xfId="3679"/>
    <cellStyle name="40% - Accent4 2 4 7" xfId="5951"/>
    <cellStyle name="40% - Accent4 2 4 8" xfId="8223"/>
    <cellStyle name="40% - Accent4 2 5" xfId="315"/>
    <cellStyle name="40% - Accent4 2 5 2" xfId="769"/>
    <cellStyle name="40% - Accent4 2 5 2 2" xfId="1904"/>
    <cellStyle name="40% - Accent4 2 5 2 2 2" xfId="5324"/>
    <cellStyle name="40% - Accent4 2 5 2 2 3" xfId="7596"/>
    <cellStyle name="40% - Accent4 2 5 2 2 4" xfId="9868"/>
    <cellStyle name="40% - Accent4 2 5 2 3" xfId="4189"/>
    <cellStyle name="40% - Accent4 2 5 2 4" xfId="6461"/>
    <cellStyle name="40% - Accent4 2 5 2 5" xfId="8733"/>
    <cellStyle name="40% - Accent4 2 5 3" xfId="1450"/>
    <cellStyle name="40% - Accent4 2 5 3 2" xfId="4870"/>
    <cellStyle name="40% - Accent4 2 5 3 3" xfId="7142"/>
    <cellStyle name="40% - Accent4 2 5 3 4" xfId="9414"/>
    <cellStyle name="40% - Accent4 2 5 4" xfId="3735"/>
    <cellStyle name="40% - Accent4 2 5 5" xfId="6007"/>
    <cellStyle name="40% - Accent4 2 5 6" xfId="8279"/>
    <cellStyle name="40% - Accent4 2 6" xfId="996"/>
    <cellStyle name="40% - Accent4 2 6 2" xfId="2131"/>
    <cellStyle name="40% - Accent4 2 6 2 2" xfId="5551"/>
    <cellStyle name="40% - Accent4 2 6 2 3" xfId="7823"/>
    <cellStyle name="40% - Accent4 2 6 2 4" xfId="10095"/>
    <cellStyle name="40% - Accent4 2 6 3" xfId="4416"/>
    <cellStyle name="40% - Accent4 2 6 4" xfId="6688"/>
    <cellStyle name="40% - Accent4 2 6 5" xfId="8960"/>
    <cellStyle name="40% - Accent4 2 7" xfId="542"/>
    <cellStyle name="40% - Accent4 2 7 2" xfId="1677"/>
    <cellStyle name="40% - Accent4 2 7 2 2" xfId="5097"/>
    <cellStyle name="40% - Accent4 2 7 2 3" xfId="7369"/>
    <cellStyle name="40% - Accent4 2 7 2 4" xfId="9641"/>
    <cellStyle name="40% - Accent4 2 7 3" xfId="3962"/>
    <cellStyle name="40% - Accent4 2 7 4" xfId="6234"/>
    <cellStyle name="40% - Accent4 2 7 5" xfId="8506"/>
    <cellStyle name="40% - Accent4 2 8" xfId="1223"/>
    <cellStyle name="40% - Accent4 2 8 2" xfId="4643"/>
    <cellStyle name="40% - Accent4 2 8 3" xfId="6915"/>
    <cellStyle name="40% - Accent4 2 8 4" xfId="9187"/>
    <cellStyle name="40% - Accent4 2 9" xfId="3508"/>
    <cellStyle name="40% - Accent4 3" xfId="161"/>
    <cellStyle name="40% - Accent4 3 2" xfId="399"/>
    <cellStyle name="40% - Accent4 3 2 2" xfId="853"/>
    <cellStyle name="40% - Accent4 3 2 2 2" xfId="1988"/>
    <cellStyle name="40% - Accent4 3 2 2 2 2" xfId="5408"/>
    <cellStyle name="40% - Accent4 3 2 2 2 3" xfId="7680"/>
    <cellStyle name="40% - Accent4 3 2 2 2 4" xfId="9952"/>
    <cellStyle name="40% - Accent4 3 2 2 3" xfId="4273"/>
    <cellStyle name="40% - Accent4 3 2 2 4" xfId="6545"/>
    <cellStyle name="40% - Accent4 3 2 2 5" xfId="8817"/>
    <cellStyle name="40% - Accent4 3 2 3" xfId="1534"/>
    <cellStyle name="40% - Accent4 3 2 3 2" xfId="4954"/>
    <cellStyle name="40% - Accent4 3 2 3 3" xfId="7226"/>
    <cellStyle name="40% - Accent4 3 2 3 4" xfId="9498"/>
    <cellStyle name="40% - Accent4 3 2 4" xfId="3819"/>
    <cellStyle name="40% - Accent4 3 2 5" xfId="6091"/>
    <cellStyle name="40% - Accent4 3 2 6" xfId="8363"/>
    <cellStyle name="40% - Accent4 3 3" xfId="1080"/>
    <cellStyle name="40% - Accent4 3 3 2" xfId="2215"/>
    <cellStyle name="40% - Accent4 3 3 2 2" xfId="5635"/>
    <cellStyle name="40% - Accent4 3 3 2 3" xfId="7907"/>
    <cellStyle name="40% - Accent4 3 3 2 4" xfId="10179"/>
    <cellStyle name="40% - Accent4 3 3 3" xfId="4500"/>
    <cellStyle name="40% - Accent4 3 3 4" xfId="6772"/>
    <cellStyle name="40% - Accent4 3 3 5" xfId="9044"/>
    <cellStyle name="40% - Accent4 3 4" xfId="626"/>
    <cellStyle name="40% - Accent4 3 4 2" xfId="1761"/>
    <cellStyle name="40% - Accent4 3 4 2 2" xfId="5181"/>
    <cellStyle name="40% - Accent4 3 4 2 3" xfId="7453"/>
    <cellStyle name="40% - Accent4 3 4 2 4" xfId="9725"/>
    <cellStyle name="40% - Accent4 3 4 3" xfId="4046"/>
    <cellStyle name="40% - Accent4 3 4 4" xfId="6318"/>
    <cellStyle name="40% - Accent4 3 4 5" xfId="8590"/>
    <cellStyle name="40% - Accent4 3 5" xfId="1307"/>
    <cellStyle name="40% - Accent4 3 5 2" xfId="4727"/>
    <cellStyle name="40% - Accent4 3 5 3" xfId="6999"/>
    <cellStyle name="40% - Accent4 3 5 4" xfId="9271"/>
    <cellStyle name="40% - Accent4 3 6" xfId="3592"/>
    <cellStyle name="40% - Accent4 3 7" xfId="5864"/>
    <cellStyle name="40% - Accent4 3 8" xfId="8136"/>
    <cellStyle name="40% - Accent4 4" xfId="105"/>
    <cellStyle name="40% - Accent4 4 2" xfId="343"/>
    <cellStyle name="40% - Accent4 4 2 2" xfId="797"/>
    <cellStyle name="40% - Accent4 4 2 2 2" xfId="1932"/>
    <cellStyle name="40% - Accent4 4 2 2 2 2" xfId="5352"/>
    <cellStyle name="40% - Accent4 4 2 2 2 3" xfId="7624"/>
    <cellStyle name="40% - Accent4 4 2 2 2 4" xfId="9896"/>
    <cellStyle name="40% - Accent4 4 2 2 3" xfId="4217"/>
    <cellStyle name="40% - Accent4 4 2 2 4" xfId="6489"/>
    <cellStyle name="40% - Accent4 4 2 2 5" xfId="8761"/>
    <cellStyle name="40% - Accent4 4 2 3" xfId="1478"/>
    <cellStyle name="40% - Accent4 4 2 3 2" xfId="4898"/>
    <cellStyle name="40% - Accent4 4 2 3 3" xfId="7170"/>
    <cellStyle name="40% - Accent4 4 2 3 4" xfId="9442"/>
    <cellStyle name="40% - Accent4 4 2 4" xfId="3763"/>
    <cellStyle name="40% - Accent4 4 2 5" xfId="6035"/>
    <cellStyle name="40% - Accent4 4 2 6" xfId="8307"/>
    <cellStyle name="40% - Accent4 4 3" xfId="1024"/>
    <cellStyle name="40% - Accent4 4 3 2" xfId="2159"/>
    <cellStyle name="40% - Accent4 4 3 2 2" xfId="5579"/>
    <cellStyle name="40% - Accent4 4 3 2 3" xfId="7851"/>
    <cellStyle name="40% - Accent4 4 3 2 4" xfId="10123"/>
    <cellStyle name="40% - Accent4 4 3 3" xfId="4444"/>
    <cellStyle name="40% - Accent4 4 3 4" xfId="6716"/>
    <cellStyle name="40% - Accent4 4 3 5" xfId="8988"/>
    <cellStyle name="40% - Accent4 4 4" xfId="570"/>
    <cellStyle name="40% - Accent4 4 4 2" xfId="1705"/>
    <cellStyle name="40% - Accent4 4 4 2 2" xfId="5125"/>
    <cellStyle name="40% - Accent4 4 4 2 3" xfId="7397"/>
    <cellStyle name="40% - Accent4 4 4 2 4" xfId="9669"/>
    <cellStyle name="40% - Accent4 4 4 3" xfId="3990"/>
    <cellStyle name="40% - Accent4 4 4 4" xfId="6262"/>
    <cellStyle name="40% - Accent4 4 4 5" xfId="8534"/>
    <cellStyle name="40% - Accent4 4 5" xfId="1251"/>
    <cellStyle name="40% - Accent4 4 5 2" xfId="4671"/>
    <cellStyle name="40% - Accent4 4 5 3" xfId="6943"/>
    <cellStyle name="40% - Accent4 4 5 4" xfId="9215"/>
    <cellStyle name="40% - Accent4 4 6" xfId="3536"/>
    <cellStyle name="40% - Accent4 4 7" xfId="5808"/>
    <cellStyle name="40% - Accent4 4 8" xfId="8080"/>
    <cellStyle name="40% - Accent4 5" xfId="220"/>
    <cellStyle name="40% - Accent4 5 2" xfId="458"/>
    <cellStyle name="40% - Accent4 5 2 2" xfId="912"/>
    <cellStyle name="40% - Accent4 5 2 2 2" xfId="2047"/>
    <cellStyle name="40% - Accent4 5 2 2 2 2" xfId="5467"/>
    <cellStyle name="40% - Accent4 5 2 2 2 3" xfId="7739"/>
    <cellStyle name="40% - Accent4 5 2 2 2 4" xfId="10011"/>
    <cellStyle name="40% - Accent4 5 2 2 3" xfId="4332"/>
    <cellStyle name="40% - Accent4 5 2 2 4" xfId="6604"/>
    <cellStyle name="40% - Accent4 5 2 2 5" xfId="8876"/>
    <cellStyle name="40% - Accent4 5 2 3" xfId="1593"/>
    <cellStyle name="40% - Accent4 5 2 3 2" xfId="5013"/>
    <cellStyle name="40% - Accent4 5 2 3 3" xfId="7285"/>
    <cellStyle name="40% - Accent4 5 2 3 4" xfId="9557"/>
    <cellStyle name="40% - Accent4 5 2 4" xfId="3878"/>
    <cellStyle name="40% - Accent4 5 2 5" xfId="6150"/>
    <cellStyle name="40% - Accent4 5 2 6" xfId="8422"/>
    <cellStyle name="40% - Accent4 5 3" xfId="1139"/>
    <cellStyle name="40% - Accent4 5 3 2" xfId="2274"/>
    <cellStyle name="40% - Accent4 5 3 2 2" xfId="5694"/>
    <cellStyle name="40% - Accent4 5 3 2 3" xfId="7966"/>
    <cellStyle name="40% - Accent4 5 3 2 4" xfId="10238"/>
    <cellStyle name="40% - Accent4 5 3 3" xfId="4559"/>
    <cellStyle name="40% - Accent4 5 3 4" xfId="6831"/>
    <cellStyle name="40% - Accent4 5 3 5" xfId="9103"/>
    <cellStyle name="40% - Accent4 5 4" xfId="685"/>
    <cellStyle name="40% - Accent4 5 4 2" xfId="1820"/>
    <cellStyle name="40% - Accent4 5 4 2 2" xfId="5240"/>
    <cellStyle name="40% - Accent4 5 4 2 3" xfId="7512"/>
    <cellStyle name="40% - Accent4 5 4 2 4" xfId="9784"/>
    <cellStyle name="40% - Accent4 5 4 3" xfId="4105"/>
    <cellStyle name="40% - Accent4 5 4 4" xfId="6377"/>
    <cellStyle name="40% - Accent4 5 4 5" xfId="8649"/>
    <cellStyle name="40% - Accent4 5 5" xfId="1366"/>
    <cellStyle name="40% - Accent4 5 5 2" xfId="4786"/>
    <cellStyle name="40% - Accent4 5 5 3" xfId="7058"/>
    <cellStyle name="40% - Accent4 5 5 4" xfId="9330"/>
    <cellStyle name="40% - Accent4 5 6" xfId="3651"/>
    <cellStyle name="40% - Accent4 5 7" xfId="5923"/>
    <cellStyle name="40% - Accent4 5 8" xfId="8195"/>
    <cellStyle name="40% - Accent4 6" xfId="287"/>
    <cellStyle name="40% - Accent4 6 2" xfId="741"/>
    <cellStyle name="40% - Accent4 6 2 2" xfId="1876"/>
    <cellStyle name="40% - Accent4 6 2 2 2" xfId="5296"/>
    <cellStyle name="40% - Accent4 6 2 2 3" xfId="7568"/>
    <cellStyle name="40% - Accent4 6 2 2 4" xfId="9840"/>
    <cellStyle name="40% - Accent4 6 2 3" xfId="4161"/>
    <cellStyle name="40% - Accent4 6 2 4" xfId="6433"/>
    <cellStyle name="40% - Accent4 6 2 5" xfId="8705"/>
    <cellStyle name="40% - Accent4 6 3" xfId="1422"/>
    <cellStyle name="40% - Accent4 6 3 2" xfId="4842"/>
    <cellStyle name="40% - Accent4 6 3 3" xfId="7114"/>
    <cellStyle name="40% - Accent4 6 3 4" xfId="9386"/>
    <cellStyle name="40% - Accent4 6 4" xfId="3707"/>
    <cellStyle name="40% - Accent4 6 5" xfId="5979"/>
    <cellStyle name="40% - Accent4 6 6" xfId="8251"/>
    <cellStyle name="40% - Accent4 7" xfId="968"/>
    <cellStyle name="40% - Accent4 7 2" xfId="2103"/>
    <cellStyle name="40% - Accent4 7 2 2" xfId="5523"/>
    <cellStyle name="40% - Accent4 7 2 3" xfId="7795"/>
    <cellStyle name="40% - Accent4 7 2 4" xfId="10067"/>
    <cellStyle name="40% - Accent4 7 3" xfId="4388"/>
    <cellStyle name="40% - Accent4 7 4" xfId="6660"/>
    <cellStyle name="40% - Accent4 7 5" xfId="8932"/>
    <cellStyle name="40% - Accent4 8" xfId="514"/>
    <cellStyle name="40% - Accent4 8 2" xfId="1649"/>
    <cellStyle name="40% - Accent4 8 2 2" xfId="5069"/>
    <cellStyle name="40% - Accent4 8 2 3" xfId="7341"/>
    <cellStyle name="40% - Accent4 8 2 4" xfId="9613"/>
    <cellStyle name="40% - Accent4 8 3" xfId="3934"/>
    <cellStyle name="40% - Accent4 8 4" xfId="6206"/>
    <cellStyle name="40% - Accent4 8 5" xfId="8478"/>
    <cellStyle name="40% - Accent4 9" xfId="1195"/>
    <cellStyle name="40% - Accent4 9 2" xfId="4615"/>
    <cellStyle name="40% - Accent4 9 3" xfId="6887"/>
    <cellStyle name="40% - Accent4 9 4" xfId="9159"/>
    <cellStyle name="40% - Accent5" xfId="34" builtinId="47" customBuiltin="1"/>
    <cellStyle name="40% - Accent5 10" xfId="3482"/>
    <cellStyle name="40% - Accent5 11" xfId="5754"/>
    <cellStyle name="40% - Accent5 12" xfId="8026"/>
    <cellStyle name="40% - Accent5 2" xfId="79"/>
    <cellStyle name="40% - Accent5 2 10" xfId="5782"/>
    <cellStyle name="40% - Accent5 2 11" xfId="8054"/>
    <cellStyle name="40% - Accent5 2 2" xfId="191"/>
    <cellStyle name="40% - Accent5 2 2 2" xfId="429"/>
    <cellStyle name="40% - Accent5 2 2 2 2" xfId="883"/>
    <cellStyle name="40% - Accent5 2 2 2 2 2" xfId="2018"/>
    <cellStyle name="40% - Accent5 2 2 2 2 2 2" xfId="5438"/>
    <cellStyle name="40% - Accent5 2 2 2 2 2 3" xfId="7710"/>
    <cellStyle name="40% - Accent5 2 2 2 2 2 4" xfId="9982"/>
    <cellStyle name="40% - Accent5 2 2 2 2 3" xfId="4303"/>
    <cellStyle name="40% - Accent5 2 2 2 2 4" xfId="6575"/>
    <cellStyle name="40% - Accent5 2 2 2 2 5" xfId="8847"/>
    <cellStyle name="40% - Accent5 2 2 2 3" xfId="1564"/>
    <cellStyle name="40% - Accent5 2 2 2 3 2" xfId="4984"/>
    <cellStyle name="40% - Accent5 2 2 2 3 3" xfId="7256"/>
    <cellStyle name="40% - Accent5 2 2 2 3 4" xfId="9528"/>
    <cellStyle name="40% - Accent5 2 2 2 4" xfId="3849"/>
    <cellStyle name="40% - Accent5 2 2 2 5" xfId="6121"/>
    <cellStyle name="40% - Accent5 2 2 2 6" xfId="8393"/>
    <cellStyle name="40% - Accent5 2 2 3" xfId="1110"/>
    <cellStyle name="40% - Accent5 2 2 3 2" xfId="2245"/>
    <cellStyle name="40% - Accent5 2 2 3 2 2" xfId="5665"/>
    <cellStyle name="40% - Accent5 2 2 3 2 3" xfId="7937"/>
    <cellStyle name="40% - Accent5 2 2 3 2 4" xfId="10209"/>
    <cellStyle name="40% - Accent5 2 2 3 3" xfId="4530"/>
    <cellStyle name="40% - Accent5 2 2 3 4" xfId="6802"/>
    <cellStyle name="40% - Accent5 2 2 3 5" xfId="9074"/>
    <cellStyle name="40% - Accent5 2 2 4" xfId="656"/>
    <cellStyle name="40% - Accent5 2 2 4 2" xfId="1791"/>
    <cellStyle name="40% - Accent5 2 2 4 2 2" xfId="5211"/>
    <cellStyle name="40% - Accent5 2 2 4 2 3" xfId="7483"/>
    <cellStyle name="40% - Accent5 2 2 4 2 4" xfId="9755"/>
    <cellStyle name="40% - Accent5 2 2 4 3" xfId="4076"/>
    <cellStyle name="40% - Accent5 2 2 4 4" xfId="6348"/>
    <cellStyle name="40% - Accent5 2 2 4 5" xfId="8620"/>
    <cellStyle name="40% - Accent5 2 2 5" xfId="1337"/>
    <cellStyle name="40% - Accent5 2 2 5 2" xfId="4757"/>
    <cellStyle name="40% - Accent5 2 2 5 3" xfId="7029"/>
    <cellStyle name="40% - Accent5 2 2 5 4" xfId="9301"/>
    <cellStyle name="40% - Accent5 2 2 6" xfId="3622"/>
    <cellStyle name="40% - Accent5 2 2 7" xfId="5894"/>
    <cellStyle name="40% - Accent5 2 2 8" xfId="8166"/>
    <cellStyle name="40% - Accent5 2 3" xfId="135"/>
    <cellStyle name="40% - Accent5 2 3 2" xfId="373"/>
    <cellStyle name="40% - Accent5 2 3 2 2" xfId="827"/>
    <cellStyle name="40% - Accent5 2 3 2 2 2" xfId="1962"/>
    <cellStyle name="40% - Accent5 2 3 2 2 2 2" xfId="5382"/>
    <cellStyle name="40% - Accent5 2 3 2 2 2 3" xfId="7654"/>
    <cellStyle name="40% - Accent5 2 3 2 2 2 4" xfId="9926"/>
    <cellStyle name="40% - Accent5 2 3 2 2 3" xfId="4247"/>
    <cellStyle name="40% - Accent5 2 3 2 2 4" xfId="6519"/>
    <cellStyle name="40% - Accent5 2 3 2 2 5" xfId="8791"/>
    <cellStyle name="40% - Accent5 2 3 2 3" xfId="1508"/>
    <cellStyle name="40% - Accent5 2 3 2 3 2" xfId="4928"/>
    <cellStyle name="40% - Accent5 2 3 2 3 3" xfId="7200"/>
    <cellStyle name="40% - Accent5 2 3 2 3 4" xfId="9472"/>
    <cellStyle name="40% - Accent5 2 3 2 4" xfId="3793"/>
    <cellStyle name="40% - Accent5 2 3 2 5" xfId="6065"/>
    <cellStyle name="40% - Accent5 2 3 2 6" xfId="8337"/>
    <cellStyle name="40% - Accent5 2 3 3" xfId="1054"/>
    <cellStyle name="40% - Accent5 2 3 3 2" xfId="2189"/>
    <cellStyle name="40% - Accent5 2 3 3 2 2" xfId="5609"/>
    <cellStyle name="40% - Accent5 2 3 3 2 3" xfId="7881"/>
    <cellStyle name="40% - Accent5 2 3 3 2 4" xfId="10153"/>
    <cellStyle name="40% - Accent5 2 3 3 3" xfId="4474"/>
    <cellStyle name="40% - Accent5 2 3 3 4" xfId="6746"/>
    <cellStyle name="40% - Accent5 2 3 3 5" xfId="9018"/>
    <cellStyle name="40% - Accent5 2 3 4" xfId="600"/>
    <cellStyle name="40% - Accent5 2 3 4 2" xfId="1735"/>
    <cellStyle name="40% - Accent5 2 3 4 2 2" xfId="5155"/>
    <cellStyle name="40% - Accent5 2 3 4 2 3" xfId="7427"/>
    <cellStyle name="40% - Accent5 2 3 4 2 4" xfId="9699"/>
    <cellStyle name="40% - Accent5 2 3 4 3" xfId="4020"/>
    <cellStyle name="40% - Accent5 2 3 4 4" xfId="6292"/>
    <cellStyle name="40% - Accent5 2 3 4 5" xfId="8564"/>
    <cellStyle name="40% - Accent5 2 3 5" xfId="1281"/>
    <cellStyle name="40% - Accent5 2 3 5 2" xfId="4701"/>
    <cellStyle name="40% - Accent5 2 3 5 3" xfId="6973"/>
    <cellStyle name="40% - Accent5 2 3 5 4" xfId="9245"/>
    <cellStyle name="40% - Accent5 2 3 6" xfId="3566"/>
    <cellStyle name="40% - Accent5 2 3 7" xfId="5838"/>
    <cellStyle name="40% - Accent5 2 3 8" xfId="8110"/>
    <cellStyle name="40% - Accent5 2 4" xfId="261"/>
    <cellStyle name="40% - Accent5 2 4 2" xfId="488"/>
    <cellStyle name="40% - Accent5 2 4 2 2" xfId="942"/>
    <cellStyle name="40% - Accent5 2 4 2 2 2" xfId="2077"/>
    <cellStyle name="40% - Accent5 2 4 2 2 2 2" xfId="5497"/>
    <cellStyle name="40% - Accent5 2 4 2 2 2 3" xfId="7769"/>
    <cellStyle name="40% - Accent5 2 4 2 2 2 4" xfId="10041"/>
    <cellStyle name="40% - Accent5 2 4 2 2 3" xfId="4362"/>
    <cellStyle name="40% - Accent5 2 4 2 2 4" xfId="6634"/>
    <cellStyle name="40% - Accent5 2 4 2 2 5" xfId="8906"/>
    <cellStyle name="40% - Accent5 2 4 2 3" xfId="1623"/>
    <cellStyle name="40% - Accent5 2 4 2 3 2" xfId="5043"/>
    <cellStyle name="40% - Accent5 2 4 2 3 3" xfId="7315"/>
    <cellStyle name="40% - Accent5 2 4 2 3 4" xfId="9587"/>
    <cellStyle name="40% - Accent5 2 4 2 4" xfId="3908"/>
    <cellStyle name="40% - Accent5 2 4 2 5" xfId="6180"/>
    <cellStyle name="40% - Accent5 2 4 2 6" xfId="8452"/>
    <cellStyle name="40% - Accent5 2 4 3" xfId="1169"/>
    <cellStyle name="40% - Accent5 2 4 3 2" xfId="2304"/>
    <cellStyle name="40% - Accent5 2 4 3 2 2" xfId="5724"/>
    <cellStyle name="40% - Accent5 2 4 3 2 3" xfId="7996"/>
    <cellStyle name="40% - Accent5 2 4 3 2 4" xfId="10268"/>
    <cellStyle name="40% - Accent5 2 4 3 3" xfId="4589"/>
    <cellStyle name="40% - Accent5 2 4 3 4" xfId="6861"/>
    <cellStyle name="40% - Accent5 2 4 3 5" xfId="9133"/>
    <cellStyle name="40% - Accent5 2 4 4" xfId="715"/>
    <cellStyle name="40% - Accent5 2 4 4 2" xfId="1850"/>
    <cellStyle name="40% - Accent5 2 4 4 2 2" xfId="5270"/>
    <cellStyle name="40% - Accent5 2 4 4 2 3" xfId="7542"/>
    <cellStyle name="40% - Accent5 2 4 4 2 4" xfId="9814"/>
    <cellStyle name="40% - Accent5 2 4 4 3" xfId="4135"/>
    <cellStyle name="40% - Accent5 2 4 4 4" xfId="6407"/>
    <cellStyle name="40% - Accent5 2 4 4 5" xfId="8679"/>
    <cellStyle name="40% - Accent5 2 4 5" xfId="1396"/>
    <cellStyle name="40% - Accent5 2 4 5 2" xfId="4816"/>
    <cellStyle name="40% - Accent5 2 4 5 3" xfId="7088"/>
    <cellStyle name="40% - Accent5 2 4 5 4" xfId="9360"/>
    <cellStyle name="40% - Accent5 2 4 6" xfId="3681"/>
    <cellStyle name="40% - Accent5 2 4 7" xfId="5953"/>
    <cellStyle name="40% - Accent5 2 4 8" xfId="8225"/>
    <cellStyle name="40% - Accent5 2 5" xfId="317"/>
    <cellStyle name="40% - Accent5 2 5 2" xfId="771"/>
    <cellStyle name="40% - Accent5 2 5 2 2" xfId="1906"/>
    <cellStyle name="40% - Accent5 2 5 2 2 2" xfId="5326"/>
    <cellStyle name="40% - Accent5 2 5 2 2 3" xfId="7598"/>
    <cellStyle name="40% - Accent5 2 5 2 2 4" xfId="9870"/>
    <cellStyle name="40% - Accent5 2 5 2 3" xfId="4191"/>
    <cellStyle name="40% - Accent5 2 5 2 4" xfId="6463"/>
    <cellStyle name="40% - Accent5 2 5 2 5" xfId="8735"/>
    <cellStyle name="40% - Accent5 2 5 3" xfId="1452"/>
    <cellStyle name="40% - Accent5 2 5 3 2" xfId="4872"/>
    <cellStyle name="40% - Accent5 2 5 3 3" xfId="7144"/>
    <cellStyle name="40% - Accent5 2 5 3 4" xfId="9416"/>
    <cellStyle name="40% - Accent5 2 5 4" xfId="3737"/>
    <cellStyle name="40% - Accent5 2 5 5" xfId="6009"/>
    <cellStyle name="40% - Accent5 2 5 6" xfId="8281"/>
    <cellStyle name="40% - Accent5 2 6" xfId="998"/>
    <cellStyle name="40% - Accent5 2 6 2" xfId="2133"/>
    <cellStyle name="40% - Accent5 2 6 2 2" xfId="5553"/>
    <cellStyle name="40% - Accent5 2 6 2 3" xfId="7825"/>
    <cellStyle name="40% - Accent5 2 6 2 4" xfId="10097"/>
    <cellStyle name="40% - Accent5 2 6 3" xfId="4418"/>
    <cellStyle name="40% - Accent5 2 6 4" xfId="6690"/>
    <cellStyle name="40% - Accent5 2 6 5" xfId="8962"/>
    <cellStyle name="40% - Accent5 2 7" xfId="544"/>
    <cellStyle name="40% - Accent5 2 7 2" xfId="1679"/>
    <cellStyle name="40% - Accent5 2 7 2 2" xfId="5099"/>
    <cellStyle name="40% - Accent5 2 7 2 3" xfId="7371"/>
    <cellStyle name="40% - Accent5 2 7 2 4" xfId="9643"/>
    <cellStyle name="40% - Accent5 2 7 3" xfId="3964"/>
    <cellStyle name="40% - Accent5 2 7 4" xfId="6236"/>
    <cellStyle name="40% - Accent5 2 7 5" xfId="8508"/>
    <cellStyle name="40% - Accent5 2 8" xfId="1225"/>
    <cellStyle name="40% - Accent5 2 8 2" xfId="4645"/>
    <cellStyle name="40% - Accent5 2 8 3" xfId="6917"/>
    <cellStyle name="40% - Accent5 2 8 4" xfId="9189"/>
    <cellStyle name="40% - Accent5 2 9" xfId="3510"/>
    <cellStyle name="40% - Accent5 3" xfId="163"/>
    <cellStyle name="40% - Accent5 3 2" xfId="401"/>
    <cellStyle name="40% - Accent5 3 2 2" xfId="855"/>
    <cellStyle name="40% - Accent5 3 2 2 2" xfId="1990"/>
    <cellStyle name="40% - Accent5 3 2 2 2 2" xfId="5410"/>
    <cellStyle name="40% - Accent5 3 2 2 2 3" xfId="7682"/>
    <cellStyle name="40% - Accent5 3 2 2 2 4" xfId="9954"/>
    <cellStyle name="40% - Accent5 3 2 2 3" xfId="4275"/>
    <cellStyle name="40% - Accent5 3 2 2 4" xfId="6547"/>
    <cellStyle name="40% - Accent5 3 2 2 5" xfId="8819"/>
    <cellStyle name="40% - Accent5 3 2 3" xfId="1536"/>
    <cellStyle name="40% - Accent5 3 2 3 2" xfId="4956"/>
    <cellStyle name="40% - Accent5 3 2 3 3" xfId="7228"/>
    <cellStyle name="40% - Accent5 3 2 3 4" xfId="9500"/>
    <cellStyle name="40% - Accent5 3 2 4" xfId="3821"/>
    <cellStyle name="40% - Accent5 3 2 5" xfId="6093"/>
    <cellStyle name="40% - Accent5 3 2 6" xfId="8365"/>
    <cellStyle name="40% - Accent5 3 3" xfId="1082"/>
    <cellStyle name="40% - Accent5 3 3 2" xfId="2217"/>
    <cellStyle name="40% - Accent5 3 3 2 2" xfId="5637"/>
    <cellStyle name="40% - Accent5 3 3 2 3" xfId="7909"/>
    <cellStyle name="40% - Accent5 3 3 2 4" xfId="10181"/>
    <cellStyle name="40% - Accent5 3 3 3" xfId="4502"/>
    <cellStyle name="40% - Accent5 3 3 4" xfId="6774"/>
    <cellStyle name="40% - Accent5 3 3 5" xfId="9046"/>
    <cellStyle name="40% - Accent5 3 4" xfId="628"/>
    <cellStyle name="40% - Accent5 3 4 2" xfId="1763"/>
    <cellStyle name="40% - Accent5 3 4 2 2" xfId="5183"/>
    <cellStyle name="40% - Accent5 3 4 2 3" xfId="7455"/>
    <cellStyle name="40% - Accent5 3 4 2 4" xfId="9727"/>
    <cellStyle name="40% - Accent5 3 4 3" xfId="4048"/>
    <cellStyle name="40% - Accent5 3 4 4" xfId="6320"/>
    <cellStyle name="40% - Accent5 3 4 5" xfId="8592"/>
    <cellStyle name="40% - Accent5 3 5" xfId="1309"/>
    <cellStyle name="40% - Accent5 3 5 2" xfId="4729"/>
    <cellStyle name="40% - Accent5 3 5 3" xfId="7001"/>
    <cellStyle name="40% - Accent5 3 5 4" xfId="9273"/>
    <cellStyle name="40% - Accent5 3 6" xfId="3594"/>
    <cellStyle name="40% - Accent5 3 7" xfId="5866"/>
    <cellStyle name="40% - Accent5 3 8" xfId="8138"/>
    <cellStyle name="40% - Accent5 4" xfId="107"/>
    <cellStyle name="40% - Accent5 4 2" xfId="345"/>
    <cellStyle name="40% - Accent5 4 2 2" xfId="799"/>
    <cellStyle name="40% - Accent5 4 2 2 2" xfId="1934"/>
    <cellStyle name="40% - Accent5 4 2 2 2 2" xfId="5354"/>
    <cellStyle name="40% - Accent5 4 2 2 2 3" xfId="7626"/>
    <cellStyle name="40% - Accent5 4 2 2 2 4" xfId="9898"/>
    <cellStyle name="40% - Accent5 4 2 2 3" xfId="4219"/>
    <cellStyle name="40% - Accent5 4 2 2 4" xfId="6491"/>
    <cellStyle name="40% - Accent5 4 2 2 5" xfId="8763"/>
    <cellStyle name="40% - Accent5 4 2 3" xfId="1480"/>
    <cellStyle name="40% - Accent5 4 2 3 2" xfId="4900"/>
    <cellStyle name="40% - Accent5 4 2 3 3" xfId="7172"/>
    <cellStyle name="40% - Accent5 4 2 3 4" xfId="9444"/>
    <cellStyle name="40% - Accent5 4 2 4" xfId="3765"/>
    <cellStyle name="40% - Accent5 4 2 5" xfId="6037"/>
    <cellStyle name="40% - Accent5 4 2 6" xfId="8309"/>
    <cellStyle name="40% - Accent5 4 3" xfId="1026"/>
    <cellStyle name="40% - Accent5 4 3 2" xfId="2161"/>
    <cellStyle name="40% - Accent5 4 3 2 2" xfId="5581"/>
    <cellStyle name="40% - Accent5 4 3 2 3" xfId="7853"/>
    <cellStyle name="40% - Accent5 4 3 2 4" xfId="10125"/>
    <cellStyle name="40% - Accent5 4 3 3" xfId="4446"/>
    <cellStyle name="40% - Accent5 4 3 4" xfId="6718"/>
    <cellStyle name="40% - Accent5 4 3 5" xfId="8990"/>
    <cellStyle name="40% - Accent5 4 4" xfId="572"/>
    <cellStyle name="40% - Accent5 4 4 2" xfId="1707"/>
    <cellStyle name="40% - Accent5 4 4 2 2" xfId="5127"/>
    <cellStyle name="40% - Accent5 4 4 2 3" xfId="7399"/>
    <cellStyle name="40% - Accent5 4 4 2 4" xfId="9671"/>
    <cellStyle name="40% - Accent5 4 4 3" xfId="3992"/>
    <cellStyle name="40% - Accent5 4 4 4" xfId="6264"/>
    <cellStyle name="40% - Accent5 4 4 5" xfId="8536"/>
    <cellStyle name="40% - Accent5 4 5" xfId="1253"/>
    <cellStyle name="40% - Accent5 4 5 2" xfId="4673"/>
    <cellStyle name="40% - Accent5 4 5 3" xfId="6945"/>
    <cellStyle name="40% - Accent5 4 5 4" xfId="9217"/>
    <cellStyle name="40% - Accent5 4 6" xfId="3538"/>
    <cellStyle name="40% - Accent5 4 7" xfId="5810"/>
    <cellStyle name="40% - Accent5 4 8" xfId="8082"/>
    <cellStyle name="40% - Accent5 5" xfId="222"/>
    <cellStyle name="40% - Accent5 5 2" xfId="460"/>
    <cellStyle name="40% - Accent5 5 2 2" xfId="914"/>
    <cellStyle name="40% - Accent5 5 2 2 2" xfId="2049"/>
    <cellStyle name="40% - Accent5 5 2 2 2 2" xfId="5469"/>
    <cellStyle name="40% - Accent5 5 2 2 2 3" xfId="7741"/>
    <cellStyle name="40% - Accent5 5 2 2 2 4" xfId="10013"/>
    <cellStyle name="40% - Accent5 5 2 2 3" xfId="4334"/>
    <cellStyle name="40% - Accent5 5 2 2 4" xfId="6606"/>
    <cellStyle name="40% - Accent5 5 2 2 5" xfId="8878"/>
    <cellStyle name="40% - Accent5 5 2 3" xfId="1595"/>
    <cellStyle name="40% - Accent5 5 2 3 2" xfId="5015"/>
    <cellStyle name="40% - Accent5 5 2 3 3" xfId="7287"/>
    <cellStyle name="40% - Accent5 5 2 3 4" xfId="9559"/>
    <cellStyle name="40% - Accent5 5 2 4" xfId="3880"/>
    <cellStyle name="40% - Accent5 5 2 5" xfId="6152"/>
    <cellStyle name="40% - Accent5 5 2 6" xfId="8424"/>
    <cellStyle name="40% - Accent5 5 3" xfId="1141"/>
    <cellStyle name="40% - Accent5 5 3 2" xfId="2276"/>
    <cellStyle name="40% - Accent5 5 3 2 2" xfId="5696"/>
    <cellStyle name="40% - Accent5 5 3 2 3" xfId="7968"/>
    <cellStyle name="40% - Accent5 5 3 2 4" xfId="10240"/>
    <cellStyle name="40% - Accent5 5 3 3" xfId="4561"/>
    <cellStyle name="40% - Accent5 5 3 4" xfId="6833"/>
    <cellStyle name="40% - Accent5 5 3 5" xfId="9105"/>
    <cellStyle name="40% - Accent5 5 4" xfId="687"/>
    <cellStyle name="40% - Accent5 5 4 2" xfId="1822"/>
    <cellStyle name="40% - Accent5 5 4 2 2" xfId="5242"/>
    <cellStyle name="40% - Accent5 5 4 2 3" xfId="7514"/>
    <cellStyle name="40% - Accent5 5 4 2 4" xfId="9786"/>
    <cellStyle name="40% - Accent5 5 4 3" xfId="4107"/>
    <cellStyle name="40% - Accent5 5 4 4" xfId="6379"/>
    <cellStyle name="40% - Accent5 5 4 5" xfId="8651"/>
    <cellStyle name="40% - Accent5 5 5" xfId="1368"/>
    <cellStyle name="40% - Accent5 5 5 2" xfId="4788"/>
    <cellStyle name="40% - Accent5 5 5 3" xfId="7060"/>
    <cellStyle name="40% - Accent5 5 5 4" xfId="9332"/>
    <cellStyle name="40% - Accent5 5 6" xfId="3653"/>
    <cellStyle name="40% - Accent5 5 7" xfId="5925"/>
    <cellStyle name="40% - Accent5 5 8" xfId="8197"/>
    <cellStyle name="40% - Accent5 6" xfId="289"/>
    <cellStyle name="40% - Accent5 6 2" xfId="743"/>
    <cellStyle name="40% - Accent5 6 2 2" xfId="1878"/>
    <cellStyle name="40% - Accent5 6 2 2 2" xfId="5298"/>
    <cellStyle name="40% - Accent5 6 2 2 3" xfId="7570"/>
    <cellStyle name="40% - Accent5 6 2 2 4" xfId="9842"/>
    <cellStyle name="40% - Accent5 6 2 3" xfId="4163"/>
    <cellStyle name="40% - Accent5 6 2 4" xfId="6435"/>
    <cellStyle name="40% - Accent5 6 2 5" xfId="8707"/>
    <cellStyle name="40% - Accent5 6 3" xfId="1424"/>
    <cellStyle name="40% - Accent5 6 3 2" xfId="4844"/>
    <cellStyle name="40% - Accent5 6 3 3" xfId="7116"/>
    <cellStyle name="40% - Accent5 6 3 4" xfId="9388"/>
    <cellStyle name="40% - Accent5 6 4" xfId="3709"/>
    <cellStyle name="40% - Accent5 6 5" xfId="5981"/>
    <cellStyle name="40% - Accent5 6 6" xfId="8253"/>
    <cellStyle name="40% - Accent5 7" xfId="970"/>
    <cellStyle name="40% - Accent5 7 2" xfId="2105"/>
    <cellStyle name="40% - Accent5 7 2 2" xfId="5525"/>
    <cellStyle name="40% - Accent5 7 2 3" xfId="7797"/>
    <cellStyle name="40% - Accent5 7 2 4" xfId="10069"/>
    <cellStyle name="40% - Accent5 7 3" xfId="4390"/>
    <cellStyle name="40% - Accent5 7 4" xfId="6662"/>
    <cellStyle name="40% - Accent5 7 5" xfId="8934"/>
    <cellStyle name="40% - Accent5 8" xfId="516"/>
    <cellStyle name="40% - Accent5 8 2" xfId="1651"/>
    <cellStyle name="40% - Accent5 8 2 2" xfId="5071"/>
    <cellStyle name="40% - Accent5 8 2 3" xfId="7343"/>
    <cellStyle name="40% - Accent5 8 2 4" xfId="9615"/>
    <cellStyle name="40% - Accent5 8 3" xfId="3936"/>
    <cellStyle name="40% - Accent5 8 4" xfId="6208"/>
    <cellStyle name="40% - Accent5 8 5" xfId="8480"/>
    <cellStyle name="40% - Accent5 9" xfId="1197"/>
    <cellStyle name="40% - Accent5 9 2" xfId="4617"/>
    <cellStyle name="40% - Accent5 9 3" xfId="6889"/>
    <cellStyle name="40% - Accent5 9 4" xfId="9161"/>
    <cellStyle name="40% - Accent6" xfId="37" builtinId="51" customBuiltin="1"/>
    <cellStyle name="40% - Accent6 10" xfId="3484"/>
    <cellStyle name="40% - Accent6 11" xfId="5756"/>
    <cellStyle name="40% - Accent6 12" xfId="8028"/>
    <cellStyle name="40% - Accent6 2" xfId="81"/>
    <cellStyle name="40% - Accent6 2 10" xfId="5784"/>
    <cellStyle name="40% - Accent6 2 11" xfId="8056"/>
    <cellStyle name="40% - Accent6 2 2" xfId="193"/>
    <cellStyle name="40% - Accent6 2 2 2" xfId="431"/>
    <cellStyle name="40% - Accent6 2 2 2 2" xfId="885"/>
    <cellStyle name="40% - Accent6 2 2 2 2 2" xfId="2020"/>
    <cellStyle name="40% - Accent6 2 2 2 2 2 2" xfId="5440"/>
    <cellStyle name="40% - Accent6 2 2 2 2 2 3" xfId="7712"/>
    <cellStyle name="40% - Accent6 2 2 2 2 2 4" xfId="9984"/>
    <cellStyle name="40% - Accent6 2 2 2 2 3" xfId="4305"/>
    <cellStyle name="40% - Accent6 2 2 2 2 4" xfId="6577"/>
    <cellStyle name="40% - Accent6 2 2 2 2 5" xfId="8849"/>
    <cellStyle name="40% - Accent6 2 2 2 3" xfId="1566"/>
    <cellStyle name="40% - Accent6 2 2 2 3 2" xfId="4986"/>
    <cellStyle name="40% - Accent6 2 2 2 3 3" xfId="7258"/>
    <cellStyle name="40% - Accent6 2 2 2 3 4" xfId="9530"/>
    <cellStyle name="40% - Accent6 2 2 2 4" xfId="3851"/>
    <cellStyle name="40% - Accent6 2 2 2 5" xfId="6123"/>
    <cellStyle name="40% - Accent6 2 2 2 6" xfId="8395"/>
    <cellStyle name="40% - Accent6 2 2 3" xfId="1112"/>
    <cellStyle name="40% - Accent6 2 2 3 2" xfId="2247"/>
    <cellStyle name="40% - Accent6 2 2 3 2 2" xfId="5667"/>
    <cellStyle name="40% - Accent6 2 2 3 2 3" xfId="7939"/>
    <cellStyle name="40% - Accent6 2 2 3 2 4" xfId="10211"/>
    <cellStyle name="40% - Accent6 2 2 3 3" xfId="4532"/>
    <cellStyle name="40% - Accent6 2 2 3 4" xfId="6804"/>
    <cellStyle name="40% - Accent6 2 2 3 5" xfId="9076"/>
    <cellStyle name="40% - Accent6 2 2 4" xfId="658"/>
    <cellStyle name="40% - Accent6 2 2 4 2" xfId="1793"/>
    <cellStyle name="40% - Accent6 2 2 4 2 2" xfId="5213"/>
    <cellStyle name="40% - Accent6 2 2 4 2 3" xfId="7485"/>
    <cellStyle name="40% - Accent6 2 2 4 2 4" xfId="9757"/>
    <cellStyle name="40% - Accent6 2 2 4 3" xfId="4078"/>
    <cellStyle name="40% - Accent6 2 2 4 4" xfId="6350"/>
    <cellStyle name="40% - Accent6 2 2 4 5" xfId="8622"/>
    <cellStyle name="40% - Accent6 2 2 5" xfId="1339"/>
    <cellStyle name="40% - Accent6 2 2 5 2" xfId="4759"/>
    <cellStyle name="40% - Accent6 2 2 5 3" xfId="7031"/>
    <cellStyle name="40% - Accent6 2 2 5 4" xfId="9303"/>
    <cellStyle name="40% - Accent6 2 2 6" xfId="3624"/>
    <cellStyle name="40% - Accent6 2 2 7" xfId="5896"/>
    <cellStyle name="40% - Accent6 2 2 8" xfId="8168"/>
    <cellStyle name="40% - Accent6 2 3" xfId="137"/>
    <cellStyle name="40% - Accent6 2 3 2" xfId="375"/>
    <cellStyle name="40% - Accent6 2 3 2 2" xfId="829"/>
    <cellStyle name="40% - Accent6 2 3 2 2 2" xfId="1964"/>
    <cellStyle name="40% - Accent6 2 3 2 2 2 2" xfId="5384"/>
    <cellStyle name="40% - Accent6 2 3 2 2 2 3" xfId="7656"/>
    <cellStyle name="40% - Accent6 2 3 2 2 2 4" xfId="9928"/>
    <cellStyle name="40% - Accent6 2 3 2 2 3" xfId="4249"/>
    <cellStyle name="40% - Accent6 2 3 2 2 4" xfId="6521"/>
    <cellStyle name="40% - Accent6 2 3 2 2 5" xfId="8793"/>
    <cellStyle name="40% - Accent6 2 3 2 3" xfId="1510"/>
    <cellStyle name="40% - Accent6 2 3 2 3 2" xfId="4930"/>
    <cellStyle name="40% - Accent6 2 3 2 3 3" xfId="7202"/>
    <cellStyle name="40% - Accent6 2 3 2 3 4" xfId="9474"/>
    <cellStyle name="40% - Accent6 2 3 2 4" xfId="3795"/>
    <cellStyle name="40% - Accent6 2 3 2 5" xfId="6067"/>
    <cellStyle name="40% - Accent6 2 3 2 6" xfId="8339"/>
    <cellStyle name="40% - Accent6 2 3 3" xfId="1056"/>
    <cellStyle name="40% - Accent6 2 3 3 2" xfId="2191"/>
    <cellStyle name="40% - Accent6 2 3 3 2 2" xfId="5611"/>
    <cellStyle name="40% - Accent6 2 3 3 2 3" xfId="7883"/>
    <cellStyle name="40% - Accent6 2 3 3 2 4" xfId="10155"/>
    <cellStyle name="40% - Accent6 2 3 3 3" xfId="4476"/>
    <cellStyle name="40% - Accent6 2 3 3 4" xfId="6748"/>
    <cellStyle name="40% - Accent6 2 3 3 5" xfId="9020"/>
    <cellStyle name="40% - Accent6 2 3 4" xfId="602"/>
    <cellStyle name="40% - Accent6 2 3 4 2" xfId="1737"/>
    <cellStyle name="40% - Accent6 2 3 4 2 2" xfId="5157"/>
    <cellStyle name="40% - Accent6 2 3 4 2 3" xfId="7429"/>
    <cellStyle name="40% - Accent6 2 3 4 2 4" xfId="9701"/>
    <cellStyle name="40% - Accent6 2 3 4 3" xfId="4022"/>
    <cellStyle name="40% - Accent6 2 3 4 4" xfId="6294"/>
    <cellStyle name="40% - Accent6 2 3 4 5" xfId="8566"/>
    <cellStyle name="40% - Accent6 2 3 5" xfId="1283"/>
    <cellStyle name="40% - Accent6 2 3 5 2" xfId="4703"/>
    <cellStyle name="40% - Accent6 2 3 5 3" xfId="6975"/>
    <cellStyle name="40% - Accent6 2 3 5 4" xfId="9247"/>
    <cellStyle name="40% - Accent6 2 3 6" xfId="3568"/>
    <cellStyle name="40% - Accent6 2 3 7" xfId="5840"/>
    <cellStyle name="40% - Accent6 2 3 8" xfId="8112"/>
    <cellStyle name="40% - Accent6 2 4" xfId="263"/>
    <cellStyle name="40% - Accent6 2 4 2" xfId="490"/>
    <cellStyle name="40% - Accent6 2 4 2 2" xfId="944"/>
    <cellStyle name="40% - Accent6 2 4 2 2 2" xfId="2079"/>
    <cellStyle name="40% - Accent6 2 4 2 2 2 2" xfId="5499"/>
    <cellStyle name="40% - Accent6 2 4 2 2 2 3" xfId="7771"/>
    <cellStyle name="40% - Accent6 2 4 2 2 2 4" xfId="10043"/>
    <cellStyle name="40% - Accent6 2 4 2 2 3" xfId="4364"/>
    <cellStyle name="40% - Accent6 2 4 2 2 4" xfId="6636"/>
    <cellStyle name="40% - Accent6 2 4 2 2 5" xfId="8908"/>
    <cellStyle name="40% - Accent6 2 4 2 3" xfId="1625"/>
    <cellStyle name="40% - Accent6 2 4 2 3 2" xfId="5045"/>
    <cellStyle name="40% - Accent6 2 4 2 3 3" xfId="7317"/>
    <cellStyle name="40% - Accent6 2 4 2 3 4" xfId="9589"/>
    <cellStyle name="40% - Accent6 2 4 2 4" xfId="3910"/>
    <cellStyle name="40% - Accent6 2 4 2 5" xfId="6182"/>
    <cellStyle name="40% - Accent6 2 4 2 6" xfId="8454"/>
    <cellStyle name="40% - Accent6 2 4 3" xfId="1171"/>
    <cellStyle name="40% - Accent6 2 4 3 2" xfId="2306"/>
    <cellStyle name="40% - Accent6 2 4 3 2 2" xfId="5726"/>
    <cellStyle name="40% - Accent6 2 4 3 2 3" xfId="7998"/>
    <cellStyle name="40% - Accent6 2 4 3 2 4" xfId="10270"/>
    <cellStyle name="40% - Accent6 2 4 3 3" xfId="4591"/>
    <cellStyle name="40% - Accent6 2 4 3 4" xfId="6863"/>
    <cellStyle name="40% - Accent6 2 4 3 5" xfId="9135"/>
    <cellStyle name="40% - Accent6 2 4 4" xfId="717"/>
    <cellStyle name="40% - Accent6 2 4 4 2" xfId="1852"/>
    <cellStyle name="40% - Accent6 2 4 4 2 2" xfId="5272"/>
    <cellStyle name="40% - Accent6 2 4 4 2 3" xfId="7544"/>
    <cellStyle name="40% - Accent6 2 4 4 2 4" xfId="9816"/>
    <cellStyle name="40% - Accent6 2 4 4 3" xfId="4137"/>
    <cellStyle name="40% - Accent6 2 4 4 4" xfId="6409"/>
    <cellStyle name="40% - Accent6 2 4 4 5" xfId="8681"/>
    <cellStyle name="40% - Accent6 2 4 5" xfId="1398"/>
    <cellStyle name="40% - Accent6 2 4 5 2" xfId="4818"/>
    <cellStyle name="40% - Accent6 2 4 5 3" xfId="7090"/>
    <cellStyle name="40% - Accent6 2 4 5 4" xfId="9362"/>
    <cellStyle name="40% - Accent6 2 4 6" xfId="3683"/>
    <cellStyle name="40% - Accent6 2 4 7" xfId="5955"/>
    <cellStyle name="40% - Accent6 2 4 8" xfId="8227"/>
    <cellStyle name="40% - Accent6 2 5" xfId="319"/>
    <cellStyle name="40% - Accent6 2 5 2" xfId="773"/>
    <cellStyle name="40% - Accent6 2 5 2 2" xfId="1908"/>
    <cellStyle name="40% - Accent6 2 5 2 2 2" xfId="5328"/>
    <cellStyle name="40% - Accent6 2 5 2 2 3" xfId="7600"/>
    <cellStyle name="40% - Accent6 2 5 2 2 4" xfId="9872"/>
    <cellStyle name="40% - Accent6 2 5 2 3" xfId="4193"/>
    <cellStyle name="40% - Accent6 2 5 2 4" xfId="6465"/>
    <cellStyle name="40% - Accent6 2 5 2 5" xfId="8737"/>
    <cellStyle name="40% - Accent6 2 5 3" xfId="1454"/>
    <cellStyle name="40% - Accent6 2 5 3 2" xfId="4874"/>
    <cellStyle name="40% - Accent6 2 5 3 3" xfId="7146"/>
    <cellStyle name="40% - Accent6 2 5 3 4" xfId="9418"/>
    <cellStyle name="40% - Accent6 2 5 4" xfId="3739"/>
    <cellStyle name="40% - Accent6 2 5 5" xfId="6011"/>
    <cellStyle name="40% - Accent6 2 5 6" xfId="8283"/>
    <cellStyle name="40% - Accent6 2 6" xfId="1000"/>
    <cellStyle name="40% - Accent6 2 6 2" xfId="2135"/>
    <cellStyle name="40% - Accent6 2 6 2 2" xfId="5555"/>
    <cellStyle name="40% - Accent6 2 6 2 3" xfId="7827"/>
    <cellStyle name="40% - Accent6 2 6 2 4" xfId="10099"/>
    <cellStyle name="40% - Accent6 2 6 3" xfId="4420"/>
    <cellStyle name="40% - Accent6 2 6 4" xfId="6692"/>
    <cellStyle name="40% - Accent6 2 6 5" xfId="8964"/>
    <cellStyle name="40% - Accent6 2 7" xfId="546"/>
    <cellStyle name="40% - Accent6 2 7 2" xfId="1681"/>
    <cellStyle name="40% - Accent6 2 7 2 2" xfId="5101"/>
    <cellStyle name="40% - Accent6 2 7 2 3" xfId="7373"/>
    <cellStyle name="40% - Accent6 2 7 2 4" xfId="9645"/>
    <cellStyle name="40% - Accent6 2 7 3" xfId="3966"/>
    <cellStyle name="40% - Accent6 2 7 4" xfId="6238"/>
    <cellStyle name="40% - Accent6 2 7 5" xfId="8510"/>
    <cellStyle name="40% - Accent6 2 8" xfId="1227"/>
    <cellStyle name="40% - Accent6 2 8 2" xfId="4647"/>
    <cellStyle name="40% - Accent6 2 8 3" xfId="6919"/>
    <cellStyle name="40% - Accent6 2 8 4" xfId="9191"/>
    <cellStyle name="40% - Accent6 2 9" xfId="3512"/>
    <cellStyle name="40% - Accent6 3" xfId="165"/>
    <cellStyle name="40% - Accent6 3 2" xfId="403"/>
    <cellStyle name="40% - Accent6 3 2 2" xfId="857"/>
    <cellStyle name="40% - Accent6 3 2 2 2" xfId="1992"/>
    <cellStyle name="40% - Accent6 3 2 2 2 2" xfId="5412"/>
    <cellStyle name="40% - Accent6 3 2 2 2 3" xfId="7684"/>
    <cellStyle name="40% - Accent6 3 2 2 2 4" xfId="9956"/>
    <cellStyle name="40% - Accent6 3 2 2 3" xfId="4277"/>
    <cellStyle name="40% - Accent6 3 2 2 4" xfId="6549"/>
    <cellStyle name="40% - Accent6 3 2 2 5" xfId="8821"/>
    <cellStyle name="40% - Accent6 3 2 3" xfId="1538"/>
    <cellStyle name="40% - Accent6 3 2 3 2" xfId="4958"/>
    <cellStyle name="40% - Accent6 3 2 3 3" xfId="7230"/>
    <cellStyle name="40% - Accent6 3 2 3 4" xfId="9502"/>
    <cellStyle name="40% - Accent6 3 2 4" xfId="3823"/>
    <cellStyle name="40% - Accent6 3 2 5" xfId="6095"/>
    <cellStyle name="40% - Accent6 3 2 6" xfId="8367"/>
    <cellStyle name="40% - Accent6 3 3" xfId="1084"/>
    <cellStyle name="40% - Accent6 3 3 2" xfId="2219"/>
    <cellStyle name="40% - Accent6 3 3 2 2" xfId="5639"/>
    <cellStyle name="40% - Accent6 3 3 2 3" xfId="7911"/>
    <cellStyle name="40% - Accent6 3 3 2 4" xfId="10183"/>
    <cellStyle name="40% - Accent6 3 3 3" xfId="4504"/>
    <cellStyle name="40% - Accent6 3 3 4" xfId="6776"/>
    <cellStyle name="40% - Accent6 3 3 5" xfId="9048"/>
    <cellStyle name="40% - Accent6 3 4" xfId="630"/>
    <cellStyle name="40% - Accent6 3 4 2" xfId="1765"/>
    <cellStyle name="40% - Accent6 3 4 2 2" xfId="5185"/>
    <cellStyle name="40% - Accent6 3 4 2 3" xfId="7457"/>
    <cellStyle name="40% - Accent6 3 4 2 4" xfId="9729"/>
    <cellStyle name="40% - Accent6 3 4 3" xfId="4050"/>
    <cellStyle name="40% - Accent6 3 4 4" xfId="6322"/>
    <cellStyle name="40% - Accent6 3 4 5" xfId="8594"/>
    <cellStyle name="40% - Accent6 3 5" xfId="1311"/>
    <cellStyle name="40% - Accent6 3 5 2" xfId="4731"/>
    <cellStyle name="40% - Accent6 3 5 3" xfId="7003"/>
    <cellStyle name="40% - Accent6 3 5 4" xfId="9275"/>
    <cellStyle name="40% - Accent6 3 6" xfId="3596"/>
    <cellStyle name="40% - Accent6 3 7" xfId="5868"/>
    <cellStyle name="40% - Accent6 3 8" xfId="8140"/>
    <cellStyle name="40% - Accent6 4" xfId="109"/>
    <cellStyle name="40% - Accent6 4 2" xfId="347"/>
    <cellStyle name="40% - Accent6 4 2 2" xfId="801"/>
    <cellStyle name="40% - Accent6 4 2 2 2" xfId="1936"/>
    <cellStyle name="40% - Accent6 4 2 2 2 2" xfId="5356"/>
    <cellStyle name="40% - Accent6 4 2 2 2 3" xfId="7628"/>
    <cellStyle name="40% - Accent6 4 2 2 2 4" xfId="9900"/>
    <cellStyle name="40% - Accent6 4 2 2 3" xfId="4221"/>
    <cellStyle name="40% - Accent6 4 2 2 4" xfId="6493"/>
    <cellStyle name="40% - Accent6 4 2 2 5" xfId="8765"/>
    <cellStyle name="40% - Accent6 4 2 3" xfId="1482"/>
    <cellStyle name="40% - Accent6 4 2 3 2" xfId="4902"/>
    <cellStyle name="40% - Accent6 4 2 3 3" xfId="7174"/>
    <cellStyle name="40% - Accent6 4 2 3 4" xfId="9446"/>
    <cellStyle name="40% - Accent6 4 2 4" xfId="3767"/>
    <cellStyle name="40% - Accent6 4 2 5" xfId="6039"/>
    <cellStyle name="40% - Accent6 4 2 6" xfId="8311"/>
    <cellStyle name="40% - Accent6 4 3" xfId="1028"/>
    <cellStyle name="40% - Accent6 4 3 2" xfId="2163"/>
    <cellStyle name="40% - Accent6 4 3 2 2" xfId="5583"/>
    <cellStyle name="40% - Accent6 4 3 2 3" xfId="7855"/>
    <cellStyle name="40% - Accent6 4 3 2 4" xfId="10127"/>
    <cellStyle name="40% - Accent6 4 3 3" xfId="4448"/>
    <cellStyle name="40% - Accent6 4 3 4" xfId="6720"/>
    <cellStyle name="40% - Accent6 4 3 5" xfId="8992"/>
    <cellStyle name="40% - Accent6 4 4" xfId="574"/>
    <cellStyle name="40% - Accent6 4 4 2" xfId="1709"/>
    <cellStyle name="40% - Accent6 4 4 2 2" xfId="5129"/>
    <cellStyle name="40% - Accent6 4 4 2 3" xfId="7401"/>
    <cellStyle name="40% - Accent6 4 4 2 4" xfId="9673"/>
    <cellStyle name="40% - Accent6 4 4 3" xfId="3994"/>
    <cellStyle name="40% - Accent6 4 4 4" xfId="6266"/>
    <cellStyle name="40% - Accent6 4 4 5" xfId="8538"/>
    <cellStyle name="40% - Accent6 4 5" xfId="1255"/>
    <cellStyle name="40% - Accent6 4 5 2" xfId="4675"/>
    <cellStyle name="40% - Accent6 4 5 3" xfId="6947"/>
    <cellStyle name="40% - Accent6 4 5 4" xfId="9219"/>
    <cellStyle name="40% - Accent6 4 6" xfId="3540"/>
    <cellStyle name="40% - Accent6 4 7" xfId="5812"/>
    <cellStyle name="40% - Accent6 4 8" xfId="8084"/>
    <cellStyle name="40% - Accent6 5" xfId="224"/>
    <cellStyle name="40% - Accent6 5 2" xfId="462"/>
    <cellStyle name="40% - Accent6 5 2 2" xfId="916"/>
    <cellStyle name="40% - Accent6 5 2 2 2" xfId="2051"/>
    <cellStyle name="40% - Accent6 5 2 2 2 2" xfId="5471"/>
    <cellStyle name="40% - Accent6 5 2 2 2 3" xfId="7743"/>
    <cellStyle name="40% - Accent6 5 2 2 2 4" xfId="10015"/>
    <cellStyle name="40% - Accent6 5 2 2 3" xfId="4336"/>
    <cellStyle name="40% - Accent6 5 2 2 4" xfId="6608"/>
    <cellStyle name="40% - Accent6 5 2 2 5" xfId="8880"/>
    <cellStyle name="40% - Accent6 5 2 3" xfId="1597"/>
    <cellStyle name="40% - Accent6 5 2 3 2" xfId="5017"/>
    <cellStyle name="40% - Accent6 5 2 3 3" xfId="7289"/>
    <cellStyle name="40% - Accent6 5 2 3 4" xfId="9561"/>
    <cellStyle name="40% - Accent6 5 2 4" xfId="3882"/>
    <cellStyle name="40% - Accent6 5 2 5" xfId="6154"/>
    <cellStyle name="40% - Accent6 5 2 6" xfId="8426"/>
    <cellStyle name="40% - Accent6 5 3" xfId="1143"/>
    <cellStyle name="40% - Accent6 5 3 2" xfId="2278"/>
    <cellStyle name="40% - Accent6 5 3 2 2" xfId="5698"/>
    <cellStyle name="40% - Accent6 5 3 2 3" xfId="7970"/>
    <cellStyle name="40% - Accent6 5 3 2 4" xfId="10242"/>
    <cellStyle name="40% - Accent6 5 3 3" xfId="4563"/>
    <cellStyle name="40% - Accent6 5 3 4" xfId="6835"/>
    <cellStyle name="40% - Accent6 5 3 5" xfId="9107"/>
    <cellStyle name="40% - Accent6 5 4" xfId="689"/>
    <cellStyle name="40% - Accent6 5 4 2" xfId="1824"/>
    <cellStyle name="40% - Accent6 5 4 2 2" xfId="5244"/>
    <cellStyle name="40% - Accent6 5 4 2 3" xfId="7516"/>
    <cellStyle name="40% - Accent6 5 4 2 4" xfId="9788"/>
    <cellStyle name="40% - Accent6 5 4 3" xfId="4109"/>
    <cellStyle name="40% - Accent6 5 4 4" xfId="6381"/>
    <cellStyle name="40% - Accent6 5 4 5" xfId="8653"/>
    <cellStyle name="40% - Accent6 5 5" xfId="1370"/>
    <cellStyle name="40% - Accent6 5 5 2" xfId="4790"/>
    <cellStyle name="40% - Accent6 5 5 3" xfId="7062"/>
    <cellStyle name="40% - Accent6 5 5 4" xfId="9334"/>
    <cellStyle name="40% - Accent6 5 6" xfId="3655"/>
    <cellStyle name="40% - Accent6 5 7" xfId="5927"/>
    <cellStyle name="40% - Accent6 5 8" xfId="8199"/>
    <cellStyle name="40% - Accent6 6" xfId="291"/>
    <cellStyle name="40% - Accent6 6 2" xfId="745"/>
    <cellStyle name="40% - Accent6 6 2 2" xfId="1880"/>
    <cellStyle name="40% - Accent6 6 2 2 2" xfId="5300"/>
    <cellStyle name="40% - Accent6 6 2 2 3" xfId="7572"/>
    <cellStyle name="40% - Accent6 6 2 2 4" xfId="9844"/>
    <cellStyle name="40% - Accent6 6 2 3" xfId="4165"/>
    <cellStyle name="40% - Accent6 6 2 4" xfId="6437"/>
    <cellStyle name="40% - Accent6 6 2 5" xfId="8709"/>
    <cellStyle name="40% - Accent6 6 3" xfId="1426"/>
    <cellStyle name="40% - Accent6 6 3 2" xfId="4846"/>
    <cellStyle name="40% - Accent6 6 3 3" xfId="7118"/>
    <cellStyle name="40% - Accent6 6 3 4" xfId="9390"/>
    <cellStyle name="40% - Accent6 6 4" xfId="3711"/>
    <cellStyle name="40% - Accent6 6 5" xfId="5983"/>
    <cellStyle name="40% - Accent6 6 6" xfId="8255"/>
    <cellStyle name="40% - Accent6 7" xfId="972"/>
    <cellStyle name="40% - Accent6 7 2" xfId="2107"/>
    <cellStyle name="40% - Accent6 7 2 2" xfId="5527"/>
    <cellStyle name="40% - Accent6 7 2 3" xfId="7799"/>
    <cellStyle name="40% - Accent6 7 2 4" xfId="10071"/>
    <cellStyle name="40% - Accent6 7 3" xfId="4392"/>
    <cellStyle name="40% - Accent6 7 4" xfId="6664"/>
    <cellStyle name="40% - Accent6 7 5" xfId="8936"/>
    <cellStyle name="40% - Accent6 8" xfId="518"/>
    <cellStyle name="40% - Accent6 8 2" xfId="1653"/>
    <cellStyle name="40% - Accent6 8 2 2" xfId="5073"/>
    <cellStyle name="40% - Accent6 8 2 3" xfId="7345"/>
    <cellStyle name="40% - Accent6 8 2 4" xfId="9617"/>
    <cellStyle name="40% - Accent6 8 3" xfId="3938"/>
    <cellStyle name="40% - Accent6 8 4" xfId="6210"/>
    <cellStyle name="40% - Accent6 8 5" xfId="8482"/>
    <cellStyle name="40% - Accent6 9" xfId="1199"/>
    <cellStyle name="40% - Accent6 9 2" xfId="4619"/>
    <cellStyle name="40% - Accent6 9 3" xfId="6891"/>
    <cellStyle name="40% - Accent6 9 4" xfId="9163"/>
    <cellStyle name="60% - Accent1" xfId="13147" builtinId="32" customBuiltin="1"/>
    <cellStyle name="60% - Accent1 2" xfId="230"/>
    <cellStyle name="60% - Accent1 3" xfId="45"/>
    <cellStyle name="60% - Accent2" xfId="13148" builtinId="36" customBuiltin="1"/>
    <cellStyle name="60% - Accent2 2" xfId="231"/>
    <cellStyle name="60% - Accent2 3" xfId="46"/>
    <cellStyle name="60% - Accent3" xfId="13149" builtinId="40" customBuiltin="1"/>
    <cellStyle name="60% - Accent3 2" xfId="232"/>
    <cellStyle name="60% - Accent3 3" xfId="47"/>
    <cellStyle name="60% - Accent4" xfId="13150" builtinId="44" customBuiltin="1"/>
    <cellStyle name="60% - Accent4 2" xfId="233"/>
    <cellStyle name="60% - Accent4 3" xfId="48"/>
    <cellStyle name="60% - Accent5" xfId="13151" builtinId="48" customBuiltin="1"/>
    <cellStyle name="60% - Accent5 2" xfId="234"/>
    <cellStyle name="60% - Accent5 3" xfId="49"/>
    <cellStyle name="60% - Accent6" xfId="13152" builtinId="52" customBuiltin="1"/>
    <cellStyle name="60% - Accent6 2" xfId="235"/>
    <cellStyle name="60% - Accent6 3" xfId="50"/>
    <cellStyle name="Accent1" xfId="20" builtinId="29" customBuiltin="1"/>
    <cellStyle name="Accent2" xfId="23" builtinId="33" customBuiltin="1"/>
    <cellStyle name="Accent3" xfId="26" builtinId="37" customBuiltin="1"/>
    <cellStyle name="Accent4" xfId="29" builtinId="41" customBuiltin="1"/>
    <cellStyle name="Accent5" xfId="32" builtinId="45" customBuiltin="1"/>
    <cellStyle name="Accent6" xfId="35" builtinId="49" customBuiltin="1"/>
    <cellStyle name="Bad" xfId="1" builtinId="27" customBuiltin="1"/>
    <cellStyle name="Calculation" xfId="14" builtinId="22" customBuiltin="1"/>
    <cellStyle name="Calculation 2" xfId="13175"/>
    <cellStyle name="Check Cell" xfId="16" builtinId="23" customBuiltin="1"/>
    <cellStyle name="Comma" xfId="2" builtinId="3"/>
    <cellStyle name="Comma 10" xfId="68"/>
    <cellStyle name="Comma 10 13" xfId="13398"/>
    <cellStyle name="Comma 10 13 2" xfId="19776"/>
    <cellStyle name="Comma 10 2" xfId="2902"/>
    <cellStyle name="Comma 10 2 2" xfId="10862"/>
    <cellStyle name="Comma 10 2 2 2" xfId="17401"/>
    <cellStyle name="Comma 10 2 3" xfId="13191"/>
    <cellStyle name="Comma 10 2 3 2" xfId="19700"/>
    <cellStyle name="Comma 10 2 4" xfId="14549"/>
    <cellStyle name="Comma 10 3" xfId="2337"/>
    <cellStyle name="Comma 10 3 2" xfId="13985"/>
    <cellStyle name="Comma 10 4" xfId="10298"/>
    <cellStyle name="Comma 10 4 2" xfId="16837"/>
    <cellStyle name="Comma 10 5" xfId="13190"/>
    <cellStyle name="Comma 10 5 2" xfId="19699"/>
    <cellStyle name="Comma 10 6" xfId="13409"/>
    <cellStyle name="Comma 11" xfId="226"/>
    <cellStyle name="Comma 11 2" xfId="2941"/>
    <cellStyle name="Comma 11 2 2" xfId="10899"/>
    <cellStyle name="Comma 11 2 2 2" xfId="17438"/>
    <cellStyle name="Comma 11 2 3" xfId="13193"/>
    <cellStyle name="Comma 11 2 3 2" xfId="19702"/>
    <cellStyle name="Comma 11 2 4" xfId="14586"/>
    <cellStyle name="Comma 11 3" xfId="2373"/>
    <cellStyle name="Comma 11 3 2" xfId="13186"/>
    <cellStyle name="Comma 11 3 2 2" xfId="19696"/>
    <cellStyle name="Comma 11 3 3" xfId="14021"/>
    <cellStyle name="Comma 11 4" xfId="10334"/>
    <cellStyle name="Comma 11 4 2" xfId="16873"/>
    <cellStyle name="Comma 11 5" xfId="13192"/>
    <cellStyle name="Comma 11 5 2" xfId="19701"/>
    <cellStyle name="Comma 11 6" xfId="13446"/>
    <cellStyle name="Comma 12" xfId="211"/>
    <cellStyle name="Comma 12 10" xfId="13194"/>
    <cellStyle name="Comma 12 10 2" xfId="19703"/>
    <cellStyle name="Comma 12 11" xfId="13445"/>
    <cellStyle name="Comma 12 2" xfId="449"/>
    <cellStyle name="Comma 12 2 2" xfId="903"/>
    <cellStyle name="Comma 12 2 2 2" xfId="2038"/>
    <cellStyle name="Comma 12 2 2 2 2" xfId="5458"/>
    <cellStyle name="Comma 12 2 2 2 2 2" xfId="11926"/>
    <cellStyle name="Comma 12 2 2 2 2 2 2" xfId="18465"/>
    <cellStyle name="Comma 12 2 2 2 2 3" xfId="15613"/>
    <cellStyle name="Comma 12 2 2 2 3" xfId="7730"/>
    <cellStyle name="Comma 12 2 2 2 3 2" xfId="12497"/>
    <cellStyle name="Comma 12 2 2 2 3 2 2" xfId="19036"/>
    <cellStyle name="Comma 12 2 2 2 3 3" xfId="16184"/>
    <cellStyle name="Comma 12 2 2 2 4" xfId="10002"/>
    <cellStyle name="Comma 12 2 2 2 4 2" xfId="13068"/>
    <cellStyle name="Comma 12 2 2 2 4 2 2" xfId="19607"/>
    <cellStyle name="Comma 12 2 2 2 4 3" xfId="16755"/>
    <cellStyle name="Comma 12 2 2 2 5" xfId="3398"/>
    <cellStyle name="Comma 12 2 2 2 5 2" xfId="11355"/>
    <cellStyle name="Comma 12 2 2 2 5 2 2" xfId="17894"/>
    <cellStyle name="Comma 12 2 2 2 5 3" xfId="15042"/>
    <cellStyle name="Comma 12 2 2 2 6" xfId="13902"/>
    <cellStyle name="Comma 12 2 2 3" xfId="4323"/>
    <cellStyle name="Comma 12 2 2 3 2" xfId="11641"/>
    <cellStyle name="Comma 12 2 2 3 2 2" xfId="18180"/>
    <cellStyle name="Comma 12 2 2 3 3" xfId="15328"/>
    <cellStyle name="Comma 12 2 2 4" xfId="6595"/>
    <cellStyle name="Comma 12 2 2 4 2" xfId="12212"/>
    <cellStyle name="Comma 12 2 2 4 2 2" xfId="18751"/>
    <cellStyle name="Comma 12 2 2 4 3" xfId="15899"/>
    <cellStyle name="Comma 12 2 2 5" xfId="8867"/>
    <cellStyle name="Comma 12 2 2 5 2" xfId="12783"/>
    <cellStyle name="Comma 12 2 2 5 2 2" xfId="19322"/>
    <cellStyle name="Comma 12 2 2 5 3" xfId="16470"/>
    <cellStyle name="Comma 12 2 2 6" xfId="3113"/>
    <cellStyle name="Comma 12 2 2 6 2" xfId="11070"/>
    <cellStyle name="Comma 12 2 2 6 2 2" xfId="17609"/>
    <cellStyle name="Comma 12 2 2 6 3" xfId="14757"/>
    <cellStyle name="Comma 12 2 2 7" xfId="13617"/>
    <cellStyle name="Comma 12 2 3" xfId="1584"/>
    <cellStyle name="Comma 12 2 3 2" xfId="5004"/>
    <cellStyle name="Comma 12 2 3 2 2" xfId="11812"/>
    <cellStyle name="Comma 12 2 3 2 2 2" xfId="18351"/>
    <cellStyle name="Comma 12 2 3 2 3" xfId="15499"/>
    <cellStyle name="Comma 12 2 3 3" xfId="7276"/>
    <cellStyle name="Comma 12 2 3 3 2" xfId="12383"/>
    <cellStyle name="Comma 12 2 3 3 2 2" xfId="18922"/>
    <cellStyle name="Comma 12 2 3 3 3" xfId="16070"/>
    <cellStyle name="Comma 12 2 3 4" xfId="9548"/>
    <cellStyle name="Comma 12 2 3 4 2" xfId="12954"/>
    <cellStyle name="Comma 12 2 3 4 2 2" xfId="19493"/>
    <cellStyle name="Comma 12 2 3 4 3" xfId="16641"/>
    <cellStyle name="Comma 12 2 3 5" xfId="3284"/>
    <cellStyle name="Comma 12 2 3 5 2" xfId="11241"/>
    <cellStyle name="Comma 12 2 3 5 2 2" xfId="17780"/>
    <cellStyle name="Comma 12 2 3 5 3" xfId="14928"/>
    <cellStyle name="Comma 12 2 3 6" xfId="13788"/>
    <cellStyle name="Comma 12 2 4" xfId="3869"/>
    <cellStyle name="Comma 12 2 4 2" xfId="11527"/>
    <cellStyle name="Comma 12 2 4 2 2" xfId="18066"/>
    <cellStyle name="Comma 12 2 4 3" xfId="15214"/>
    <cellStyle name="Comma 12 2 5" xfId="6141"/>
    <cellStyle name="Comma 12 2 5 2" xfId="12098"/>
    <cellStyle name="Comma 12 2 5 2 2" xfId="18637"/>
    <cellStyle name="Comma 12 2 5 3" xfId="15785"/>
    <cellStyle name="Comma 12 2 6" xfId="8413"/>
    <cellStyle name="Comma 12 2 6 2" xfId="12669"/>
    <cellStyle name="Comma 12 2 6 2 2" xfId="19208"/>
    <cellStyle name="Comma 12 2 6 3" xfId="16356"/>
    <cellStyle name="Comma 12 2 7" xfId="2999"/>
    <cellStyle name="Comma 12 2 7 2" xfId="10956"/>
    <cellStyle name="Comma 12 2 7 2 2" xfId="17495"/>
    <cellStyle name="Comma 12 2 7 3" xfId="14643"/>
    <cellStyle name="Comma 12 2 8" xfId="13195"/>
    <cellStyle name="Comma 12 2 8 2" xfId="19704"/>
    <cellStyle name="Comma 12 2 9" xfId="13503"/>
    <cellStyle name="Comma 12 3" xfId="1130"/>
    <cellStyle name="Comma 12 3 2" xfId="2265"/>
    <cellStyle name="Comma 12 3 2 2" xfId="5685"/>
    <cellStyle name="Comma 12 3 2 2 2" xfId="11983"/>
    <cellStyle name="Comma 12 3 2 2 2 2" xfId="18522"/>
    <cellStyle name="Comma 12 3 2 2 3" xfId="15670"/>
    <cellStyle name="Comma 12 3 2 3" xfId="7957"/>
    <cellStyle name="Comma 12 3 2 3 2" xfId="12554"/>
    <cellStyle name="Comma 12 3 2 3 2 2" xfId="19093"/>
    <cellStyle name="Comma 12 3 2 3 3" xfId="16241"/>
    <cellStyle name="Comma 12 3 2 4" xfId="10229"/>
    <cellStyle name="Comma 12 3 2 4 2" xfId="13125"/>
    <cellStyle name="Comma 12 3 2 4 2 2" xfId="19664"/>
    <cellStyle name="Comma 12 3 2 4 3" xfId="16812"/>
    <cellStyle name="Comma 12 3 2 5" xfId="3455"/>
    <cellStyle name="Comma 12 3 2 5 2" xfId="11412"/>
    <cellStyle name="Comma 12 3 2 5 2 2" xfId="17951"/>
    <cellStyle name="Comma 12 3 2 5 3" xfId="15099"/>
    <cellStyle name="Comma 12 3 2 6" xfId="13959"/>
    <cellStyle name="Comma 12 3 3" xfId="4550"/>
    <cellStyle name="Comma 12 3 3 2" xfId="11698"/>
    <cellStyle name="Comma 12 3 3 2 2" xfId="18237"/>
    <cellStyle name="Comma 12 3 3 3" xfId="15385"/>
    <cellStyle name="Comma 12 3 4" xfId="6822"/>
    <cellStyle name="Comma 12 3 4 2" xfId="12269"/>
    <cellStyle name="Comma 12 3 4 2 2" xfId="18808"/>
    <cellStyle name="Comma 12 3 4 3" xfId="15956"/>
    <cellStyle name="Comma 12 3 5" xfId="9094"/>
    <cellStyle name="Comma 12 3 5 2" xfId="12840"/>
    <cellStyle name="Comma 12 3 5 2 2" xfId="19379"/>
    <cellStyle name="Comma 12 3 5 3" xfId="16527"/>
    <cellStyle name="Comma 12 3 6" xfId="3170"/>
    <cellStyle name="Comma 12 3 6 2" xfId="11127"/>
    <cellStyle name="Comma 12 3 6 2 2" xfId="17666"/>
    <cellStyle name="Comma 12 3 6 3" xfId="14814"/>
    <cellStyle name="Comma 12 3 7" xfId="13674"/>
    <cellStyle name="Comma 12 4" xfId="676"/>
    <cellStyle name="Comma 12 4 2" xfId="1811"/>
    <cellStyle name="Comma 12 4 2 2" xfId="5231"/>
    <cellStyle name="Comma 12 4 2 2 2" xfId="11869"/>
    <cellStyle name="Comma 12 4 2 2 2 2" xfId="18408"/>
    <cellStyle name="Comma 12 4 2 2 3" xfId="15556"/>
    <cellStyle name="Comma 12 4 2 3" xfId="7503"/>
    <cellStyle name="Comma 12 4 2 3 2" xfId="12440"/>
    <cellStyle name="Comma 12 4 2 3 2 2" xfId="18979"/>
    <cellStyle name="Comma 12 4 2 3 3" xfId="16127"/>
    <cellStyle name="Comma 12 4 2 4" xfId="9775"/>
    <cellStyle name="Comma 12 4 2 4 2" xfId="13011"/>
    <cellStyle name="Comma 12 4 2 4 2 2" xfId="19550"/>
    <cellStyle name="Comma 12 4 2 4 3" xfId="16698"/>
    <cellStyle name="Comma 12 4 2 5" xfId="3341"/>
    <cellStyle name="Comma 12 4 2 5 2" xfId="11298"/>
    <cellStyle name="Comma 12 4 2 5 2 2" xfId="17837"/>
    <cellStyle name="Comma 12 4 2 5 3" xfId="14985"/>
    <cellStyle name="Comma 12 4 2 6" xfId="13845"/>
    <cellStyle name="Comma 12 4 3" xfId="4096"/>
    <cellStyle name="Comma 12 4 3 2" xfId="11584"/>
    <cellStyle name="Comma 12 4 3 2 2" xfId="18123"/>
    <cellStyle name="Comma 12 4 3 3" xfId="15271"/>
    <cellStyle name="Comma 12 4 4" xfId="6368"/>
    <cellStyle name="Comma 12 4 4 2" xfId="12155"/>
    <cellStyle name="Comma 12 4 4 2 2" xfId="18694"/>
    <cellStyle name="Comma 12 4 4 3" xfId="15842"/>
    <cellStyle name="Comma 12 4 5" xfId="8640"/>
    <cellStyle name="Comma 12 4 5 2" xfId="12726"/>
    <cellStyle name="Comma 12 4 5 2 2" xfId="19265"/>
    <cellStyle name="Comma 12 4 5 3" xfId="16413"/>
    <cellStyle name="Comma 12 4 6" xfId="3056"/>
    <cellStyle name="Comma 12 4 6 2" xfId="11013"/>
    <cellStyle name="Comma 12 4 6 2 2" xfId="17552"/>
    <cellStyle name="Comma 12 4 6 3" xfId="14700"/>
    <cellStyle name="Comma 12 4 7" xfId="13560"/>
    <cellStyle name="Comma 12 5" xfId="1357"/>
    <cellStyle name="Comma 12 5 2" xfId="4777"/>
    <cellStyle name="Comma 12 5 2 2" xfId="11755"/>
    <cellStyle name="Comma 12 5 2 2 2" xfId="18294"/>
    <cellStyle name="Comma 12 5 2 3" xfId="15442"/>
    <cellStyle name="Comma 12 5 3" xfId="7049"/>
    <cellStyle name="Comma 12 5 3 2" xfId="12326"/>
    <cellStyle name="Comma 12 5 3 2 2" xfId="18865"/>
    <cellStyle name="Comma 12 5 3 3" xfId="16013"/>
    <cellStyle name="Comma 12 5 4" xfId="9321"/>
    <cellStyle name="Comma 12 5 4 2" xfId="12897"/>
    <cellStyle name="Comma 12 5 4 2 2" xfId="19436"/>
    <cellStyle name="Comma 12 5 4 3" xfId="16584"/>
    <cellStyle name="Comma 12 5 5" xfId="3227"/>
    <cellStyle name="Comma 12 5 5 2" xfId="11184"/>
    <cellStyle name="Comma 12 5 5 2 2" xfId="17723"/>
    <cellStyle name="Comma 12 5 5 3" xfId="14871"/>
    <cellStyle name="Comma 12 5 6" xfId="13731"/>
    <cellStyle name="Comma 12 6" xfId="3642"/>
    <cellStyle name="Comma 12 6 2" xfId="11470"/>
    <cellStyle name="Comma 12 6 2 2" xfId="18009"/>
    <cellStyle name="Comma 12 6 3" xfId="15157"/>
    <cellStyle name="Comma 12 7" xfId="5914"/>
    <cellStyle name="Comma 12 7 2" xfId="12041"/>
    <cellStyle name="Comma 12 7 2 2" xfId="18580"/>
    <cellStyle name="Comma 12 7 3" xfId="15728"/>
    <cellStyle name="Comma 12 8" xfId="8186"/>
    <cellStyle name="Comma 12 8 2" xfId="12612"/>
    <cellStyle name="Comma 12 8 2 2" xfId="19151"/>
    <cellStyle name="Comma 12 8 3" xfId="16299"/>
    <cellStyle name="Comma 12 9" xfId="2939"/>
    <cellStyle name="Comma 12 9 2" xfId="10898"/>
    <cellStyle name="Comma 12 9 2 2" xfId="17437"/>
    <cellStyle name="Comma 12 9 3" xfId="14585"/>
    <cellStyle name="Comma 13" xfId="39"/>
    <cellStyle name="Comma 13 2" xfId="5744"/>
    <cellStyle name="Comma 13 2 2" xfId="11998"/>
    <cellStyle name="Comma 13 2 2 2" xfId="18537"/>
    <cellStyle name="Comma 13 2 3" xfId="15685"/>
    <cellStyle name="Comma 13 3" xfId="8016"/>
    <cellStyle name="Comma 13 3 2" xfId="12569"/>
    <cellStyle name="Comma 13 3 2 2" xfId="19108"/>
    <cellStyle name="Comma 13 3 3" xfId="16256"/>
    <cellStyle name="Comma 13 4" xfId="10288"/>
    <cellStyle name="Comma 13 4 2" xfId="13140"/>
    <cellStyle name="Comma 13 4 2 2" xfId="19679"/>
    <cellStyle name="Comma 13 4 3" xfId="16827"/>
    <cellStyle name="Comma 13 5" xfId="3471"/>
    <cellStyle name="Comma 13 5 2" xfId="11427"/>
    <cellStyle name="Comma 13 5 2 2" xfId="17966"/>
    <cellStyle name="Comma 13 5 3" xfId="15114"/>
    <cellStyle name="Comma 13 6" xfId="2328"/>
    <cellStyle name="Comma 13 6 2" xfId="13976"/>
    <cellStyle name="Comma 13 7" xfId="10289"/>
    <cellStyle name="Comma 13 7 2" xfId="16828"/>
    <cellStyle name="Comma 13 8" xfId="13196"/>
    <cellStyle name="Comma 13 8 2" xfId="19705"/>
    <cellStyle name="Comma 13 9" xfId="13400"/>
    <cellStyle name="Comma 14" xfId="2892"/>
    <cellStyle name="Comma 14 2" xfId="10853"/>
    <cellStyle name="Comma 14 2 2" xfId="17392"/>
    <cellStyle name="Comma 14 3" xfId="13197"/>
    <cellStyle name="Comma 14 3 2" xfId="19706"/>
    <cellStyle name="Comma 14 4" xfId="14540"/>
    <cellStyle name="Comma 15" xfId="13153"/>
    <cellStyle name="Comma 15 2" xfId="13198"/>
    <cellStyle name="Comma 15 2 2" xfId="19707"/>
    <cellStyle name="Comma 15 3" xfId="19682"/>
    <cellStyle name="Comma 16" xfId="13154"/>
    <cellStyle name="Comma 16 2" xfId="13199"/>
    <cellStyle name="Comma 16 2 2" xfId="19708"/>
    <cellStyle name="Comma 16 3" xfId="19683"/>
    <cellStyle name="Comma 17" xfId="13180"/>
    <cellStyle name="Comma 17 2" xfId="13200"/>
    <cellStyle name="Comma 17 2 2" xfId="19709"/>
    <cellStyle name="Comma 17 3" xfId="19691"/>
    <cellStyle name="Comma 18" xfId="13201"/>
    <cellStyle name="Comma 18 2" xfId="19710"/>
    <cellStyle name="Comma 19" xfId="13202"/>
    <cellStyle name="Comma 19 2" xfId="19711"/>
    <cellStyle name="Comma 2" xfId="3"/>
    <cellStyle name="Comma 2 10" xfId="13203"/>
    <cellStyle name="Comma 2 10 2" xfId="19712"/>
    <cellStyle name="Comma 2 11" xfId="13399"/>
    <cellStyle name="Comma 2 2" xfId="41"/>
    <cellStyle name="Comma 2 2 2" xfId="2894"/>
    <cellStyle name="Comma 2 2 2 2" xfId="14541"/>
    <cellStyle name="Comma 2 2 3" xfId="10854"/>
    <cellStyle name="Comma 2 2 3 2" xfId="17393"/>
    <cellStyle name="Comma 2 2 4" xfId="13177"/>
    <cellStyle name="Comma 2 2 4 2" xfId="19688"/>
    <cellStyle name="Comma 2 2 5" xfId="13204"/>
    <cellStyle name="Comma 2 2 5 2" xfId="19713"/>
    <cellStyle name="Comma 2 2 6" xfId="13401"/>
    <cellStyle name="Comma 2 3" xfId="2323"/>
    <cellStyle name="Comma 2 3 2" xfId="13179"/>
    <cellStyle name="Comma 2 3 2 2" xfId="19690"/>
    <cellStyle name="Comma 2 3 3" xfId="13974"/>
    <cellStyle name="Comma 2 4" xfId="2329"/>
    <cellStyle name="Comma 2 4 2" xfId="13977"/>
    <cellStyle name="Comma 2 5" xfId="10290"/>
    <cellStyle name="Comma 2 5 2" xfId="16829"/>
    <cellStyle name="Comma 2 6" xfId="13141"/>
    <cellStyle name="Comma 2 6 2" xfId="19680"/>
    <cellStyle name="Comma 2 7" xfId="13170"/>
    <cellStyle name="Comma 2 7 2" xfId="19686"/>
    <cellStyle name="Comma 2 8" xfId="13181"/>
    <cellStyle name="Comma 2 8 2" xfId="19692"/>
    <cellStyle name="Comma 2 9" xfId="13183"/>
    <cellStyle name="Comma 2 9 2" xfId="19694"/>
    <cellStyle name="Comma 20" xfId="13205"/>
    <cellStyle name="Comma 20 2" xfId="19714"/>
    <cellStyle name="Comma 21" xfId="13206"/>
    <cellStyle name="Comma 21 2" xfId="19715"/>
    <cellStyle name="Comma 22" xfId="13207"/>
    <cellStyle name="Comma 22 2" xfId="19716"/>
    <cellStyle name="Comma 23" xfId="13208"/>
    <cellStyle name="Comma 23 2" xfId="19717"/>
    <cellStyle name="Comma 24" xfId="13209"/>
    <cellStyle name="Comma 24 2" xfId="19718"/>
    <cellStyle name="Comma 25" xfId="13210"/>
    <cellStyle name="Comma 25 2" xfId="19719"/>
    <cellStyle name="Comma 26" xfId="13211"/>
    <cellStyle name="Comma 26 2" xfId="19720"/>
    <cellStyle name="Comma 27" xfId="13212"/>
    <cellStyle name="Comma 27 2" xfId="19721"/>
    <cellStyle name="Comma 28" xfId="13213"/>
    <cellStyle name="Comma 28 2" xfId="19722"/>
    <cellStyle name="Comma 29" xfId="13214"/>
    <cellStyle name="Comma 29 2" xfId="19723"/>
    <cellStyle name="Comma 3" xfId="54"/>
    <cellStyle name="Comma 3 10" xfId="3488"/>
    <cellStyle name="Comma 3 10 2" xfId="11428"/>
    <cellStyle name="Comma 3 10 2 2" xfId="17967"/>
    <cellStyle name="Comma 3 10 3" xfId="15115"/>
    <cellStyle name="Comma 3 11" xfId="5760"/>
    <cellStyle name="Comma 3 11 2" xfId="11999"/>
    <cellStyle name="Comma 3 11 2 2" xfId="18538"/>
    <cellStyle name="Comma 3 11 3" xfId="15686"/>
    <cellStyle name="Comma 3 12" xfId="8032"/>
    <cellStyle name="Comma 3 12 2" xfId="12570"/>
    <cellStyle name="Comma 3 12 2 2" xfId="19109"/>
    <cellStyle name="Comma 3 12 3" xfId="16257"/>
    <cellStyle name="Comma 3 13" xfId="2895"/>
    <cellStyle name="Comma 3 13 2" xfId="10855"/>
    <cellStyle name="Comma 3 13 2 2" xfId="17394"/>
    <cellStyle name="Comma 3 13 3" xfId="14542"/>
    <cellStyle name="Comma 3 14" xfId="2330"/>
    <cellStyle name="Comma 3 14 2" xfId="13978"/>
    <cellStyle name="Comma 3 15" xfId="10291"/>
    <cellStyle name="Comma 3 15 2" xfId="16830"/>
    <cellStyle name="Comma 3 16" xfId="13169"/>
    <cellStyle name="Comma 3 16 2" xfId="19685"/>
    <cellStyle name="Comma 3 17" xfId="13215"/>
    <cellStyle name="Comma 3 17 2" xfId="19724"/>
    <cellStyle name="Comma 3 18" xfId="13402"/>
    <cellStyle name="Comma 3 2" xfId="4"/>
    <cellStyle name="Comma 3 2 10" xfId="5788"/>
    <cellStyle name="Comma 3 2 10 2" xfId="12006"/>
    <cellStyle name="Comma 3 2 10 2 2" xfId="18545"/>
    <cellStyle name="Comma 3 2 10 3" xfId="15693"/>
    <cellStyle name="Comma 3 2 11" xfId="8060"/>
    <cellStyle name="Comma 3 2 11 2" xfId="12577"/>
    <cellStyle name="Comma 3 2 11 2 2" xfId="19116"/>
    <cellStyle name="Comma 3 2 11 3" xfId="16264"/>
    <cellStyle name="Comma 3 2 12" xfId="2904"/>
    <cellStyle name="Comma 3 2 12 2" xfId="10863"/>
    <cellStyle name="Comma 3 2 12 2 2" xfId="17402"/>
    <cellStyle name="Comma 3 2 12 3" xfId="14550"/>
    <cellStyle name="Comma 3 2 13" xfId="2338"/>
    <cellStyle name="Comma 3 2 13 2" xfId="13986"/>
    <cellStyle name="Comma 3 2 14" xfId="10299"/>
    <cellStyle name="Comma 3 2 14 2" xfId="16838"/>
    <cellStyle name="Comma 3 2 15" xfId="13216"/>
    <cellStyle name="Comma 3 2 15 2" xfId="19725"/>
    <cellStyle name="Comma 3 2 2" xfId="197"/>
    <cellStyle name="Comma 3 2 2 10" xfId="2366"/>
    <cellStyle name="Comma 3 2 2 10 2" xfId="14014"/>
    <cellStyle name="Comma 3 2 2 11" xfId="10327"/>
    <cellStyle name="Comma 3 2 2 11 2" xfId="16866"/>
    <cellStyle name="Comma 3 2 2 12" xfId="13142"/>
    <cellStyle name="Comma 3 2 2 12 2" xfId="19681"/>
    <cellStyle name="Comma 3 2 2 13" xfId="13182"/>
    <cellStyle name="Comma 3 2 2 13 2" xfId="19693"/>
    <cellStyle name="Comma 3 2 2 14" xfId="13184"/>
    <cellStyle name="Comma 3 2 2 14 2" xfId="19695"/>
    <cellStyle name="Comma 3 2 2 15" xfId="13438"/>
    <cellStyle name="Comma 3 2 2 2" xfId="435"/>
    <cellStyle name="Comma 3 2 2 2 10" xfId="13496"/>
    <cellStyle name="Comma 3 2 2 2 2" xfId="889"/>
    <cellStyle name="Comma 3 2 2 2 2 2" xfId="2024"/>
    <cellStyle name="Comma 3 2 2 2 2 2 2" xfId="5444"/>
    <cellStyle name="Comma 3 2 2 2 2 2 2 2" xfId="11919"/>
    <cellStyle name="Comma 3 2 2 2 2 2 2 2 2" xfId="18458"/>
    <cellStyle name="Comma 3 2 2 2 2 2 2 3" xfId="15606"/>
    <cellStyle name="Comma 3 2 2 2 2 2 3" xfId="7716"/>
    <cellStyle name="Comma 3 2 2 2 2 2 3 2" xfId="12490"/>
    <cellStyle name="Comma 3 2 2 2 2 2 3 2 2" xfId="19029"/>
    <cellStyle name="Comma 3 2 2 2 2 2 3 3" xfId="16177"/>
    <cellStyle name="Comma 3 2 2 2 2 2 4" xfId="9988"/>
    <cellStyle name="Comma 3 2 2 2 2 2 4 2" xfId="13061"/>
    <cellStyle name="Comma 3 2 2 2 2 2 4 2 2" xfId="19600"/>
    <cellStyle name="Comma 3 2 2 2 2 2 4 3" xfId="16748"/>
    <cellStyle name="Comma 3 2 2 2 2 2 5" xfId="3391"/>
    <cellStyle name="Comma 3 2 2 2 2 2 5 2" xfId="11348"/>
    <cellStyle name="Comma 3 2 2 2 2 2 5 2 2" xfId="17887"/>
    <cellStyle name="Comma 3 2 2 2 2 2 5 3" xfId="15035"/>
    <cellStyle name="Comma 3 2 2 2 2 2 6" xfId="2815"/>
    <cellStyle name="Comma 3 2 2 2 2 2 6 2" xfId="14463"/>
    <cellStyle name="Comma 3 2 2 2 2 2 7" xfId="10776"/>
    <cellStyle name="Comma 3 2 2 2 2 2 7 2" xfId="17315"/>
    <cellStyle name="Comma 3 2 2 2 2 2 8" xfId="13895"/>
    <cellStyle name="Comma 3 2 2 2 2 3" xfId="4309"/>
    <cellStyle name="Comma 3 2 2 2 2 3 2" xfId="11634"/>
    <cellStyle name="Comma 3 2 2 2 2 3 2 2" xfId="18173"/>
    <cellStyle name="Comma 3 2 2 2 2 3 3" xfId="15321"/>
    <cellStyle name="Comma 3 2 2 2 2 4" xfId="6581"/>
    <cellStyle name="Comma 3 2 2 2 2 4 2" xfId="12205"/>
    <cellStyle name="Comma 3 2 2 2 2 4 2 2" xfId="18744"/>
    <cellStyle name="Comma 3 2 2 2 2 4 3" xfId="15892"/>
    <cellStyle name="Comma 3 2 2 2 2 5" xfId="8853"/>
    <cellStyle name="Comma 3 2 2 2 2 5 2" xfId="12776"/>
    <cellStyle name="Comma 3 2 2 2 2 5 2 2" xfId="19315"/>
    <cellStyle name="Comma 3 2 2 2 2 5 3" xfId="16463"/>
    <cellStyle name="Comma 3 2 2 2 2 6" xfId="3106"/>
    <cellStyle name="Comma 3 2 2 2 2 6 2" xfId="11063"/>
    <cellStyle name="Comma 3 2 2 2 2 6 2 2" xfId="17602"/>
    <cellStyle name="Comma 3 2 2 2 2 6 3" xfId="14750"/>
    <cellStyle name="Comma 3 2 2 2 2 7" xfId="2535"/>
    <cellStyle name="Comma 3 2 2 2 2 7 2" xfId="14183"/>
    <cellStyle name="Comma 3 2 2 2 2 8" xfId="10496"/>
    <cellStyle name="Comma 3 2 2 2 2 8 2" xfId="17035"/>
    <cellStyle name="Comma 3 2 2 2 2 9" xfId="13610"/>
    <cellStyle name="Comma 3 2 2 2 3" xfId="1570"/>
    <cellStyle name="Comma 3 2 2 2 3 2" xfId="4990"/>
    <cellStyle name="Comma 3 2 2 2 3 2 2" xfId="11805"/>
    <cellStyle name="Comma 3 2 2 2 3 2 2 2" xfId="18344"/>
    <cellStyle name="Comma 3 2 2 2 3 2 3" xfId="15492"/>
    <cellStyle name="Comma 3 2 2 2 3 3" xfId="7262"/>
    <cellStyle name="Comma 3 2 2 2 3 3 2" xfId="12376"/>
    <cellStyle name="Comma 3 2 2 2 3 3 2 2" xfId="18915"/>
    <cellStyle name="Comma 3 2 2 2 3 3 3" xfId="16063"/>
    <cellStyle name="Comma 3 2 2 2 3 4" xfId="9534"/>
    <cellStyle name="Comma 3 2 2 2 3 4 2" xfId="12947"/>
    <cellStyle name="Comma 3 2 2 2 3 4 2 2" xfId="19486"/>
    <cellStyle name="Comma 3 2 2 2 3 4 3" xfId="16634"/>
    <cellStyle name="Comma 3 2 2 2 3 5" xfId="3277"/>
    <cellStyle name="Comma 3 2 2 2 3 5 2" xfId="11234"/>
    <cellStyle name="Comma 3 2 2 2 3 5 2 2" xfId="17773"/>
    <cellStyle name="Comma 3 2 2 2 3 5 3" xfId="14921"/>
    <cellStyle name="Comma 3 2 2 2 3 6" xfId="2703"/>
    <cellStyle name="Comma 3 2 2 2 3 6 2" xfId="14351"/>
    <cellStyle name="Comma 3 2 2 2 3 7" xfId="10664"/>
    <cellStyle name="Comma 3 2 2 2 3 7 2" xfId="17203"/>
    <cellStyle name="Comma 3 2 2 2 3 8" xfId="13781"/>
    <cellStyle name="Comma 3 2 2 2 4" xfId="3855"/>
    <cellStyle name="Comma 3 2 2 2 4 2" xfId="11520"/>
    <cellStyle name="Comma 3 2 2 2 4 2 2" xfId="18059"/>
    <cellStyle name="Comma 3 2 2 2 4 3" xfId="15207"/>
    <cellStyle name="Comma 3 2 2 2 5" xfId="6127"/>
    <cellStyle name="Comma 3 2 2 2 5 2" xfId="12091"/>
    <cellStyle name="Comma 3 2 2 2 5 2 2" xfId="18630"/>
    <cellStyle name="Comma 3 2 2 2 5 3" xfId="15778"/>
    <cellStyle name="Comma 3 2 2 2 6" xfId="8399"/>
    <cellStyle name="Comma 3 2 2 2 6 2" xfId="12662"/>
    <cellStyle name="Comma 3 2 2 2 6 2 2" xfId="19201"/>
    <cellStyle name="Comma 3 2 2 2 6 3" xfId="16349"/>
    <cellStyle name="Comma 3 2 2 2 7" xfId="2992"/>
    <cellStyle name="Comma 3 2 2 2 7 2" xfId="10949"/>
    <cellStyle name="Comma 3 2 2 2 7 2 2" xfId="17488"/>
    <cellStyle name="Comma 3 2 2 2 7 3" xfId="14636"/>
    <cellStyle name="Comma 3 2 2 2 8" xfId="2423"/>
    <cellStyle name="Comma 3 2 2 2 8 2" xfId="14071"/>
    <cellStyle name="Comma 3 2 2 2 9" xfId="10384"/>
    <cellStyle name="Comma 3 2 2 2 9 2" xfId="16923"/>
    <cellStyle name="Comma 3 2 2 3" xfId="1116"/>
    <cellStyle name="Comma 3 2 2 3 2" xfId="2251"/>
    <cellStyle name="Comma 3 2 2 3 2 2" xfId="5671"/>
    <cellStyle name="Comma 3 2 2 3 2 2 2" xfId="11976"/>
    <cellStyle name="Comma 3 2 2 3 2 2 2 2" xfId="18515"/>
    <cellStyle name="Comma 3 2 2 3 2 2 3" xfId="15663"/>
    <cellStyle name="Comma 3 2 2 3 2 3" xfId="7943"/>
    <cellStyle name="Comma 3 2 2 3 2 3 2" xfId="12547"/>
    <cellStyle name="Comma 3 2 2 3 2 3 2 2" xfId="19086"/>
    <cellStyle name="Comma 3 2 2 3 2 3 3" xfId="16234"/>
    <cellStyle name="Comma 3 2 2 3 2 4" xfId="10215"/>
    <cellStyle name="Comma 3 2 2 3 2 4 2" xfId="13118"/>
    <cellStyle name="Comma 3 2 2 3 2 4 2 2" xfId="19657"/>
    <cellStyle name="Comma 3 2 2 3 2 4 3" xfId="16805"/>
    <cellStyle name="Comma 3 2 2 3 2 5" xfId="3448"/>
    <cellStyle name="Comma 3 2 2 3 2 5 2" xfId="11405"/>
    <cellStyle name="Comma 3 2 2 3 2 5 2 2" xfId="17944"/>
    <cellStyle name="Comma 3 2 2 3 2 5 3" xfId="15092"/>
    <cellStyle name="Comma 3 2 2 3 2 6" xfId="2871"/>
    <cellStyle name="Comma 3 2 2 3 2 6 2" xfId="14519"/>
    <cellStyle name="Comma 3 2 2 3 2 7" xfId="10832"/>
    <cellStyle name="Comma 3 2 2 3 2 7 2" xfId="17371"/>
    <cellStyle name="Comma 3 2 2 3 2 8" xfId="13952"/>
    <cellStyle name="Comma 3 2 2 3 3" xfId="4536"/>
    <cellStyle name="Comma 3 2 2 3 3 2" xfId="11691"/>
    <cellStyle name="Comma 3 2 2 3 3 2 2" xfId="18230"/>
    <cellStyle name="Comma 3 2 2 3 3 3" xfId="15378"/>
    <cellStyle name="Comma 3 2 2 3 4" xfId="6808"/>
    <cellStyle name="Comma 3 2 2 3 4 2" xfId="12262"/>
    <cellStyle name="Comma 3 2 2 3 4 2 2" xfId="18801"/>
    <cellStyle name="Comma 3 2 2 3 4 3" xfId="15949"/>
    <cellStyle name="Comma 3 2 2 3 5" xfId="9080"/>
    <cellStyle name="Comma 3 2 2 3 5 2" xfId="12833"/>
    <cellStyle name="Comma 3 2 2 3 5 2 2" xfId="19372"/>
    <cellStyle name="Comma 3 2 2 3 5 3" xfId="16520"/>
    <cellStyle name="Comma 3 2 2 3 6" xfId="3163"/>
    <cellStyle name="Comma 3 2 2 3 6 2" xfId="11120"/>
    <cellStyle name="Comma 3 2 2 3 6 2 2" xfId="17659"/>
    <cellStyle name="Comma 3 2 2 3 6 3" xfId="14807"/>
    <cellStyle name="Comma 3 2 2 3 7" xfId="2591"/>
    <cellStyle name="Comma 3 2 2 3 7 2" xfId="14239"/>
    <cellStyle name="Comma 3 2 2 3 8" xfId="10552"/>
    <cellStyle name="Comma 3 2 2 3 8 2" xfId="17091"/>
    <cellStyle name="Comma 3 2 2 3 9" xfId="13667"/>
    <cellStyle name="Comma 3 2 2 4" xfId="662"/>
    <cellStyle name="Comma 3 2 2 4 2" xfId="1797"/>
    <cellStyle name="Comma 3 2 2 4 2 2" xfId="5217"/>
    <cellStyle name="Comma 3 2 2 4 2 2 2" xfId="11862"/>
    <cellStyle name="Comma 3 2 2 4 2 2 2 2" xfId="18401"/>
    <cellStyle name="Comma 3 2 2 4 2 2 3" xfId="15549"/>
    <cellStyle name="Comma 3 2 2 4 2 3" xfId="7489"/>
    <cellStyle name="Comma 3 2 2 4 2 3 2" xfId="12433"/>
    <cellStyle name="Comma 3 2 2 4 2 3 2 2" xfId="18972"/>
    <cellStyle name="Comma 3 2 2 4 2 3 3" xfId="16120"/>
    <cellStyle name="Comma 3 2 2 4 2 4" xfId="9761"/>
    <cellStyle name="Comma 3 2 2 4 2 4 2" xfId="13004"/>
    <cellStyle name="Comma 3 2 2 4 2 4 2 2" xfId="19543"/>
    <cellStyle name="Comma 3 2 2 4 2 4 3" xfId="16691"/>
    <cellStyle name="Comma 3 2 2 4 2 5" xfId="3334"/>
    <cellStyle name="Comma 3 2 2 4 2 5 2" xfId="11291"/>
    <cellStyle name="Comma 3 2 2 4 2 5 2 2" xfId="17830"/>
    <cellStyle name="Comma 3 2 2 4 2 5 3" xfId="14978"/>
    <cellStyle name="Comma 3 2 2 4 2 6" xfId="2759"/>
    <cellStyle name="Comma 3 2 2 4 2 6 2" xfId="14407"/>
    <cellStyle name="Comma 3 2 2 4 2 7" xfId="10720"/>
    <cellStyle name="Comma 3 2 2 4 2 7 2" xfId="17259"/>
    <cellStyle name="Comma 3 2 2 4 2 8" xfId="13838"/>
    <cellStyle name="Comma 3 2 2 4 3" xfId="4082"/>
    <cellStyle name="Comma 3 2 2 4 3 2" xfId="11577"/>
    <cellStyle name="Comma 3 2 2 4 3 2 2" xfId="18116"/>
    <cellStyle name="Comma 3 2 2 4 3 3" xfId="15264"/>
    <cellStyle name="Comma 3 2 2 4 4" xfId="6354"/>
    <cellStyle name="Comma 3 2 2 4 4 2" xfId="12148"/>
    <cellStyle name="Comma 3 2 2 4 4 2 2" xfId="18687"/>
    <cellStyle name="Comma 3 2 2 4 4 3" xfId="15835"/>
    <cellStyle name="Comma 3 2 2 4 5" xfId="8626"/>
    <cellStyle name="Comma 3 2 2 4 5 2" xfId="12719"/>
    <cellStyle name="Comma 3 2 2 4 5 2 2" xfId="19258"/>
    <cellStyle name="Comma 3 2 2 4 5 3" xfId="16406"/>
    <cellStyle name="Comma 3 2 2 4 6" xfId="3049"/>
    <cellStyle name="Comma 3 2 2 4 6 2" xfId="11006"/>
    <cellStyle name="Comma 3 2 2 4 6 2 2" xfId="17545"/>
    <cellStyle name="Comma 3 2 2 4 6 3" xfId="14693"/>
    <cellStyle name="Comma 3 2 2 4 7" xfId="2479"/>
    <cellStyle name="Comma 3 2 2 4 7 2" xfId="14127"/>
    <cellStyle name="Comma 3 2 2 4 8" xfId="10440"/>
    <cellStyle name="Comma 3 2 2 4 8 2" xfId="16979"/>
    <cellStyle name="Comma 3 2 2 4 9" xfId="13553"/>
    <cellStyle name="Comma 3 2 2 5" xfId="1343"/>
    <cellStyle name="Comma 3 2 2 5 2" xfId="4763"/>
    <cellStyle name="Comma 3 2 2 5 2 2" xfId="11748"/>
    <cellStyle name="Comma 3 2 2 5 2 2 2" xfId="18287"/>
    <cellStyle name="Comma 3 2 2 5 2 3" xfId="15435"/>
    <cellStyle name="Comma 3 2 2 5 3" xfId="7035"/>
    <cellStyle name="Comma 3 2 2 5 3 2" xfId="12319"/>
    <cellStyle name="Comma 3 2 2 5 3 2 2" xfId="18858"/>
    <cellStyle name="Comma 3 2 2 5 3 3" xfId="16006"/>
    <cellStyle name="Comma 3 2 2 5 4" xfId="9307"/>
    <cellStyle name="Comma 3 2 2 5 4 2" xfId="12890"/>
    <cellStyle name="Comma 3 2 2 5 4 2 2" xfId="19429"/>
    <cellStyle name="Comma 3 2 2 5 4 3" xfId="16577"/>
    <cellStyle name="Comma 3 2 2 5 5" xfId="3220"/>
    <cellStyle name="Comma 3 2 2 5 5 2" xfId="11177"/>
    <cellStyle name="Comma 3 2 2 5 5 2 2" xfId="17716"/>
    <cellStyle name="Comma 3 2 2 5 5 3" xfId="14864"/>
    <cellStyle name="Comma 3 2 2 5 6" xfId="2647"/>
    <cellStyle name="Comma 3 2 2 5 6 2" xfId="14295"/>
    <cellStyle name="Comma 3 2 2 5 7" xfId="10608"/>
    <cellStyle name="Comma 3 2 2 5 7 2" xfId="17147"/>
    <cellStyle name="Comma 3 2 2 5 8" xfId="13724"/>
    <cellStyle name="Comma 3 2 2 6" xfId="2324"/>
    <cellStyle name="Comma 3 2 2 6 2" xfId="3628"/>
    <cellStyle name="Comma 3 2 2 6 2 2" xfId="15150"/>
    <cellStyle name="Comma 3 2 2 6 3" xfId="11463"/>
    <cellStyle name="Comma 3 2 2 6 3 2" xfId="18002"/>
    <cellStyle name="Comma 3 2 2 6 4" xfId="13975"/>
    <cellStyle name="Comma 3 2 2 7" xfId="5900"/>
    <cellStyle name="Comma 3 2 2 7 2" xfId="12034"/>
    <cellStyle name="Comma 3 2 2 7 2 2" xfId="18573"/>
    <cellStyle name="Comma 3 2 2 7 3" xfId="15721"/>
    <cellStyle name="Comma 3 2 2 8" xfId="8172"/>
    <cellStyle name="Comma 3 2 2 8 2" xfId="12605"/>
    <cellStyle name="Comma 3 2 2 8 2 2" xfId="19144"/>
    <cellStyle name="Comma 3 2 2 8 3" xfId="16292"/>
    <cellStyle name="Comma 3 2 2 9" xfId="2932"/>
    <cellStyle name="Comma 3 2 2 9 2" xfId="10891"/>
    <cellStyle name="Comma 3 2 2 9 2 2" xfId="17430"/>
    <cellStyle name="Comma 3 2 2 9 3" xfId="14578"/>
    <cellStyle name="Comma 3 2 3" xfId="141"/>
    <cellStyle name="Comma 3 2 3 10" xfId="2352"/>
    <cellStyle name="Comma 3 2 3 10 2" xfId="14000"/>
    <cellStyle name="Comma 3 2 3 11" xfId="10313"/>
    <cellStyle name="Comma 3 2 3 11 2" xfId="16852"/>
    <cellStyle name="Comma 3 2 3 12" xfId="13424"/>
    <cellStyle name="Comma 3 2 3 2" xfId="379"/>
    <cellStyle name="Comma 3 2 3 2 10" xfId="13482"/>
    <cellStyle name="Comma 3 2 3 2 2" xfId="833"/>
    <cellStyle name="Comma 3 2 3 2 2 2" xfId="1968"/>
    <cellStyle name="Comma 3 2 3 2 2 2 2" xfId="5388"/>
    <cellStyle name="Comma 3 2 3 2 2 2 2 2" xfId="11905"/>
    <cellStyle name="Comma 3 2 3 2 2 2 2 2 2" xfId="18444"/>
    <cellStyle name="Comma 3 2 3 2 2 2 2 3" xfId="15592"/>
    <cellStyle name="Comma 3 2 3 2 2 2 3" xfId="7660"/>
    <cellStyle name="Comma 3 2 3 2 2 2 3 2" xfId="12476"/>
    <cellStyle name="Comma 3 2 3 2 2 2 3 2 2" xfId="19015"/>
    <cellStyle name="Comma 3 2 3 2 2 2 3 3" xfId="16163"/>
    <cellStyle name="Comma 3 2 3 2 2 2 4" xfId="9932"/>
    <cellStyle name="Comma 3 2 3 2 2 2 4 2" xfId="13047"/>
    <cellStyle name="Comma 3 2 3 2 2 2 4 2 2" xfId="19586"/>
    <cellStyle name="Comma 3 2 3 2 2 2 4 3" xfId="16734"/>
    <cellStyle name="Comma 3 2 3 2 2 2 5" xfId="3377"/>
    <cellStyle name="Comma 3 2 3 2 2 2 5 2" xfId="11334"/>
    <cellStyle name="Comma 3 2 3 2 2 2 5 2 2" xfId="17873"/>
    <cellStyle name="Comma 3 2 3 2 2 2 5 3" xfId="15021"/>
    <cellStyle name="Comma 3 2 3 2 2 2 6" xfId="2801"/>
    <cellStyle name="Comma 3 2 3 2 2 2 6 2" xfId="14449"/>
    <cellStyle name="Comma 3 2 3 2 2 2 7" xfId="10762"/>
    <cellStyle name="Comma 3 2 3 2 2 2 7 2" xfId="17301"/>
    <cellStyle name="Comma 3 2 3 2 2 2 8" xfId="13881"/>
    <cellStyle name="Comma 3 2 3 2 2 3" xfId="4253"/>
    <cellStyle name="Comma 3 2 3 2 2 3 2" xfId="11620"/>
    <cellStyle name="Comma 3 2 3 2 2 3 2 2" xfId="18159"/>
    <cellStyle name="Comma 3 2 3 2 2 3 3" xfId="15307"/>
    <cellStyle name="Comma 3 2 3 2 2 4" xfId="6525"/>
    <cellStyle name="Comma 3 2 3 2 2 4 2" xfId="12191"/>
    <cellStyle name="Comma 3 2 3 2 2 4 2 2" xfId="18730"/>
    <cellStyle name="Comma 3 2 3 2 2 4 3" xfId="15878"/>
    <cellStyle name="Comma 3 2 3 2 2 5" xfId="8797"/>
    <cellStyle name="Comma 3 2 3 2 2 5 2" xfId="12762"/>
    <cellStyle name="Comma 3 2 3 2 2 5 2 2" xfId="19301"/>
    <cellStyle name="Comma 3 2 3 2 2 5 3" xfId="16449"/>
    <cellStyle name="Comma 3 2 3 2 2 6" xfId="3092"/>
    <cellStyle name="Comma 3 2 3 2 2 6 2" xfId="11049"/>
    <cellStyle name="Comma 3 2 3 2 2 6 2 2" xfId="17588"/>
    <cellStyle name="Comma 3 2 3 2 2 6 3" xfId="14736"/>
    <cellStyle name="Comma 3 2 3 2 2 7" xfId="2521"/>
    <cellStyle name="Comma 3 2 3 2 2 7 2" xfId="14169"/>
    <cellStyle name="Comma 3 2 3 2 2 8" xfId="10482"/>
    <cellStyle name="Comma 3 2 3 2 2 8 2" xfId="17021"/>
    <cellStyle name="Comma 3 2 3 2 2 9" xfId="13596"/>
    <cellStyle name="Comma 3 2 3 2 3" xfId="1514"/>
    <cellStyle name="Comma 3 2 3 2 3 2" xfId="4934"/>
    <cellStyle name="Comma 3 2 3 2 3 2 2" xfId="11791"/>
    <cellStyle name="Comma 3 2 3 2 3 2 2 2" xfId="18330"/>
    <cellStyle name="Comma 3 2 3 2 3 2 3" xfId="15478"/>
    <cellStyle name="Comma 3 2 3 2 3 3" xfId="7206"/>
    <cellStyle name="Comma 3 2 3 2 3 3 2" xfId="12362"/>
    <cellStyle name="Comma 3 2 3 2 3 3 2 2" xfId="18901"/>
    <cellStyle name="Comma 3 2 3 2 3 3 3" xfId="16049"/>
    <cellStyle name="Comma 3 2 3 2 3 4" xfId="9478"/>
    <cellStyle name="Comma 3 2 3 2 3 4 2" xfId="12933"/>
    <cellStyle name="Comma 3 2 3 2 3 4 2 2" xfId="19472"/>
    <cellStyle name="Comma 3 2 3 2 3 4 3" xfId="16620"/>
    <cellStyle name="Comma 3 2 3 2 3 5" xfId="3263"/>
    <cellStyle name="Comma 3 2 3 2 3 5 2" xfId="11220"/>
    <cellStyle name="Comma 3 2 3 2 3 5 2 2" xfId="17759"/>
    <cellStyle name="Comma 3 2 3 2 3 5 3" xfId="14907"/>
    <cellStyle name="Comma 3 2 3 2 3 6" xfId="2689"/>
    <cellStyle name="Comma 3 2 3 2 3 6 2" xfId="14337"/>
    <cellStyle name="Comma 3 2 3 2 3 7" xfId="10650"/>
    <cellStyle name="Comma 3 2 3 2 3 7 2" xfId="17189"/>
    <cellStyle name="Comma 3 2 3 2 3 8" xfId="13767"/>
    <cellStyle name="Comma 3 2 3 2 4" xfId="3799"/>
    <cellStyle name="Comma 3 2 3 2 4 2" xfId="11506"/>
    <cellStyle name="Comma 3 2 3 2 4 2 2" xfId="18045"/>
    <cellStyle name="Comma 3 2 3 2 4 3" xfId="15193"/>
    <cellStyle name="Comma 3 2 3 2 5" xfId="6071"/>
    <cellStyle name="Comma 3 2 3 2 5 2" xfId="12077"/>
    <cellStyle name="Comma 3 2 3 2 5 2 2" xfId="18616"/>
    <cellStyle name="Comma 3 2 3 2 5 3" xfId="15764"/>
    <cellStyle name="Comma 3 2 3 2 6" xfId="8343"/>
    <cellStyle name="Comma 3 2 3 2 6 2" xfId="12648"/>
    <cellStyle name="Comma 3 2 3 2 6 2 2" xfId="19187"/>
    <cellStyle name="Comma 3 2 3 2 6 3" xfId="16335"/>
    <cellStyle name="Comma 3 2 3 2 7" xfId="2978"/>
    <cellStyle name="Comma 3 2 3 2 7 2" xfId="10935"/>
    <cellStyle name="Comma 3 2 3 2 7 2 2" xfId="17474"/>
    <cellStyle name="Comma 3 2 3 2 7 3" xfId="14622"/>
    <cellStyle name="Comma 3 2 3 2 8" xfId="2409"/>
    <cellStyle name="Comma 3 2 3 2 8 2" xfId="14057"/>
    <cellStyle name="Comma 3 2 3 2 9" xfId="10370"/>
    <cellStyle name="Comma 3 2 3 2 9 2" xfId="16909"/>
    <cellStyle name="Comma 3 2 3 3" xfId="1060"/>
    <cellStyle name="Comma 3 2 3 3 2" xfId="2195"/>
    <cellStyle name="Comma 3 2 3 3 2 2" xfId="5615"/>
    <cellStyle name="Comma 3 2 3 3 2 2 2" xfId="11962"/>
    <cellStyle name="Comma 3 2 3 3 2 2 2 2" xfId="18501"/>
    <cellStyle name="Comma 3 2 3 3 2 2 3" xfId="15649"/>
    <cellStyle name="Comma 3 2 3 3 2 3" xfId="7887"/>
    <cellStyle name="Comma 3 2 3 3 2 3 2" xfId="12533"/>
    <cellStyle name="Comma 3 2 3 3 2 3 2 2" xfId="19072"/>
    <cellStyle name="Comma 3 2 3 3 2 3 3" xfId="16220"/>
    <cellStyle name="Comma 3 2 3 3 2 4" xfId="10159"/>
    <cellStyle name="Comma 3 2 3 3 2 4 2" xfId="13104"/>
    <cellStyle name="Comma 3 2 3 3 2 4 2 2" xfId="19643"/>
    <cellStyle name="Comma 3 2 3 3 2 4 3" xfId="16791"/>
    <cellStyle name="Comma 3 2 3 3 2 5" xfId="3434"/>
    <cellStyle name="Comma 3 2 3 3 2 5 2" xfId="11391"/>
    <cellStyle name="Comma 3 2 3 3 2 5 2 2" xfId="17930"/>
    <cellStyle name="Comma 3 2 3 3 2 5 3" xfId="15078"/>
    <cellStyle name="Comma 3 2 3 3 2 6" xfId="2857"/>
    <cellStyle name="Comma 3 2 3 3 2 6 2" xfId="14505"/>
    <cellStyle name="Comma 3 2 3 3 2 7" xfId="10818"/>
    <cellStyle name="Comma 3 2 3 3 2 7 2" xfId="17357"/>
    <cellStyle name="Comma 3 2 3 3 2 8" xfId="13938"/>
    <cellStyle name="Comma 3 2 3 3 3" xfId="4480"/>
    <cellStyle name="Comma 3 2 3 3 3 2" xfId="11677"/>
    <cellStyle name="Comma 3 2 3 3 3 2 2" xfId="18216"/>
    <cellStyle name="Comma 3 2 3 3 3 3" xfId="15364"/>
    <cellStyle name="Comma 3 2 3 3 4" xfId="6752"/>
    <cellStyle name="Comma 3 2 3 3 4 2" xfId="12248"/>
    <cellStyle name="Comma 3 2 3 3 4 2 2" xfId="18787"/>
    <cellStyle name="Comma 3 2 3 3 4 3" xfId="15935"/>
    <cellStyle name="Comma 3 2 3 3 5" xfId="9024"/>
    <cellStyle name="Comma 3 2 3 3 5 2" xfId="12819"/>
    <cellStyle name="Comma 3 2 3 3 5 2 2" xfId="19358"/>
    <cellStyle name="Comma 3 2 3 3 5 3" xfId="16506"/>
    <cellStyle name="Comma 3 2 3 3 6" xfId="3149"/>
    <cellStyle name="Comma 3 2 3 3 6 2" xfId="11106"/>
    <cellStyle name="Comma 3 2 3 3 6 2 2" xfId="17645"/>
    <cellStyle name="Comma 3 2 3 3 6 3" xfId="14793"/>
    <cellStyle name="Comma 3 2 3 3 7" xfId="2577"/>
    <cellStyle name="Comma 3 2 3 3 7 2" xfId="14225"/>
    <cellStyle name="Comma 3 2 3 3 8" xfId="10538"/>
    <cellStyle name="Comma 3 2 3 3 8 2" xfId="17077"/>
    <cellStyle name="Comma 3 2 3 3 9" xfId="13653"/>
    <cellStyle name="Comma 3 2 3 4" xfId="606"/>
    <cellStyle name="Comma 3 2 3 4 2" xfId="1741"/>
    <cellStyle name="Comma 3 2 3 4 2 2" xfId="5161"/>
    <cellStyle name="Comma 3 2 3 4 2 2 2" xfId="11848"/>
    <cellStyle name="Comma 3 2 3 4 2 2 2 2" xfId="18387"/>
    <cellStyle name="Comma 3 2 3 4 2 2 3" xfId="15535"/>
    <cellStyle name="Comma 3 2 3 4 2 3" xfId="7433"/>
    <cellStyle name="Comma 3 2 3 4 2 3 2" xfId="12419"/>
    <cellStyle name="Comma 3 2 3 4 2 3 2 2" xfId="18958"/>
    <cellStyle name="Comma 3 2 3 4 2 3 3" xfId="16106"/>
    <cellStyle name="Comma 3 2 3 4 2 4" xfId="9705"/>
    <cellStyle name="Comma 3 2 3 4 2 4 2" xfId="12990"/>
    <cellStyle name="Comma 3 2 3 4 2 4 2 2" xfId="19529"/>
    <cellStyle name="Comma 3 2 3 4 2 4 3" xfId="16677"/>
    <cellStyle name="Comma 3 2 3 4 2 5" xfId="3320"/>
    <cellStyle name="Comma 3 2 3 4 2 5 2" xfId="11277"/>
    <cellStyle name="Comma 3 2 3 4 2 5 2 2" xfId="17816"/>
    <cellStyle name="Comma 3 2 3 4 2 5 3" xfId="14964"/>
    <cellStyle name="Comma 3 2 3 4 2 6" xfId="2745"/>
    <cellStyle name="Comma 3 2 3 4 2 6 2" xfId="14393"/>
    <cellStyle name="Comma 3 2 3 4 2 7" xfId="10706"/>
    <cellStyle name="Comma 3 2 3 4 2 7 2" xfId="17245"/>
    <cellStyle name="Comma 3 2 3 4 2 8" xfId="13824"/>
    <cellStyle name="Comma 3 2 3 4 3" xfId="4026"/>
    <cellStyle name="Comma 3 2 3 4 3 2" xfId="11563"/>
    <cellStyle name="Comma 3 2 3 4 3 2 2" xfId="18102"/>
    <cellStyle name="Comma 3 2 3 4 3 3" xfId="15250"/>
    <cellStyle name="Comma 3 2 3 4 4" xfId="6298"/>
    <cellStyle name="Comma 3 2 3 4 4 2" xfId="12134"/>
    <cellStyle name="Comma 3 2 3 4 4 2 2" xfId="18673"/>
    <cellStyle name="Comma 3 2 3 4 4 3" xfId="15821"/>
    <cellStyle name="Comma 3 2 3 4 5" xfId="8570"/>
    <cellStyle name="Comma 3 2 3 4 5 2" xfId="12705"/>
    <cellStyle name="Comma 3 2 3 4 5 2 2" xfId="19244"/>
    <cellStyle name="Comma 3 2 3 4 5 3" xfId="16392"/>
    <cellStyle name="Comma 3 2 3 4 6" xfId="3035"/>
    <cellStyle name="Comma 3 2 3 4 6 2" xfId="10992"/>
    <cellStyle name="Comma 3 2 3 4 6 2 2" xfId="17531"/>
    <cellStyle name="Comma 3 2 3 4 6 3" xfId="14679"/>
    <cellStyle name="Comma 3 2 3 4 7" xfId="2465"/>
    <cellStyle name="Comma 3 2 3 4 7 2" xfId="14113"/>
    <cellStyle name="Comma 3 2 3 4 8" xfId="10426"/>
    <cellStyle name="Comma 3 2 3 4 8 2" xfId="16965"/>
    <cellStyle name="Comma 3 2 3 4 9" xfId="13539"/>
    <cellStyle name="Comma 3 2 3 5" xfId="1287"/>
    <cellStyle name="Comma 3 2 3 5 2" xfId="4707"/>
    <cellStyle name="Comma 3 2 3 5 2 2" xfId="11734"/>
    <cellStyle name="Comma 3 2 3 5 2 2 2" xfId="18273"/>
    <cellStyle name="Comma 3 2 3 5 2 3" xfId="15421"/>
    <cellStyle name="Comma 3 2 3 5 3" xfId="6979"/>
    <cellStyle name="Comma 3 2 3 5 3 2" xfId="12305"/>
    <cellStyle name="Comma 3 2 3 5 3 2 2" xfId="18844"/>
    <cellStyle name="Comma 3 2 3 5 3 3" xfId="15992"/>
    <cellStyle name="Comma 3 2 3 5 4" xfId="9251"/>
    <cellStyle name="Comma 3 2 3 5 4 2" xfId="12876"/>
    <cellStyle name="Comma 3 2 3 5 4 2 2" xfId="19415"/>
    <cellStyle name="Comma 3 2 3 5 4 3" xfId="16563"/>
    <cellStyle name="Comma 3 2 3 5 5" xfId="3206"/>
    <cellStyle name="Comma 3 2 3 5 5 2" xfId="11163"/>
    <cellStyle name="Comma 3 2 3 5 5 2 2" xfId="17702"/>
    <cellStyle name="Comma 3 2 3 5 5 3" xfId="14850"/>
    <cellStyle name="Comma 3 2 3 5 6" xfId="2633"/>
    <cellStyle name="Comma 3 2 3 5 6 2" xfId="14281"/>
    <cellStyle name="Comma 3 2 3 5 7" xfId="10594"/>
    <cellStyle name="Comma 3 2 3 5 7 2" xfId="17133"/>
    <cellStyle name="Comma 3 2 3 5 8" xfId="13710"/>
    <cellStyle name="Comma 3 2 3 6" xfId="3572"/>
    <cellStyle name="Comma 3 2 3 6 2" xfId="11449"/>
    <cellStyle name="Comma 3 2 3 6 2 2" xfId="17988"/>
    <cellStyle name="Comma 3 2 3 6 3" xfId="15136"/>
    <cellStyle name="Comma 3 2 3 7" xfId="5844"/>
    <cellStyle name="Comma 3 2 3 7 2" xfId="12020"/>
    <cellStyle name="Comma 3 2 3 7 2 2" xfId="18559"/>
    <cellStyle name="Comma 3 2 3 7 3" xfId="15707"/>
    <cellStyle name="Comma 3 2 3 8" xfId="8116"/>
    <cellStyle name="Comma 3 2 3 8 2" xfId="12591"/>
    <cellStyle name="Comma 3 2 3 8 2 2" xfId="19130"/>
    <cellStyle name="Comma 3 2 3 8 3" xfId="16278"/>
    <cellStyle name="Comma 3 2 3 9" xfId="2918"/>
    <cellStyle name="Comma 3 2 3 9 2" xfId="10877"/>
    <cellStyle name="Comma 3 2 3 9 2 2" xfId="17416"/>
    <cellStyle name="Comma 3 2 3 9 3" xfId="14564"/>
    <cellStyle name="Comma 3 2 4" xfId="267"/>
    <cellStyle name="Comma 3 2 4 10" xfId="2381"/>
    <cellStyle name="Comma 3 2 4 10 2" xfId="14029"/>
    <cellStyle name="Comma 3 2 4 11" xfId="10342"/>
    <cellStyle name="Comma 3 2 4 11 2" xfId="16881"/>
    <cellStyle name="Comma 3 2 4 12" xfId="13454"/>
    <cellStyle name="Comma 3 2 4 2" xfId="494"/>
    <cellStyle name="Comma 3 2 4 2 10" xfId="13511"/>
    <cellStyle name="Comma 3 2 4 2 2" xfId="948"/>
    <cellStyle name="Comma 3 2 4 2 2 2" xfId="2083"/>
    <cellStyle name="Comma 3 2 4 2 2 2 2" xfId="5503"/>
    <cellStyle name="Comma 3 2 4 2 2 2 2 2" xfId="11934"/>
    <cellStyle name="Comma 3 2 4 2 2 2 2 2 2" xfId="18473"/>
    <cellStyle name="Comma 3 2 4 2 2 2 2 3" xfId="15621"/>
    <cellStyle name="Comma 3 2 4 2 2 2 3" xfId="7775"/>
    <cellStyle name="Comma 3 2 4 2 2 2 3 2" xfId="12505"/>
    <cellStyle name="Comma 3 2 4 2 2 2 3 2 2" xfId="19044"/>
    <cellStyle name="Comma 3 2 4 2 2 2 3 3" xfId="16192"/>
    <cellStyle name="Comma 3 2 4 2 2 2 4" xfId="10047"/>
    <cellStyle name="Comma 3 2 4 2 2 2 4 2" xfId="13076"/>
    <cellStyle name="Comma 3 2 4 2 2 2 4 2 2" xfId="19615"/>
    <cellStyle name="Comma 3 2 4 2 2 2 4 3" xfId="16763"/>
    <cellStyle name="Comma 3 2 4 2 2 2 5" xfId="3406"/>
    <cellStyle name="Comma 3 2 4 2 2 2 5 2" xfId="11363"/>
    <cellStyle name="Comma 3 2 4 2 2 2 5 2 2" xfId="17902"/>
    <cellStyle name="Comma 3 2 4 2 2 2 5 3" xfId="15050"/>
    <cellStyle name="Comma 3 2 4 2 2 2 6" xfId="2829"/>
    <cellStyle name="Comma 3 2 4 2 2 2 6 2" xfId="14477"/>
    <cellStyle name="Comma 3 2 4 2 2 2 7" xfId="10790"/>
    <cellStyle name="Comma 3 2 4 2 2 2 7 2" xfId="17329"/>
    <cellStyle name="Comma 3 2 4 2 2 2 8" xfId="13910"/>
    <cellStyle name="Comma 3 2 4 2 2 3" xfId="4368"/>
    <cellStyle name="Comma 3 2 4 2 2 3 2" xfId="11649"/>
    <cellStyle name="Comma 3 2 4 2 2 3 2 2" xfId="18188"/>
    <cellStyle name="Comma 3 2 4 2 2 3 3" xfId="15336"/>
    <cellStyle name="Comma 3 2 4 2 2 4" xfId="6640"/>
    <cellStyle name="Comma 3 2 4 2 2 4 2" xfId="12220"/>
    <cellStyle name="Comma 3 2 4 2 2 4 2 2" xfId="18759"/>
    <cellStyle name="Comma 3 2 4 2 2 4 3" xfId="15907"/>
    <cellStyle name="Comma 3 2 4 2 2 5" xfId="8912"/>
    <cellStyle name="Comma 3 2 4 2 2 5 2" xfId="12791"/>
    <cellStyle name="Comma 3 2 4 2 2 5 2 2" xfId="19330"/>
    <cellStyle name="Comma 3 2 4 2 2 5 3" xfId="16478"/>
    <cellStyle name="Comma 3 2 4 2 2 6" xfId="3121"/>
    <cellStyle name="Comma 3 2 4 2 2 6 2" xfId="11078"/>
    <cellStyle name="Comma 3 2 4 2 2 6 2 2" xfId="17617"/>
    <cellStyle name="Comma 3 2 4 2 2 6 3" xfId="14765"/>
    <cellStyle name="Comma 3 2 4 2 2 7" xfId="2549"/>
    <cellStyle name="Comma 3 2 4 2 2 7 2" xfId="14197"/>
    <cellStyle name="Comma 3 2 4 2 2 8" xfId="10510"/>
    <cellStyle name="Comma 3 2 4 2 2 8 2" xfId="17049"/>
    <cellStyle name="Comma 3 2 4 2 2 9" xfId="13625"/>
    <cellStyle name="Comma 3 2 4 2 3" xfId="1629"/>
    <cellStyle name="Comma 3 2 4 2 3 2" xfId="5049"/>
    <cellStyle name="Comma 3 2 4 2 3 2 2" xfId="11820"/>
    <cellStyle name="Comma 3 2 4 2 3 2 2 2" xfId="18359"/>
    <cellStyle name="Comma 3 2 4 2 3 2 3" xfId="15507"/>
    <cellStyle name="Comma 3 2 4 2 3 3" xfId="7321"/>
    <cellStyle name="Comma 3 2 4 2 3 3 2" xfId="12391"/>
    <cellStyle name="Comma 3 2 4 2 3 3 2 2" xfId="18930"/>
    <cellStyle name="Comma 3 2 4 2 3 3 3" xfId="16078"/>
    <cellStyle name="Comma 3 2 4 2 3 4" xfId="9593"/>
    <cellStyle name="Comma 3 2 4 2 3 4 2" xfId="12962"/>
    <cellStyle name="Comma 3 2 4 2 3 4 2 2" xfId="19501"/>
    <cellStyle name="Comma 3 2 4 2 3 4 3" xfId="16649"/>
    <cellStyle name="Comma 3 2 4 2 3 5" xfId="3292"/>
    <cellStyle name="Comma 3 2 4 2 3 5 2" xfId="11249"/>
    <cellStyle name="Comma 3 2 4 2 3 5 2 2" xfId="17788"/>
    <cellStyle name="Comma 3 2 4 2 3 5 3" xfId="14936"/>
    <cellStyle name="Comma 3 2 4 2 3 6" xfId="2717"/>
    <cellStyle name="Comma 3 2 4 2 3 6 2" xfId="14365"/>
    <cellStyle name="Comma 3 2 4 2 3 7" xfId="10678"/>
    <cellStyle name="Comma 3 2 4 2 3 7 2" xfId="17217"/>
    <cellStyle name="Comma 3 2 4 2 3 8" xfId="13796"/>
    <cellStyle name="Comma 3 2 4 2 4" xfId="3914"/>
    <cellStyle name="Comma 3 2 4 2 4 2" xfId="11535"/>
    <cellStyle name="Comma 3 2 4 2 4 2 2" xfId="18074"/>
    <cellStyle name="Comma 3 2 4 2 4 3" xfId="15222"/>
    <cellStyle name="Comma 3 2 4 2 5" xfId="6186"/>
    <cellStyle name="Comma 3 2 4 2 5 2" xfId="12106"/>
    <cellStyle name="Comma 3 2 4 2 5 2 2" xfId="18645"/>
    <cellStyle name="Comma 3 2 4 2 5 3" xfId="15793"/>
    <cellStyle name="Comma 3 2 4 2 6" xfId="8458"/>
    <cellStyle name="Comma 3 2 4 2 6 2" xfId="12677"/>
    <cellStyle name="Comma 3 2 4 2 6 2 2" xfId="19216"/>
    <cellStyle name="Comma 3 2 4 2 6 3" xfId="16364"/>
    <cellStyle name="Comma 3 2 4 2 7" xfId="3007"/>
    <cellStyle name="Comma 3 2 4 2 7 2" xfId="10964"/>
    <cellStyle name="Comma 3 2 4 2 7 2 2" xfId="17503"/>
    <cellStyle name="Comma 3 2 4 2 7 3" xfId="14651"/>
    <cellStyle name="Comma 3 2 4 2 8" xfId="2437"/>
    <cellStyle name="Comma 3 2 4 2 8 2" xfId="14085"/>
    <cellStyle name="Comma 3 2 4 2 9" xfId="10398"/>
    <cellStyle name="Comma 3 2 4 2 9 2" xfId="16937"/>
    <cellStyle name="Comma 3 2 4 3" xfId="1175"/>
    <cellStyle name="Comma 3 2 4 3 2" xfId="2310"/>
    <cellStyle name="Comma 3 2 4 3 2 2" xfId="5730"/>
    <cellStyle name="Comma 3 2 4 3 2 2 2" xfId="11991"/>
    <cellStyle name="Comma 3 2 4 3 2 2 2 2" xfId="18530"/>
    <cellStyle name="Comma 3 2 4 3 2 2 3" xfId="15678"/>
    <cellStyle name="Comma 3 2 4 3 2 3" xfId="8002"/>
    <cellStyle name="Comma 3 2 4 3 2 3 2" xfId="12562"/>
    <cellStyle name="Comma 3 2 4 3 2 3 2 2" xfId="19101"/>
    <cellStyle name="Comma 3 2 4 3 2 3 3" xfId="16249"/>
    <cellStyle name="Comma 3 2 4 3 2 4" xfId="10274"/>
    <cellStyle name="Comma 3 2 4 3 2 4 2" xfId="13133"/>
    <cellStyle name="Comma 3 2 4 3 2 4 2 2" xfId="19672"/>
    <cellStyle name="Comma 3 2 4 3 2 4 3" xfId="16820"/>
    <cellStyle name="Comma 3 2 4 3 2 5" xfId="3463"/>
    <cellStyle name="Comma 3 2 4 3 2 5 2" xfId="11420"/>
    <cellStyle name="Comma 3 2 4 3 2 5 2 2" xfId="17959"/>
    <cellStyle name="Comma 3 2 4 3 2 5 3" xfId="15107"/>
    <cellStyle name="Comma 3 2 4 3 2 6" xfId="2885"/>
    <cellStyle name="Comma 3 2 4 3 2 6 2" xfId="14533"/>
    <cellStyle name="Comma 3 2 4 3 2 7" xfId="10846"/>
    <cellStyle name="Comma 3 2 4 3 2 7 2" xfId="17385"/>
    <cellStyle name="Comma 3 2 4 3 2 8" xfId="13967"/>
    <cellStyle name="Comma 3 2 4 3 3" xfId="4595"/>
    <cellStyle name="Comma 3 2 4 3 3 2" xfId="11706"/>
    <cellStyle name="Comma 3 2 4 3 3 2 2" xfId="18245"/>
    <cellStyle name="Comma 3 2 4 3 3 3" xfId="15393"/>
    <cellStyle name="Comma 3 2 4 3 4" xfId="6867"/>
    <cellStyle name="Comma 3 2 4 3 4 2" xfId="12277"/>
    <cellStyle name="Comma 3 2 4 3 4 2 2" xfId="18816"/>
    <cellStyle name="Comma 3 2 4 3 4 3" xfId="15964"/>
    <cellStyle name="Comma 3 2 4 3 5" xfId="9139"/>
    <cellStyle name="Comma 3 2 4 3 5 2" xfId="12848"/>
    <cellStyle name="Comma 3 2 4 3 5 2 2" xfId="19387"/>
    <cellStyle name="Comma 3 2 4 3 5 3" xfId="16535"/>
    <cellStyle name="Comma 3 2 4 3 6" xfId="3178"/>
    <cellStyle name="Comma 3 2 4 3 6 2" xfId="11135"/>
    <cellStyle name="Comma 3 2 4 3 6 2 2" xfId="17674"/>
    <cellStyle name="Comma 3 2 4 3 6 3" xfId="14822"/>
    <cellStyle name="Comma 3 2 4 3 7" xfId="2605"/>
    <cellStyle name="Comma 3 2 4 3 7 2" xfId="14253"/>
    <cellStyle name="Comma 3 2 4 3 8" xfId="10566"/>
    <cellStyle name="Comma 3 2 4 3 8 2" xfId="17105"/>
    <cellStyle name="Comma 3 2 4 3 9" xfId="13682"/>
    <cellStyle name="Comma 3 2 4 4" xfId="721"/>
    <cellStyle name="Comma 3 2 4 4 2" xfId="1856"/>
    <cellStyle name="Comma 3 2 4 4 2 2" xfId="5276"/>
    <cellStyle name="Comma 3 2 4 4 2 2 2" xfId="11877"/>
    <cellStyle name="Comma 3 2 4 4 2 2 2 2" xfId="18416"/>
    <cellStyle name="Comma 3 2 4 4 2 2 3" xfId="15564"/>
    <cellStyle name="Comma 3 2 4 4 2 3" xfId="7548"/>
    <cellStyle name="Comma 3 2 4 4 2 3 2" xfId="12448"/>
    <cellStyle name="Comma 3 2 4 4 2 3 2 2" xfId="18987"/>
    <cellStyle name="Comma 3 2 4 4 2 3 3" xfId="16135"/>
    <cellStyle name="Comma 3 2 4 4 2 4" xfId="9820"/>
    <cellStyle name="Comma 3 2 4 4 2 4 2" xfId="13019"/>
    <cellStyle name="Comma 3 2 4 4 2 4 2 2" xfId="19558"/>
    <cellStyle name="Comma 3 2 4 4 2 4 3" xfId="16706"/>
    <cellStyle name="Comma 3 2 4 4 2 5" xfId="3349"/>
    <cellStyle name="Comma 3 2 4 4 2 5 2" xfId="11306"/>
    <cellStyle name="Comma 3 2 4 4 2 5 2 2" xfId="17845"/>
    <cellStyle name="Comma 3 2 4 4 2 5 3" xfId="14993"/>
    <cellStyle name="Comma 3 2 4 4 2 6" xfId="2773"/>
    <cellStyle name="Comma 3 2 4 4 2 6 2" xfId="14421"/>
    <cellStyle name="Comma 3 2 4 4 2 7" xfId="10734"/>
    <cellStyle name="Comma 3 2 4 4 2 7 2" xfId="17273"/>
    <cellStyle name="Comma 3 2 4 4 2 8" xfId="13853"/>
    <cellStyle name="Comma 3 2 4 4 3" xfId="4141"/>
    <cellStyle name="Comma 3 2 4 4 3 2" xfId="11592"/>
    <cellStyle name="Comma 3 2 4 4 3 2 2" xfId="18131"/>
    <cellStyle name="Comma 3 2 4 4 3 3" xfId="15279"/>
    <cellStyle name="Comma 3 2 4 4 4" xfId="6413"/>
    <cellStyle name="Comma 3 2 4 4 4 2" xfId="12163"/>
    <cellStyle name="Comma 3 2 4 4 4 2 2" xfId="18702"/>
    <cellStyle name="Comma 3 2 4 4 4 3" xfId="15850"/>
    <cellStyle name="Comma 3 2 4 4 5" xfId="8685"/>
    <cellStyle name="Comma 3 2 4 4 5 2" xfId="12734"/>
    <cellStyle name="Comma 3 2 4 4 5 2 2" xfId="19273"/>
    <cellStyle name="Comma 3 2 4 4 5 3" xfId="16421"/>
    <cellStyle name="Comma 3 2 4 4 6" xfId="3064"/>
    <cellStyle name="Comma 3 2 4 4 6 2" xfId="11021"/>
    <cellStyle name="Comma 3 2 4 4 6 2 2" xfId="17560"/>
    <cellStyle name="Comma 3 2 4 4 6 3" xfId="14708"/>
    <cellStyle name="Comma 3 2 4 4 7" xfId="2493"/>
    <cellStyle name="Comma 3 2 4 4 7 2" xfId="14141"/>
    <cellStyle name="Comma 3 2 4 4 8" xfId="10454"/>
    <cellStyle name="Comma 3 2 4 4 8 2" xfId="16993"/>
    <cellStyle name="Comma 3 2 4 4 9" xfId="13568"/>
    <cellStyle name="Comma 3 2 4 5" xfId="1402"/>
    <cellStyle name="Comma 3 2 4 5 2" xfId="4822"/>
    <cellStyle name="Comma 3 2 4 5 2 2" xfId="11763"/>
    <cellStyle name="Comma 3 2 4 5 2 2 2" xfId="18302"/>
    <cellStyle name="Comma 3 2 4 5 2 3" xfId="15450"/>
    <cellStyle name="Comma 3 2 4 5 3" xfId="7094"/>
    <cellStyle name="Comma 3 2 4 5 3 2" xfId="12334"/>
    <cellStyle name="Comma 3 2 4 5 3 2 2" xfId="18873"/>
    <cellStyle name="Comma 3 2 4 5 3 3" xfId="16021"/>
    <cellStyle name="Comma 3 2 4 5 4" xfId="9366"/>
    <cellStyle name="Comma 3 2 4 5 4 2" xfId="12905"/>
    <cellStyle name="Comma 3 2 4 5 4 2 2" xfId="19444"/>
    <cellStyle name="Comma 3 2 4 5 4 3" xfId="16592"/>
    <cellStyle name="Comma 3 2 4 5 5" xfId="3235"/>
    <cellStyle name="Comma 3 2 4 5 5 2" xfId="11192"/>
    <cellStyle name="Comma 3 2 4 5 5 2 2" xfId="17731"/>
    <cellStyle name="Comma 3 2 4 5 5 3" xfId="14879"/>
    <cellStyle name="Comma 3 2 4 5 6" xfId="2661"/>
    <cellStyle name="Comma 3 2 4 5 6 2" xfId="14309"/>
    <cellStyle name="Comma 3 2 4 5 7" xfId="10622"/>
    <cellStyle name="Comma 3 2 4 5 7 2" xfId="17161"/>
    <cellStyle name="Comma 3 2 4 5 8" xfId="13739"/>
    <cellStyle name="Comma 3 2 4 6" xfId="3687"/>
    <cellStyle name="Comma 3 2 4 6 2" xfId="11478"/>
    <cellStyle name="Comma 3 2 4 6 2 2" xfId="18017"/>
    <cellStyle name="Comma 3 2 4 6 3" xfId="15165"/>
    <cellStyle name="Comma 3 2 4 7" xfId="5959"/>
    <cellStyle name="Comma 3 2 4 7 2" xfId="12049"/>
    <cellStyle name="Comma 3 2 4 7 2 2" xfId="18588"/>
    <cellStyle name="Comma 3 2 4 7 3" xfId="15736"/>
    <cellStyle name="Comma 3 2 4 8" xfId="8231"/>
    <cellStyle name="Comma 3 2 4 8 2" xfId="12620"/>
    <cellStyle name="Comma 3 2 4 8 2 2" xfId="19159"/>
    <cellStyle name="Comma 3 2 4 8 3" xfId="16307"/>
    <cellStyle name="Comma 3 2 4 9" xfId="2950"/>
    <cellStyle name="Comma 3 2 4 9 2" xfId="10907"/>
    <cellStyle name="Comma 3 2 4 9 2 2" xfId="17446"/>
    <cellStyle name="Comma 3 2 4 9 3" xfId="14594"/>
    <cellStyle name="Comma 3 2 5" xfId="323"/>
    <cellStyle name="Comma 3 2 5 10" xfId="13468"/>
    <cellStyle name="Comma 3 2 5 2" xfId="777"/>
    <cellStyle name="Comma 3 2 5 2 2" xfId="1912"/>
    <cellStyle name="Comma 3 2 5 2 2 2" xfId="5332"/>
    <cellStyle name="Comma 3 2 5 2 2 2 2" xfId="11891"/>
    <cellStyle name="Comma 3 2 5 2 2 2 2 2" xfId="18430"/>
    <cellStyle name="Comma 3 2 5 2 2 2 3" xfId="15578"/>
    <cellStyle name="Comma 3 2 5 2 2 3" xfId="7604"/>
    <cellStyle name="Comma 3 2 5 2 2 3 2" xfId="12462"/>
    <cellStyle name="Comma 3 2 5 2 2 3 2 2" xfId="19001"/>
    <cellStyle name="Comma 3 2 5 2 2 3 3" xfId="16149"/>
    <cellStyle name="Comma 3 2 5 2 2 4" xfId="9876"/>
    <cellStyle name="Comma 3 2 5 2 2 4 2" xfId="13033"/>
    <cellStyle name="Comma 3 2 5 2 2 4 2 2" xfId="19572"/>
    <cellStyle name="Comma 3 2 5 2 2 4 3" xfId="16720"/>
    <cellStyle name="Comma 3 2 5 2 2 5" xfId="3363"/>
    <cellStyle name="Comma 3 2 5 2 2 5 2" xfId="11320"/>
    <cellStyle name="Comma 3 2 5 2 2 5 2 2" xfId="17859"/>
    <cellStyle name="Comma 3 2 5 2 2 5 3" xfId="15007"/>
    <cellStyle name="Comma 3 2 5 2 2 6" xfId="2787"/>
    <cellStyle name="Comma 3 2 5 2 2 6 2" xfId="14435"/>
    <cellStyle name="Comma 3 2 5 2 2 7" xfId="10748"/>
    <cellStyle name="Comma 3 2 5 2 2 7 2" xfId="17287"/>
    <cellStyle name="Comma 3 2 5 2 2 8" xfId="13867"/>
    <cellStyle name="Comma 3 2 5 2 3" xfId="4197"/>
    <cellStyle name="Comma 3 2 5 2 3 2" xfId="11606"/>
    <cellStyle name="Comma 3 2 5 2 3 2 2" xfId="18145"/>
    <cellStyle name="Comma 3 2 5 2 3 3" xfId="15293"/>
    <cellStyle name="Comma 3 2 5 2 4" xfId="6469"/>
    <cellStyle name="Comma 3 2 5 2 4 2" xfId="12177"/>
    <cellStyle name="Comma 3 2 5 2 4 2 2" xfId="18716"/>
    <cellStyle name="Comma 3 2 5 2 4 3" xfId="15864"/>
    <cellStyle name="Comma 3 2 5 2 5" xfId="8741"/>
    <cellStyle name="Comma 3 2 5 2 5 2" xfId="12748"/>
    <cellStyle name="Comma 3 2 5 2 5 2 2" xfId="19287"/>
    <cellStyle name="Comma 3 2 5 2 5 3" xfId="16435"/>
    <cellStyle name="Comma 3 2 5 2 6" xfId="3078"/>
    <cellStyle name="Comma 3 2 5 2 6 2" xfId="11035"/>
    <cellStyle name="Comma 3 2 5 2 6 2 2" xfId="17574"/>
    <cellStyle name="Comma 3 2 5 2 6 3" xfId="14722"/>
    <cellStyle name="Comma 3 2 5 2 7" xfId="2507"/>
    <cellStyle name="Comma 3 2 5 2 7 2" xfId="14155"/>
    <cellStyle name="Comma 3 2 5 2 8" xfId="10468"/>
    <cellStyle name="Comma 3 2 5 2 8 2" xfId="17007"/>
    <cellStyle name="Comma 3 2 5 2 9" xfId="13582"/>
    <cellStyle name="Comma 3 2 5 3" xfId="1458"/>
    <cellStyle name="Comma 3 2 5 3 2" xfId="4878"/>
    <cellStyle name="Comma 3 2 5 3 2 2" xfId="11777"/>
    <cellStyle name="Comma 3 2 5 3 2 2 2" xfId="18316"/>
    <cellStyle name="Comma 3 2 5 3 2 3" xfId="15464"/>
    <cellStyle name="Comma 3 2 5 3 3" xfId="7150"/>
    <cellStyle name="Comma 3 2 5 3 3 2" xfId="12348"/>
    <cellStyle name="Comma 3 2 5 3 3 2 2" xfId="18887"/>
    <cellStyle name="Comma 3 2 5 3 3 3" xfId="16035"/>
    <cellStyle name="Comma 3 2 5 3 4" xfId="9422"/>
    <cellStyle name="Comma 3 2 5 3 4 2" xfId="12919"/>
    <cellStyle name="Comma 3 2 5 3 4 2 2" xfId="19458"/>
    <cellStyle name="Comma 3 2 5 3 4 3" xfId="16606"/>
    <cellStyle name="Comma 3 2 5 3 5" xfId="3249"/>
    <cellStyle name="Comma 3 2 5 3 5 2" xfId="11206"/>
    <cellStyle name="Comma 3 2 5 3 5 2 2" xfId="17745"/>
    <cellStyle name="Comma 3 2 5 3 5 3" xfId="14893"/>
    <cellStyle name="Comma 3 2 5 3 6" xfId="2675"/>
    <cellStyle name="Comma 3 2 5 3 6 2" xfId="14323"/>
    <cellStyle name="Comma 3 2 5 3 7" xfId="10636"/>
    <cellStyle name="Comma 3 2 5 3 7 2" xfId="17175"/>
    <cellStyle name="Comma 3 2 5 3 8" xfId="13753"/>
    <cellStyle name="Comma 3 2 5 4" xfId="3743"/>
    <cellStyle name="Comma 3 2 5 4 2" xfId="11492"/>
    <cellStyle name="Comma 3 2 5 4 2 2" xfId="18031"/>
    <cellStyle name="Comma 3 2 5 4 3" xfId="15179"/>
    <cellStyle name="Comma 3 2 5 5" xfId="6015"/>
    <cellStyle name="Comma 3 2 5 5 2" xfId="12063"/>
    <cellStyle name="Comma 3 2 5 5 2 2" xfId="18602"/>
    <cellStyle name="Comma 3 2 5 5 3" xfId="15750"/>
    <cellStyle name="Comma 3 2 5 6" xfId="8287"/>
    <cellStyle name="Comma 3 2 5 6 2" xfId="12634"/>
    <cellStyle name="Comma 3 2 5 6 2 2" xfId="19173"/>
    <cellStyle name="Comma 3 2 5 6 3" xfId="16321"/>
    <cellStyle name="Comma 3 2 5 7" xfId="2964"/>
    <cellStyle name="Comma 3 2 5 7 2" xfId="10921"/>
    <cellStyle name="Comma 3 2 5 7 2 2" xfId="17460"/>
    <cellStyle name="Comma 3 2 5 7 3" xfId="14608"/>
    <cellStyle name="Comma 3 2 5 8" xfId="2395"/>
    <cellStyle name="Comma 3 2 5 8 2" xfId="14043"/>
    <cellStyle name="Comma 3 2 5 9" xfId="10356"/>
    <cellStyle name="Comma 3 2 5 9 2" xfId="16895"/>
    <cellStyle name="Comma 3 2 6" xfId="1004"/>
    <cellStyle name="Comma 3 2 6 2" xfId="2139"/>
    <cellStyle name="Comma 3 2 6 2 2" xfId="5559"/>
    <cellStyle name="Comma 3 2 6 2 2 2" xfId="11948"/>
    <cellStyle name="Comma 3 2 6 2 2 2 2" xfId="18487"/>
    <cellStyle name="Comma 3 2 6 2 2 3" xfId="15635"/>
    <cellStyle name="Comma 3 2 6 2 3" xfId="7831"/>
    <cellStyle name="Comma 3 2 6 2 3 2" xfId="12519"/>
    <cellStyle name="Comma 3 2 6 2 3 2 2" xfId="19058"/>
    <cellStyle name="Comma 3 2 6 2 3 3" xfId="16206"/>
    <cellStyle name="Comma 3 2 6 2 4" xfId="10103"/>
    <cellStyle name="Comma 3 2 6 2 4 2" xfId="13090"/>
    <cellStyle name="Comma 3 2 6 2 4 2 2" xfId="19629"/>
    <cellStyle name="Comma 3 2 6 2 4 3" xfId="16777"/>
    <cellStyle name="Comma 3 2 6 2 5" xfId="3420"/>
    <cellStyle name="Comma 3 2 6 2 5 2" xfId="11377"/>
    <cellStyle name="Comma 3 2 6 2 5 2 2" xfId="17916"/>
    <cellStyle name="Comma 3 2 6 2 5 3" xfId="15064"/>
    <cellStyle name="Comma 3 2 6 2 6" xfId="2843"/>
    <cellStyle name="Comma 3 2 6 2 6 2" xfId="14491"/>
    <cellStyle name="Comma 3 2 6 2 7" xfId="10804"/>
    <cellStyle name="Comma 3 2 6 2 7 2" xfId="17343"/>
    <cellStyle name="Comma 3 2 6 2 8" xfId="13924"/>
    <cellStyle name="Comma 3 2 6 3" xfId="4424"/>
    <cellStyle name="Comma 3 2 6 3 2" xfId="11663"/>
    <cellStyle name="Comma 3 2 6 3 2 2" xfId="18202"/>
    <cellStyle name="Comma 3 2 6 3 3" xfId="15350"/>
    <cellStyle name="Comma 3 2 6 4" xfId="6696"/>
    <cellStyle name="Comma 3 2 6 4 2" xfId="12234"/>
    <cellStyle name="Comma 3 2 6 4 2 2" xfId="18773"/>
    <cellStyle name="Comma 3 2 6 4 3" xfId="15921"/>
    <cellStyle name="Comma 3 2 6 5" xfId="8968"/>
    <cellStyle name="Comma 3 2 6 5 2" xfId="12805"/>
    <cellStyle name="Comma 3 2 6 5 2 2" xfId="19344"/>
    <cellStyle name="Comma 3 2 6 5 3" xfId="16492"/>
    <cellStyle name="Comma 3 2 6 6" xfId="3135"/>
    <cellStyle name="Comma 3 2 6 6 2" xfId="11092"/>
    <cellStyle name="Comma 3 2 6 6 2 2" xfId="17631"/>
    <cellStyle name="Comma 3 2 6 6 3" xfId="14779"/>
    <cellStyle name="Comma 3 2 6 7" xfId="2563"/>
    <cellStyle name="Comma 3 2 6 7 2" xfId="14211"/>
    <cellStyle name="Comma 3 2 6 8" xfId="10524"/>
    <cellStyle name="Comma 3 2 6 8 2" xfId="17063"/>
    <cellStyle name="Comma 3 2 6 9" xfId="13639"/>
    <cellStyle name="Comma 3 2 7" xfId="550"/>
    <cellStyle name="Comma 3 2 7 2" xfId="1685"/>
    <cellStyle name="Comma 3 2 7 2 2" xfId="5105"/>
    <cellStyle name="Comma 3 2 7 2 2 2" xfId="11834"/>
    <cellStyle name="Comma 3 2 7 2 2 2 2" xfId="18373"/>
    <cellStyle name="Comma 3 2 7 2 2 3" xfId="15521"/>
    <cellStyle name="Comma 3 2 7 2 3" xfId="7377"/>
    <cellStyle name="Comma 3 2 7 2 3 2" xfId="12405"/>
    <cellStyle name="Comma 3 2 7 2 3 2 2" xfId="18944"/>
    <cellStyle name="Comma 3 2 7 2 3 3" xfId="16092"/>
    <cellStyle name="Comma 3 2 7 2 4" xfId="9649"/>
    <cellStyle name="Comma 3 2 7 2 4 2" xfId="12976"/>
    <cellStyle name="Comma 3 2 7 2 4 2 2" xfId="19515"/>
    <cellStyle name="Comma 3 2 7 2 4 3" xfId="16663"/>
    <cellStyle name="Comma 3 2 7 2 5" xfId="3306"/>
    <cellStyle name="Comma 3 2 7 2 5 2" xfId="11263"/>
    <cellStyle name="Comma 3 2 7 2 5 2 2" xfId="17802"/>
    <cellStyle name="Comma 3 2 7 2 5 3" xfId="14950"/>
    <cellStyle name="Comma 3 2 7 2 6" xfId="2731"/>
    <cellStyle name="Comma 3 2 7 2 6 2" xfId="14379"/>
    <cellStyle name="Comma 3 2 7 2 7" xfId="10692"/>
    <cellStyle name="Comma 3 2 7 2 7 2" xfId="17231"/>
    <cellStyle name="Comma 3 2 7 2 8" xfId="13810"/>
    <cellStyle name="Comma 3 2 7 3" xfId="3970"/>
    <cellStyle name="Comma 3 2 7 3 2" xfId="11549"/>
    <cellStyle name="Comma 3 2 7 3 2 2" xfId="18088"/>
    <cellStyle name="Comma 3 2 7 3 3" xfId="15236"/>
    <cellStyle name="Comma 3 2 7 4" xfId="6242"/>
    <cellStyle name="Comma 3 2 7 4 2" xfId="12120"/>
    <cellStyle name="Comma 3 2 7 4 2 2" xfId="18659"/>
    <cellStyle name="Comma 3 2 7 4 3" xfId="15807"/>
    <cellStyle name="Comma 3 2 7 5" xfId="8514"/>
    <cellStyle name="Comma 3 2 7 5 2" xfId="12691"/>
    <cellStyle name="Comma 3 2 7 5 2 2" xfId="19230"/>
    <cellStyle name="Comma 3 2 7 5 3" xfId="16378"/>
    <cellStyle name="Comma 3 2 7 6" xfId="3021"/>
    <cellStyle name="Comma 3 2 7 6 2" xfId="10978"/>
    <cellStyle name="Comma 3 2 7 6 2 2" xfId="17517"/>
    <cellStyle name="Comma 3 2 7 6 3" xfId="14665"/>
    <cellStyle name="Comma 3 2 7 7" xfId="2451"/>
    <cellStyle name="Comma 3 2 7 7 2" xfId="14099"/>
    <cellStyle name="Comma 3 2 7 8" xfId="10412"/>
    <cellStyle name="Comma 3 2 7 8 2" xfId="16951"/>
    <cellStyle name="Comma 3 2 7 9" xfId="13525"/>
    <cellStyle name="Comma 3 2 8" xfId="1231"/>
    <cellStyle name="Comma 3 2 8 2" xfId="4651"/>
    <cellStyle name="Comma 3 2 8 2 2" xfId="11720"/>
    <cellStyle name="Comma 3 2 8 2 2 2" xfId="18259"/>
    <cellStyle name="Comma 3 2 8 2 3" xfId="15407"/>
    <cellStyle name="Comma 3 2 8 3" xfId="6923"/>
    <cellStyle name="Comma 3 2 8 3 2" xfId="12291"/>
    <cellStyle name="Comma 3 2 8 3 2 2" xfId="18830"/>
    <cellStyle name="Comma 3 2 8 3 3" xfId="15978"/>
    <cellStyle name="Comma 3 2 8 4" xfId="9195"/>
    <cellStyle name="Comma 3 2 8 4 2" xfId="12862"/>
    <cellStyle name="Comma 3 2 8 4 2 2" xfId="19401"/>
    <cellStyle name="Comma 3 2 8 4 3" xfId="16549"/>
    <cellStyle name="Comma 3 2 8 5" xfId="3192"/>
    <cellStyle name="Comma 3 2 8 5 2" xfId="11149"/>
    <cellStyle name="Comma 3 2 8 5 2 2" xfId="17688"/>
    <cellStyle name="Comma 3 2 8 5 3" xfId="14836"/>
    <cellStyle name="Comma 3 2 8 6" xfId="2619"/>
    <cellStyle name="Comma 3 2 8 6 2" xfId="14267"/>
    <cellStyle name="Comma 3 2 8 7" xfId="10580"/>
    <cellStyle name="Comma 3 2 8 7 2" xfId="17119"/>
    <cellStyle name="Comma 3 2 8 8" xfId="13696"/>
    <cellStyle name="Comma 3 2 9" xfId="85"/>
    <cellStyle name="Comma 3 2 9 2" xfId="3516"/>
    <cellStyle name="Comma 3 2 9 2 2" xfId="15122"/>
    <cellStyle name="Comma 3 2 9 3" xfId="11435"/>
    <cellStyle name="Comma 3 2 9 3 2" xfId="17974"/>
    <cellStyle name="Comma 3 2 9 4" xfId="13410"/>
    <cellStyle name="Comma 3 3" xfId="169"/>
    <cellStyle name="Comma 3 3 10" xfId="2359"/>
    <cellStyle name="Comma 3 3 10 2" xfId="14007"/>
    <cellStyle name="Comma 3 3 11" xfId="10320"/>
    <cellStyle name="Comma 3 3 11 2" xfId="16859"/>
    <cellStyle name="Comma 3 3 12" xfId="13431"/>
    <cellStyle name="Comma 3 3 2" xfId="407"/>
    <cellStyle name="Comma 3 3 2 10" xfId="13489"/>
    <cellStyle name="Comma 3 3 2 2" xfId="861"/>
    <cellStyle name="Comma 3 3 2 2 2" xfId="1996"/>
    <cellStyle name="Comma 3 3 2 2 2 2" xfId="5416"/>
    <cellStyle name="Comma 3 3 2 2 2 2 2" xfId="11912"/>
    <cellStyle name="Comma 3 3 2 2 2 2 2 2" xfId="18451"/>
    <cellStyle name="Comma 3 3 2 2 2 2 3" xfId="15599"/>
    <cellStyle name="Comma 3 3 2 2 2 3" xfId="7688"/>
    <cellStyle name="Comma 3 3 2 2 2 3 2" xfId="12483"/>
    <cellStyle name="Comma 3 3 2 2 2 3 2 2" xfId="19022"/>
    <cellStyle name="Comma 3 3 2 2 2 3 3" xfId="16170"/>
    <cellStyle name="Comma 3 3 2 2 2 4" xfId="9960"/>
    <cellStyle name="Comma 3 3 2 2 2 4 2" xfId="13054"/>
    <cellStyle name="Comma 3 3 2 2 2 4 2 2" xfId="19593"/>
    <cellStyle name="Comma 3 3 2 2 2 4 3" xfId="16741"/>
    <cellStyle name="Comma 3 3 2 2 2 5" xfId="3384"/>
    <cellStyle name="Comma 3 3 2 2 2 5 2" xfId="11341"/>
    <cellStyle name="Comma 3 3 2 2 2 5 2 2" xfId="17880"/>
    <cellStyle name="Comma 3 3 2 2 2 5 3" xfId="15028"/>
    <cellStyle name="Comma 3 3 2 2 2 6" xfId="2808"/>
    <cellStyle name="Comma 3 3 2 2 2 6 2" xfId="14456"/>
    <cellStyle name="Comma 3 3 2 2 2 7" xfId="10769"/>
    <cellStyle name="Comma 3 3 2 2 2 7 2" xfId="17308"/>
    <cellStyle name="Comma 3 3 2 2 2 8" xfId="13888"/>
    <cellStyle name="Comma 3 3 2 2 3" xfId="4281"/>
    <cellStyle name="Comma 3 3 2 2 3 2" xfId="11627"/>
    <cellStyle name="Comma 3 3 2 2 3 2 2" xfId="18166"/>
    <cellStyle name="Comma 3 3 2 2 3 3" xfId="15314"/>
    <cellStyle name="Comma 3 3 2 2 4" xfId="6553"/>
    <cellStyle name="Comma 3 3 2 2 4 2" xfId="12198"/>
    <cellStyle name="Comma 3 3 2 2 4 2 2" xfId="18737"/>
    <cellStyle name="Comma 3 3 2 2 4 3" xfId="15885"/>
    <cellStyle name="Comma 3 3 2 2 5" xfId="8825"/>
    <cellStyle name="Comma 3 3 2 2 5 2" xfId="12769"/>
    <cellStyle name="Comma 3 3 2 2 5 2 2" xfId="19308"/>
    <cellStyle name="Comma 3 3 2 2 5 3" xfId="16456"/>
    <cellStyle name="Comma 3 3 2 2 6" xfId="3099"/>
    <cellStyle name="Comma 3 3 2 2 6 2" xfId="11056"/>
    <cellStyle name="Comma 3 3 2 2 6 2 2" xfId="17595"/>
    <cellStyle name="Comma 3 3 2 2 6 3" xfId="14743"/>
    <cellStyle name="Comma 3 3 2 2 7" xfId="2528"/>
    <cellStyle name="Comma 3 3 2 2 7 2" xfId="14176"/>
    <cellStyle name="Comma 3 3 2 2 8" xfId="10489"/>
    <cellStyle name="Comma 3 3 2 2 8 2" xfId="17028"/>
    <cellStyle name="Comma 3 3 2 2 9" xfId="13603"/>
    <cellStyle name="Comma 3 3 2 3" xfId="1542"/>
    <cellStyle name="Comma 3 3 2 3 2" xfId="4962"/>
    <cellStyle name="Comma 3 3 2 3 2 2" xfId="11798"/>
    <cellStyle name="Comma 3 3 2 3 2 2 2" xfId="18337"/>
    <cellStyle name="Comma 3 3 2 3 2 3" xfId="15485"/>
    <cellStyle name="Comma 3 3 2 3 3" xfId="7234"/>
    <cellStyle name="Comma 3 3 2 3 3 2" xfId="12369"/>
    <cellStyle name="Comma 3 3 2 3 3 2 2" xfId="18908"/>
    <cellStyle name="Comma 3 3 2 3 3 3" xfId="16056"/>
    <cellStyle name="Comma 3 3 2 3 4" xfId="9506"/>
    <cellStyle name="Comma 3 3 2 3 4 2" xfId="12940"/>
    <cellStyle name="Comma 3 3 2 3 4 2 2" xfId="19479"/>
    <cellStyle name="Comma 3 3 2 3 4 3" xfId="16627"/>
    <cellStyle name="Comma 3 3 2 3 5" xfId="3270"/>
    <cellStyle name="Comma 3 3 2 3 5 2" xfId="11227"/>
    <cellStyle name="Comma 3 3 2 3 5 2 2" xfId="17766"/>
    <cellStyle name="Comma 3 3 2 3 5 3" xfId="14914"/>
    <cellStyle name="Comma 3 3 2 3 6" xfId="2696"/>
    <cellStyle name="Comma 3 3 2 3 6 2" xfId="14344"/>
    <cellStyle name="Comma 3 3 2 3 7" xfId="10657"/>
    <cellStyle name="Comma 3 3 2 3 7 2" xfId="17196"/>
    <cellStyle name="Comma 3 3 2 3 8" xfId="13774"/>
    <cellStyle name="Comma 3 3 2 4" xfId="3827"/>
    <cellStyle name="Comma 3 3 2 4 2" xfId="11513"/>
    <cellStyle name="Comma 3 3 2 4 2 2" xfId="18052"/>
    <cellStyle name="Comma 3 3 2 4 3" xfId="15200"/>
    <cellStyle name="Comma 3 3 2 5" xfId="6099"/>
    <cellStyle name="Comma 3 3 2 5 2" xfId="12084"/>
    <cellStyle name="Comma 3 3 2 5 2 2" xfId="18623"/>
    <cellStyle name="Comma 3 3 2 5 3" xfId="15771"/>
    <cellStyle name="Comma 3 3 2 6" xfId="8371"/>
    <cellStyle name="Comma 3 3 2 6 2" xfId="12655"/>
    <cellStyle name="Comma 3 3 2 6 2 2" xfId="19194"/>
    <cellStyle name="Comma 3 3 2 6 3" xfId="16342"/>
    <cellStyle name="Comma 3 3 2 7" xfId="2985"/>
    <cellStyle name="Comma 3 3 2 7 2" xfId="10942"/>
    <cellStyle name="Comma 3 3 2 7 2 2" xfId="17481"/>
    <cellStyle name="Comma 3 3 2 7 3" xfId="14629"/>
    <cellStyle name="Comma 3 3 2 8" xfId="2416"/>
    <cellStyle name="Comma 3 3 2 8 2" xfId="14064"/>
    <cellStyle name="Comma 3 3 2 9" xfId="10377"/>
    <cellStyle name="Comma 3 3 2 9 2" xfId="16916"/>
    <cellStyle name="Comma 3 3 3" xfId="1088"/>
    <cellStyle name="Comma 3 3 3 2" xfId="2223"/>
    <cellStyle name="Comma 3 3 3 2 2" xfId="5643"/>
    <cellStyle name="Comma 3 3 3 2 2 2" xfId="11969"/>
    <cellStyle name="Comma 3 3 3 2 2 2 2" xfId="18508"/>
    <cellStyle name="Comma 3 3 3 2 2 3" xfId="15656"/>
    <cellStyle name="Comma 3 3 3 2 3" xfId="7915"/>
    <cellStyle name="Comma 3 3 3 2 3 2" xfId="12540"/>
    <cellStyle name="Comma 3 3 3 2 3 2 2" xfId="19079"/>
    <cellStyle name="Comma 3 3 3 2 3 3" xfId="16227"/>
    <cellStyle name="Comma 3 3 3 2 4" xfId="10187"/>
    <cellStyle name="Comma 3 3 3 2 4 2" xfId="13111"/>
    <cellStyle name="Comma 3 3 3 2 4 2 2" xfId="19650"/>
    <cellStyle name="Comma 3 3 3 2 4 3" xfId="16798"/>
    <cellStyle name="Comma 3 3 3 2 5" xfId="3441"/>
    <cellStyle name="Comma 3 3 3 2 5 2" xfId="11398"/>
    <cellStyle name="Comma 3 3 3 2 5 2 2" xfId="17937"/>
    <cellStyle name="Comma 3 3 3 2 5 3" xfId="15085"/>
    <cellStyle name="Comma 3 3 3 2 6" xfId="2864"/>
    <cellStyle name="Comma 3 3 3 2 6 2" xfId="14512"/>
    <cellStyle name="Comma 3 3 3 2 7" xfId="10825"/>
    <cellStyle name="Comma 3 3 3 2 7 2" xfId="17364"/>
    <cellStyle name="Comma 3 3 3 2 8" xfId="13945"/>
    <cellStyle name="Comma 3 3 3 3" xfId="4508"/>
    <cellStyle name="Comma 3 3 3 3 2" xfId="11684"/>
    <cellStyle name="Comma 3 3 3 3 2 2" xfId="18223"/>
    <cellStyle name="Comma 3 3 3 3 3" xfId="15371"/>
    <cellStyle name="Comma 3 3 3 4" xfId="6780"/>
    <cellStyle name="Comma 3 3 3 4 2" xfId="12255"/>
    <cellStyle name="Comma 3 3 3 4 2 2" xfId="18794"/>
    <cellStyle name="Comma 3 3 3 4 3" xfId="15942"/>
    <cellStyle name="Comma 3 3 3 5" xfId="9052"/>
    <cellStyle name="Comma 3 3 3 5 2" xfId="12826"/>
    <cellStyle name="Comma 3 3 3 5 2 2" xfId="19365"/>
    <cellStyle name="Comma 3 3 3 5 3" xfId="16513"/>
    <cellStyle name="Comma 3 3 3 6" xfId="3156"/>
    <cellStyle name="Comma 3 3 3 6 2" xfId="11113"/>
    <cellStyle name="Comma 3 3 3 6 2 2" xfId="17652"/>
    <cellStyle name="Comma 3 3 3 6 3" xfId="14800"/>
    <cellStyle name="Comma 3 3 3 7" xfId="2584"/>
    <cellStyle name="Comma 3 3 3 7 2" xfId="14232"/>
    <cellStyle name="Comma 3 3 3 8" xfId="10545"/>
    <cellStyle name="Comma 3 3 3 8 2" xfId="17084"/>
    <cellStyle name="Comma 3 3 3 9" xfId="13660"/>
    <cellStyle name="Comma 3 3 4" xfId="634"/>
    <cellStyle name="Comma 3 3 4 2" xfId="1769"/>
    <cellStyle name="Comma 3 3 4 2 2" xfId="5189"/>
    <cellStyle name="Comma 3 3 4 2 2 2" xfId="11855"/>
    <cellStyle name="Comma 3 3 4 2 2 2 2" xfId="18394"/>
    <cellStyle name="Comma 3 3 4 2 2 3" xfId="15542"/>
    <cellStyle name="Comma 3 3 4 2 3" xfId="7461"/>
    <cellStyle name="Comma 3 3 4 2 3 2" xfId="12426"/>
    <cellStyle name="Comma 3 3 4 2 3 2 2" xfId="18965"/>
    <cellStyle name="Comma 3 3 4 2 3 3" xfId="16113"/>
    <cellStyle name="Comma 3 3 4 2 4" xfId="9733"/>
    <cellStyle name="Comma 3 3 4 2 4 2" xfId="12997"/>
    <cellStyle name="Comma 3 3 4 2 4 2 2" xfId="19536"/>
    <cellStyle name="Comma 3 3 4 2 4 3" xfId="16684"/>
    <cellStyle name="Comma 3 3 4 2 5" xfId="3327"/>
    <cellStyle name="Comma 3 3 4 2 5 2" xfId="11284"/>
    <cellStyle name="Comma 3 3 4 2 5 2 2" xfId="17823"/>
    <cellStyle name="Comma 3 3 4 2 5 3" xfId="14971"/>
    <cellStyle name="Comma 3 3 4 2 6" xfId="2752"/>
    <cellStyle name="Comma 3 3 4 2 6 2" xfId="14400"/>
    <cellStyle name="Comma 3 3 4 2 7" xfId="10713"/>
    <cellStyle name="Comma 3 3 4 2 7 2" xfId="17252"/>
    <cellStyle name="Comma 3 3 4 2 8" xfId="13831"/>
    <cellStyle name="Comma 3 3 4 3" xfId="4054"/>
    <cellStyle name="Comma 3 3 4 3 2" xfId="11570"/>
    <cellStyle name="Comma 3 3 4 3 2 2" xfId="18109"/>
    <cellStyle name="Comma 3 3 4 3 3" xfId="15257"/>
    <cellStyle name="Comma 3 3 4 4" xfId="6326"/>
    <cellStyle name="Comma 3 3 4 4 2" xfId="12141"/>
    <cellStyle name="Comma 3 3 4 4 2 2" xfId="18680"/>
    <cellStyle name="Comma 3 3 4 4 3" xfId="15828"/>
    <cellStyle name="Comma 3 3 4 5" xfId="8598"/>
    <cellStyle name="Comma 3 3 4 5 2" xfId="12712"/>
    <cellStyle name="Comma 3 3 4 5 2 2" xfId="19251"/>
    <cellStyle name="Comma 3 3 4 5 3" xfId="16399"/>
    <cellStyle name="Comma 3 3 4 6" xfId="3042"/>
    <cellStyle name="Comma 3 3 4 6 2" xfId="10999"/>
    <cellStyle name="Comma 3 3 4 6 2 2" xfId="17538"/>
    <cellStyle name="Comma 3 3 4 6 3" xfId="14686"/>
    <cellStyle name="Comma 3 3 4 7" xfId="2472"/>
    <cellStyle name="Comma 3 3 4 7 2" xfId="14120"/>
    <cellStyle name="Comma 3 3 4 8" xfId="10433"/>
    <cellStyle name="Comma 3 3 4 8 2" xfId="16972"/>
    <cellStyle name="Comma 3 3 4 9" xfId="13546"/>
    <cellStyle name="Comma 3 3 5" xfId="1315"/>
    <cellStyle name="Comma 3 3 5 2" xfId="4735"/>
    <cellStyle name="Comma 3 3 5 2 2" xfId="11741"/>
    <cellStyle name="Comma 3 3 5 2 2 2" xfId="18280"/>
    <cellStyle name="Comma 3 3 5 2 3" xfId="15428"/>
    <cellStyle name="Comma 3 3 5 3" xfId="7007"/>
    <cellStyle name="Comma 3 3 5 3 2" xfId="12312"/>
    <cellStyle name="Comma 3 3 5 3 2 2" xfId="18851"/>
    <cellStyle name="Comma 3 3 5 3 3" xfId="15999"/>
    <cellStyle name="Comma 3 3 5 4" xfId="9279"/>
    <cellStyle name="Comma 3 3 5 4 2" xfId="12883"/>
    <cellStyle name="Comma 3 3 5 4 2 2" xfId="19422"/>
    <cellStyle name="Comma 3 3 5 4 3" xfId="16570"/>
    <cellStyle name="Comma 3 3 5 5" xfId="3213"/>
    <cellStyle name="Comma 3 3 5 5 2" xfId="11170"/>
    <cellStyle name="Comma 3 3 5 5 2 2" xfId="17709"/>
    <cellStyle name="Comma 3 3 5 5 3" xfId="14857"/>
    <cellStyle name="Comma 3 3 5 6" xfId="2640"/>
    <cellStyle name="Comma 3 3 5 6 2" xfId="14288"/>
    <cellStyle name="Comma 3 3 5 7" xfId="10601"/>
    <cellStyle name="Comma 3 3 5 7 2" xfId="17140"/>
    <cellStyle name="Comma 3 3 5 8" xfId="13717"/>
    <cellStyle name="Comma 3 3 6" xfId="3600"/>
    <cellStyle name="Comma 3 3 6 2" xfId="11456"/>
    <cellStyle name="Comma 3 3 6 2 2" xfId="17995"/>
    <cellStyle name="Comma 3 3 6 3" xfId="15143"/>
    <cellStyle name="Comma 3 3 7" xfId="5872"/>
    <cellStyle name="Comma 3 3 7 2" xfId="12027"/>
    <cellStyle name="Comma 3 3 7 2 2" xfId="18566"/>
    <cellStyle name="Comma 3 3 7 3" xfId="15714"/>
    <cellStyle name="Comma 3 3 8" xfId="8144"/>
    <cellStyle name="Comma 3 3 8 2" xfId="12598"/>
    <cellStyle name="Comma 3 3 8 2 2" xfId="19137"/>
    <cellStyle name="Comma 3 3 8 3" xfId="16285"/>
    <cellStyle name="Comma 3 3 9" xfId="2925"/>
    <cellStyle name="Comma 3 3 9 2" xfId="10884"/>
    <cellStyle name="Comma 3 3 9 2 2" xfId="17423"/>
    <cellStyle name="Comma 3 3 9 3" xfId="14571"/>
    <cellStyle name="Comma 3 4" xfId="113"/>
    <cellStyle name="Comma 3 4 10" xfId="2345"/>
    <cellStyle name="Comma 3 4 10 2" xfId="13993"/>
    <cellStyle name="Comma 3 4 11" xfId="10306"/>
    <cellStyle name="Comma 3 4 11 2" xfId="16845"/>
    <cellStyle name="Comma 3 4 12" xfId="13417"/>
    <cellStyle name="Comma 3 4 2" xfId="351"/>
    <cellStyle name="Comma 3 4 2 10" xfId="13475"/>
    <cellStyle name="Comma 3 4 2 2" xfId="805"/>
    <cellStyle name="Comma 3 4 2 2 2" xfId="1940"/>
    <cellStyle name="Comma 3 4 2 2 2 2" xfId="5360"/>
    <cellStyle name="Comma 3 4 2 2 2 2 2" xfId="11898"/>
    <cellStyle name="Comma 3 4 2 2 2 2 2 2" xfId="18437"/>
    <cellStyle name="Comma 3 4 2 2 2 2 3" xfId="15585"/>
    <cellStyle name="Comma 3 4 2 2 2 3" xfId="7632"/>
    <cellStyle name="Comma 3 4 2 2 2 3 2" xfId="12469"/>
    <cellStyle name="Comma 3 4 2 2 2 3 2 2" xfId="19008"/>
    <cellStyle name="Comma 3 4 2 2 2 3 3" xfId="16156"/>
    <cellStyle name="Comma 3 4 2 2 2 4" xfId="9904"/>
    <cellStyle name="Comma 3 4 2 2 2 4 2" xfId="13040"/>
    <cellStyle name="Comma 3 4 2 2 2 4 2 2" xfId="19579"/>
    <cellStyle name="Comma 3 4 2 2 2 4 3" xfId="16727"/>
    <cellStyle name="Comma 3 4 2 2 2 5" xfId="3370"/>
    <cellStyle name="Comma 3 4 2 2 2 5 2" xfId="11327"/>
    <cellStyle name="Comma 3 4 2 2 2 5 2 2" xfId="17866"/>
    <cellStyle name="Comma 3 4 2 2 2 5 3" xfId="15014"/>
    <cellStyle name="Comma 3 4 2 2 2 6" xfId="2794"/>
    <cellStyle name="Comma 3 4 2 2 2 6 2" xfId="14442"/>
    <cellStyle name="Comma 3 4 2 2 2 7" xfId="10755"/>
    <cellStyle name="Comma 3 4 2 2 2 7 2" xfId="17294"/>
    <cellStyle name="Comma 3 4 2 2 2 8" xfId="13874"/>
    <cellStyle name="Comma 3 4 2 2 3" xfId="4225"/>
    <cellStyle name="Comma 3 4 2 2 3 2" xfId="11613"/>
    <cellStyle name="Comma 3 4 2 2 3 2 2" xfId="18152"/>
    <cellStyle name="Comma 3 4 2 2 3 3" xfId="15300"/>
    <cellStyle name="Comma 3 4 2 2 4" xfId="6497"/>
    <cellStyle name="Comma 3 4 2 2 4 2" xfId="12184"/>
    <cellStyle name="Comma 3 4 2 2 4 2 2" xfId="18723"/>
    <cellStyle name="Comma 3 4 2 2 4 3" xfId="15871"/>
    <cellStyle name="Comma 3 4 2 2 5" xfId="8769"/>
    <cellStyle name="Comma 3 4 2 2 5 2" xfId="12755"/>
    <cellStyle name="Comma 3 4 2 2 5 2 2" xfId="19294"/>
    <cellStyle name="Comma 3 4 2 2 5 3" xfId="16442"/>
    <cellStyle name="Comma 3 4 2 2 6" xfId="3085"/>
    <cellStyle name="Comma 3 4 2 2 6 2" xfId="11042"/>
    <cellStyle name="Comma 3 4 2 2 6 2 2" xfId="17581"/>
    <cellStyle name="Comma 3 4 2 2 6 3" xfId="14729"/>
    <cellStyle name="Comma 3 4 2 2 7" xfId="2514"/>
    <cellStyle name="Comma 3 4 2 2 7 2" xfId="14162"/>
    <cellStyle name="Comma 3 4 2 2 8" xfId="10475"/>
    <cellStyle name="Comma 3 4 2 2 8 2" xfId="17014"/>
    <cellStyle name="Comma 3 4 2 2 9" xfId="13589"/>
    <cellStyle name="Comma 3 4 2 3" xfId="1486"/>
    <cellStyle name="Comma 3 4 2 3 2" xfId="4906"/>
    <cellStyle name="Comma 3 4 2 3 2 2" xfId="11784"/>
    <cellStyle name="Comma 3 4 2 3 2 2 2" xfId="18323"/>
    <cellStyle name="Comma 3 4 2 3 2 3" xfId="15471"/>
    <cellStyle name="Comma 3 4 2 3 3" xfId="7178"/>
    <cellStyle name="Comma 3 4 2 3 3 2" xfId="12355"/>
    <cellStyle name="Comma 3 4 2 3 3 2 2" xfId="18894"/>
    <cellStyle name="Comma 3 4 2 3 3 3" xfId="16042"/>
    <cellStyle name="Comma 3 4 2 3 4" xfId="9450"/>
    <cellStyle name="Comma 3 4 2 3 4 2" xfId="12926"/>
    <cellStyle name="Comma 3 4 2 3 4 2 2" xfId="19465"/>
    <cellStyle name="Comma 3 4 2 3 4 3" xfId="16613"/>
    <cellStyle name="Comma 3 4 2 3 5" xfId="3256"/>
    <cellStyle name="Comma 3 4 2 3 5 2" xfId="11213"/>
    <cellStyle name="Comma 3 4 2 3 5 2 2" xfId="17752"/>
    <cellStyle name="Comma 3 4 2 3 5 3" xfId="14900"/>
    <cellStyle name="Comma 3 4 2 3 6" xfId="2682"/>
    <cellStyle name="Comma 3 4 2 3 6 2" xfId="14330"/>
    <cellStyle name="Comma 3 4 2 3 7" xfId="10643"/>
    <cellStyle name="Comma 3 4 2 3 7 2" xfId="17182"/>
    <cellStyle name="Comma 3 4 2 3 8" xfId="13760"/>
    <cellStyle name="Comma 3 4 2 4" xfId="3771"/>
    <cellStyle name="Comma 3 4 2 4 2" xfId="11499"/>
    <cellStyle name="Comma 3 4 2 4 2 2" xfId="18038"/>
    <cellStyle name="Comma 3 4 2 4 3" xfId="15186"/>
    <cellStyle name="Comma 3 4 2 5" xfId="6043"/>
    <cellStyle name="Comma 3 4 2 5 2" xfId="12070"/>
    <cellStyle name="Comma 3 4 2 5 2 2" xfId="18609"/>
    <cellStyle name="Comma 3 4 2 5 3" xfId="15757"/>
    <cellStyle name="Comma 3 4 2 6" xfId="8315"/>
    <cellStyle name="Comma 3 4 2 6 2" xfId="12641"/>
    <cellStyle name="Comma 3 4 2 6 2 2" xfId="19180"/>
    <cellStyle name="Comma 3 4 2 6 3" xfId="16328"/>
    <cellStyle name="Comma 3 4 2 7" xfId="2971"/>
    <cellStyle name="Comma 3 4 2 7 2" xfId="10928"/>
    <cellStyle name="Comma 3 4 2 7 2 2" xfId="17467"/>
    <cellStyle name="Comma 3 4 2 7 3" xfId="14615"/>
    <cellStyle name="Comma 3 4 2 8" xfId="2402"/>
    <cellStyle name="Comma 3 4 2 8 2" xfId="14050"/>
    <cellStyle name="Comma 3 4 2 9" xfId="10363"/>
    <cellStyle name="Comma 3 4 2 9 2" xfId="16902"/>
    <cellStyle name="Comma 3 4 3" xfId="1032"/>
    <cellStyle name="Comma 3 4 3 2" xfId="2167"/>
    <cellStyle name="Comma 3 4 3 2 2" xfId="5587"/>
    <cellStyle name="Comma 3 4 3 2 2 2" xfId="11955"/>
    <cellStyle name="Comma 3 4 3 2 2 2 2" xfId="18494"/>
    <cellStyle name="Comma 3 4 3 2 2 3" xfId="15642"/>
    <cellStyle name="Comma 3 4 3 2 3" xfId="7859"/>
    <cellStyle name="Comma 3 4 3 2 3 2" xfId="12526"/>
    <cellStyle name="Comma 3 4 3 2 3 2 2" xfId="19065"/>
    <cellStyle name="Comma 3 4 3 2 3 3" xfId="16213"/>
    <cellStyle name="Comma 3 4 3 2 4" xfId="10131"/>
    <cellStyle name="Comma 3 4 3 2 4 2" xfId="13097"/>
    <cellStyle name="Comma 3 4 3 2 4 2 2" xfId="19636"/>
    <cellStyle name="Comma 3 4 3 2 4 3" xfId="16784"/>
    <cellStyle name="Comma 3 4 3 2 5" xfId="3427"/>
    <cellStyle name="Comma 3 4 3 2 5 2" xfId="11384"/>
    <cellStyle name="Comma 3 4 3 2 5 2 2" xfId="17923"/>
    <cellStyle name="Comma 3 4 3 2 5 3" xfId="15071"/>
    <cellStyle name="Comma 3 4 3 2 6" xfId="2850"/>
    <cellStyle name="Comma 3 4 3 2 6 2" xfId="14498"/>
    <cellStyle name="Comma 3 4 3 2 7" xfId="10811"/>
    <cellStyle name="Comma 3 4 3 2 7 2" xfId="17350"/>
    <cellStyle name="Comma 3 4 3 2 8" xfId="13931"/>
    <cellStyle name="Comma 3 4 3 3" xfId="4452"/>
    <cellStyle name="Comma 3 4 3 3 2" xfId="11670"/>
    <cellStyle name="Comma 3 4 3 3 2 2" xfId="18209"/>
    <cellStyle name="Comma 3 4 3 3 3" xfId="15357"/>
    <cellStyle name="Comma 3 4 3 4" xfId="6724"/>
    <cellStyle name="Comma 3 4 3 4 2" xfId="12241"/>
    <cellStyle name="Comma 3 4 3 4 2 2" xfId="18780"/>
    <cellStyle name="Comma 3 4 3 4 3" xfId="15928"/>
    <cellStyle name="Comma 3 4 3 5" xfId="8996"/>
    <cellStyle name="Comma 3 4 3 5 2" xfId="12812"/>
    <cellStyle name="Comma 3 4 3 5 2 2" xfId="19351"/>
    <cellStyle name="Comma 3 4 3 5 3" xfId="16499"/>
    <cellStyle name="Comma 3 4 3 6" xfId="3142"/>
    <cellStyle name="Comma 3 4 3 6 2" xfId="11099"/>
    <cellStyle name="Comma 3 4 3 6 2 2" xfId="17638"/>
    <cellStyle name="Comma 3 4 3 6 3" xfId="14786"/>
    <cellStyle name="Comma 3 4 3 7" xfId="2570"/>
    <cellStyle name="Comma 3 4 3 7 2" xfId="14218"/>
    <cellStyle name="Comma 3 4 3 8" xfId="10531"/>
    <cellStyle name="Comma 3 4 3 8 2" xfId="17070"/>
    <cellStyle name="Comma 3 4 3 9" xfId="13646"/>
    <cellStyle name="Comma 3 4 4" xfId="578"/>
    <cellStyle name="Comma 3 4 4 2" xfId="1713"/>
    <cellStyle name="Comma 3 4 4 2 2" xfId="5133"/>
    <cellStyle name="Comma 3 4 4 2 2 2" xfId="11841"/>
    <cellStyle name="Comma 3 4 4 2 2 2 2" xfId="18380"/>
    <cellStyle name="Comma 3 4 4 2 2 3" xfId="15528"/>
    <cellStyle name="Comma 3 4 4 2 3" xfId="7405"/>
    <cellStyle name="Comma 3 4 4 2 3 2" xfId="12412"/>
    <cellStyle name="Comma 3 4 4 2 3 2 2" xfId="18951"/>
    <cellStyle name="Comma 3 4 4 2 3 3" xfId="16099"/>
    <cellStyle name="Comma 3 4 4 2 4" xfId="9677"/>
    <cellStyle name="Comma 3 4 4 2 4 2" xfId="12983"/>
    <cellStyle name="Comma 3 4 4 2 4 2 2" xfId="19522"/>
    <cellStyle name="Comma 3 4 4 2 4 3" xfId="16670"/>
    <cellStyle name="Comma 3 4 4 2 5" xfId="3313"/>
    <cellStyle name="Comma 3 4 4 2 5 2" xfId="11270"/>
    <cellStyle name="Comma 3 4 4 2 5 2 2" xfId="17809"/>
    <cellStyle name="Comma 3 4 4 2 5 3" xfId="14957"/>
    <cellStyle name="Comma 3 4 4 2 6" xfId="2738"/>
    <cellStyle name="Comma 3 4 4 2 6 2" xfId="14386"/>
    <cellStyle name="Comma 3 4 4 2 7" xfId="10699"/>
    <cellStyle name="Comma 3 4 4 2 7 2" xfId="17238"/>
    <cellStyle name="Comma 3 4 4 2 8" xfId="13817"/>
    <cellStyle name="Comma 3 4 4 3" xfId="3998"/>
    <cellStyle name="Comma 3 4 4 3 2" xfId="11556"/>
    <cellStyle name="Comma 3 4 4 3 2 2" xfId="18095"/>
    <cellStyle name="Comma 3 4 4 3 3" xfId="15243"/>
    <cellStyle name="Comma 3 4 4 4" xfId="6270"/>
    <cellStyle name="Comma 3 4 4 4 2" xfId="12127"/>
    <cellStyle name="Comma 3 4 4 4 2 2" xfId="18666"/>
    <cellStyle name="Comma 3 4 4 4 3" xfId="15814"/>
    <cellStyle name="Comma 3 4 4 5" xfId="8542"/>
    <cellStyle name="Comma 3 4 4 5 2" xfId="12698"/>
    <cellStyle name="Comma 3 4 4 5 2 2" xfId="19237"/>
    <cellStyle name="Comma 3 4 4 5 3" xfId="16385"/>
    <cellStyle name="Comma 3 4 4 6" xfId="3028"/>
    <cellStyle name="Comma 3 4 4 6 2" xfId="10985"/>
    <cellStyle name="Comma 3 4 4 6 2 2" xfId="17524"/>
    <cellStyle name="Comma 3 4 4 6 3" xfId="14672"/>
    <cellStyle name="Comma 3 4 4 7" xfId="2458"/>
    <cellStyle name="Comma 3 4 4 7 2" xfId="14106"/>
    <cellStyle name="Comma 3 4 4 8" xfId="10419"/>
    <cellStyle name="Comma 3 4 4 8 2" xfId="16958"/>
    <cellStyle name="Comma 3 4 4 9" xfId="13532"/>
    <cellStyle name="Comma 3 4 5" xfId="1259"/>
    <cellStyle name="Comma 3 4 5 2" xfId="4679"/>
    <cellStyle name="Comma 3 4 5 2 2" xfId="11727"/>
    <cellStyle name="Comma 3 4 5 2 2 2" xfId="18266"/>
    <cellStyle name="Comma 3 4 5 2 3" xfId="15414"/>
    <cellStyle name="Comma 3 4 5 3" xfId="6951"/>
    <cellStyle name="Comma 3 4 5 3 2" xfId="12298"/>
    <cellStyle name="Comma 3 4 5 3 2 2" xfId="18837"/>
    <cellStyle name="Comma 3 4 5 3 3" xfId="15985"/>
    <cellStyle name="Comma 3 4 5 4" xfId="9223"/>
    <cellStyle name="Comma 3 4 5 4 2" xfId="12869"/>
    <cellStyle name="Comma 3 4 5 4 2 2" xfId="19408"/>
    <cellStyle name="Comma 3 4 5 4 3" xfId="16556"/>
    <cellStyle name="Comma 3 4 5 5" xfId="3199"/>
    <cellStyle name="Comma 3 4 5 5 2" xfId="11156"/>
    <cellStyle name="Comma 3 4 5 5 2 2" xfId="17695"/>
    <cellStyle name="Comma 3 4 5 5 3" xfId="14843"/>
    <cellStyle name="Comma 3 4 5 6" xfId="2626"/>
    <cellStyle name="Comma 3 4 5 6 2" xfId="14274"/>
    <cellStyle name="Comma 3 4 5 7" xfId="10587"/>
    <cellStyle name="Comma 3 4 5 7 2" xfId="17126"/>
    <cellStyle name="Comma 3 4 5 8" xfId="13703"/>
    <cellStyle name="Comma 3 4 6" xfId="3544"/>
    <cellStyle name="Comma 3 4 6 2" xfId="11442"/>
    <cellStyle name="Comma 3 4 6 2 2" xfId="17981"/>
    <cellStyle name="Comma 3 4 6 3" xfId="15129"/>
    <cellStyle name="Comma 3 4 7" xfId="5816"/>
    <cellStyle name="Comma 3 4 7 2" xfId="12013"/>
    <cellStyle name="Comma 3 4 7 2 2" xfId="18552"/>
    <cellStyle name="Comma 3 4 7 3" xfId="15700"/>
    <cellStyle name="Comma 3 4 8" xfId="8088"/>
    <cellStyle name="Comma 3 4 8 2" xfId="12584"/>
    <cellStyle name="Comma 3 4 8 2 2" xfId="19123"/>
    <cellStyle name="Comma 3 4 8 3" xfId="16271"/>
    <cellStyle name="Comma 3 4 9" xfId="2911"/>
    <cellStyle name="Comma 3 4 9 2" xfId="10870"/>
    <cellStyle name="Comma 3 4 9 2 2" xfId="17409"/>
    <cellStyle name="Comma 3 4 9 3" xfId="14557"/>
    <cellStyle name="Comma 3 5" xfId="239"/>
    <cellStyle name="Comma 3 5 10" xfId="2374"/>
    <cellStyle name="Comma 3 5 10 2" xfId="14022"/>
    <cellStyle name="Comma 3 5 11" xfId="10335"/>
    <cellStyle name="Comma 3 5 11 2" xfId="16874"/>
    <cellStyle name="Comma 3 5 12" xfId="13447"/>
    <cellStyle name="Comma 3 5 2" xfId="466"/>
    <cellStyle name="Comma 3 5 2 10" xfId="13504"/>
    <cellStyle name="Comma 3 5 2 2" xfId="920"/>
    <cellStyle name="Comma 3 5 2 2 2" xfId="2055"/>
    <cellStyle name="Comma 3 5 2 2 2 2" xfId="5475"/>
    <cellStyle name="Comma 3 5 2 2 2 2 2" xfId="11927"/>
    <cellStyle name="Comma 3 5 2 2 2 2 2 2" xfId="18466"/>
    <cellStyle name="Comma 3 5 2 2 2 2 3" xfId="15614"/>
    <cellStyle name="Comma 3 5 2 2 2 3" xfId="7747"/>
    <cellStyle name="Comma 3 5 2 2 2 3 2" xfId="12498"/>
    <cellStyle name="Comma 3 5 2 2 2 3 2 2" xfId="19037"/>
    <cellStyle name="Comma 3 5 2 2 2 3 3" xfId="16185"/>
    <cellStyle name="Comma 3 5 2 2 2 4" xfId="10019"/>
    <cellStyle name="Comma 3 5 2 2 2 4 2" xfId="13069"/>
    <cellStyle name="Comma 3 5 2 2 2 4 2 2" xfId="19608"/>
    <cellStyle name="Comma 3 5 2 2 2 4 3" xfId="16756"/>
    <cellStyle name="Comma 3 5 2 2 2 5" xfId="3399"/>
    <cellStyle name="Comma 3 5 2 2 2 5 2" xfId="11356"/>
    <cellStyle name="Comma 3 5 2 2 2 5 2 2" xfId="17895"/>
    <cellStyle name="Comma 3 5 2 2 2 5 3" xfId="15043"/>
    <cellStyle name="Comma 3 5 2 2 2 6" xfId="2822"/>
    <cellStyle name="Comma 3 5 2 2 2 6 2" xfId="14470"/>
    <cellStyle name="Comma 3 5 2 2 2 7" xfId="10783"/>
    <cellStyle name="Comma 3 5 2 2 2 7 2" xfId="17322"/>
    <cellStyle name="Comma 3 5 2 2 2 8" xfId="13903"/>
    <cellStyle name="Comma 3 5 2 2 3" xfId="4340"/>
    <cellStyle name="Comma 3 5 2 2 3 2" xfId="11642"/>
    <cellStyle name="Comma 3 5 2 2 3 2 2" xfId="18181"/>
    <cellStyle name="Comma 3 5 2 2 3 3" xfId="15329"/>
    <cellStyle name="Comma 3 5 2 2 4" xfId="6612"/>
    <cellStyle name="Comma 3 5 2 2 4 2" xfId="12213"/>
    <cellStyle name="Comma 3 5 2 2 4 2 2" xfId="18752"/>
    <cellStyle name="Comma 3 5 2 2 4 3" xfId="15900"/>
    <cellStyle name="Comma 3 5 2 2 5" xfId="8884"/>
    <cellStyle name="Comma 3 5 2 2 5 2" xfId="12784"/>
    <cellStyle name="Comma 3 5 2 2 5 2 2" xfId="19323"/>
    <cellStyle name="Comma 3 5 2 2 5 3" xfId="16471"/>
    <cellStyle name="Comma 3 5 2 2 6" xfId="3114"/>
    <cellStyle name="Comma 3 5 2 2 6 2" xfId="11071"/>
    <cellStyle name="Comma 3 5 2 2 6 2 2" xfId="17610"/>
    <cellStyle name="Comma 3 5 2 2 6 3" xfId="14758"/>
    <cellStyle name="Comma 3 5 2 2 7" xfId="2542"/>
    <cellStyle name="Comma 3 5 2 2 7 2" xfId="14190"/>
    <cellStyle name="Comma 3 5 2 2 8" xfId="10503"/>
    <cellStyle name="Comma 3 5 2 2 8 2" xfId="17042"/>
    <cellStyle name="Comma 3 5 2 2 9" xfId="13618"/>
    <cellStyle name="Comma 3 5 2 3" xfId="1601"/>
    <cellStyle name="Comma 3 5 2 3 2" xfId="5021"/>
    <cellStyle name="Comma 3 5 2 3 2 2" xfId="11813"/>
    <cellStyle name="Comma 3 5 2 3 2 2 2" xfId="18352"/>
    <cellStyle name="Comma 3 5 2 3 2 3" xfId="15500"/>
    <cellStyle name="Comma 3 5 2 3 3" xfId="7293"/>
    <cellStyle name="Comma 3 5 2 3 3 2" xfId="12384"/>
    <cellStyle name="Comma 3 5 2 3 3 2 2" xfId="18923"/>
    <cellStyle name="Comma 3 5 2 3 3 3" xfId="16071"/>
    <cellStyle name="Comma 3 5 2 3 4" xfId="9565"/>
    <cellStyle name="Comma 3 5 2 3 4 2" xfId="12955"/>
    <cellStyle name="Comma 3 5 2 3 4 2 2" xfId="19494"/>
    <cellStyle name="Comma 3 5 2 3 4 3" xfId="16642"/>
    <cellStyle name="Comma 3 5 2 3 5" xfId="3285"/>
    <cellStyle name="Comma 3 5 2 3 5 2" xfId="11242"/>
    <cellStyle name="Comma 3 5 2 3 5 2 2" xfId="17781"/>
    <cellStyle name="Comma 3 5 2 3 5 3" xfId="14929"/>
    <cellStyle name="Comma 3 5 2 3 6" xfId="2710"/>
    <cellStyle name="Comma 3 5 2 3 6 2" xfId="14358"/>
    <cellStyle name="Comma 3 5 2 3 7" xfId="10671"/>
    <cellStyle name="Comma 3 5 2 3 7 2" xfId="17210"/>
    <cellStyle name="Comma 3 5 2 3 8" xfId="13789"/>
    <cellStyle name="Comma 3 5 2 4" xfId="3886"/>
    <cellStyle name="Comma 3 5 2 4 2" xfId="11528"/>
    <cellStyle name="Comma 3 5 2 4 2 2" xfId="18067"/>
    <cellStyle name="Comma 3 5 2 4 3" xfId="15215"/>
    <cellStyle name="Comma 3 5 2 5" xfId="6158"/>
    <cellStyle name="Comma 3 5 2 5 2" xfId="12099"/>
    <cellStyle name="Comma 3 5 2 5 2 2" xfId="18638"/>
    <cellStyle name="Comma 3 5 2 5 3" xfId="15786"/>
    <cellStyle name="Comma 3 5 2 6" xfId="8430"/>
    <cellStyle name="Comma 3 5 2 6 2" xfId="12670"/>
    <cellStyle name="Comma 3 5 2 6 2 2" xfId="19209"/>
    <cellStyle name="Comma 3 5 2 6 3" xfId="16357"/>
    <cellStyle name="Comma 3 5 2 7" xfId="3000"/>
    <cellStyle name="Comma 3 5 2 7 2" xfId="10957"/>
    <cellStyle name="Comma 3 5 2 7 2 2" xfId="17496"/>
    <cellStyle name="Comma 3 5 2 7 3" xfId="14644"/>
    <cellStyle name="Comma 3 5 2 8" xfId="2430"/>
    <cellStyle name="Comma 3 5 2 8 2" xfId="14078"/>
    <cellStyle name="Comma 3 5 2 9" xfId="10391"/>
    <cellStyle name="Comma 3 5 2 9 2" xfId="16930"/>
    <cellStyle name="Comma 3 5 3" xfId="1147"/>
    <cellStyle name="Comma 3 5 3 2" xfId="2282"/>
    <cellStyle name="Comma 3 5 3 2 2" xfId="5702"/>
    <cellStyle name="Comma 3 5 3 2 2 2" xfId="11984"/>
    <cellStyle name="Comma 3 5 3 2 2 2 2" xfId="18523"/>
    <cellStyle name="Comma 3 5 3 2 2 3" xfId="15671"/>
    <cellStyle name="Comma 3 5 3 2 3" xfId="7974"/>
    <cellStyle name="Comma 3 5 3 2 3 2" xfId="12555"/>
    <cellStyle name="Comma 3 5 3 2 3 2 2" xfId="19094"/>
    <cellStyle name="Comma 3 5 3 2 3 3" xfId="16242"/>
    <cellStyle name="Comma 3 5 3 2 4" xfId="10246"/>
    <cellStyle name="Comma 3 5 3 2 4 2" xfId="13126"/>
    <cellStyle name="Comma 3 5 3 2 4 2 2" xfId="19665"/>
    <cellStyle name="Comma 3 5 3 2 4 3" xfId="16813"/>
    <cellStyle name="Comma 3 5 3 2 5" xfId="3456"/>
    <cellStyle name="Comma 3 5 3 2 5 2" xfId="11413"/>
    <cellStyle name="Comma 3 5 3 2 5 2 2" xfId="17952"/>
    <cellStyle name="Comma 3 5 3 2 5 3" xfId="15100"/>
    <cellStyle name="Comma 3 5 3 2 6" xfId="2878"/>
    <cellStyle name="Comma 3 5 3 2 6 2" xfId="14526"/>
    <cellStyle name="Comma 3 5 3 2 7" xfId="10839"/>
    <cellStyle name="Comma 3 5 3 2 7 2" xfId="17378"/>
    <cellStyle name="Comma 3 5 3 2 8" xfId="13960"/>
    <cellStyle name="Comma 3 5 3 3" xfId="4567"/>
    <cellStyle name="Comma 3 5 3 3 2" xfId="11699"/>
    <cellStyle name="Comma 3 5 3 3 2 2" xfId="18238"/>
    <cellStyle name="Comma 3 5 3 3 3" xfId="15386"/>
    <cellStyle name="Comma 3 5 3 4" xfId="6839"/>
    <cellStyle name="Comma 3 5 3 4 2" xfId="12270"/>
    <cellStyle name="Comma 3 5 3 4 2 2" xfId="18809"/>
    <cellStyle name="Comma 3 5 3 4 3" xfId="15957"/>
    <cellStyle name="Comma 3 5 3 5" xfId="9111"/>
    <cellStyle name="Comma 3 5 3 5 2" xfId="12841"/>
    <cellStyle name="Comma 3 5 3 5 2 2" xfId="19380"/>
    <cellStyle name="Comma 3 5 3 5 3" xfId="16528"/>
    <cellStyle name="Comma 3 5 3 6" xfId="3171"/>
    <cellStyle name="Comma 3 5 3 6 2" xfId="11128"/>
    <cellStyle name="Comma 3 5 3 6 2 2" xfId="17667"/>
    <cellStyle name="Comma 3 5 3 6 3" xfId="14815"/>
    <cellStyle name="Comma 3 5 3 7" xfId="2598"/>
    <cellStyle name="Comma 3 5 3 7 2" xfId="14246"/>
    <cellStyle name="Comma 3 5 3 8" xfId="10559"/>
    <cellStyle name="Comma 3 5 3 8 2" xfId="17098"/>
    <cellStyle name="Comma 3 5 3 9" xfId="13675"/>
    <cellStyle name="Comma 3 5 4" xfId="693"/>
    <cellStyle name="Comma 3 5 4 2" xfId="1828"/>
    <cellStyle name="Comma 3 5 4 2 2" xfId="5248"/>
    <cellStyle name="Comma 3 5 4 2 2 2" xfId="11870"/>
    <cellStyle name="Comma 3 5 4 2 2 2 2" xfId="18409"/>
    <cellStyle name="Comma 3 5 4 2 2 3" xfId="15557"/>
    <cellStyle name="Comma 3 5 4 2 3" xfId="7520"/>
    <cellStyle name="Comma 3 5 4 2 3 2" xfId="12441"/>
    <cellStyle name="Comma 3 5 4 2 3 2 2" xfId="18980"/>
    <cellStyle name="Comma 3 5 4 2 3 3" xfId="16128"/>
    <cellStyle name="Comma 3 5 4 2 4" xfId="9792"/>
    <cellStyle name="Comma 3 5 4 2 4 2" xfId="13012"/>
    <cellStyle name="Comma 3 5 4 2 4 2 2" xfId="19551"/>
    <cellStyle name="Comma 3 5 4 2 4 3" xfId="16699"/>
    <cellStyle name="Comma 3 5 4 2 5" xfId="3342"/>
    <cellStyle name="Comma 3 5 4 2 5 2" xfId="11299"/>
    <cellStyle name="Comma 3 5 4 2 5 2 2" xfId="17838"/>
    <cellStyle name="Comma 3 5 4 2 5 3" xfId="14986"/>
    <cellStyle name="Comma 3 5 4 2 6" xfId="2766"/>
    <cellStyle name="Comma 3 5 4 2 6 2" xfId="14414"/>
    <cellStyle name="Comma 3 5 4 2 7" xfId="10727"/>
    <cellStyle name="Comma 3 5 4 2 7 2" xfId="17266"/>
    <cellStyle name="Comma 3 5 4 2 8" xfId="13846"/>
    <cellStyle name="Comma 3 5 4 3" xfId="4113"/>
    <cellStyle name="Comma 3 5 4 3 2" xfId="11585"/>
    <cellStyle name="Comma 3 5 4 3 2 2" xfId="18124"/>
    <cellStyle name="Comma 3 5 4 3 3" xfId="15272"/>
    <cellStyle name="Comma 3 5 4 4" xfId="6385"/>
    <cellStyle name="Comma 3 5 4 4 2" xfId="12156"/>
    <cellStyle name="Comma 3 5 4 4 2 2" xfId="18695"/>
    <cellStyle name="Comma 3 5 4 4 3" xfId="15843"/>
    <cellStyle name="Comma 3 5 4 5" xfId="8657"/>
    <cellStyle name="Comma 3 5 4 5 2" xfId="12727"/>
    <cellStyle name="Comma 3 5 4 5 2 2" xfId="19266"/>
    <cellStyle name="Comma 3 5 4 5 3" xfId="16414"/>
    <cellStyle name="Comma 3 5 4 6" xfId="3057"/>
    <cellStyle name="Comma 3 5 4 6 2" xfId="11014"/>
    <cellStyle name="Comma 3 5 4 6 2 2" xfId="17553"/>
    <cellStyle name="Comma 3 5 4 6 3" xfId="14701"/>
    <cellStyle name="Comma 3 5 4 7" xfId="2486"/>
    <cellStyle name="Comma 3 5 4 7 2" xfId="14134"/>
    <cellStyle name="Comma 3 5 4 8" xfId="10447"/>
    <cellStyle name="Comma 3 5 4 8 2" xfId="16986"/>
    <cellStyle name="Comma 3 5 4 9" xfId="13561"/>
    <cellStyle name="Comma 3 5 5" xfId="1374"/>
    <cellStyle name="Comma 3 5 5 2" xfId="4794"/>
    <cellStyle name="Comma 3 5 5 2 2" xfId="11756"/>
    <cellStyle name="Comma 3 5 5 2 2 2" xfId="18295"/>
    <cellStyle name="Comma 3 5 5 2 3" xfId="15443"/>
    <cellStyle name="Comma 3 5 5 3" xfId="7066"/>
    <cellStyle name="Comma 3 5 5 3 2" xfId="12327"/>
    <cellStyle name="Comma 3 5 5 3 2 2" xfId="18866"/>
    <cellStyle name="Comma 3 5 5 3 3" xfId="16014"/>
    <cellStyle name="Comma 3 5 5 4" xfId="9338"/>
    <cellStyle name="Comma 3 5 5 4 2" xfId="12898"/>
    <cellStyle name="Comma 3 5 5 4 2 2" xfId="19437"/>
    <cellStyle name="Comma 3 5 5 4 3" xfId="16585"/>
    <cellStyle name="Comma 3 5 5 5" xfId="3228"/>
    <cellStyle name="Comma 3 5 5 5 2" xfId="11185"/>
    <cellStyle name="Comma 3 5 5 5 2 2" xfId="17724"/>
    <cellStyle name="Comma 3 5 5 5 3" xfId="14872"/>
    <cellStyle name="Comma 3 5 5 6" xfId="2654"/>
    <cellStyle name="Comma 3 5 5 6 2" xfId="14302"/>
    <cellStyle name="Comma 3 5 5 7" xfId="10615"/>
    <cellStyle name="Comma 3 5 5 7 2" xfId="17154"/>
    <cellStyle name="Comma 3 5 5 8" xfId="13732"/>
    <cellStyle name="Comma 3 5 6" xfId="3659"/>
    <cellStyle name="Comma 3 5 6 2" xfId="11471"/>
    <cellStyle name="Comma 3 5 6 2 2" xfId="18010"/>
    <cellStyle name="Comma 3 5 6 3" xfId="15158"/>
    <cellStyle name="Comma 3 5 7" xfId="5931"/>
    <cellStyle name="Comma 3 5 7 2" xfId="12042"/>
    <cellStyle name="Comma 3 5 7 2 2" xfId="18581"/>
    <cellStyle name="Comma 3 5 7 3" xfId="15729"/>
    <cellStyle name="Comma 3 5 8" xfId="8203"/>
    <cellStyle name="Comma 3 5 8 2" xfId="12613"/>
    <cellStyle name="Comma 3 5 8 2 2" xfId="19152"/>
    <cellStyle name="Comma 3 5 8 3" xfId="16300"/>
    <cellStyle name="Comma 3 5 9" xfId="2943"/>
    <cellStyle name="Comma 3 5 9 2" xfId="10900"/>
    <cellStyle name="Comma 3 5 9 2 2" xfId="17439"/>
    <cellStyle name="Comma 3 5 9 3" xfId="14587"/>
    <cellStyle name="Comma 3 6" xfId="295"/>
    <cellStyle name="Comma 3 6 10" xfId="13461"/>
    <cellStyle name="Comma 3 6 2" xfId="749"/>
    <cellStyle name="Comma 3 6 2 2" xfId="1884"/>
    <cellStyle name="Comma 3 6 2 2 2" xfId="5304"/>
    <cellStyle name="Comma 3 6 2 2 2 2" xfId="11884"/>
    <cellStyle name="Comma 3 6 2 2 2 2 2" xfId="18423"/>
    <cellStyle name="Comma 3 6 2 2 2 3" xfId="15571"/>
    <cellStyle name="Comma 3 6 2 2 3" xfId="7576"/>
    <cellStyle name="Comma 3 6 2 2 3 2" xfId="12455"/>
    <cellStyle name="Comma 3 6 2 2 3 2 2" xfId="18994"/>
    <cellStyle name="Comma 3 6 2 2 3 3" xfId="16142"/>
    <cellStyle name="Comma 3 6 2 2 4" xfId="9848"/>
    <cellStyle name="Comma 3 6 2 2 4 2" xfId="13026"/>
    <cellStyle name="Comma 3 6 2 2 4 2 2" xfId="19565"/>
    <cellStyle name="Comma 3 6 2 2 4 3" xfId="16713"/>
    <cellStyle name="Comma 3 6 2 2 5" xfId="3356"/>
    <cellStyle name="Comma 3 6 2 2 5 2" xfId="11313"/>
    <cellStyle name="Comma 3 6 2 2 5 2 2" xfId="17852"/>
    <cellStyle name="Comma 3 6 2 2 5 3" xfId="15000"/>
    <cellStyle name="Comma 3 6 2 2 6" xfId="2780"/>
    <cellStyle name="Comma 3 6 2 2 6 2" xfId="14428"/>
    <cellStyle name="Comma 3 6 2 2 7" xfId="10741"/>
    <cellStyle name="Comma 3 6 2 2 7 2" xfId="17280"/>
    <cellStyle name="Comma 3 6 2 2 8" xfId="13860"/>
    <cellStyle name="Comma 3 6 2 3" xfId="4169"/>
    <cellStyle name="Comma 3 6 2 3 2" xfId="11599"/>
    <cellStyle name="Comma 3 6 2 3 2 2" xfId="18138"/>
    <cellStyle name="Comma 3 6 2 3 3" xfId="15286"/>
    <cellStyle name="Comma 3 6 2 4" xfId="6441"/>
    <cellStyle name="Comma 3 6 2 4 2" xfId="12170"/>
    <cellStyle name="Comma 3 6 2 4 2 2" xfId="18709"/>
    <cellStyle name="Comma 3 6 2 4 3" xfId="15857"/>
    <cellStyle name="Comma 3 6 2 5" xfId="8713"/>
    <cellStyle name="Comma 3 6 2 5 2" xfId="12741"/>
    <cellStyle name="Comma 3 6 2 5 2 2" xfId="19280"/>
    <cellStyle name="Comma 3 6 2 5 3" xfId="16428"/>
    <cellStyle name="Comma 3 6 2 6" xfId="3071"/>
    <cellStyle name="Comma 3 6 2 6 2" xfId="11028"/>
    <cellStyle name="Comma 3 6 2 6 2 2" xfId="17567"/>
    <cellStyle name="Comma 3 6 2 6 3" xfId="14715"/>
    <cellStyle name="Comma 3 6 2 7" xfId="2500"/>
    <cellStyle name="Comma 3 6 2 7 2" xfId="14148"/>
    <cellStyle name="Comma 3 6 2 8" xfId="10461"/>
    <cellStyle name="Comma 3 6 2 8 2" xfId="17000"/>
    <cellStyle name="Comma 3 6 2 9" xfId="13575"/>
    <cellStyle name="Comma 3 6 3" xfId="1430"/>
    <cellStyle name="Comma 3 6 3 2" xfId="4850"/>
    <cellStyle name="Comma 3 6 3 2 2" xfId="11770"/>
    <cellStyle name="Comma 3 6 3 2 2 2" xfId="18309"/>
    <cellStyle name="Comma 3 6 3 2 3" xfId="15457"/>
    <cellStyle name="Comma 3 6 3 3" xfId="7122"/>
    <cellStyle name="Comma 3 6 3 3 2" xfId="12341"/>
    <cellStyle name="Comma 3 6 3 3 2 2" xfId="18880"/>
    <cellStyle name="Comma 3 6 3 3 3" xfId="16028"/>
    <cellStyle name="Comma 3 6 3 4" xfId="9394"/>
    <cellStyle name="Comma 3 6 3 4 2" xfId="12912"/>
    <cellStyle name="Comma 3 6 3 4 2 2" xfId="19451"/>
    <cellStyle name="Comma 3 6 3 4 3" xfId="16599"/>
    <cellStyle name="Comma 3 6 3 5" xfId="3242"/>
    <cellStyle name="Comma 3 6 3 5 2" xfId="11199"/>
    <cellStyle name="Comma 3 6 3 5 2 2" xfId="17738"/>
    <cellStyle name="Comma 3 6 3 5 3" xfId="14886"/>
    <cellStyle name="Comma 3 6 3 6" xfId="2668"/>
    <cellStyle name="Comma 3 6 3 6 2" xfId="14316"/>
    <cellStyle name="Comma 3 6 3 7" xfId="10629"/>
    <cellStyle name="Comma 3 6 3 7 2" xfId="17168"/>
    <cellStyle name="Comma 3 6 3 8" xfId="13746"/>
    <cellStyle name="Comma 3 6 4" xfId="3715"/>
    <cellStyle name="Comma 3 6 4 2" xfId="11485"/>
    <cellStyle name="Comma 3 6 4 2 2" xfId="18024"/>
    <cellStyle name="Comma 3 6 4 3" xfId="15172"/>
    <cellStyle name="Comma 3 6 5" xfId="5987"/>
    <cellStyle name="Comma 3 6 5 2" xfId="12056"/>
    <cellStyle name="Comma 3 6 5 2 2" xfId="18595"/>
    <cellStyle name="Comma 3 6 5 3" xfId="15743"/>
    <cellStyle name="Comma 3 6 6" xfId="8259"/>
    <cellStyle name="Comma 3 6 6 2" xfId="12627"/>
    <cellStyle name="Comma 3 6 6 2 2" xfId="19166"/>
    <cellStyle name="Comma 3 6 6 3" xfId="16314"/>
    <cellStyle name="Comma 3 6 7" xfId="2957"/>
    <cellStyle name="Comma 3 6 7 2" xfId="10914"/>
    <cellStyle name="Comma 3 6 7 2 2" xfId="17453"/>
    <cellStyle name="Comma 3 6 7 3" xfId="14601"/>
    <cellStyle name="Comma 3 6 8" xfId="2388"/>
    <cellStyle name="Comma 3 6 8 2" xfId="14036"/>
    <cellStyle name="Comma 3 6 9" xfId="10349"/>
    <cellStyle name="Comma 3 6 9 2" xfId="16888"/>
    <cellStyle name="Comma 3 7" xfId="976"/>
    <cellStyle name="Comma 3 7 2" xfId="2111"/>
    <cellStyle name="Comma 3 7 2 2" xfId="5531"/>
    <cellStyle name="Comma 3 7 2 2 2" xfId="11941"/>
    <cellStyle name="Comma 3 7 2 2 2 2" xfId="18480"/>
    <cellStyle name="Comma 3 7 2 2 3" xfId="15628"/>
    <cellStyle name="Comma 3 7 2 3" xfId="7803"/>
    <cellStyle name="Comma 3 7 2 3 2" xfId="12512"/>
    <cellStyle name="Comma 3 7 2 3 2 2" xfId="19051"/>
    <cellStyle name="Comma 3 7 2 3 3" xfId="16199"/>
    <cellStyle name="Comma 3 7 2 4" xfId="10075"/>
    <cellStyle name="Comma 3 7 2 4 2" xfId="13083"/>
    <cellStyle name="Comma 3 7 2 4 2 2" xfId="19622"/>
    <cellStyle name="Comma 3 7 2 4 3" xfId="16770"/>
    <cellStyle name="Comma 3 7 2 5" xfId="3413"/>
    <cellStyle name="Comma 3 7 2 5 2" xfId="11370"/>
    <cellStyle name="Comma 3 7 2 5 2 2" xfId="17909"/>
    <cellStyle name="Comma 3 7 2 5 3" xfId="15057"/>
    <cellStyle name="Comma 3 7 2 6" xfId="2836"/>
    <cellStyle name="Comma 3 7 2 6 2" xfId="14484"/>
    <cellStyle name="Comma 3 7 2 7" xfId="10797"/>
    <cellStyle name="Comma 3 7 2 7 2" xfId="17336"/>
    <cellStyle name="Comma 3 7 2 8" xfId="13917"/>
    <cellStyle name="Comma 3 7 3" xfId="4396"/>
    <cellStyle name="Comma 3 7 3 2" xfId="11656"/>
    <cellStyle name="Comma 3 7 3 2 2" xfId="18195"/>
    <cellStyle name="Comma 3 7 3 3" xfId="15343"/>
    <cellStyle name="Comma 3 7 4" xfId="6668"/>
    <cellStyle name="Comma 3 7 4 2" xfId="12227"/>
    <cellStyle name="Comma 3 7 4 2 2" xfId="18766"/>
    <cellStyle name="Comma 3 7 4 3" xfId="15914"/>
    <cellStyle name="Comma 3 7 5" xfId="8940"/>
    <cellStyle name="Comma 3 7 5 2" xfId="12798"/>
    <cellStyle name="Comma 3 7 5 2 2" xfId="19337"/>
    <cellStyle name="Comma 3 7 5 3" xfId="16485"/>
    <cellStyle name="Comma 3 7 6" xfId="3128"/>
    <cellStyle name="Comma 3 7 6 2" xfId="11085"/>
    <cellStyle name="Comma 3 7 6 2 2" xfId="17624"/>
    <cellStyle name="Comma 3 7 6 3" xfId="14772"/>
    <cellStyle name="Comma 3 7 7" xfId="2556"/>
    <cellStyle name="Comma 3 7 7 2" xfId="14204"/>
    <cellStyle name="Comma 3 7 8" xfId="10517"/>
    <cellStyle name="Comma 3 7 8 2" xfId="17056"/>
    <cellStyle name="Comma 3 7 9" xfId="13632"/>
    <cellStyle name="Comma 3 8" xfId="522"/>
    <cellStyle name="Comma 3 8 2" xfId="1657"/>
    <cellStyle name="Comma 3 8 2 2" xfId="5077"/>
    <cellStyle name="Comma 3 8 2 2 2" xfId="11827"/>
    <cellStyle name="Comma 3 8 2 2 2 2" xfId="18366"/>
    <cellStyle name="Comma 3 8 2 2 3" xfId="15514"/>
    <cellStyle name="Comma 3 8 2 3" xfId="7349"/>
    <cellStyle name="Comma 3 8 2 3 2" xfId="12398"/>
    <cellStyle name="Comma 3 8 2 3 2 2" xfId="18937"/>
    <cellStyle name="Comma 3 8 2 3 3" xfId="16085"/>
    <cellStyle name="Comma 3 8 2 4" xfId="9621"/>
    <cellStyle name="Comma 3 8 2 4 2" xfId="12969"/>
    <cellStyle name="Comma 3 8 2 4 2 2" xfId="19508"/>
    <cellStyle name="Comma 3 8 2 4 3" xfId="16656"/>
    <cellStyle name="Comma 3 8 2 5" xfId="3299"/>
    <cellStyle name="Comma 3 8 2 5 2" xfId="11256"/>
    <cellStyle name="Comma 3 8 2 5 2 2" xfId="17795"/>
    <cellStyle name="Comma 3 8 2 5 3" xfId="14943"/>
    <cellStyle name="Comma 3 8 2 6" xfId="2724"/>
    <cellStyle name="Comma 3 8 2 6 2" xfId="14372"/>
    <cellStyle name="Comma 3 8 2 7" xfId="10685"/>
    <cellStyle name="Comma 3 8 2 7 2" xfId="17224"/>
    <cellStyle name="Comma 3 8 2 8" xfId="13803"/>
    <cellStyle name="Comma 3 8 3" xfId="3942"/>
    <cellStyle name="Comma 3 8 3 2" xfId="11542"/>
    <cellStyle name="Comma 3 8 3 2 2" xfId="18081"/>
    <cellStyle name="Comma 3 8 3 3" xfId="15229"/>
    <cellStyle name="Comma 3 8 4" xfId="6214"/>
    <cellStyle name="Comma 3 8 4 2" xfId="12113"/>
    <cellStyle name="Comma 3 8 4 2 2" xfId="18652"/>
    <cellStyle name="Comma 3 8 4 3" xfId="15800"/>
    <cellStyle name="Comma 3 8 5" xfId="8486"/>
    <cellStyle name="Comma 3 8 5 2" xfId="12684"/>
    <cellStyle name="Comma 3 8 5 2 2" xfId="19223"/>
    <cellStyle name="Comma 3 8 5 3" xfId="16371"/>
    <cellStyle name="Comma 3 8 6" xfId="3014"/>
    <cellStyle name="Comma 3 8 6 2" xfId="10971"/>
    <cellStyle name="Comma 3 8 6 2 2" xfId="17510"/>
    <cellStyle name="Comma 3 8 6 3" xfId="14658"/>
    <cellStyle name="Comma 3 8 7" xfId="2444"/>
    <cellStyle name="Comma 3 8 7 2" xfId="14092"/>
    <cellStyle name="Comma 3 8 8" xfId="10405"/>
    <cellStyle name="Comma 3 8 8 2" xfId="16944"/>
    <cellStyle name="Comma 3 8 9" xfId="13518"/>
    <cellStyle name="Comma 3 9" xfId="1203"/>
    <cellStyle name="Comma 3 9 2" xfId="4623"/>
    <cellStyle name="Comma 3 9 2 2" xfId="11713"/>
    <cellStyle name="Comma 3 9 2 2 2" xfId="18252"/>
    <cellStyle name="Comma 3 9 2 3" xfId="15400"/>
    <cellStyle name="Comma 3 9 3" xfId="6895"/>
    <cellStyle name="Comma 3 9 3 2" xfId="12284"/>
    <cellStyle name="Comma 3 9 3 2 2" xfId="18823"/>
    <cellStyle name="Comma 3 9 3 3" xfId="15971"/>
    <cellStyle name="Comma 3 9 4" xfId="9167"/>
    <cellStyle name="Comma 3 9 4 2" xfId="12855"/>
    <cellStyle name="Comma 3 9 4 2 2" xfId="19394"/>
    <cellStyle name="Comma 3 9 4 3" xfId="16542"/>
    <cellStyle name="Comma 3 9 5" xfId="3185"/>
    <cellStyle name="Comma 3 9 5 2" xfId="11142"/>
    <cellStyle name="Comma 3 9 5 2 2" xfId="17681"/>
    <cellStyle name="Comma 3 9 5 3" xfId="14829"/>
    <cellStyle name="Comma 3 9 6" xfId="2612"/>
    <cellStyle name="Comma 3 9 6 2" xfId="14260"/>
    <cellStyle name="Comma 3 9 7" xfId="10573"/>
    <cellStyle name="Comma 3 9 7 2" xfId="17112"/>
    <cellStyle name="Comma 3 9 8" xfId="13689"/>
    <cellStyle name="Comma 30" xfId="13217"/>
    <cellStyle name="Comma 30 2" xfId="19726"/>
    <cellStyle name="Comma 31" xfId="13218"/>
    <cellStyle name="Comma 31 2" xfId="19727"/>
    <cellStyle name="Comma 32" xfId="13219"/>
    <cellStyle name="Comma 32 2" xfId="19728"/>
    <cellStyle name="Comma 33" xfId="13220"/>
    <cellStyle name="Comma 33 2" xfId="19729"/>
    <cellStyle name="Comma 34" xfId="13221"/>
    <cellStyle name="Comma 34 2" xfId="19730"/>
    <cellStyle name="Comma 35" xfId="13222"/>
    <cellStyle name="Comma 35 2" xfId="19731"/>
    <cellStyle name="Comma 36" xfId="13223"/>
    <cellStyle name="Comma 36 2" xfId="19732"/>
    <cellStyle name="Comma 37" xfId="13224"/>
    <cellStyle name="Comma 37 2" xfId="19733"/>
    <cellStyle name="Comma 38" xfId="13225"/>
    <cellStyle name="Comma 38 2" xfId="19734"/>
    <cellStyle name="Comma 39" xfId="13226"/>
    <cellStyle name="Comma 39 2" xfId="19735"/>
    <cellStyle name="Comma 4" xfId="57"/>
    <cellStyle name="Comma 4 10" xfId="3490"/>
    <cellStyle name="Comma 4 10 2" xfId="11429"/>
    <cellStyle name="Comma 4 10 2 2" xfId="17968"/>
    <cellStyle name="Comma 4 10 3" xfId="15116"/>
    <cellStyle name="Comma 4 11" xfId="5762"/>
    <cellStyle name="Comma 4 11 2" xfId="12000"/>
    <cellStyle name="Comma 4 11 2 2" xfId="18539"/>
    <cellStyle name="Comma 4 11 3" xfId="15687"/>
    <cellStyle name="Comma 4 12" xfId="8034"/>
    <cellStyle name="Comma 4 12 2" xfId="12571"/>
    <cellStyle name="Comma 4 12 2 2" xfId="19110"/>
    <cellStyle name="Comma 4 12 3" xfId="16258"/>
    <cellStyle name="Comma 4 13" xfId="2896"/>
    <cellStyle name="Comma 4 13 2" xfId="10856"/>
    <cellStyle name="Comma 4 13 2 2" xfId="17395"/>
    <cellStyle name="Comma 4 13 3" xfId="14543"/>
    <cellStyle name="Comma 4 14" xfId="2331"/>
    <cellStyle name="Comma 4 14 2" xfId="13979"/>
    <cellStyle name="Comma 4 15" xfId="10292"/>
    <cellStyle name="Comma 4 15 2" xfId="16831"/>
    <cellStyle name="Comma 4 16" xfId="13155"/>
    <cellStyle name="Comma 4 16 2" xfId="19684"/>
    <cellStyle name="Comma 4 17" xfId="13176"/>
    <cellStyle name="Comma 4 17 2" xfId="19687"/>
    <cellStyle name="Comma 4 18" xfId="13227"/>
    <cellStyle name="Comma 4 18 2" xfId="19736"/>
    <cellStyle name="Comma 4 19" xfId="13403"/>
    <cellStyle name="Comma 4 2" xfId="87"/>
    <cellStyle name="Comma 4 2 10" xfId="5790"/>
    <cellStyle name="Comma 4 2 10 2" xfId="12007"/>
    <cellStyle name="Comma 4 2 10 2 2" xfId="18546"/>
    <cellStyle name="Comma 4 2 10 3" xfId="15694"/>
    <cellStyle name="Comma 4 2 11" xfId="8062"/>
    <cellStyle name="Comma 4 2 11 2" xfId="12578"/>
    <cellStyle name="Comma 4 2 11 2 2" xfId="19117"/>
    <cellStyle name="Comma 4 2 11 3" xfId="16265"/>
    <cellStyle name="Comma 4 2 12" xfId="2905"/>
    <cellStyle name="Comma 4 2 12 2" xfId="10864"/>
    <cellStyle name="Comma 4 2 12 2 2" xfId="17403"/>
    <cellStyle name="Comma 4 2 12 3" xfId="14551"/>
    <cellStyle name="Comma 4 2 13" xfId="2339"/>
    <cellStyle name="Comma 4 2 13 2" xfId="13987"/>
    <cellStyle name="Comma 4 2 14" xfId="10300"/>
    <cellStyle name="Comma 4 2 14 2" xfId="16839"/>
    <cellStyle name="Comma 4 2 15" xfId="13228"/>
    <cellStyle name="Comma 4 2 15 2" xfId="19737"/>
    <cellStyle name="Comma 4 2 16" xfId="13411"/>
    <cellStyle name="Comma 4 2 2" xfId="199"/>
    <cellStyle name="Comma 4 2 2 10" xfId="2367"/>
    <cellStyle name="Comma 4 2 2 10 2" xfId="14015"/>
    <cellStyle name="Comma 4 2 2 11" xfId="10328"/>
    <cellStyle name="Comma 4 2 2 11 2" xfId="16867"/>
    <cellStyle name="Comma 4 2 2 12" xfId="13439"/>
    <cellStyle name="Comma 4 2 2 2" xfId="437"/>
    <cellStyle name="Comma 4 2 2 2 10" xfId="13497"/>
    <cellStyle name="Comma 4 2 2 2 2" xfId="891"/>
    <cellStyle name="Comma 4 2 2 2 2 2" xfId="2026"/>
    <cellStyle name="Comma 4 2 2 2 2 2 2" xfId="5446"/>
    <cellStyle name="Comma 4 2 2 2 2 2 2 2" xfId="11920"/>
    <cellStyle name="Comma 4 2 2 2 2 2 2 2 2" xfId="18459"/>
    <cellStyle name="Comma 4 2 2 2 2 2 2 3" xfId="15607"/>
    <cellStyle name="Comma 4 2 2 2 2 2 3" xfId="7718"/>
    <cellStyle name="Comma 4 2 2 2 2 2 3 2" xfId="12491"/>
    <cellStyle name="Comma 4 2 2 2 2 2 3 2 2" xfId="19030"/>
    <cellStyle name="Comma 4 2 2 2 2 2 3 3" xfId="16178"/>
    <cellStyle name="Comma 4 2 2 2 2 2 4" xfId="9990"/>
    <cellStyle name="Comma 4 2 2 2 2 2 4 2" xfId="13062"/>
    <cellStyle name="Comma 4 2 2 2 2 2 4 2 2" xfId="19601"/>
    <cellStyle name="Comma 4 2 2 2 2 2 4 3" xfId="16749"/>
    <cellStyle name="Comma 4 2 2 2 2 2 5" xfId="3392"/>
    <cellStyle name="Comma 4 2 2 2 2 2 5 2" xfId="11349"/>
    <cellStyle name="Comma 4 2 2 2 2 2 5 2 2" xfId="17888"/>
    <cellStyle name="Comma 4 2 2 2 2 2 5 3" xfId="15036"/>
    <cellStyle name="Comma 4 2 2 2 2 2 6" xfId="2816"/>
    <cellStyle name="Comma 4 2 2 2 2 2 6 2" xfId="14464"/>
    <cellStyle name="Comma 4 2 2 2 2 2 7" xfId="10777"/>
    <cellStyle name="Comma 4 2 2 2 2 2 7 2" xfId="17316"/>
    <cellStyle name="Comma 4 2 2 2 2 2 8" xfId="13896"/>
    <cellStyle name="Comma 4 2 2 2 2 3" xfId="4311"/>
    <cellStyle name="Comma 4 2 2 2 2 3 2" xfId="11635"/>
    <cellStyle name="Comma 4 2 2 2 2 3 2 2" xfId="18174"/>
    <cellStyle name="Comma 4 2 2 2 2 3 3" xfId="15322"/>
    <cellStyle name="Comma 4 2 2 2 2 4" xfId="6583"/>
    <cellStyle name="Comma 4 2 2 2 2 4 2" xfId="12206"/>
    <cellStyle name="Comma 4 2 2 2 2 4 2 2" xfId="18745"/>
    <cellStyle name="Comma 4 2 2 2 2 4 3" xfId="15893"/>
    <cellStyle name="Comma 4 2 2 2 2 5" xfId="8855"/>
    <cellStyle name="Comma 4 2 2 2 2 5 2" xfId="12777"/>
    <cellStyle name="Comma 4 2 2 2 2 5 2 2" xfId="19316"/>
    <cellStyle name="Comma 4 2 2 2 2 5 3" xfId="16464"/>
    <cellStyle name="Comma 4 2 2 2 2 6" xfId="3107"/>
    <cellStyle name="Comma 4 2 2 2 2 6 2" xfId="11064"/>
    <cellStyle name="Comma 4 2 2 2 2 6 2 2" xfId="17603"/>
    <cellStyle name="Comma 4 2 2 2 2 6 3" xfId="14751"/>
    <cellStyle name="Comma 4 2 2 2 2 7" xfId="2536"/>
    <cellStyle name="Comma 4 2 2 2 2 7 2" xfId="14184"/>
    <cellStyle name="Comma 4 2 2 2 2 8" xfId="10497"/>
    <cellStyle name="Comma 4 2 2 2 2 8 2" xfId="17036"/>
    <cellStyle name="Comma 4 2 2 2 2 9" xfId="13611"/>
    <cellStyle name="Comma 4 2 2 2 3" xfId="1572"/>
    <cellStyle name="Comma 4 2 2 2 3 2" xfId="4992"/>
    <cellStyle name="Comma 4 2 2 2 3 2 2" xfId="11806"/>
    <cellStyle name="Comma 4 2 2 2 3 2 2 2" xfId="18345"/>
    <cellStyle name="Comma 4 2 2 2 3 2 3" xfId="15493"/>
    <cellStyle name="Comma 4 2 2 2 3 3" xfId="7264"/>
    <cellStyle name="Comma 4 2 2 2 3 3 2" xfId="12377"/>
    <cellStyle name="Comma 4 2 2 2 3 3 2 2" xfId="18916"/>
    <cellStyle name="Comma 4 2 2 2 3 3 3" xfId="16064"/>
    <cellStyle name="Comma 4 2 2 2 3 4" xfId="9536"/>
    <cellStyle name="Comma 4 2 2 2 3 4 2" xfId="12948"/>
    <cellStyle name="Comma 4 2 2 2 3 4 2 2" xfId="19487"/>
    <cellStyle name="Comma 4 2 2 2 3 4 3" xfId="16635"/>
    <cellStyle name="Comma 4 2 2 2 3 5" xfId="3278"/>
    <cellStyle name="Comma 4 2 2 2 3 5 2" xfId="11235"/>
    <cellStyle name="Comma 4 2 2 2 3 5 2 2" xfId="17774"/>
    <cellStyle name="Comma 4 2 2 2 3 5 3" xfId="14922"/>
    <cellStyle name="Comma 4 2 2 2 3 6" xfId="2704"/>
    <cellStyle name="Comma 4 2 2 2 3 6 2" xfId="14352"/>
    <cellStyle name="Comma 4 2 2 2 3 7" xfId="10665"/>
    <cellStyle name="Comma 4 2 2 2 3 7 2" xfId="17204"/>
    <cellStyle name="Comma 4 2 2 2 3 8" xfId="13782"/>
    <cellStyle name="Comma 4 2 2 2 4" xfId="3857"/>
    <cellStyle name="Comma 4 2 2 2 4 2" xfId="11521"/>
    <cellStyle name="Comma 4 2 2 2 4 2 2" xfId="18060"/>
    <cellStyle name="Comma 4 2 2 2 4 3" xfId="15208"/>
    <cellStyle name="Comma 4 2 2 2 5" xfId="6129"/>
    <cellStyle name="Comma 4 2 2 2 5 2" xfId="12092"/>
    <cellStyle name="Comma 4 2 2 2 5 2 2" xfId="18631"/>
    <cellStyle name="Comma 4 2 2 2 5 3" xfId="15779"/>
    <cellStyle name="Comma 4 2 2 2 6" xfId="8401"/>
    <cellStyle name="Comma 4 2 2 2 6 2" xfId="12663"/>
    <cellStyle name="Comma 4 2 2 2 6 2 2" xfId="19202"/>
    <cellStyle name="Comma 4 2 2 2 6 3" xfId="16350"/>
    <cellStyle name="Comma 4 2 2 2 7" xfId="2993"/>
    <cellStyle name="Comma 4 2 2 2 7 2" xfId="10950"/>
    <cellStyle name="Comma 4 2 2 2 7 2 2" xfId="17489"/>
    <cellStyle name="Comma 4 2 2 2 7 3" xfId="14637"/>
    <cellStyle name="Comma 4 2 2 2 8" xfId="2424"/>
    <cellStyle name="Comma 4 2 2 2 8 2" xfId="14072"/>
    <cellStyle name="Comma 4 2 2 2 9" xfId="10385"/>
    <cellStyle name="Comma 4 2 2 2 9 2" xfId="16924"/>
    <cellStyle name="Comma 4 2 2 3" xfId="1118"/>
    <cellStyle name="Comma 4 2 2 3 2" xfId="2253"/>
    <cellStyle name="Comma 4 2 2 3 2 2" xfId="5673"/>
    <cellStyle name="Comma 4 2 2 3 2 2 2" xfId="11977"/>
    <cellStyle name="Comma 4 2 2 3 2 2 2 2" xfId="18516"/>
    <cellStyle name="Comma 4 2 2 3 2 2 3" xfId="15664"/>
    <cellStyle name="Comma 4 2 2 3 2 3" xfId="7945"/>
    <cellStyle name="Comma 4 2 2 3 2 3 2" xfId="12548"/>
    <cellStyle name="Comma 4 2 2 3 2 3 2 2" xfId="19087"/>
    <cellStyle name="Comma 4 2 2 3 2 3 3" xfId="16235"/>
    <cellStyle name="Comma 4 2 2 3 2 4" xfId="10217"/>
    <cellStyle name="Comma 4 2 2 3 2 4 2" xfId="13119"/>
    <cellStyle name="Comma 4 2 2 3 2 4 2 2" xfId="19658"/>
    <cellStyle name="Comma 4 2 2 3 2 4 3" xfId="16806"/>
    <cellStyle name="Comma 4 2 2 3 2 5" xfId="3449"/>
    <cellStyle name="Comma 4 2 2 3 2 5 2" xfId="11406"/>
    <cellStyle name="Comma 4 2 2 3 2 5 2 2" xfId="17945"/>
    <cellStyle name="Comma 4 2 2 3 2 5 3" xfId="15093"/>
    <cellStyle name="Comma 4 2 2 3 2 6" xfId="2872"/>
    <cellStyle name="Comma 4 2 2 3 2 6 2" xfId="14520"/>
    <cellStyle name="Comma 4 2 2 3 2 7" xfId="10833"/>
    <cellStyle name="Comma 4 2 2 3 2 7 2" xfId="17372"/>
    <cellStyle name="Comma 4 2 2 3 2 8" xfId="13953"/>
    <cellStyle name="Comma 4 2 2 3 3" xfId="4538"/>
    <cellStyle name="Comma 4 2 2 3 3 2" xfId="11692"/>
    <cellStyle name="Comma 4 2 2 3 3 2 2" xfId="18231"/>
    <cellStyle name="Comma 4 2 2 3 3 3" xfId="15379"/>
    <cellStyle name="Comma 4 2 2 3 4" xfId="6810"/>
    <cellStyle name="Comma 4 2 2 3 4 2" xfId="12263"/>
    <cellStyle name="Comma 4 2 2 3 4 2 2" xfId="18802"/>
    <cellStyle name="Comma 4 2 2 3 4 3" xfId="15950"/>
    <cellStyle name="Comma 4 2 2 3 5" xfId="9082"/>
    <cellStyle name="Comma 4 2 2 3 5 2" xfId="12834"/>
    <cellStyle name="Comma 4 2 2 3 5 2 2" xfId="19373"/>
    <cellStyle name="Comma 4 2 2 3 5 3" xfId="16521"/>
    <cellStyle name="Comma 4 2 2 3 6" xfId="3164"/>
    <cellStyle name="Comma 4 2 2 3 6 2" xfId="11121"/>
    <cellStyle name="Comma 4 2 2 3 6 2 2" xfId="17660"/>
    <cellStyle name="Comma 4 2 2 3 6 3" xfId="14808"/>
    <cellStyle name="Comma 4 2 2 3 7" xfId="2592"/>
    <cellStyle name="Comma 4 2 2 3 7 2" xfId="14240"/>
    <cellStyle name="Comma 4 2 2 3 8" xfId="10553"/>
    <cellStyle name="Comma 4 2 2 3 8 2" xfId="17092"/>
    <cellStyle name="Comma 4 2 2 3 9" xfId="13668"/>
    <cellStyle name="Comma 4 2 2 4" xfId="664"/>
    <cellStyle name="Comma 4 2 2 4 2" xfId="1799"/>
    <cellStyle name="Comma 4 2 2 4 2 2" xfId="5219"/>
    <cellStyle name="Comma 4 2 2 4 2 2 2" xfId="11863"/>
    <cellStyle name="Comma 4 2 2 4 2 2 2 2" xfId="18402"/>
    <cellStyle name="Comma 4 2 2 4 2 2 3" xfId="15550"/>
    <cellStyle name="Comma 4 2 2 4 2 3" xfId="7491"/>
    <cellStyle name="Comma 4 2 2 4 2 3 2" xfId="12434"/>
    <cellStyle name="Comma 4 2 2 4 2 3 2 2" xfId="18973"/>
    <cellStyle name="Comma 4 2 2 4 2 3 3" xfId="16121"/>
    <cellStyle name="Comma 4 2 2 4 2 4" xfId="9763"/>
    <cellStyle name="Comma 4 2 2 4 2 4 2" xfId="13005"/>
    <cellStyle name="Comma 4 2 2 4 2 4 2 2" xfId="19544"/>
    <cellStyle name="Comma 4 2 2 4 2 4 3" xfId="16692"/>
    <cellStyle name="Comma 4 2 2 4 2 5" xfId="3335"/>
    <cellStyle name="Comma 4 2 2 4 2 5 2" xfId="11292"/>
    <cellStyle name="Comma 4 2 2 4 2 5 2 2" xfId="17831"/>
    <cellStyle name="Comma 4 2 2 4 2 5 3" xfId="14979"/>
    <cellStyle name="Comma 4 2 2 4 2 6" xfId="2760"/>
    <cellStyle name="Comma 4 2 2 4 2 6 2" xfId="14408"/>
    <cellStyle name="Comma 4 2 2 4 2 7" xfId="10721"/>
    <cellStyle name="Comma 4 2 2 4 2 7 2" xfId="17260"/>
    <cellStyle name="Comma 4 2 2 4 2 8" xfId="13839"/>
    <cellStyle name="Comma 4 2 2 4 3" xfId="4084"/>
    <cellStyle name="Comma 4 2 2 4 3 2" xfId="11578"/>
    <cellStyle name="Comma 4 2 2 4 3 2 2" xfId="18117"/>
    <cellStyle name="Comma 4 2 2 4 3 3" xfId="15265"/>
    <cellStyle name="Comma 4 2 2 4 4" xfId="6356"/>
    <cellStyle name="Comma 4 2 2 4 4 2" xfId="12149"/>
    <cellStyle name="Comma 4 2 2 4 4 2 2" xfId="18688"/>
    <cellStyle name="Comma 4 2 2 4 4 3" xfId="15836"/>
    <cellStyle name="Comma 4 2 2 4 5" xfId="8628"/>
    <cellStyle name="Comma 4 2 2 4 5 2" xfId="12720"/>
    <cellStyle name="Comma 4 2 2 4 5 2 2" xfId="19259"/>
    <cellStyle name="Comma 4 2 2 4 5 3" xfId="16407"/>
    <cellStyle name="Comma 4 2 2 4 6" xfId="3050"/>
    <cellStyle name="Comma 4 2 2 4 6 2" xfId="11007"/>
    <cellStyle name="Comma 4 2 2 4 6 2 2" xfId="17546"/>
    <cellStyle name="Comma 4 2 2 4 6 3" xfId="14694"/>
    <cellStyle name="Comma 4 2 2 4 7" xfId="2480"/>
    <cellStyle name="Comma 4 2 2 4 7 2" xfId="14128"/>
    <cellStyle name="Comma 4 2 2 4 8" xfId="10441"/>
    <cellStyle name="Comma 4 2 2 4 8 2" xfId="16980"/>
    <cellStyle name="Comma 4 2 2 4 9" xfId="13554"/>
    <cellStyle name="Comma 4 2 2 5" xfId="1345"/>
    <cellStyle name="Comma 4 2 2 5 2" xfId="4765"/>
    <cellStyle name="Comma 4 2 2 5 2 2" xfId="11749"/>
    <cellStyle name="Comma 4 2 2 5 2 2 2" xfId="18288"/>
    <cellStyle name="Comma 4 2 2 5 2 3" xfId="15436"/>
    <cellStyle name="Comma 4 2 2 5 3" xfId="7037"/>
    <cellStyle name="Comma 4 2 2 5 3 2" xfId="12320"/>
    <cellStyle name="Comma 4 2 2 5 3 2 2" xfId="18859"/>
    <cellStyle name="Comma 4 2 2 5 3 3" xfId="16007"/>
    <cellStyle name="Comma 4 2 2 5 4" xfId="9309"/>
    <cellStyle name="Comma 4 2 2 5 4 2" xfId="12891"/>
    <cellStyle name="Comma 4 2 2 5 4 2 2" xfId="19430"/>
    <cellStyle name="Comma 4 2 2 5 4 3" xfId="16578"/>
    <cellStyle name="Comma 4 2 2 5 5" xfId="3221"/>
    <cellStyle name="Comma 4 2 2 5 5 2" xfId="11178"/>
    <cellStyle name="Comma 4 2 2 5 5 2 2" xfId="17717"/>
    <cellStyle name="Comma 4 2 2 5 5 3" xfId="14865"/>
    <cellStyle name="Comma 4 2 2 5 6" xfId="2648"/>
    <cellStyle name="Comma 4 2 2 5 6 2" xfId="14296"/>
    <cellStyle name="Comma 4 2 2 5 7" xfId="10609"/>
    <cellStyle name="Comma 4 2 2 5 7 2" xfId="17148"/>
    <cellStyle name="Comma 4 2 2 5 8" xfId="13725"/>
    <cellStyle name="Comma 4 2 2 6" xfId="3630"/>
    <cellStyle name="Comma 4 2 2 6 2" xfId="11464"/>
    <cellStyle name="Comma 4 2 2 6 2 2" xfId="18003"/>
    <cellStyle name="Comma 4 2 2 6 3" xfId="15151"/>
    <cellStyle name="Comma 4 2 2 7" xfId="5902"/>
    <cellStyle name="Comma 4 2 2 7 2" xfId="12035"/>
    <cellStyle name="Comma 4 2 2 7 2 2" xfId="18574"/>
    <cellStyle name="Comma 4 2 2 7 3" xfId="15722"/>
    <cellStyle name="Comma 4 2 2 8" xfId="8174"/>
    <cellStyle name="Comma 4 2 2 8 2" xfId="12606"/>
    <cellStyle name="Comma 4 2 2 8 2 2" xfId="19145"/>
    <cellStyle name="Comma 4 2 2 8 3" xfId="16293"/>
    <cellStyle name="Comma 4 2 2 9" xfId="2933"/>
    <cellStyle name="Comma 4 2 2 9 2" xfId="10892"/>
    <cellStyle name="Comma 4 2 2 9 2 2" xfId="17431"/>
    <cellStyle name="Comma 4 2 2 9 3" xfId="14579"/>
    <cellStyle name="Comma 4 2 3" xfId="143"/>
    <cellStyle name="Comma 4 2 3 10" xfId="2353"/>
    <cellStyle name="Comma 4 2 3 10 2" xfId="14001"/>
    <cellStyle name="Comma 4 2 3 11" xfId="10314"/>
    <cellStyle name="Comma 4 2 3 11 2" xfId="16853"/>
    <cellStyle name="Comma 4 2 3 12" xfId="13425"/>
    <cellStyle name="Comma 4 2 3 2" xfId="381"/>
    <cellStyle name="Comma 4 2 3 2 10" xfId="13483"/>
    <cellStyle name="Comma 4 2 3 2 2" xfId="835"/>
    <cellStyle name="Comma 4 2 3 2 2 2" xfId="1970"/>
    <cellStyle name="Comma 4 2 3 2 2 2 2" xfId="5390"/>
    <cellStyle name="Comma 4 2 3 2 2 2 2 2" xfId="11906"/>
    <cellStyle name="Comma 4 2 3 2 2 2 2 2 2" xfId="18445"/>
    <cellStyle name="Comma 4 2 3 2 2 2 2 3" xfId="15593"/>
    <cellStyle name="Comma 4 2 3 2 2 2 3" xfId="7662"/>
    <cellStyle name="Comma 4 2 3 2 2 2 3 2" xfId="12477"/>
    <cellStyle name="Comma 4 2 3 2 2 2 3 2 2" xfId="19016"/>
    <cellStyle name="Comma 4 2 3 2 2 2 3 3" xfId="16164"/>
    <cellStyle name="Comma 4 2 3 2 2 2 4" xfId="9934"/>
    <cellStyle name="Comma 4 2 3 2 2 2 4 2" xfId="13048"/>
    <cellStyle name="Comma 4 2 3 2 2 2 4 2 2" xfId="19587"/>
    <cellStyle name="Comma 4 2 3 2 2 2 4 3" xfId="16735"/>
    <cellStyle name="Comma 4 2 3 2 2 2 5" xfId="3378"/>
    <cellStyle name="Comma 4 2 3 2 2 2 5 2" xfId="11335"/>
    <cellStyle name="Comma 4 2 3 2 2 2 5 2 2" xfId="17874"/>
    <cellStyle name="Comma 4 2 3 2 2 2 5 3" xfId="15022"/>
    <cellStyle name="Comma 4 2 3 2 2 2 6" xfId="2802"/>
    <cellStyle name="Comma 4 2 3 2 2 2 6 2" xfId="14450"/>
    <cellStyle name="Comma 4 2 3 2 2 2 7" xfId="10763"/>
    <cellStyle name="Comma 4 2 3 2 2 2 7 2" xfId="17302"/>
    <cellStyle name="Comma 4 2 3 2 2 2 8" xfId="13882"/>
    <cellStyle name="Comma 4 2 3 2 2 3" xfId="4255"/>
    <cellStyle name="Comma 4 2 3 2 2 3 2" xfId="11621"/>
    <cellStyle name="Comma 4 2 3 2 2 3 2 2" xfId="18160"/>
    <cellStyle name="Comma 4 2 3 2 2 3 3" xfId="15308"/>
    <cellStyle name="Comma 4 2 3 2 2 4" xfId="6527"/>
    <cellStyle name="Comma 4 2 3 2 2 4 2" xfId="12192"/>
    <cellStyle name="Comma 4 2 3 2 2 4 2 2" xfId="18731"/>
    <cellStyle name="Comma 4 2 3 2 2 4 3" xfId="15879"/>
    <cellStyle name="Comma 4 2 3 2 2 5" xfId="8799"/>
    <cellStyle name="Comma 4 2 3 2 2 5 2" xfId="12763"/>
    <cellStyle name="Comma 4 2 3 2 2 5 2 2" xfId="19302"/>
    <cellStyle name="Comma 4 2 3 2 2 5 3" xfId="16450"/>
    <cellStyle name="Comma 4 2 3 2 2 6" xfId="3093"/>
    <cellStyle name="Comma 4 2 3 2 2 6 2" xfId="11050"/>
    <cellStyle name="Comma 4 2 3 2 2 6 2 2" xfId="17589"/>
    <cellStyle name="Comma 4 2 3 2 2 6 3" xfId="14737"/>
    <cellStyle name="Comma 4 2 3 2 2 7" xfId="2522"/>
    <cellStyle name="Comma 4 2 3 2 2 7 2" xfId="14170"/>
    <cellStyle name="Comma 4 2 3 2 2 8" xfId="10483"/>
    <cellStyle name="Comma 4 2 3 2 2 8 2" xfId="17022"/>
    <cellStyle name="Comma 4 2 3 2 2 9" xfId="13597"/>
    <cellStyle name="Comma 4 2 3 2 3" xfId="1516"/>
    <cellStyle name="Comma 4 2 3 2 3 2" xfId="4936"/>
    <cellStyle name="Comma 4 2 3 2 3 2 2" xfId="11792"/>
    <cellStyle name="Comma 4 2 3 2 3 2 2 2" xfId="18331"/>
    <cellStyle name="Comma 4 2 3 2 3 2 3" xfId="15479"/>
    <cellStyle name="Comma 4 2 3 2 3 3" xfId="7208"/>
    <cellStyle name="Comma 4 2 3 2 3 3 2" xfId="12363"/>
    <cellStyle name="Comma 4 2 3 2 3 3 2 2" xfId="18902"/>
    <cellStyle name="Comma 4 2 3 2 3 3 3" xfId="16050"/>
    <cellStyle name="Comma 4 2 3 2 3 4" xfId="9480"/>
    <cellStyle name="Comma 4 2 3 2 3 4 2" xfId="12934"/>
    <cellStyle name="Comma 4 2 3 2 3 4 2 2" xfId="19473"/>
    <cellStyle name="Comma 4 2 3 2 3 4 3" xfId="16621"/>
    <cellStyle name="Comma 4 2 3 2 3 5" xfId="3264"/>
    <cellStyle name="Comma 4 2 3 2 3 5 2" xfId="11221"/>
    <cellStyle name="Comma 4 2 3 2 3 5 2 2" xfId="17760"/>
    <cellStyle name="Comma 4 2 3 2 3 5 3" xfId="14908"/>
    <cellStyle name="Comma 4 2 3 2 3 6" xfId="2690"/>
    <cellStyle name="Comma 4 2 3 2 3 6 2" xfId="14338"/>
    <cellStyle name="Comma 4 2 3 2 3 7" xfId="10651"/>
    <cellStyle name="Comma 4 2 3 2 3 7 2" xfId="17190"/>
    <cellStyle name="Comma 4 2 3 2 3 8" xfId="13768"/>
    <cellStyle name="Comma 4 2 3 2 4" xfId="3801"/>
    <cellStyle name="Comma 4 2 3 2 4 2" xfId="11507"/>
    <cellStyle name="Comma 4 2 3 2 4 2 2" xfId="18046"/>
    <cellStyle name="Comma 4 2 3 2 4 3" xfId="15194"/>
    <cellStyle name="Comma 4 2 3 2 5" xfId="6073"/>
    <cellStyle name="Comma 4 2 3 2 5 2" xfId="12078"/>
    <cellStyle name="Comma 4 2 3 2 5 2 2" xfId="18617"/>
    <cellStyle name="Comma 4 2 3 2 5 3" xfId="15765"/>
    <cellStyle name="Comma 4 2 3 2 6" xfId="8345"/>
    <cellStyle name="Comma 4 2 3 2 6 2" xfId="12649"/>
    <cellStyle name="Comma 4 2 3 2 6 2 2" xfId="19188"/>
    <cellStyle name="Comma 4 2 3 2 6 3" xfId="16336"/>
    <cellStyle name="Comma 4 2 3 2 7" xfId="2979"/>
    <cellStyle name="Comma 4 2 3 2 7 2" xfId="10936"/>
    <cellStyle name="Comma 4 2 3 2 7 2 2" xfId="17475"/>
    <cellStyle name="Comma 4 2 3 2 7 3" xfId="14623"/>
    <cellStyle name="Comma 4 2 3 2 8" xfId="2410"/>
    <cellStyle name="Comma 4 2 3 2 8 2" xfId="14058"/>
    <cellStyle name="Comma 4 2 3 2 9" xfId="10371"/>
    <cellStyle name="Comma 4 2 3 2 9 2" xfId="16910"/>
    <cellStyle name="Comma 4 2 3 3" xfId="1062"/>
    <cellStyle name="Comma 4 2 3 3 2" xfId="2197"/>
    <cellStyle name="Comma 4 2 3 3 2 2" xfId="5617"/>
    <cellStyle name="Comma 4 2 3 3 2 2 2" xfId="11963"/>
    <cellStyle name="Comma 4 2 3 3 2 2 2 2" xfId="18502"/>
    <cellStyle name="Comma 4 2 3 3 2 2 3" xfId="15650"/>
    <cellStyle name="Comma 4 2 3 3 2 3" xfId="7889"/>
    <cellStyle name="Comma 4 2 3 3 2 3 2" xfId="12534"/>
    <cellStyle name="Comma 4 2 3 3 2 3 2 2" xfId="19073"/>
    <cellStyle name="Comma 4 2 3 3 2 3 3" xfId="16221"/>
    <cellStyle name="Comma 4 2 3 3 2 4" xfId="10161"/>
    <cellStyle name="Comma 4 2 3 3 2 4 2" xfId="13105"/>
    <cellStyle name="Comma 4 2 3 3 2 4 2 2" xfId="19644"/>
    <cellStyle name="Comma 4 2 3 3 2 4 3" xfId="16792"/>
    <cellStyle name="Comma 4 2 3 3 2 5" xfId="3435"/>
    <cellStyle name="Comma 4 2 3 3 2 5 2" xfId="11392"/>
    <cellStyle name="Comma 4 2 3 3 2 5 2 2" xfId="17931"/>
    <cellStyle name="Comma 4 2 3 3 2 5 3" xfId="15079"/>
    <cellStyle name="Comma 4 2 3 3 2 6" xfId="2858"/>
    <cellStyle name="Comma 4 2 3 3 2 6 2" xfId="14506"/>
    <cellStyle name="Comma 4 2 3 3 2 7" xfId="10819"/>
    <cellStyle name="Comma 4 2 3 3 2 7 2" xfId="17358"/>
    <cellStyle name="Comma 4 2 3 3 2 8" xfId="13939"/>
    <cellStyle name="Comma 4 2 3 3 3" xfId="4482"/>
    <cellStyle name="Comma 4 2 3 3 3 2" xfId="11678"/>
    <cellStyle name="Comma 4 2 3 3 3 2 2" xfId="18217"/>
    <cellStyle name="Comma 4 2 3 3 3 3" xfId="15365"/>
    <cellStyle name="Comma 4 2 3 3 4" xfId="6754"/>
    <cellStyle name="Comma 4 2 3 3 4 2" xfId="12249"/>
    <cellStyle name="Comma 4 2 3 3 4 2 2" xfId="18788"/>
    <cellStyle name="Comma 4 2 3 3 4 3" xfId="15936"/>
    <cellStyle name="Comma 4 2 3 3 5" xfId="9026"/>
    <cellStyle name="Comma 4 2 3 3 5 2" xfId="12820"/>
    <cellStyle name="Comma 4 2 3 3 5 2 2" xfId="19359"/>
    <cellStyle name="Comma 4 2 3 3 5 3" xfId="16507"/>
    <cellStyle name="Comma 4 2 3 3 6" xfId="3150"/>
    <cellStyle name="Comma 4 2 3 3 6 2" xfId="11107"/>
    <cellStyle name="Comma 4 2 3 3 6 2 2" xfId="17646"/>
    <cellStyle name="Comma 4 2 3 3 6 3" xfId="14794"/>
    <cellStyle name="Comma 4 2 3 3 7" xfId="2578"/>
    <cellStyle name="Comma 4 2 3 3 7 2" xfId="14226"/>
    <cellStyle name="Comma 4 2 3 3 8" xfId="10539"/>
    <cellStyle name="Comma 4 2 3 3 8 2" xfId="17078"/>
    <cellStyle name="Comma 4 2 3 3 9" xfId="13654"/>
    <cellStyle name="Comma 4 2 3 4" xfId="608"/>
    <cellStyle name="Comma 4 2 3 4 2" xfId="1743"/>
    <cellStyle name="Comma 4 2 3 4 2 2" xfId="5163"/>
    <cellStyle name="Comma 4 2 3 4 2 2 2" xfId="11849"/>
    <cellStyle name="Comma 4 2 3 4 2 2 2 2" xfId="18388"/>
    <cellStyle name="Comma 4 2 3 4 2 2 3" xfId="15536"/>
    <cellStyle name="Comma 4 2 3 4 2 3" xfId="7435"/>
    <cellStyle name="Comma 4 2 3 4 2 3 2" xfId="12420"/>
    <cellStyle name="Comma 4 2 3 4 2 3 2 2" xfId="18959"/>
    <cellStyle name="Comma 4 2 3 4 2 3 3" xfId="16107"/>
    <cellStyle name="Comma 4 2 3 4 2 4" xfId="9707"/>
    <cellStyle name="Comma 4 2 3 4 2 4 2" xfId="12991"/>
    <cellStyle name="Comma 4 2 3 4 2 4 2 2" xfId="19530"/>
    <cellStyle name="Comma 4 2 3 4 2 4 3" xfId="16678"/>
    <cellStyle name="Comma 4 2 3 4 2 5" xfId="3321"/>
    <cellStyle name="Comma 4 2 3 4 2 5 2" xfId="11278"/>
    <cellStyle name="Comma 4 2 3 4 2 5 2 2" xfId="17817"/>
    <cellStyle name="Comma 4 2 3 4 2 5 3" xfId="14965"/>
    <cellStyle name="Comma 4 2 3 4 2 6" xfId="2746"/>
    <cellStyle name="Comma 4 2 3 4 2 6 2" xfId="14394"/>
    <cellStyle name="Comma 4 2 3 4 2 7" xfId="10707"/>
    <cellStyle name="Comma 4 2 3 4 2 7 2" xfId="17246"/>
    <cellStyle name="Comma 4 2 3 4 2 8" xfId="13825"/>
    <cellStyle name="Comma 4 2 3 4 3" xfId="4028"/>
    <cellStyle name="Comma 4 2 3 4 3 2" xfId="11564"/>
    <cellStyle name="Comma 4 2 3 4 3 2 2" xfId="18103"/>
    <cellStyle name="Comma 4 2 3 4 3 3" xfId="15251"/>
    <cellStyle name="Comma 4 2 3 4 4" xfId="6300"/>
    <cellStyle name="Comma 4 2 3 4 4 2" xfId="12135"/>
    <cellStyle name="Comma 4 2 3 4 4 2 2" xfId="18674"/>
    <cellStyle name="Comma 4 2 3 4 4 3" xfId="15822"/>
    <cellStyle name="Comma 4 2 3 4 5" xfId="8572"/>
    <cellStyle name="Comma 4 2 3 4 5 2" xfId="12706"/>
    <cellStyle name="Comma 4 2 3 4 5 2 2" xfId="19245"/>
    <cellStyle name="Comma 4 2 3 4 5 3" xfId="16393"/>
    <cellStyle name="Comma 4 2 3 4 6" xfId="3036"/>
    <cellStyle name="Comma 4 2 3 4 6 2" xfId="10993"/>
    <cellStyle name="Comma 4 2 3 4 6 2 2" xfId="17532"/>
    <cellStyle name="Comma 4 2 3 4 6 3" xfId="14680"/>
    <cellStyle name="Comma 4 2 3 4 7" xfId="2466"/>
    <cellStyle name="Comma 4 2 3 4 7 2" xfId="14114"/>
    <cellStyle name="Comma 4 2 3 4 8" xfId="10427"/>
    <cellStyle name="Comma 4 2 3 4 8 2" xfId="16966"/>
    <cellStyle name="Comma 4 2 3 4 9" xfId="13540"/>
    <cellStyle name="Comma 4 2 3 5" xfId="1289"/>
    <cellStyle name="Comma 4 2 3 5 2" xfId="4709"/>
    <cellStyle name="Comma 4 2 3 5 2 2" xfId="11735"/>
    <cellStyle name="Comma 4 2 3 5 2 2 2" xfId="18274"/>
    <cellStyle name="Comma 4 2 3 5 2 3" xfId="15422"/>
    <cellStyle name="Comma 4 2 3 5 3" xfId="6981"/>
    <cellStyle name="Comma 4 2 3 5 3 2" xfId="12306"/>
    <cellStyle name="Comma 4 2 3 5 3 2 2" xfId="18845"/>
    <cellStyle name="Comma 4 2 3 5 3 3" xfId="15993"/>
    <cellStyle name="Comma 4 2 3 5 4" xfId="9253"/>
    <cellStyle name="Comma 4 2 3 5 4 2" xfId="12877"/>
    <cellStyle name="Comma 4 2 3 5 4 2 2" xfId="19416"/>
    <cellStyle name="Comma 4 2 3 5 4 3" xfId="16564"/>
    <cellStyle name="Comma 4 2 3 5 5" xfId="3207"/>
    <cellStyle name="Comma 4 2 3 5 5 2" xfId="11164"/>
    <cellStyle name="Comma 4 2 3 5 5 2 2" xfId="17703"/>
    <cellStyle name="Comma 4 2 3 5 5 3" xfId="14851"/>
    <cellStyle name="Comma 4 2 3 5 6" xfId="2634"/>
    <cellStyle name="Comma 4 2 3 5 6 2" xfId="14282"/>
    <cellStyle name="Comma 4 2 3 5 7" xfId="10595"/>
    <cellStyle name="Comma 4 2 3 5 7 2" xfId="17134"/>
    <cellStyle name="Comma 4 2 3 5 8" xfId="13711"/>
    <cellStyle name="Comma 4 2 3 6" xfId="3574"/>
    <cellStyle name="Comma 4 2 3 6 2" xfId="11450"/>
    <cellStyle name="Comma 4 2 3 6 2 2" xfId="17989"/>
    <cellStyle name="Comma 4 2 3 6 3" xfId="15137"/>
    <cellStyle name="Comma 4 2 3 7" xfId="5846"/>
    <cellStyle name="Comma 4 2 3 7 2" xfId="12021"/>
    <cellStyle name="Comma 4 2 3 7 2 2" xfId="18560"/>
    <cellStyle name="Comma 4 2 3 7 3" xfId="15708"/>
    <cellStyle name="Comma 4 2 3 8" xfId="8118"/>
    <cellStyle name="Comma 4 2 3 8 2" xfId="12592"/>
    <cellStyle name="Comma 4 2 3 8 2 2" xfId="19131"/>
    <cellStyle name="Comma 4 2 3 8 3" xfId="16279"/>
    <cellStyle name="Comma 4 2 3 9" xfId="2919"/>
    <cellStyle name="Comma 4 2 3 9 2" xfId="10878"/>
    <cellStyle name="Comma 4 2 3 9 2 2" xfId="17417"/>
    <cellStyle name="Comma 4 2 3 9 3" xfId="14565"/>
    <cellStyle name="Comma 4 2 4" xfId="269"/>
    <cellStyle name="Comma 4 2 4 10" xfId="2382"/>
    <cellStyle name="Comma 4 2 4 10 2" xfId="14030"/>
    <cellStyle name="Comma 4 2 4 11" xfId="10343"/>
    <cellStyle name="Comma 4 2 4 11 2" xfId="16882"/>
    <cellStyle name="Comma 4 2 4 12" xfId="13455"/>
    <cellStyle name="Comma 4 2 4 2" xfId="496"/>
    <cellStyle name="Comma 4 2 4 2 10" xfId="13512"/>
    <cellStyle name="Comma 4 2 4 2 2" xfId="950"/>
    <cellStyle name="Comma 4 2 4 2 2 2" xfId="2085"/>
    <cellStyle name="Comma 4 2 4 2 2 2 2" xfId="5505"/>
    <cellStyle name="Comma 4 2 4 2 2 2 2 2" xfId="11935"/>
    <cellStyle name="Comma 4 2 4 2 2 2 2 2 2" xfId="18474"/>
    <cellStyle name="Comma 4 2 4 2 2 2 2 3" xfId="15622"/>
    <cellStyle name="Comma 4 2 4 2 2 2 3" xfId="7777"/>
    <cellStyle name="Comma 4 2 4 2 2 2 3 2" xfId="12506"/>
    <cellStyle name="Comma 4 2 4 2 2 2 3 2 2" xfId="19045"/>
    <cellStyle name="Comma 4 2 4 2 2 2 3 3" xfId="16193"/>
    <cellStyle name="Comma 4 2 4 2 2 2 4" xfId="10049"/>
    <cellStyle name="Comma 4 2 4 2 2 2 4 2" xfId="13077"/>
    <cellStyle name="Comma 4 2 4 2 2 2 4 2 2" xfId="19616"/>
    <cellStyle name="Comma 4 2 4 2 2 2 4 3" xfId="16764"/>
    <cellStyle name="Comma 4 2 4 2 2 2 5" xfId="3407"/>
    <cellStyle name="Comma 4 2 4 2 2 2 5 2" xfId="11364"/>
    <cellStyle name="Comma 4 2 4 2 2 2 5 2 2" xfId="17903"/>
    <cellStyle name="Comma 4 2 4 2 2 2 5 3" xfId="15051"/>
    <cellStyle name="Comma 4 2 4 2 2 2 6" xfId="2830"/>
    <cellStyle name="Comma 4 2 4 2 2 2 6 2" xfId="14478"/>
    <cellStyle name="Comma 4 2 4 2 2 2 7" xfId="10791"/>
    <cellStyle name="Comma 4 2 4 2 2 2 7 2" xfId="17330"/>
    <cellStyle name="Comma 4 2 4 2 2 2 8" xfId="13911"/>
    <cellStyle name="Comma 4 2 4 2 2 3" xfId="4370"/>
    <cellStyle name="Comma 4 2 4 2 2 3 2" xfId="11650"/>
    <cellStyle name="Comma 4 2 4 2 2 3 2 2" xfId="18189"/>
    <cellStyle name="Comma 4 2 4 2 2 3 3" xfId="15337"/>
    <cellStyle name="Comma 4 2 4 2 2 4" xfId="6642"/>
    <cellStyle name="Comma 4 2 4 2 2 4 2" xfId="12221"/>
    <cellStyle name="Comma 4 2 4 2 2 4 2 2" xfId="18760"/>
    <cellStyle name="Comma 4 2 4 2 2 4 3" xfId="15908"/>
    <cellStyle name="Comma 4 2 4 2 2 5" xfId="8914"/>
    <cellStyle name="Comma 4 2 4 2 2 5 2" xfId="12792"/>
    <cellStyle name="Comma 4 2 4 2 2 5 2 2" xfId="19331"/>
    <cellStyle name="Comma 4 2 4 2 2 5 3" xfId="16479"/>
    <cellStyle name="Comma 4 2 4 2 2 6" xfId="3122"/>
    <cellStyle name="Comma 4 2 4 2 2 6 2" xfId="11079"/>
    <cellStyle name="Comma 4 2 4 2 2 6 2 2" xfId="17618"/>
    <cellStyle name="Comma 4 2 4 2 2 6 3" xfId="14766"/>
    <cellStyle name="Comma 4 2 4 2 2 7" xfId="2550"/>
    <cellStyle name="Comma 4 2 4 2 2 7 2" xfId="14198"/>
    <cellStyle name="Comma 4 2 4 2 2 8" xfId="10511"/>
    <cellStyle name="Comma 4 2 4 2 2 8 2" xfId="17050"/>
    <cellStyle name="Comma 4 2 4 2 2 9" xfId="13626"/>
    <cellStyle name="Comma 4 2 4 2 3" xfId="1631"/>
    <cellStyle name="Comma 4 2 4 2 3 2" xfId="5051"/>
    <cellStyle name="Comma 4 2 4 2 3 2 2" xfId="11821"/>
    <cellStyle name="Comma 4 2 4 2 3 2 2 2" xfId="18360"/>
    <cellStyle name="Comma 4 2 4 2 3 2 3" xfId="15508"/>
    <cellStyle name="Comma 4 2 4 2 3 3" xfId="7323"/>
    <cellStyle name="Comma 4 2 4 2 3 3 2" xfId="12392"/>
    <cellStyle name="Comma 4 2 4 2 3 3 2 2" xfId="18931"/>
    <cellStyle name="Comma 4 2 4 2 3 3 3" xfId="16079"/>
    <cellStyle name="Comma 4 2 4 2 3 4" xfId="9595"/>
    <cellStyle name="Comma 4 2 4 2 3 4 2" xfId="12963"/>
    <cellStyle name="Comma 4 2 4 2 3 4 2 2" xfId="19502"/>
    <cellStyle name="Comma 4 2 4 2 3 4 3" xfId="16650"/>
    <cellStyle name="Comma 4 2 4 2 3 5" xfId="3293"/>
    <cellStyle name="Comma 4 2 4 2 3 5 2" xfId="11250"/>
    <cellStyle name="Comma 4 2 4 2 3 5 2 2" xfId="17789"/>
    <cellStyle name="Comma 4 2 4 2 3 5 3" xfId="14937"/>
    <cellStyle name="Comma 4 2 4 2 3 6" xfId="2718"/>
    <cellStyle name="Comma 4 2 4 2 3 6 2" xfId="14366"/>
    <cellStyle name="Comma 4 2 4 2 3 7" xfId="10679"/>
    <cellStyle name="Comma 4 2 4 2 3 7 2" xfId="17218"/>
    <cellStyle name="Comma 4 2 4 2 3 8" xfId="13797"/>
    <cellStyle name="Comma 4 2 4 2 4" xfId="3916"/>
    <cellStyle name="Comma 4 2 4 2 4 2" xfId="11536"/>
    <cellStyle name="Comma 4 2 4 2 4 2 2" xfId="18075"/>
    <cellStyle name="Comma 4 2 4 2 4 3" xfId="15223"/>
    <cellStyle name="Comma 4 2 4 2 5" xfId="6188"/>
    <cellStyle name="Comma 4 2 4 2 5 2" xfId="12107"/>
    <cellStyle name="Comma 4 2 4 2 5 2 2" xfId="18646"/>
    <cellStyle name="Comma 4 2 4 2 5 3" xfId="15794"/>
    <cellStyle name="Comma 4 2 4 2 6" xfId="8460"/>
    <cellStyle name="Comma 4 2 4 2 6 2" xfId="12678"/>
    <cellStyle name="Comma 4 2 4 2 6 2 2" xfId="19217"/>
    <cellStyle name="Comma 4 2 4 2 6 3" xfId="16365"/>
    <cellStyle name="Comma 4 2 4 2 7" xfId="3008"/>
    <cellStyle name="Comma 4 2 4 2 7 2" xfId="10965"/>
    <cellStyle name="Comma 4 2 4 2 7 2 2" xfId="17504"/>
    <cellStyle name="Comma 4 2 4 2 7 3" xfId="14652"/>
    <cellStyle name="Comma 4 2 4 2 8" xfId="2438"/>
    <cellStyle name="Comma 4 2 4 2 8 2" xfId="14086"/>
    <cellStyle name="Comma 4 2 4 2 9" xfId="10399"/>
    <cellStyle name="Comma 4 2 4 2 9 2" xfId="16938"/>
    <cellStyle name="Comma 4 2 4 3" xfId="1177"/>
    <cellStyle name="Comma 4 2 4 3 2" xfId="2312"/>
    <cellStyle name="Comma 4 2 4 3 2 2" xfId="5732"/>
    <cellStyle name="Comma 4 2 4 3 2 2 2" xfId="11992"/>
    <cellStyle name="Comma 4 2 4 3 2 2 2 2" xfId="18531"/>
    <cellStyle name="Comma 4 2 4 3 2 2 3" xfId="15679"/>
    <cellStyle name="Comma 4 2 4 3 2 3" xfId="8004"/>
    <cellStyle name="Comma 4 2 4 3 2 3 2" xfId="12563"/>
    <cellStyle name="Comma 4 2 4 3 2 3 2 2" xfId="19102"/>
    <cellStyle name="Comma 4 2 4 3 2 3 3" xfId="16250"/>
    <cellStyle name="Comma 4 2 4 3 2 4" xfId="10276"/>
    <cellStyle name="Comma 4 2 4 3 2 4 2" xfId="13134"/>
    <cellStyle name="Comma 4 2 4 3 2 4 2 2" xfId="19673"/>
    <cellStyle name="Comma 4 2 4 3 2 4 3" xfId="16821"/>
    <cellStyle name="Comma 4 2 4 3 2 5" xfId="3464"/>
    <cellStyle name="Comma 4 2 4 3 2 5 2" xfId="11421"/>
    <cellStyle name="Comma 4 2 4 3 2 5 2 2" xfId="17960"/>
    <cellStyle name="Comma 4 2 4 3 2 5 3" xfId="15108"/>
    <cellStyle name="Comma 4 2 4 3 2 6" xfId="2886"/>
    <cellStyle name="Comma 4 2 4 3 2 6 2" xfId="14534"/>
    <cellStyle name="Comma 4 2 4 3 2 7" xfId="10847"/>
    <cellStyle name="Comma 4 2 4 3 2 7 2" xfId="17386"/>
    <cellStyle name="Comma 4 2 4 3 2 8" xfId="13968"/>
    <cellStyle name="Comma 4 2 4 3 3" xfId="4597"/>
    <cellStyle name="Comma 4 2 4 3 3 2" xfId="11707"/>
    <cellStyle name="Comma 4 2 4 3 3 2 2" xfId="18246"/>
    <cellStyle name="Comma 4 2 4 3 3 3" xfId="15394"/>
    <cellStyle name="Comma 4 2 4 3 4" xfId="6869"/>
    <cellStyle name="Comma 4 2 4 3 4 2" xfId="12278"/>
    <cellStyle name="Comma 4 2 4 3 4 2 2" xfId="18817"/>
    <cellStyle name="Comma 4 2 4 3 4 3" xfId="15965"/>
    <cellStyle name="Comma 4 2 4 3 5" xfId="9141"/>
    <cellStyle name="Comma 4 2 4 3 5 2" xfId="12849"/>
    <cellStyle name="Comma 4 2 4 3 5 2 2" xfId="19388"/>
    <cellStyle name="Comma 4 2 4 3 5 3" xfId="16536"/>
    <cellStyle name="Comma 4 2 4 3 6" xfId="3179"/>
    <cellStyle name="Comma 4 2 4 3 6 2" xfId="11136"/>
    <cellStyle name="Comma 4 2 4 3 6 2 2" xfId="17675"/>
    <cellStyle name="Comma 4 2 4 3 6 3" xfId="14823"/>
    <cellStyle name="Comma 4 2 4 3 7" xfId="2606"/>
    <cellStyle name="Comma 4 2 4 3 7 2" xfId="14254"/>
    <cellStyle name="Comma 4 2 4 3 8" xfId="10567"/>
    <cellStyle name="Comma 4 2 4 3 8 2" xfId="17106"/>
    <cellStyle name="Comma 4 2 4 3 9" xfId="13683"/>
    <cellStyle name="Comma 4 2 4 4" xfId="723"/>
    <cellStyle name="Comma 4 2 4 4 2" xfId="1858"/>
    <cellStyle name="Comma 4 2 4 4 2 2" xfId="5278"/>
    <cellStyle name="Comma 4 2 4 4 2 2 2" xfId="11878"/>
    <cellStyle name="Comma 4 2 4 4 2 2 2 2" xfId="18417"/>
    <cellStyle name="Comma 4 2 4 4 2 2 3" xfId="15565"/>
    <cellStyle name="Comma 4 2 4 4 2 3" xfId="7550"/>
    <cellStyle name="Comma 4 2 4 4 2 3 2" xfId="12449"/>
    <cellStyle name="Comma 4 2 4 4 2 3 2 2" xfId="18988"/>
    <cellStyle name="Comma 4 2 4 4 2 3 3" xfId="16136"/>
    <cellStyle name="Comma 4 2 4 4 2 4" xfId="9822"/>
    <cellStyle name="Comma 4 2 4 4 2 4 2" xfId="13020"/>
    <cellStyle name="Comma 4 2 4 4 2 4 2 2" xfId="19559"/>
    <cellStyle name="Comma 4 2 4 4 2 4 3" xfId="16707"/>
    <cellStyle name="Comma 4 2 4 4 2 5" xfId="3350"/>
    <cellStyle name="Comma 4 2 4 4 2 5 2" xfId="11307"/>
    <cellStyle name="Comma 4 2 4 4 2 5 2 2" xfId="17846"/>
    <cellStyle name="Comma 4 2 4 4 2 5 3" xfId="14994"/>
    <cellStyle name="Comma 4 2 4 4 2 6" xfId="2774"/>
    <cellStyle name="Comma 4 2 4 4 2 6 2" xfId="14422"/>
    <cellStyle name="Comma 4 2 4 4 2 7" xfId="10735"/>
    <cellStyle name="Comma 4 2 4 4 2 7 2" xfId="17274"/>
    <cellStyle name="Comma 4 2 4 4 2 8" xfId="13854"/>
    <cellStyle name="Comma 4 2 4 4 3" xfId="4143"/>
    <cellStyle name="Comma 4 2 4 4 3 2" xfId="11593"/>
    <cellStyle name="Comma 4 2 4 4 3 2 2" xfId="18132"/>
    <cellStyle name="Comma 4 2 4 4 3 3" xfId="15280"/>
    <cellStyle name="Comma 4 2 4 4 4" xfId="6415"/>
    <cellStyle name="Comma 4 2 4 4 4 2" xfId="12164"/>
    <cellStyle name="Comma 4 2 4 4 4 2 2" xfId="18703"/>
    <cellStyle name="Comma 4 2 4 4 4 3" xfId="15851"/>
    <cellStyle name="Comma 4 2 4 4 5" xfId="8687"/>
    <cellStyle name="Comma 4 2 4 4 5 2" xfId="12735"/>
    <cellStyle name="Comma 4 2 4 4 5 2 2" xfId="19274"/>
    <cellStyle name="Comma 4 2 4 4 5 3" xfId="16422"/>
    <cellStyle name="Comma 4 2 4 4 6" xfId="3065"/>
    <cellStyle name="Comma 4 2 4 4 6 2" xfId="11022"/>
    <cellStyle name="Comma 4 2 4 4 6 2 2" xfId="17561"/>
    <cellStyle name="Comma 4 2 4 4 6 3" xfId="14709"/>
    <cellStyle name="Comma 4 2 4 4 7" xfId="2494"/>
    <cellStyle name="Comma 4 2 4 4 7 2" xfId="14142"/>
    <cellStyle name="Comma 4 2 4 4 8" xfId="10455"/>
    <cellStyle name="Comma 4 2 4 4 8 2" xfId="16994"/>
    <cellStyle name="Comma 4 2 4 4 9" xfId="13569"/>
    <cellStyle name="Comma 4 2 4 5" xfId="1404"/>
    <cellStyle name="Comma 4 2 4 5 2" xfId="4824"/>
    <cellStyle name="Comma 4 2 4 5 2 2" xfId="11764"/>
    <cellStyle name="Comma 4 2 4 5 2 2 2" xfId="18303"/>
    <cellStyle name="Comma 4 2 4 5 2 3" xfId="15451"/>
    <cellStyle name="Comma 4 2 4 5 3" xfId="7096"/>
    <cellStyle name="Comma 4 2 4 5 3 2" xfId="12335"/>
    <cellStyle name="Comma 4 2 4 5 3 2 2" xfId="18874"/>
    <cellStyle name="Comma 4 2 4 5 3 3" xfId="16022"/>
    <cellStyle name="Comma 4 2 4 5 4" xfId="9368"/>
    <cellStyle name="Comma 4 2 4 5 4 2" xfId="12906"/>
    <cellStyle name="Comma 4 2 4 5 4 2 2" xfId="19445"/>
    <cellStyle name="Comma 4 2 4 5 4 3" xfId="16593"/>
    <cellStyle name="Comma 4 2 4 5 5" xfId="3236"/>
    <cellStyle name="Comma 4 2 4 5 5 2" xfId="11193"/>
    <cellStyle name="Comma 4 2 4 5 5 2 2" xfId="17732"/>
    <cellStyle name="Comma 4 2 4 5 5 3" xfId="14880"/>
    <cellStyle name="Comma 4 2 4 5 6" xfId="2662"/>
    <cellStyle name="Comma 4 2 4 5 6 2" xfId="14310"/>
    <cellStyle name="Comma 4 2 4 5 7" xfId="10623"/>
    <cellStyle name="Comma 4 2 4 5 7 2" xfId="17162"/>
    <cellStyle name="Comma 4 2 4 5 8" xfId="13740"/>
    <cellStyle name="Comma 4 2 4 6" xfId="3689"/>
    <cellStyle name="Comma 4 2 4 6 2" xfId="11479"/>
    <cellStyle name="Comma 4 2 4 6 2 2" xfId="18018"/>
    <cellStyle name="Comma 4 2 4 6 3" xfId="15166"/>
    <cellStyle name="Comma 4 2 4 7" xfId="5961"/>
    <cellStyle name="Comma 4 2 4 7 2" xfId="12050"/>
    <cellStyle name="Comma 4 2 4 7 2 2" xfId="18589"/>
    <cellStyle name="Comma 4 2 4 7 3" xfId="15737"/>
    <cellStyle name="Comma 4 2 4 8" xfId="8233"/>
    <cellStyle name="Comma 4 2 4 8 2" xfId="12621"/>
    <cellStyle name="Comma 4 2 4 8 2 2" xfId="19160"/>
    <cellStyle name="Comma 4 2 4 8 3" xfId="16308"/>
    <cellStyle name="Comma 4 2 4 9" xfId="2951"/>
    <cellStyle name="Comma 4 2 4 9 2" xfId="10908"/>
    <cellStyle name="Comma 4 2 4 9 2 2" xfId="17447"/>
    <cellStyle name="Comma 4 2 4 9 3" xfId="14595"/>
    <cellStyle name="Comma 4 2 5" xfId="325"/>
    <cellStyle name="Comma 4 2 5 10" xfId="13469"/>
    <cellStyle name="Comma 4 2 5 2" xfId="779"/>
    <cellStyle name="Comma 4 2 5 2 2" xfId="1914"/>
    <cellStyle name="Comma 4 2 5 2 2 2" xfId="5334"/>
    <cellStyle name="Comma 4 2 5 2 2 2 2" xfId="11892"/>
    <cellStyle name="Comma 4 2 5 2 2 2 2 2" xfId="18431"/>
    <cellStyle name="Comma 4 2 5 2 2 2 3" xfId="15579"/>
    <cellStyle name="Comma 4 2 5 2 2 3" xfId="7606"/>
    <cellStyle name="Comma 4 2 5 2 2 3 2" xfId="12463"/>
    <cellStyle name="Comma 4 2 5 2 2 3 2 2" xfId="19002"/>
    <cellStyle name="Comma 4 2 5 2 2 3 3" xfId="16150"/>
    <cellStyle name="Comma 4 2 5 2 2 4" xfId="9878"/>
    <cellStyle name="Comma 4 2 5 2 2 4 2" xfId="13034"/>
    <cellStyle name="Comma 4 2 5 2 2 4 2 2" xfId="19573"/>
    <cellStyle name="Comma 4 2 5 2 2 4 3" xfId="16721"/>
    <cellStyle name="Comma 4 2 5 2 2 5" xfId="3364"/>
    <cellStyle name="Comma 4 2 5 2 2 5 2" xfId="11321"/>
    <cellStyle name="Comma 4 2 5 2 2 5 2 2" xfId="17860"/>
    <cellStyle name="Comma 4 2 5 2 2 5 3" xfId="15008"/>
    <cellStyle name="Comma 4 2 5 2 2 6" xfId="2788"/>
    <cellStyle name="Comma 4 2 5 2 2 6 2" xfId="14436"/>
    <cellStyle name="Comma 4 2 5 2 2 7" xfId="10749"/>
    <cellStyle name="Comma 4 2 5 2 2 7 2" xfId="17288"/>
    <cellStyle name="Comma 4 2 5 2 2 8" xfId="13868"/>
    <cellStyle name="Comma 4 2 5 2 3" xfId="4199"/>
    <cellStyle name="Comma 4 2 5 2 3 2" xfId="11607"/>
    <cellStyle name="Comma 4 2 5 2 3 2 2" xfId="18146"/>
    <cellStyle name="Comma 4 2 5 2 3 3" xfId="15294"/>
    <cellStyle name="Comma 4 2 5 2 4" xfId="6471"/>
    <cellStyle name="Comma 4 2 5 2 4 2" xfId="12178"/>
    <cellStyle name="Comma 4 2 5 2 4 2 2" xfId="18717"/>
    <cellStyle name="Comma 4 2 5 2 4 3" xfId="15865"/>
    <cellStyle name="Comma 4 2 5 2 5" xfId="8743"/>
    <cellStyle name="Comma 4 2 5 2 5 2" xfId="12749"/>
    <cellStyle name="Comma 4 2 5 2 5 2 2" xfId="19288"/>
    <cellStyle name="Comma 4 2 5 2 5 3" xfId="16436"/>
    <cellStyle name="Comma 4 2 5 2 6" xfId="3079"/>
    <cellStyle name="Comma 4 2 5 2 6 2" xfId="11036"/>
    <cellStyle name="Comma 4 2 5 2 6 2 2" xfId="17575"/>
    <cellStyle name="Comma 4 2 5 2 6 3" xfId="14723"/>
    <cellStyle name="Comma 4 2 5 2 7" xfId="2508"/>
    <cellStyle name="Comma 4 2 5 2 7 2" xfId="14156"/>
    <cellStyle name="Comma 4 2 5 2 8" xfId="10469"/>
    <cellStyle name="Comma 4 2 5 2 8 2" xfId="17008"/>
    <cellStyle name="Comma 4 2 5 2 9" xfId="13583"/>
    <cellStyle name="Comma 4 2 5 3" xfId="1460"/>
    <cellStyle name="Comma 4 2 5 3 2" xfId="4880"/>
    <cellStyle name="Comma 4 2 5 3 2 2" xfId="11778"/>
    <cellStyle name="Comma 4 2 5 3 2 2 2" xfId="18317"/>
    <cellStyle name="Comma 4 2 5 3 2 3" xfId="15465"/>
    <cellStyle name="Comma 4 2 5 3 3" xfId="7152"/>
    <cellStyle name="Comma 4 2 5 3 3 2" xfId="12349"/>
    <cellStyle name="Comma 4 2 5 3 3 2 2" xfId="18888"/>
    <cellStyle name="Comma 4 2 5 3 3 3" xfId="16036"/>
    <cellStyle name="Comma 4 2 5 3 4" xfId="9424"/>
    <cellStyle name="Comma 4 2 5 3 4 2" xfId="12920"/>
    <cellStyle name="Comma 4 2 5 3 4 2 2" xfId="19459"/>
    <cellStyle name="Comma 4 2 5 3 4 3" xfId="16607"/>
    <cellStyle name="Comma 4 2 5 3 5" xfId="3250"/>
    <cellStyle name="Comma 4 2 5 3 5 2" xfId="11207"/>
    <cellStyle name="Comma 4 2 5 3 5 2 2" xfId="17746"/>
    <cellStyle name="Comma 4 2 5 3 5 3" xfId="14894"/>
    <cellStyle name="Comma 4 2 5 3 6" xfId="2676"/>
    <cellStyle name="Comma 4 2 5 3 6 2" xfId="14324"/>
    <cellStyle name="Comma 4 2 5 3 7" xfId="10637"/>
    <cellStyle name="Comma 4 2 5 3 7 2" xfId="17176"/>
    <cellStyle name="Comma 4 2 5 3 8" xfId="13754"/>
    <cellStyle name="Comma 4 2 5 4" xfId="3745"/>
    <cellStyle name="Comma 4 2 5 4 2" xfId="11493"/>
    <cellStyle name="Comma 4 2 5 4 2 2" xfId="18032"/>
    <cellStyle name="Comma 4 2 5 4 3" xfId="15180"/>
    <cellStyle name="Comma 4 2 5 5" xfId="6017"/>
    <cellStyle name="Comma 4 2 5 5 2" xfId="12064"/>
    <cellStyle name="Comma 4 2 5 5 2 2" xfId="18603"/>
    <cellStyle name="Comma 4 2 5 5 3" xfId="15751"/>
    <cellStyle name="Comma 4 2 5 6" xfId="8289"/>
    <cellStyle name="Comma 4 2 5 6 2" xfId="12635"/>
    <cellStyle name="Comma 4 2 5 6 2 2" xfId="19174"/>
    <cellStyle name="Comma 4 2 5 6 3" xfId="16322"/>
    <cellStyle name="Comma 4 2 5 7" xfId="2965"/>
    <cellStyle name="Comma 4 2 5 7 2" xfId="10922"/>
    <cellStyle name="Comma 4 2 5 7 2 2" xfId="17461"/>
    <cellStyle name="Comma 4 2 5 7 3" xfId="14609"/>
    <cellStyle name="Comma 4 2 5 8" xfId="2396"/>
    <cellStyle name="Comma 4 2 5 8 2" xfId="14044"/>
    <cellStyle name="Comma 4 2 5 9" xfId="10357"/>
    <cellStyle name="Comma 4 2 5 9 2" xfId="16896"/>
    <cellStyle name="Comma 4 2 6" xfId="1006"/>
    <cellStyle name="Comma 4 2 6 2" xfId="2141"/>
    <cellStyle name="Comma 4 2 6 2 2" xfId="5561"/>
    <cellStyle name="Comma 4 2 6 2 2 2" xfId="11949"/>
    <cellStyle name="Comma 4 2 6 2 2 2 2" xfId="18488"/>
    <cellStyle name="Comma 4 2 6 2 2 3" xfId="15636"/>
    <cellStyle name="Comma 4 2 6 2 3" xfId="7833"/>
    <cellStyle name="Comma 4 2 6 2 3 2" xfId="12520"/>
    <cellStyle name="Comma 4 2 6 2 3 2 2" xfId="19059"/>
    <cellStyle name="Comma 4 2 6 2 3 3" xfId="16207"/>
    <cellStyle name="Comma 4 2 6 2 4" xfId="10105"/>
    <cellStyle name="Comma 4 2 6 2 4 2" xfId="13091"/>
    <cellStyle name="Comma 4 2 6 2 4 2 2" xfId="19630"/>
    <cellStyle name="Comma 4 2 6 2 4 3" xfId="16778"/>
    <cellStyle name="Comma 4 2 6 2 5" xfId="3421"/>
    <cellStyle name="Comma 4 2 6 2 5 2" xfId="11378"/>
    <cellStyle name="Comma 4 2 6 2 5 2 2" xfId="17917"/>
    <cellStyle name="Comma 4 2 6 2 5 3" xfId="15065"/>
    <cellStyle name="Comma 4 2 6 2 6" xfId="2844"/>
    <cellStyle name="Comma 4 2 6 2 6 2" xfId="14492"/>
    <cellStyle name="Comma 4 2 6 2 7" xfId="10805"/>
    <cellStyle name="Comma 4 2 6 2 7 2" xfId="17344"/>
    <cellStyle name="Comma 4 2 6 2 8" xfId="13925"/>
    <cellStyle name="Comma 4 2 6 3" xfId="4426"/>
    <cellStyle name="Comma 4 2 6 3 2" xfId="11664"/>
    <cellStyle name="Comma 4 2 6 3 2 2" xfId="18203"/>
    <cellStyle name="Comma 4 2 6 3 3" xfId="15351"/>
    <cellStyle name="Comma 4 2 6 4" xfId="6698"/>
    <cellStyle name="Comma 4 2 6 4 2" xfId="12235"/>
    <cellStyle name="Comma 4 2 6 4 2 2" xfId="18774"/>
    <cellStyle name="Comma 4 2 6 4 3" xfId="15922"/>
    <cellStyle name="Comma 4 2 6 5" xfId="8970"/>
    <cellStyle name="Comma 4 2 6 5 2" xfId="12806"/>
    <cellStyle name="Comma 4 2 6 5 2 2" xfId="19345"/>
    <cellStyle name="Comma 4 2 6 5 3" xfId="16493"/>
    <cellStyle name="Comma 4 2 6 6" xfId="3136"/>
    <cellStyle name="Comma 4 2 6 6 2" xfId="11093"/>
    <cellStyle name="Comma 4 2 6 6 2 2" xfId="17632"/>
    <cellStyle name="Comma 4 2 6 6 3" xfId="14780"/>
    <cellStyle name="Comma 4 2 6 7" xfId="2564"/>
    <cellStyle name="Comma 4 2 6 7 2" xfId="14212"/>
    <cellStyle name="Comma 4 2 6 8" xfId="10525"/>
    <cellStyle name="Comma 4 2 6 8 2" xfId="17064"/>
    <cellStyle name="Comma 4 2 6 9" xfId="13640"/>
    <cellStyle name="Comma 4 2 7" xfId="552"/>
    <cellStyle name="Comma 4 2 7 2" xfId="1687"/>
    <cellStyle name="Comma 4 2 7 2 2" xfId="5107"/>
    <cellStyle name="Comma 4 2 7 2 2 2" xfId="11835"/>
    <cellStyle name="Comma 4 2 7 2 2 2 2" xfId="18374"/>
    <cellStyle name="Comma 4 2 7 2 2 3" xfId="15522"/>
    <cellStyle name="Comma 4 2 7 2 3" xfId="7379"/>
    <cellStyle name="Comma 4 2 7 2 3 2" xfId="12406"/>
    <cellStyle name="Comma 4 2 7 2 3 2 2" xfId="18945"/>
    <cellStyle name="Comma 4 2 7 2 3 3" xfId="16093"/>
    <cellStyle name="Comma 4 2 7 2 4" xfId="9651"/>
    <cellStyle name="Comma 4 2 7 2 4 2" xfId="12977"/>
    <cellStyle name="Comma 4 2 7 2 4 2 2" xfId="19516"/>
    <cellStyle name="Comma 4 2 7 2 4 3" xfId="16664"/>
    <cellStyle name="Comma 4 2 7 2 5" xfId="3307"/>
    <cellStyle name="Comma 4 2 7 2 5 2" xfId="11264"/>
    <cellStyle name="Comma 4 2 7 2 5 2 2" xfId="17803"/>
    <cellStyle name="Comma 4 2 7 2 5 3" xfId="14951"/>
    <cellStyle name="Comma 4 2 7 2 6" xfId="2732"/>
    <cellStyle name="Comma 4 2 7 2 6 2" xfId="14380"/>
    <cellStyle name="Comma 4 2 7 2 7" xfId="10693"/>
    <cellStyle name="Comma 4 2 7 2 7 2" xfId="17232"/>
    <cellStyle name="Comma 4 2 7 2 8" xfId="13811"/>
    <cellStyle name="Comma 4 2 7 3" xfId="3972"/>
    <cellStyle name="Comma 4 2 7 3 2" xfId="11550"/>
    <cellStyle name="Comma 4 2 7 3 2 2" xfId="18089"/>
    <cellStyle name="Comma 4 2 7 3 3" xfId="15237"/>
    <cellStyle name="Comma 4 2 7 4" xfId="6244"/>
    <cellStyle name="Comma 4 2 7 4 2" xfId="12121"/>
    <cellStyle name="Comma 4 2 7 4 2 2" xfId="18660"/>
    <cellStyle name="Comma 4 2 7 4 3" xfId="15808"/>
    <cellStyle name="Comma 4 2 7 5" xfId="8516"/>
    <cellStyle name="Comma 4 2 7 5 2" xfId="12692"/>
    <cellStyle name="Comma 4 2 7 5 2 2" xfId="19231"/>
    <cellStyle name="Comma 4 2 7 5 3" xfId="16379"/>
    <cellStyle name="Comma 4 2 7 6" xfId="3022"/>
    <cellStyle name="Comma 4 2 7 6 2" xfId="10979"/>
    <cellStyle name="Comma 4 2 7 6 2 2" xfId="17518"/>
    <cellStyle name="Comma 4 2 7 6 3" xfId="14666"/>
    <cellStyle name="Comma 4 2 7 7" xfId="2452"/>
    <cellStyle name="Comma 4 2 7 7 2" xfId="14100"/>
    <cellStyle name="Comma 4 2 7 8" xfId="10413"/>
    <cellStyle name="Comma 4 2 7 8 2" xfId="16952"/>
    <cellStyle name="Comma 4 2 7 9" xfId="13526"/>
    <cellStyle name="Comma 4 2 8" xfId="1233"/>
    <cellStyle name="Comma 4 2 8 2" xfId="4653"/>
    <cellStyle name="Comma 4 2 8 2 2" xfId="11721"/>
    <cellStyle name="Comma 4 2 8 2 2 2" xfId="18260"/>
    <cellStyle name="Comma 4 2 8 2 3" xfId="15408"/>
    <cellStyle name="Comma 4 2 8 3" xfId="6925"/>
    <cellStyle name="Comma 4 2 8 3 2" xfId="12292"/>
    <cellStyle name="Comma 4 2 8 3 2 2" xfId="18831"/>
    <cellStyle name="Comma 4 2 8 3 3" xfId="15979"/>
    <cellStyle name="Comma 4 2 8 4" xfId="9197"/>
    <cellStyle name="Comma 4 2 8 4 2" xfId="12863"/>
    <cellStyle name="Comma 4 2 8 4 2 2" xfId="19402"/>
    <cellStyle name="Comma 4 2 8 4 3" xfId="16550"/>
    <cellStyle name="Comma 4 2 8 5" xfId="3193"/>
    <cellStyle name="Comma 4 2 8 5 2" xfId="11150"/>
    <cellStyle name="Comma 4 2 8 5 2 2" xfId="17689"/>
    <cellStyle name="Comma 4 2 8 5 3" xfId="14837"/>
    <cellStyle name="Comma 4 2 8 6" xfId="2620"/>
    <cellStyle name="Comma 4 2 8 6 2" xfId="14268"/>
    <cellStyle name="Comma 4 2 8 7" xfId="10581"/>
    <cellStyle name="Comma 4 2 8 7 2" xfId="17120"/>
    <cellStyle name="Comma 4 2 8 8" xfId="13697"/>
    <cellStyle name="Comma 4 2 9" xfId="3518"/>
    <cellStyle name="Comma 4 2 9 2" xfId="11436"/>
    <cellStyle name="Comma 4 2 9 2 2" xfId="17975"/>
    <cellStyle name="Comma 4 2 9 3" xfId="15123"/>
    <cellStyle name="Comma 4 3" xfId="171"/>
    <cellStyle name="Comma 4 3 10" xfId="2360"/>
    <cellStyle name="Comma 4 3 10 2" xfId="14008"/>
    <cellStyle name="Comma 4 3 11" xfId="10321"/>
    <cellStyle name="Comma 4 3 11 2" xfId="16860"/>
    <cellStyle name="Comma 4 3 12" xfId="13432"/>
    <cellStyle name="Comma 4 3 2" xfId="409"/>
    <cellStyle name="Comma 4 3 2 10" xfId="13490"/>
    <cellStyle name="Comma 4 3 2 2" xfId="863"/>
    <cellStyle name="Comma 4 3 2 2 2" xfId="1998"/>
    <cellStyle name="Comma 4 3 2 2 2 2" xfId="5418"/>
    <cellStyle name="Comma 4 3 2 2 2 2 2" xfId="11913"/>
    <cellStyle name="Comma 4 3 2 2 2 2 2 2" xfId="18452"/>
    <cellStyle name="Comma 4 3 2 2 2 2 3" xfId="15600"/>
    <cellStyle name="Comma 4 3 2 2 2 3" xfId="7690"/>
    <cellStyle name="Comma 4 3 2 2 2 3 2" xfId="12484"/>
    <cellStyle name="Comma 4 3 2 2 2 3 2 2" xfId="19023"/>
    <cellStyle name="Comma 4 3 2 2 2 3 3" xfId="16171"/>
    <cellStyle name="Comma 4 3 2 2 2 4" xfId="9962"/>
    <cellStyle name="Comma 4 3 2 2 2 4 2" xfId="13055"/>
    <cellStyle name="Comma 4 3 2 2 2 4 2 2" xfId="19594"/>
    <cellStyle name="Comma 4 3 2 2 2 4 3" xfId="16742"/>
    <cellStyle name="Comma 4 3 2 2 2 5" xfId="3385"/>
    <cellStyle name="Comma 4 3 2 2 2 5 2" xfId="11342"/>
    <cellStyle name="Comma 4 3 2 2 2 5 2 2" xfId="17881"/>
    <cellStyle name="Comma 4 3 2 2 2 5 3" xfId="15029"/>
    <cellStyle name="Comma 4 3 2 2 2 6" xfId="2809"/>
    <cellStyle name="Comma 4 3 2 2 2 6 2" xfId="14457"/>
    <cellStyle name="Comma 4 3 2 2 2 7" xfId="10770"/>
    <cellStyle name="Comma 4 3 2 2 2 7 2" xfId="17309"/>
    <cellStyle name="Comma 4 3 2 2 2 8" xfId="13889"/>
    <cellStyle name="Comma 4 3 2 2 3" xfId="4283"/>
    <cellStyle name="Comma 4 3 2 2 3 2" xfId="11628"/>
    <cellStyle name="Comma 4 3 2 2 3 2 2" xfId="18167"/>
    <cellStyle name="Comma 4 3 2 2 3 3" xfId="15315"/>
    <cellStyle name="Comma 4 3 2 2 4" xfId="6555"/>
    <cellStyle name="Comma 4 3 2 2 4 2" xfId="12199"/>
    <cellStyle name="Comma 4 3 2 2 4 2 2" xfId="18738"/>
    <cellStyle name="Comma 4 3 2 2 4 3" xfId="15886"/>
    <cellStyle name="Comma 4 3 2 2 5" xfId="8827"/>
    <cellStyle name="Comma 4 3 2 2 5 2" xfId="12770"/>
    <cellStyle name="Comma 4 3 2 2 5 2 2" xfId="19309"/>
    <cellStyle name="Comma 4 3 2 2 5 3" xfId="16457"/>
    <cellStyle name="Comma 4 3 2 2 6" xfId="3100"/>
    <cellStyle name="Comma 4 3 2 2 6 2" xfId="11057"/>
    <cellStyle name="Comma 4 3 2 2 6 2 2" xfId="17596"/>
    <cellStyle name="Comma 4 3 2 2 6 3" xfId="14744"/>
    <cellStyle name="Comma 4 3 2 2 7" xfId="2529"/>
    <cellStyle name="Comma 4 3 2 2 7 2" xfId="14177"/>
    <cellStyle name="Comma 4 3 2 2 8" xfId="10490"/>
    <cellStyle name="Comma 4 3 2 2 8 2" xfId="17029"/>
    <cellStyle name="Comma 4 3 2 2 9" xfId="13604"/>
    <cellStyle name="Comma 4 3 2 3" xfId="1544"/>
    <cellStyle name="Comma 4 3 2 3 2" xfId="4964"/>
    <cellStyle name="Comma 4 3 2 3 2 2" xfId="11799"/>
    <cellStyle name="Comma 4 3 2 3 2 2 2" xfId="18338"/>
    <cellStyle name="Comma 4 3 2 3 2 3" xfId="15486"/>
    <cellStyle name="Comma 4 3 2 3 3" xfId="7236"/>
    <cellStyle name="Comma 4 3 2 3 3 2" xfId="12370"/>
    <cellStyle name="Comma 4 3 2 3 3 2 2" xfId="18909"/>
    <cellStyle name="Comma 4 3 2 3 3 3" xfId="16057"/>
    <cellStyle name="Comma 4 3 2 3 4" xfId="9508"/>
    <cellStyle name="Comma 4 3 2 3 4 2" xfId="12941"/>
    <cellStyle name="Comma 4 3 2 3 4 2 2" xfId="19480"/>
    <cellStyle name="Comma 4 3 2 3 4 3" xfId="16628"/>
    <cellStyle name="Comma 4 3 2 3 5" xfId="3271"/>
    <cellStyle name="Comma 4 3 2 3 5 2" xfId="11228"/>
    <cellStyle name="Comma 4 3 2 3 5 2 2" xfId="17767"/>
    <cellStyle name="Comma 4 3 2 3 5 3" xfId="14915"/>
    <cellStyle name="Comma 4 3 2 3 6" xfId="2697"/>
    <cellStyle name="Comma 4 3 2 3 6 2" xfId="14345"/>
    <cellStyle name="Comma 4 3 2 3 7" xfId="10658"/>
    <cellStyle name="Comma 4 3 2 3 7 2" xfId="17197"/>
    <cellStyle name="Comma 4 3 2 3 8" xfId="13775"/>
    <cellStyle name="Comma 4 3 2 4" xfId="3829"/>
    <cellStyle name="Comma 4 3 2 4 2" xfId="11514"/>
    <cellStyle name="Comma 4 3 2 4 2 2" xfId="18053"/>
    <cellStyle name="Comma 4 3 2 4 3" xfId="15201"/>
    <cellStyle name="Comma 4 3 2 5" xfId="6101"/>
    <cellStyle name="Comma 4 3 2 5 2" xfId="12085"/>
    <cellStyle name="Comma 4 3 2 5 2 2" xfId="18624"/>
    <cellStyle name="Comma 4 3 2 5 3" xfId="15772"/>
    <cellStyle name="Comma 4 3 2 6" xfId="8373"/>
    <cellStyle name="Comma 4 3 2 6 2" xfId="12656"/>
    <cellStyle name="Comma 4 3 2 6 2 2" xfId="19195"/>
    <cellStyle name="Comma 4 3 2 6 3" xfId="16343"/>
    <cellStyle name="Comma 4 3 2 7" xfId="2986"/>
    <cellStyle name="Comma 4 3 2 7 2" xfId="10943"/>
    <cellStyle name="Comma 4 3 2 7 2 2" xfId="17482"/>
    <cellStyle name="Comma 4 3 2 7 3" xfId="14630"/>
    <cellStyle name="Comma 4 3 2 8" xfId="2417"/>
    <cellStyle name="Comma 4 3 2 8 2" xfId="14065"/>
    <cellStyle name="Comma 4 3 2 9" xfId="10378"/>
    <cellStyle name="Comma 4 3 2 9 2" xfId="16917"/>
    <cellStyle name="Comma 4 3 3" xfId="1090"/>
    <cellStyle name="Comma 4 3 3 2" xfId="2225"/>
    <cellStyle name="Comma 4 3 3 2 2" xfId="5645"/>
    <cellStyle name="Comma 4 3 3 2 2 2" xfId="11970"/>
    <cellStyle name="Comma 4 3 3 2 2 2 2" xfId="18509"/>
    <cellStyle name="Comma 4 3 3 2 2 3" xfId="15657"/>
    <cellStyle name="Comma 4 3 3 2 3" xfId="7917"/>
    <cellStyle name="Comma 4 3 3 2 3 2" xfId="12541"/>
    <cellStyle name="Comma 4 3 3 2 3 2 2" xfId="19080"/>
    <cellStyle name="Comma 4 3 3 2 3 3" xfId="16228"/>
    <cellStyle name="Comma 4 3 3 2 4" xfId="10189"/>
    <cellStyle name="Comma 4 3 3 2 4 2" xfId="13112"/>
    <cellStyle name="Comma 4 3 3 2 4 2 2" xfId="19651"/>
    <cellStyle name="Comma 4 3 3 2 4 3" xfId="16799"/>
    <cellStyle name="Comma 4 3 3 2 5" xfId="3442"/>
    <cellStyle name="Comma 4 3 3 2 5 2" xfId="11399"/>
    <cellStyle name="Comma 4 3 3 2 5 2 2" xfId="17938"/>
    <cellStyle name="Comma 4 3 3 2 5 3" xfId="15086"/>
    <cellStyle name="Comma 4 3 3 2 6" xfId="2865"/>
    <cellStyle name="Comma 4 3 3 2 6 2" xfId="14513"/>
    <cellStyle name="Comma 4 3 3 2 7" xfId="10826"/>
    <cellStyle name="Comma 4 3 3 2 7 2" xfId="17365"/>
    <cellStyle name="Comma 4 3 3 2 8" xfId="13946"/>
    <cellStyle name="Comma 4 3 3 3" xfId="4510"/>
    <cellStyle name="Comma 4 3 3 3 2" xfId="11685"/>
    <cellStyle name="Comma 4 3 3 3 2 2" xfId="18224"/>
    <cellStyle name="Comma 4 3 3 3 3" xfId="15372"/>
    <cellStyle name="Comma 4 3 3 4" xfId="6782"/>
    <cellStyle name="Comma 4 3 3 4 2" xfId="12256"/>
    <cellStyle name="Comma 4 3 3 4 2 2" xfId="18795"/>
    <cellStyle name="Comma 4 3 3 4 3" xfId="15943"/>
    <cellStyle name="Comma 4 3 3 5" xfId="9054"/>
    <cellStyle name="Comma 4 3 3 5 2" xfId="12827"/>
    <cellStyle name="Comma 4 3 3 5 2 2" xfId="19366"/>
    <cellStyle name="Comma 4 3 3 5 3" xfId="16514"/>
    <cellStyle name="Comma 4 3 3 6" xfId="3157"/>
    <cellStyle name="Comma 4 3 3 6 2" xfId="11114"/>
    <cellStyle name="Comma 4 3 3 6 2 2" xfId="17653"/>
    <cellStyle name="Comma 4 3 3 6 3" xfId="14801"/>
    <cellStyle name="Comma 4 3 3 7" xfId="2585"/>
    <cellStyle name="Comma 4 3 3 7 2" xfId="14233"/>
    <cellStyle name="Comma 4 3 3 8" xfId="10546"/>
    <cellStyle name="Comma 4 3 3 8 2" xfId="17085"/>
    <cellStyle name="Comma 4 3 3 9" xfId="13661"/>
    <cellStyle name="Comma 4 3 4" xfId="636"/>
    <cellStyle name="Comma 4 3 4 2" xfId="1771"/>
    <cellStyle name="Comma 4 3 4 2 2" xfId="5191"/>
    <cellStyle name="Comma 4 3 4 2 2 2" xfId="11856"/>
    <cellStyle name="Comma 4 3 4 2 2 2 2" xfId="18395"/>
    <cellStyle name="Comma 4 3 4 2 2 3" xfId="15543"/>
    <cellStyle name="Comma 4 3 4 2 3" xfId="7463"/>
    <cellStyle name="Comma 4 3 4 2 3 2" xfId="12427"/>
    <cellStyle name="Comma 4 3 4 2 3 2 2" xfId="18966"/>
    <cellStyle name="Comma 4 3 4 2 3 3" xfId="16114"/>
    <cellStyle name="Comma 4 3 4 2 4" xfId="9735"/>
    <cellStyle name="Comma 4 3 4 2 4 2" xfId="12998"/>
    <cellStyle name="Comma 4 3 4 2 4 2 2" xfId="19537"/>
    <cellStyle name="Comma 4 3 4 2 4 3" xfId="16685"/>
    <cellStyle name="Comma 4 3 4 2 5" xfId="3328"/>
    <cellStyle name="Comma 4 3 4 2 5 2" xfId="11285"/>
    <cellStyle name="Comma 4 3 4 2 5 2 2" xfId="17824"/>
    <cellStyle name="Comma 4 3 4 2 5 3" xfId="14972"/>
    <cellStyle name="Comma 4 3 4 2 6" xfId="2753"/>
    <cellStyle name="Comma 4 3 4 2 6 2" xfId="14401"/>
    <cellStyle name="Comma 4 3 4 2 7" xfId="10714"/>
    <cellStyle name="Comma 4 3 4 2 7 2" xfId="17253"/>
    <cellStyle name="Comma 4 3 4 2 8" xfId="13832"/>
    <cellStyle name="Comma 4 3 4 3" xfId="4056"/>
    <cellStyle name="Comma 4 3 4 3 2" xfId="11571"/>
    <cellStyle name="Comma 4 3 4 3 2 2" xfId="18110"/>
    <cellStyle name="Comma 4 3 4 3 3" xfId="15258"/>
    <cellStyle name="Comma 4 3 4 4" xfId="6328"/>
    <cellStyle name="Comma 4 3 4 4 2" xfId="12142"/>
    <cellStyle name="Comma 4 3 4 4 2 2" xfId="18681"/>
    <cellStyle name="Comma 4 3 4 4 3" xfId="15829"/>
    <cellStyle name="Comma 4 3 4 5" xfId="8600"/>
    <cellStyle name="Comma 4 3 4 5 2" xfId="12713"/>
    <cellStyle name="Comma 4 3 4 5 2 2" xfId="19252"/>
    <cellStyle name="Comma 4 3 4 5 3" xfId="16400"/>
    <cellStyle name="Comma 4 3 4 6" xfId="3043"/>
    <cellStyle name="Comma 4 3 4 6 2" xfId="11000"/>
    <cellStyle name="Comma 4 3 4 6 2 2" xfId="17539"/>
    <cellStyle name="Comma 4 3 4 6 3" xfId="14687"/>
    <cellStyle name="Comma 4 3 4 7" xfId="2473"/>
    <cellStyle name="Comma 4 3 4 7 2" xfId="14121"/>
    <cellStyle name="Comma 4 3 4 8" xfId="10434"/>
    <cellStyle name="Comma 4 3 4 8 2" xfId="16973"/>
    <cellStyle name="Comma 4 3 4 9" xfId="13547"/>
    <cellStyle name="Comma 4 3 5" xfId="1317"/>
    <cellStyle name="Comma 4 3 5 2" xfId="4737"/>
    <cellStyle name="Comma 4 3 5 2 2" xfId="11742"/>
    <cellStyle name="Comma 4 3 5 2 2 2" xfId="18281"/>
    <cellStyle name="Comma 4 3 5 2 3" xfId="15429"/>
    <cellStyle name="Comma 4 3 5 3" xfId="7009"/>
    <cellStyle name="Comma 4 3 5 3 2" xfId="12313"/>
    <cellStyle name="Comma 4 3 5 3 2 2" xfId="18852"/>
    <cellStyle name="Comma 4 3 5 3 3" xfId="16000"/>
    <cellStyle name="Comma 4 3 5 4" xfId="9281"/>
    <cellStyle name="Comma 4 3 5 4 2" xfId="12884"/>
    <cellStyle name="Comma 4 3 5 4 2 2" xfId="19423"/>
    <cellStyle name="Comma 4 3 5 4 3" xfId="16571"/>
    <cellStyle name="Comma 4 3 5 5" xfId="3214"/>
    <cellStyle name="Comma 4 3 5 5 2" xfId="11171"/>
    <cellStyle name="Comma 4 3 5 5 2 2" xfId="17710"/>
    <cellStyle name="Comma 4 3 5 5 3" xfId="14858"/>
    <cellStyle name="Comma 4 3 5 6" xfId="2641"/>
    <cellStyle name="Comma 4 3 5 6 2" xfId="14289"/>
    <cellStyle name="Comma 4 3 5 7" xfId="10602"/>
    <cellStyle name="Comma 4 3 5 7 2" xfId="17141"/>
    <cellStyle name="Comma 4 3 5 8" xfId="13718"/>
    <cellStyle name="Comma 4 3 6" xfId="3602"/>
    <cellStyle name="Comma 4 3 6 2" xfId="11457"/>
    <cellStyle name="Comma 4 3 6 2 2" xfId="17996"/>
    <cellStyle name="Comma 4 3 6 3" xfId="15144"/>
    <cellStyle name="Comma 4 3 7" xfId="5874"/>
    <cellStyle name="Comma 4 3 7 2" xfId="12028"/>
    <cellStyle name="Comma 4 3 7 2 2" xfId="18567"/>
    <cellStyle name="Comma 4 3 7 3" xfId="15715"/>
    <cellStyle name="Comma 4 3 8" xfId="8146"/>
    <cellStyle name="Comma 4 3 8 2" xfId="12599"/>
    <cellStyle name="Comma 4 3 8 2 2" xfId="19138"/>
    <cellStyle name="Comma 4 3 8 3" xfId="16286"/>
    <cellStyle name="Comma 4 3 9" xfId="2926"/>
    <cellStyle name="Comma 4 3 9 2" xfId="10885"/>
    <cellStyle name="Comma 4 3 9 2 2" xfId="17424"/>
    <cellStyle name="Comma 4 3 9 3" xfId="14572"/>
    <cellStyle name="Comma 4 4" xfId="115"/>
    <cellStyle name="Comma 4 4 10" xfId="2346"/>
    <cellStyle name="Comma 4 4 10 2" xfId="13994"/>
    <cellStyle name="Comma 4 4 11" xfId="10307"/>
    <cellStyle name="Comma 4 4 11 2" xfId="16846"/>
    <cellStyle name="Comma 4 4 12" xfId="13418"/>
    <cellStyle name="Comma 4 4 2" xfId="353"/>
    <cellStyle name="Comma 4 4 2 10" xfId="13476"/>
    <cellStyle name="Comma 4 4 2 2" xfId="807"/>
    <cellStyle name="Comma 4 4 2 2 2" xfId="1942"/>
    <cellStyle name="Comma 4 4 2 2 2 2" xfId="5362"/>
    <cellStyle name="Comma 4 4 2 2 2 2 2" xfId="11899"/>
    <cellStyle name="Comma 4 4 2 2 2 2 2 2" xfId="18438"/>
    <cellStyle name="Comma 4 4 2 2 2 2 3" xfId="15586"/>
    <cellStyle name="Comma 4 4 2 2 2 3" xfId="7634"/>
    <cellStyle name="Comma 4 4 2 2 2 3 2" xfId="12470"/>
    <cellStyle name="Comma 4 4 2 2 2 3 2 2" xfId="19009"/>
    <cellStyle name="Comma 4 4 2 2 2 3 3" xfId="16157"/>
    <cellStyle name="Comma 4 4 2 2 2 4" xfId="9906"/>
    <cellStyle name="Comma 4 4 2 2 2 4 2" xfId="13041"/>
    <cellStyle name="Comma 4 4 2 2 2 4 2 2" xfId="19580"/>
    <cellStyle name="Comma 4 4 2 2 2 4 3" xfId="16728"/>
    <cellStyle name="Comma 4 4 2 2 2 5" xfId="3371"/>
    <cellStyle name="Comma 4 4 2 2 2 5 2" xfId="11328"/>
    <cellStyle name="Comma 4 4 2 2 2 5 2 2" xfId="17867"/>
    <cellStyle name="Comma 4 4 2 2 2 5 3" xfId="15015"/>
    <cellStyle name="Comma 4 4 2 2 2 6" xfId="2795"/>
    <cellStyle name="Comma 4 4 2 2 2 6 2" xfId="14443"/>
    <cellStyle name="Comma 4 4 2 2 2 7" xfId="10756"/>
    <cellStyle name="Comma 4 4 2 2 2 7 2" xfId="17295"/>
    <cellStyle name="Comma 4 4 2 2 2 8" xfId="13875"/>
    <cellStyle name="Comma 4 4 2 2 3" xfId="4227"/>
    <cellStyle name="Comma 4 4 2 2 3 2" xfId="11614"/>
    <cellStyle name="Comma 4 4 2 2 3 2 2" xfId="18153"/>
    <cellStyle name="Comma 4 4 2 2 3 3" xfId="15301"/>
    <cellStyle name="Comma 4 4 2 2 4" xfId="6499"/>
    <cellStyle name="Comma 4 4 2 2 4 2" xfId="12185"/>
    <cellStyle name="Comma 4 4 2 2 4 2 2" xfId="18724"/>
    <cellStyle name="Comma 4 4 2 2 4 3" xfId="15872"/>
    <cellStyle name="Comma 4 4 2 2 5" xfId="8771"/>
    <cellStyle name="Comma 4 4 2 2 5 2" xfId="12756"/>
    <cellStyle name="Comma 4 4 2 2 5 2 2" xfId="19295"/>
    <cellStyle name="Comma 4 4 2 2 5 3" xfId="16443"/>
    <cellStyle name="Comma 4 4 2 2 6" xfId="3086"/>
    <cellStyle name="Comma 4 4 2 2 6 2" xfId="11043"/>
    <cellStyle name="Comma 4 4 2 2 6 2 2" xfId="17582"/>
    <cellStyle name="Comma 4 4 2 2 6 3" xfId="14730"/>
    <cellStyle name="Comma 4 4 2 2 7" xfId="2515"/>
    <cellStyle name="Comma 4 4 2 2 7 2" xfId="14163"/>
    <cellStyle name="Comma 4 4 2 2 8" xfId="10476"/>
    <cellStyle name="Comma 4 4 2 2 8 2" xfId="17015"/>
    <cellStyle name="Comma 4 4 2 2 9" xfId="13590"/>
    <cellStyle name="Comma 4 4 2 3" xfId="1488"/>
    <cellStyle name="Comma 4 4 2 3 2" xfId="4908"/>
    <cellStyle name="Comma 4 4 2 3 2 2" xfId="11785"/>
    <cellStyle name="Comma 4 4 2 3 2 2 2" xfId="18324"/>
    <cellStyle name="Comma 4 4 2 3 2 3" xfId="15472"/>
    <cellStyle name="Comma 4 4 2 3 3" xfId="7180"/>
    <cellStyle name="Comma 4 4 2 3 3 2" xfId="12356"/>
    <cellStyle name="Comma 4 4 2 3 3 2 2" xfId="18895"/>
    <cellStyle name="Comma 4 4 2 3 3 3" xfId="16043"/>
    <cellStyle name="Comma 4 4 2 3 4" xfId="9452"/>
    <cellStyle name="Comma 4 4 2 3 4 2" xfId="12927"/>
    <cellStyle name="Comma 4 4 2 3 4 2 2" xfId="19466"/>
    <cellStyle name="Comma 4 4 2 3 4 3" xfId="16614"/>
    <cellStyle name="Comma 4 4 2 3 5" xfId="3257"/>
    <cellStyle name="Comma 4 4 2 3 5 2" xfId="11214"/>
    <cellStyle name="Comma 4 4 2 3 5 2 2" xfId="17753"/>
    <cellStyle name="Comma 4 4 2 3 5 3" xfId="14901"/>
    <cellStyle name="Comma 4 4 2 3 6" xfId="2683"/>
    <cellStyle name="Comma 4 4 2 3 6 2" xfId="14331"/>
    <cellStyle name="Comma 4 4 2 3 7" xfId="10644"/>
    <cellStyle name="Comma 4 4 2 3 7 2" xfId="17183"/>
    <cellStyle name="Comma 4 4 2 3 8" xfId="13761"/>
    <cellStyle name="Comma 4 4 2 4" xfId="3773"/>
    <cellStyle name="Comma 4 4 2 4 2" xfId="11500"/>
    <cellStyle name="Comma 4 4 2 4 2 2" xfId="18039"/>
    <cellStyle name="Comma 4 4 2 4 3" xfId="15187"/>
    <cellStyle name="Comma 4 4 2 5" xfId="6045"/>
    <cellStyle name="Comma 4 4 2 5 2" xfId="12071"/>
    <cellStyle name="Comma 4 4 2 5 2 2" xfId="18610"/>
    <cellStyle name="Comma 4 4 2 5 3" xfId="15758"/>
    <cellStyle name="Comma 4 4 2 6" xfId="8317"/>
    <cellStyle name="Comma 4 4 2 6 2" xfId="12642"/>
    <cellStyle name="Comma 4 4 2 6 2 2" xfId="19181"/>
    <cellStyle name="Comma 4 4 2 6 3" xfId="16329"/>
    <cellStyle name="Comma 4 4 2 7" xfId="2972"/>
    <cellStyle name="Comma 4 4 2 7 2" xfId="10929"/>
    <cellStyle name="Comma 4 4 2 7 2 2" xfId="17468"/>
    <cellStyle name="Comma 4 4 2 7 3" xfId="14616"/>
    <cellStyle name="Comma 4 4 2 8" xfId="2403"/>
    <cellStyle name="Comma 4 4 2 8 2" xfId="14051"/>
    <cellStyle name="Comma 4 4 2 9" xfId="10364"/>
    <cellStyle name="Comma 4 4 2 9 2" xfId="16903"/>
    <cellStyle name="Comma 4 4 3" xfId="1034"/>
    <cellStyle name="Comma 4 4 3 2" xfId="2169"/>
    <cellStyle name="Comma 4 4 3 2 2" xfId="5589"/>
    <cellStyle name="Comma 4 4 3 2 2 2" xfId="11956"/>
    <cellStyle name="Comma 4 4 3 2 2 2 2" xfId="18495"/>
    <cellStyle name="Comma 4 4 3 2 2 3" xfId="15643"/>
    <cellStyle name="Comma 4 4 3 2 3" xfId="7861"/>
    <cellStyle name="Comma 4 4 3 2 3 2" xfId="12527"/>
    <cellStyle name="Comma 4 4 3 2 3 2 2" xfId="19066"/>
    <cellStyle name="Comma 4 4 3 2 3 3" xfId="16214"/>
    <cellStyle name="Comma 4 4 3 2 4" xfId="10133"/>
    <cellStyle name="Comma 4 4 3 2 4 2" xfId="13098"/>
    <cellStyle name="Comma 4 4 3 2 4 2 2" xfId="19637"/>
    <cellStyle name="Comma 4 4 3 2 4 3" xfId="16785"/>
    <cellStyle name="Comma 4 4 3 2 5" xfId="3428"/>
    <cellStyle name="Comma 4 4 3 2 5 2" xfId="11385"/>
    <cellStyle name="Comma 4 4 3 2 5 2 2" xfId="17924"/>
    <cellStyle name="Comma 4 4 3 2 5 3" xfId="15072"/>
    <cellStyle name="Comma 4 4 3 2 6" xfId="2851"/>
    <cellStyle name="Comma 4 4 3 2 6 2" xfId="14499"/>
    <cellStyle name="Comma 4 4 3 2 7" xfId="10812"/>
    <cellStyle name="Comma 4 4 3 2 7 2" xfId="17351"/>
    <cellStyle name="Comma 4 4 3 2 8" xfId="13932"/>
    <cellStyle name="Comma 4 4 3 3" xfId="4454"/>
    <cellStyle name="Comma 4 4 3 3 2" xfId="11671"/>
    <cellStyle name="Comma 4 4 3 3 2 2" xfId="18210"/>
    <cellStyle name="Comma 4 4 3 3 3" xfId="15358"/>
    <cellStyle name="Comma 4 4 3 4" xfId="6726"/>
    <cellStyle name="Comma 4 4 3 4 2" xfId="12242"/>
    <cellStyle name="Comma 4 4 3 4 2 2" xfId="18781"/>
    <cellStyle name="Comma 4 4 3 4 3" xfId="15929"/>
    <cellStyle name="Comma 4 4 3 5" xfId="8998"/>
    <cellStyle name="Comma 4 4 3 5 2" xfId="12813"/>
    <cellStyle name="Comma 4 4 3 5 2 2" xfId="19352"/>
    <cellStyle name="Comma 4 4 3 5 3" xfId="16500"/>
    <cellStyle name="Comma 4 4 3 6" xfId="3143"/>
    <cellStyle name="Comma 4 4 3 6 2" xfId="11100"/>
    <cellStyle name="Comma 4 4 3 6 2 2" xfId="17639"/>
    <cellStyle name="Comma 4 4 3 6 3" xfId="14787"/>
    <cellStyle name="Comma 4 4 3 7" xfId="2571"/>
    <cellStyle name="Comma 4 4 3 7 2" xfId="14219"/>
    <cellStyle name="Comma 4 4 3 8" xfId="10532"/>
    <cellStyle name="Comma 4 4 3 8 2" xfId="17071"/>
    <cellStyle name="Comma 4 4 3 9" xfId="13647"/>
    <cellStyle name="Comma 4 4 4" xfId="580"/>
    <cellStyle name="Comma 4 4 4 2" xfId="1715"/>
    <cellStyle name="Comma 4 4 4 2 2" xfId="5135"/>
    <cellStyle name="Comma 4 4 4 2 2 2" xfId="11842"/>
    <cellStyle name="Comma 4 4 4 2 2 2 2" xfId="18381"/>
    <cellStyle name="Comma 4 4 4 2 2 3" xfId="15529"/>
    <cellStyle name="Comma 4 4 4 2 3" xfId="7407"/>
    <cellStyle name="Comma 4 4 4 2 3 2" xfId="12413"/>
    <cellStyle name="Comma 4 4 4 2 3 2 2" xfId="18952"/>
    <cellStyle name="Comma 4 4 4 2 3 3" xfId="16100"/>
    <cellStyle name="Comma 4 4 4 2 4" xfId="9679"/>
    <cellStyle name="Comma 4 4 4 2 4 2" xfId="12984"/>
    <cellStyle name="Comma 4 4 4 2 4 2 2" xfId="19523"/>
    <cellStyle name="Comma 4 4 4 2 4 3" xfId="16671"/>
    <cellStyle name="Comma 4 4 4 2 5" xfId="3314"/>
    <cellStyle name="Comma 4 4 4 2 5 2" xfId="11271"/>
    <cellStyle name="Comma 4 4 4 2 5 2 2" xfId="17810"/>
    <cellStyle name="Comma 4 4 4 2 5 3" xfId="14958"/>
    <cellStyle name="Comma 4 4 4 2 6" xfId="2739"/>
    <cellStyle name="Comma 4 4 4 2 6 2" xfId="14387"/>
    <cellStyle name="Comma 4 4 4 2 7" xfId="10700"/>
    <cellStyle name="Comma 4 4 4 2 7 2" xfId="17239"/>
    <cellStyle name="Comma 4 4 4 2 8" xfId="13818"/>
    <cellStyle name="Comma 4 4 4 3" xfId="4000"/>
    <cellStyle name="Comma 4 4 4 3 2" xfId="11557"/>
    <cellStyle name="Comma 4 4 4 3 2 2" xfId="18096"/>
    <cellStyle name="Comma 4 4 4 3 3" xfId="15244"/>
    <cellStyle name="Comma 4 4 4 4" xfId="6272"/>
    <cellStyle name="Comma 4 4 4 4 2" xfId="12128"/>
    <cellStyle name="Comma 4 4 4 4 2 2" xfId="18667"/>
    <cellStyle name="Comma 4 4 4 4 3" xfId="15815"/>
    <cellStyle name="Comma 4 4 4 5" xfId="8544"/>
    <cellStyle name="Comma 4 4 4 5 2" xfId="12699"/>
    <cellStyle name="Comma 4 4 4 5 2 2" xfId="19238"/>
    <cellStyle name="Comma 4 4 4 5 3" xfId="16386"/>
    <cellStyle name="Comma 4 4 4 6" xfId="3029"/>
    <cellStyle name="Comma 4 4 4 6 2" xfId="10986"/>
    <cellStyle name="Comma 4 4 4 6 2 2" xfId="17525"/>
    <cellStyle name="Comma 4 4 4 6 3" xfId="14673"/>
    <cellStyle name="Comma 4 4 4 7" xfId="2459"/>
    <cellStyle name="Comma 4 4 4 7 2" xfId="14107"/>
    <cellStyle name="Comma 4 4 4 8" xfId="10420"/>
    <cellStyle name="Comma 4 4 4 8 2" xfId="16959"/>
    <cellStyle name="Comma 4 4 4 9" xfId="13533"/>
    <cellStyle name="Comma 4 4 5" xfId="1261"/>
    <cellStyle name="Comma 4 4 5 2" xfId="4681"/>
    <cellStyle name="Comma 4 4 5 2 2" xfId="11728"/>
    <cellStyle name="Comma 4 4 5 2 2 2" xfId="18267"/>
    <cellStyle name="Comma 4 4 5 2 3" xfId="15415"/>
    <cellStyle name="Comma 4 4 5 3" xfId="6953"/>
    <cellStyle name="Comma 4 4 5 3 2" xfId="12299"/>
    <cellStyle name="Comma 4 4 5 3 2 2" xfId="18838"/>
    <cellStyle name="Comma 4 4 5 3 3" xfId="15986"/>
    <cellStyle name="Comma 4 4 5 4" xfId="9225"/>
    <cellStyle name="Comma 4 4 5 4 2" xfId="12870"/>
    <cellStyle name="Comma 4 4 5 4 2 2" xfId="19409"/>
    <cellStyle name="Comma 4 4 5 4 3" xfId="16557"/>
    <cellStyle name="Comma 4 4 5 5" xfId="3200"/>
    <cellStyle name="Comma 4 4 5 5 2" xfId="11157"/>
    <cellStyle name="Comma 4 4 5 5 2 2" xfId="17696"/>
    <cellStyle name="Comma 4 4 5 5 3" xfId="14844"/>
    <cellStyle name="Comma 4 4 5 6" xfId="2627"/>
    <cellStyle name="Comma 4 4 5 6 2" xfId="14275"/>
    <cellStyle name="Comma 4 4 5 7" xfId="10588"/>
    <cellStyle name="Comma 4 4 5 7 2" xfId="17127"/>
    <cellStyle name="Comma 4 4 5 8" xfId="13704"/>
    <cellStyle name="Comma 4 4 6" xfId="3546"/>
    <cellStyle name="Comma 4 4 6 2" xfId="11443"/>
    <cellStyle name="Comma 4 4 6 2 2" xfId="17982"/>
    <cellStyle name="Comma 4 4 6 3" xfId="15130"/>
    <cellStyle name="Comma 4 4 7" xfId="5818"/>
    <cellStyle name="Comma 4 4 7 2" xfId="12014"/>
    <cellStyle name="Comma 4 4 7 2 2" xfId="18553"/>
    <cellStyle name="Comma 4 4 7 3" xfId="15701"/>
    <cellStyle name="Comma 4 4 8" xfId="8090"/>
    <cellStyle name="Comma 4 4 8 2" xfId="12585"/>
    <cellStyle name="Comma 4 4 8 2 2" xfId="19124"/>
    <cellStyle name="Comma 4 4 8 3" xfId="16272"/>
    <cellStyle name="Comma 4 4 9" xfId="2912"/>
    <cellStyle name="Comma 4 4 9 2" xfId="10871"/>
    <cellStyle name="Comma 4 4 9 2 2" xfId="17410"/>
    <cellStyle name="Comma 4 4 9 3" xfId="14558"/>
    <cellStyle name="Comma 4 5" xfId="241"/>
    <cellStyle name="Comma 4 5 10" xfId="2375"/>
    <cellStyle name="Comma 4 5 10 2" xfId="14023"/>
    <cellStyle name="Comma 4 5 11" xfId="10336"/>
    <cellStyle name="Comma 4 5 11 2" xfId="16875"/>
    <cellStyle name="Comma 4 5 12" xfId="13448"/>
    <cellStyle name="Comma 4 5 2" xfId="468"/>
    <cellStyle name="Comma 4 5 2 10" xfId="13505"/>
    <cellStyle name="Comma 4 5 2 2" xfId="922"/>
    <cellStyle name="Comma 4 5 2 2 2" xfId="2057"/>
    <cellStyle name="Comma 4 5 2 2 2 2" xfId="5477"/>
    <cellStyle name="Comma 4 5 2 2 2 2 2" xfId="11928"/>
    <cellStyle name="Comma 4 5 2 2 2 2 2 2" xfId="18467"/>
    <cellStyle name="Comma 4 5 2 2 2 2 3" xfId="15615"/>
    <cellStyle name="Comma 4 5 2 2 2 3" xfId="7749"/>
    <cellStyle name="Comma 4 5 2 2 2 3 2" xfId="12499"/>
    <cellStyle name="Comma 4 5 2 2 2 3 2 2" xfId="19038"/>
    <cellStyle name="Comma 4 5 2 2 2 3 3" xfId="16186"/>
    <cellStyle name="Comma 4 5 2 2 2 4" xfId="10021"/>
    <cellStyle name="Comma 4 5 2 2 2 4 2" xfId="13070"/>
    <cellStyle name="Comma 4 5 2 2 2 4 2 2" xfId="19609"/>
    <cellStyle name="Comma 4 5 2 2 2 4 3" xfId="16757"/>
    <cellStyle name="Comma 4 5 2 2 2 5" xfId="3400"/>
    <cellStyle name="Comma 4 5 2 2 2 5 2" xfId="11357"/>
    <cellStyle name="Comma 4 5 2 2 2 5 2 2" xfId="17896"/>
    <cellStyle name="Comma 4 5 2 2 2 5 3" xfId="15044"/>
    <cellStyle name="Comma 4 5 2 2 2 6" xfId="2823"/>
    <cellStyle name="Comma 4 5 2 2 2 6 2" xfId="14471"/>
    <cellStyle name="Comma 4 5 2 2 2 7" xfId="10784"/>
    <cellStyle name="Comma 4 5 2 2 2 7 2" xfId="17323"/>
    <cellStyle name="Comma 4 5 2 2 2 8" xfId="13904"/>
    <cellStyle name="Comma 4 5 2 2 3" xfId="4342"/>
    <cellStyle name="Comma 4 5 2 2 3 2" xfId="11643"/>
    <cellStyle name="Comma 4 5 2 2 3 2 2" xfId="18182"/>
    <cellStyle name="Comma 4 5 2 2 3 3" xfId="15330"/>
    <cellStyle name="Comma 4 5 2 2 4" xfId="6614"/>
    <cellStyle name="Comma 4 5 2 2 4 2" xfId="12214"/>
    <cellStyle name="Comma 4 5 2 2 4 2 2" xfId="18753"/>
    <cellStyle name="Comma 4 5 2 2 4 3" xfId="15901"/>
    <cellStyle name="Comma 4 5 2 2 5" xfId="8886"/>
    <cellStyle name="Comma 4 5 2 2 5 2" xfId="12785"/>
    <cellStyle name="Comma 4 5 2 2 5 2 2" xfId="19324"/>
    <cellStyle name="Comma 4 5 2 2 5 3" xfId="16472"/>
    <cellStyle name="Comma 4 5 2 2 6" xfId="3115"/>
    <cellStyle name="Comma 4 5 2 2 6 2" xfId="11072"/>
    <cellStyle name="Comma 4 5 2 2 6 2 2" xfId="17611"/>
    <cellStyle name="Comma 4 5 2 2 6 3" xfId="14759"/>
    <cellStyle name="Comma 4 5 2 2 7" xfId="2543"/>
    <cellStyle name="Comma 4 5 2 2 7 2" xfId="14191"/>
    <cellStyle name="Comma 4 5 2 2 8" xfId="10504"/>
    <cellStyle name="Comma 4 5 2 2 8 2" xfId="17043"/>
    <cellStyle name="Comma 4 5 2 2 9" xfId="13619"/>
    <cellStyle name="Comma 4 5 2 3" xfId="1603"/>
    <cellStyle name="Comma 4 5 2 3 2" xfId="5023"/>
    <cellStyle name="Comma 4 5 2 3 2 2" xfId="11814"/>
    <cellStyle name="Comma 4 5 2 3 2 2 2" xfId="18353"/>
    <cellStyle name="Comma 4 5 2 3 2 3" xfId="15501"/>
    <cellStyle name="Comma 4 5 2 3 3" xfId="7295"/>
    <cellStyle name="Comma 4 5 2 3 3 2" xfId="12385"/>
    <cellStyle name="Comma 4 5 2 3 3 2 2" xfId="18924"/>
    <cellStyle name="Comma 4 5 2 3 3 3" xfId="16072"/>
    <cellStyle name="Comma 4 5 2 3 4" xfId="9567"/>
    <cellStyle name="Comma 4 5 2 3 4 2" xfId="12956"/>
    <cellStyle name="Comma 4 5 2 3 4 2 2" xfId="19495"/>
    <cellStyle name="Comma 4 5 2 3 4 3" xfId="16643"/>
    <cellStyle name="Comma 4 5 2 3 5" xfId="3286"/>
    <cellStyle name="Comma 4 5 2 3 5 2" xfId="11243"/>
    <cellStyle name="Comma 4 5 2 3 5 2 2" xfId="17782"/>
    <cellStyle name="Comma 4 5 2 3 5 3" xfId="14930"/>
    <cellStyle name="Comma 4 5 2 3 6" xfId="2711"/>
    <cellStyle name="Comma 4 5 2 3 6 2" xfId="14359"/>
    <cellStyle name="Comma 4 5 2 3 7" xfId="10672"/>
    <cellStyle name="Comma 4 5 2 3 7 2" xfId="17211"/>
    <cellStyle name="Comma 4 5 2 3 8" xfId="13790"/>
    <cellStyle name="Comma 4 5 2 4" xfId="3888"/>
    <cellStyle name="Comma 4 5 2 4 2" xfId="11529"/>
    <cellStyle name="Comma 4 5 2 4 2 2" xfId="18068"/>
    <cellStyle name="Comma 4 5 2 4 3" xfId="15216"/>
    <cellStyle name="Comma 4 5 2 5" xfId="6160"/>
    <cellStyle name="Comma 4 5 2 5 2" xfId="12100"/>
    <cellStyle name="Comma 4 5 2 5 2 2" xfId="18639"/>
    <cellStyle name="Comma 4 5 2 5 3" xfId="15787"/>
    <cellStyle name="Comma 4 5 2 6" xfId="8432"/>
    <cellStyle name="Comma 4 5 2 6 2" xfId="12671"/>
    <cellStyle name="Comma 4 5 2 6 2 2" xfId="19210"/>
    <cellStyle name="Comma 4 5 2 6 3" xfId="16358"/>
    <cellStyle name="Comma 4 5 2 7" xfId="3001"/>
    <cellStyle name="Comma 4 5 2 7 2" xfId="10958"/>
    <cellStyle name="Comma 4 5 2 7 2 2" xfId="17497"/>
    <cellStyle name="Comma 4 5 2 7 3" xfId="14645"/>
    <cellStyle name="Comma 4 5 2 8" xfId="2431"/>
    <cellStyle name="Comma 4 5 2 8 2" xfId="14079"/>
    <cellStyle name="Comma 4 5 2 9" xfId="10392"/>
    <cellStyle name="Comma 4 5 2 9 2" xfId="16931"/>
    <cellStyle name="Comma 4 5 3" xfId="1149"/>
    <cellStyle name="Comma 4 5 3 2" xfId="2284"/>
    <cellStyle name="Comma 4 5 3 2 2" xfId="5704"/>
    <cellStyle name="Comma 4 5 3 2 2 2" xfId="11985"/>
    <cellStyle name="Comma 4 5 3 2 2 2 2" xfId="18524"/>
    <cellStyle name="Comma 4 5 3 2 2 3" xfId="15672"/>
    <cellStyle name="Comma 4 5 3 2 3" xfId="7976"/>
    <cellStyle name="Comma 4 5 3 2 3 2" xfId="12556"/>
    <cellStyle name="Comma 4 5 3 2 3 2 2" xfId="19095"/>
    <cellStyle name="Comma 4 5 3 2 3 3" xfId="16243"/>
    <cellStyle name="Comma 4 5 3 2 4" xfId="10248"/>
    <cellStyle name="Comma 4 5 3 2 4 2" xfId="13127"/>
    <cellStyle name="Comma 4 5 3 2 4 2 2" xfId="19666"/>
    <cellStyle name="Comma 4 5 3 2 4 3" xfId="16814"/>
    <cellStyle name="Comma 4 5 3 2 5" xfId="3457"/>
    <cellStyle name="Comma 4 5 3 2 5 2" xfId="11414"/>
    <cellStyle name="Comma 4 5 3 2 5 2 2" xfId="17953"/>
    <cellStyle name="Comma 4 5 3 2 5 3" xfId="15101"/>
    <cellStyle name="Comma 4 5 3 2 6" xfId="2879"/>
    <cellStyle name="Comma 4 5 3 2 6 2" xfId="14527"/>
    <cellStyle name="Comma 4 5 3 2 7" xfId="10840"/>
    <cellStyle name="Comma 4 5 3 2 7 2" xfId="17379"/>
    <cellStyle name="Comma 4 5 3 2 8" xfId="13961"/>
    <cellStyle name="Comma 4 5 3 3" xfId="4569"/>
    <cellStyle name="Comma 4 5 3 3 2" xfId="11700"/>
    <cellStyle name="Comma 4 5 3 3 2 2" xfId="18239"/>
    <cellStyle name="Comma 4 5 3 3 3" xfId="15387"/>
    <cellStyle name="Comma 4 5 3 4" xfId="6841"/>
    <cellStyle name="Comma 4 5 3 4 2" xfId="12271"/>
    <cellStyle name="Comma 4 5 3 4 2 2" xfId="18810"/>
    <cellStyle name="Comma 4 5 3 4 3" xfId="15958"/>
    <cellStyle name="Comma 4 5 3 5" xfId="9113"/>
    <cellStyle name="Comma 4 5 3 5 2" xfId="12842"/>
    <cellStyle name="Comma 4 5 3 5 2 2" xfId="19381"/>
    <cellStyle name="Comma 4 5 3 5 3" xfId="16529"/>
    <cellStyle name="Comma 4 5 3 6" xfId="3172"/>
    <cellStyle name="Comma 4 5 3 6 2" xfId="11129"/>
    <cellStyle name="Comma 4 5 3 6 2 2" xfId="17668"/>
    <cellStyle name="Comma 4 5 3 6 3" xfId="14816"/>
    <cellStyle name="Comma 4 5 3 7" xfId="2599"/>
    <cellStyle name="Comma 4 5 3 7 2" xfId="14247"/>
    <cellStyle name="Comma 4 5 3 8" xfId="10560"/>
    <cellStyle name="Comma 4 5 3 8 2" xfId="17099"/>
    <cellStyle name="Comma 4 5 3 9" xfId="13676"/>
    <cellStyle name="Comma 4 5 4" xfId="695"/>
    <cellStyle name="Comma 4 5 4 2" xfId="1830"/>
    <cellStyle name="Comma 4 5 4 2 2" xfId="5250"/>
    <cellStyle name="Comma 4 5 4 2 2 2" xfId="11871"/>
    <cellStyle name="Comma 4 5 4 2 2 2 2" xfId="18410"/>
    <cellStyle name="Comma 4 5 4 2 2 3" xfId="15558"/>
    <cellStyle name="Comma 4 5 4 2 3" xfId="7522"/>
    <cellStyle name="Comma 4 5 4 2 3 2" xfId="12442"/>
    <cellStyle name="Comma 4 5 4 2 3 2 2" xfId="18981"/>
    <cellStyle name="Comma 4 5 4 2 3 3" xfId="16129"/>
    <cellStyle name="Comma 4 5 4 2 4" xfId="9794"/>
    <cellStyle name="Comma 4 5 4 2 4 2" xfId="13013"/>
    <cellStyle name="Comma 4 5 4 2 4 2 2" xfId="19552"/>
    <cellStyle name="Comma 4 5 4 2 4 3" xfId="16700"/>
    <cellStyle name="Comma 4 5 4 2 5" xfId="3343"/>
    <cellStyle name="Comma 4 5 4 2 5 2" xfId="11300"/>
    <cellStyle name="Comma 4 5 4 2 5 2 2" xfId="17839"/>
    <cellStyle name="Comma 4 5 4 2 5 3" xfId="14987"/>
    <cellStyle name="Comma 4 5 4 2 6" xfId="2767"/>
    <cellStyle name="Comma 4 5 4 2 6 2" xfId="14415"/>
    <cellStyle name="Comma 4 5 4 2 7" xfId="10728"/>
    <cellStyle name="Comma 4 5 4 2 7 2" xfId="17267"/>
    <cellStyle name="Comma 4 5 4 2 8" xfId="13847"/>
    <cellStyle name="Comma 4 5 4 3" xfId="4115"/>
    <cellStyle name="Comma 4 5 4 3 2" xfId="11586"/>
    <cellStyle name="Comma 4 5 4 3 2 2" xfId="18125"/>
    <cellStyle name="Comma 4 5 4 3 3" xfId="15273"/>
    <cellStyle name="Comma 4 5 4 4" xfId="6387"/>
    <cellStyle name="Comma 4 5 4 4 2" xfId="12157"/>
    <cellStyle name="Comma 4 5 4 4 2 2" xfId="18696"/>
    <cellStyle name="Comma 4 5 4 4 3" xfId="15844"/>
    <cellStyle name="Comma 4 5 4 5" xfId="8659"/>
    <cellStyle name="Comma 4 5 4 5 2" xfId="12728"/>
    <cellStyle name="Comma 4 5 4 5 2 2" xfId="19267"/>
    <cellStyle name="Comma 4 5 4 5 3" xfId="16415"/>
    <cellStyle name="Comma 4 5 4 6" xfId="3058"/>
    <cellStyle name="Comma 4 5 4 6 2" xfId="11015"/>
    <cellStyle name="Comma 4 5 4 6 2 2" xfId="17554"/>
    <cellStyle name="Comma 4 5 4 6 3" xfId="14702"/>
    <cellStyle name="Comma 4 5 4 7" xfId="2487"/>
    <cellStyle name="Comma 4 5 4 7 2" xfId="14135"/>
    <cellStyle name="Comma 4 5 4 8" xfId="10448"/>
    <cellStyle name="Comma 4 5 4 8 2" xfId="16987"/>
    <cellStyle name="Comma 4 5 4 9" xfId="13562"/>
    <cellStyle name="Comma 4 5 5" xfId="1376"/>
    <cellStyle name="Comma 4 5 5 2" xfId="4796"/>
    <cellStyle name="Comma 4 5 5 2 2" xfId="11757"/>
    <cellStyle name="Comma 4 5 5 2 2 2" xfId="18296"/>
    <cellStyle name="Comma 4 5 5 2 3" xfId="15444"/>
    <cellStyle name="Comma 4 5 5 3" xfId="7068"/>
    <cellStyle name="Comma 4 5 5 3 2" xfId="12328"/>
    <cellStyle name="Comma 4 5 5 3 2 2" xfId="18867"/>
    <cellStyle name="Comma 4 5 5 3 3" xfId="16015"/>
    <cellStyle name="Comma 4 5 5 4" xfId="9340"/>
    <cellStyle name="Comma 4 5 5 4 2" xfId="12899"/>
    <cellStyle name="Comma 4 5 5 4 2 2" xfId="19438"/>
    <cellStyle name="Comma 4 5 5 4 3" xfId="16586"/>
    <cellStyle name="Comma 4 5 5 5" xfId="3229"/>
    <cellStyle name="Comma 4 5 5 5 2" xfId="11186"/>
    <cellStyle name="Comma 4 5 5 5 2 2" xfId="17725"/>
    <cellStyle name="Comma 4 5 5 5 3" xfId="14873"/>
    <cellStyle name="Comma 4 5 5 6" xfId="2655"/>
    <cellStyle name="Comma 4 5 5 6 2" xfId="14303"/>
    <cellStyle name="Comma 4 5 5 7" xfId="10616"/>
    <cellStyle name="Comma 4 5 5 7 2" xfId="17155"/>
    <cellStyle name="Comma 4 5 5 8" xfId="13733"/>
    <cellStyle name="Comma 4 5 6" xfId="3661"/>
    <cellStyle name="Comma 4 5 6 2" xfId="11472"/>
    <cellStyle name="Comma 4 5 6 2 2" xfId="18011"/>
    <cellStyle name="Comma 4 5 6 3" xfId="15159"/>
    <cellStyle name="Comma 4 5 7" xfId="5933"/>
    <cellStyle name="Comma 4 5 7 2" xfId="12043"/>
    <cellStyle name="Comma 4 5 7 2 2" xfId="18582"/>
    <cellStyle name="Comma 4 5 7 3" xfId="15730"/>
    <cellStyle name="Comma 4 5 8" xfId="8205"/>
    <cellStyle name="Comma 4 5 8 2" xfId="12614"/>
    <cellStyle name="Comma 4 5 8 2 2" xfId="19153"/>
    <cellStyle name="Comma 4 5 8 3" xfId="16301"/>
    <cellStyle name="Comma 4 5 9" xfId="2944"/>
    <cellStyle name="Comma 4 5 9 2" xfId="10901"/>
    <cellStyle name="Comma 4 5 9 2 2" xfId="17440"/>
    <cellStyle name="Comma 4 5 9 3" xfId="14588"/>
    <cellStyle name="Comma 4 6" xfId="297"/>
    <cellStyle name="Comma 4 6 10" xfId="13462"/>
    <cellStyle name="Comma 4 6 2" xfId="751"/>
    <cellStyle name="Comma 4 6 2 2" xfId="1886"/>
    <cellStyle name="Comma 4 6 2 2 2" xfId="5306"/>
    <cellStyle name="Comma 4 6 2 2 2 2" xfId="11885"/>
    <cellStyle name="Comma 4 6 2 2 2 2 2" xfId="18424"/>
    <cellStyle name="Comma 4 6 2 2 2 3" xfId="15572"/>
    <cellStyle name="Comma 4 6 2 2 3" xfId="7578"/>
    <cellStyle name="Comma 4 6 2 2 3 2" xfId="12456"/>
    <cellStyle name="Comma 4 6 2 2 3 2 2" xfId="18995"/>
    <cellStyle name="Comma 4 6 2 2 3 3" xfId="16143"/>
    <cellStyle name="Comma 4 6 2 2 4" xfId="9850"/>
    <cellStyle name="Comma 4 6 2 2 4 2" xfId="13027"/>
    <cellStyle name="Comma 4 6 2 2 4 2 2" xfId="19566"/>
    <cellStyle name="Comma 4 6 2 2 4 3" xfId="16714"/>
    <cellStyle name="Comma 4 6 2 2 5" xfId="3357"/>
    <cellStyle name="Comma 4 6 2 2 5 2" xfId="11314"/>
    <cellStyle name="Comma 4 6 2 2 5 2 2" xfId="17853"/>
    <cellStyle name="Comma 4 6 2 2 5 3" xfId="15001"/>
    <cellStyle name="Comma 4 6 2 2 6" xfId="2781"/>
    <cellStyle name="Comma 4 6 2 2 6 2" xfId="14429"/>
    <cellStyle name="Comma 4 6 2 2 7" xfId="10742"/>
    <cellStyle name="Comma 4 6 2 2 7 2" xfId="17281"/>
    <cellStyle name="Comma 4 6 2 2 8" xfId="13861"/>
    <cellStyle name="Comma 4 6 2 3" xfId="4171"/>
    <cellStyle name="Comma 4 6 2 3 2" xfId="11600"/>
    <cellStyle name="Comma 4 6 2 3 2 2" xfId="18139"/>
    <cellStyle name="Comma 4 6 2 3 3" xfId="15287"/>
    <cellStyle name="Comma 4 6 2 4" xfId="6443"/>
    <cellStyle name="Comma 4 6 2 4 2" xfId="12171"/>
    <cellStyle name="Comma 4 6 2 4 2 2" xfId="18710"/>
    <cellStyle name="Comma 4 6 2 4 3" xfId="15858"/>
    <cellStyle name="Comma 4 6 2 5" xfId="8715"/>
    <cellStyle name="Comma 4 6 2 5 2" xfId="12742"/>
    <cellStyle name="Comma 4 6 2 5 2 2" xfId="19281"/>
    <cellStyle name="Comma 4 6 2 5 3" xfId="16429"/>
    <cellStyle name="Comma 4 6 2 6" xfId="3072"/>
    <cellStyle name="Comma 4 6 2 6 2" xfId="11029"/>
    <cellStyle name="Comma 4 6 2 6 2 2" xfId="17568"/>
    <cellStyle name="Comma 4 6 2 6 3" xfId="14716"/>
    <cellStyle name="Comma 4 6 2 7" xfId="2501"/>
    <cellStyle name="Comma 4 6 2 7 2" xfId="14149"/>
    <cellStyle name="Comma 4 6 2 8" xfId="10462"/>
    <cellStyle name="Comma 4 6 2 8 2" xfId="17001"/>
    <cellStyle name="Comma 4 6 2 9" xfId="13576"/>
    <cellStyle name="Comma 4 6 3" xfId="1432"/>
    <cellStyle name="Comma 4 6 3 2" xfId="4852"/>
    <cellStyle name="Comma 4 6 3 2 2" xfId="11771"/>
    <cellStyle name="Comma 4 6 3 2 2 2" xfId="18310"/>
    <cellStyle name="Comma 4 6 3 2 3" xfId="15458"/>
    <cellStyle name="Comma 4 6 3 3" xfId="7124"/>
    <cellStyle name="Comma 4 6 3 3 2" xfId="12342"/>
    <cellStyle name="Comma 4 6 3 3 2 2" xfId="18881"/>
    <cellStyle name="Comma 4 6 3 3 3" xfId="16029"/>
    <cellStyle name="Comma 4 6 3 4" xfId="9396"/>
    <cellStyle name="Comma 4 6 3 4 2" xfId="12913"/>
    <cellStyle name="Comma 4 6 3 4 2 2" xfId="19452"/>
    <cellStyle name="Comma 4 6 3 4 3" xfId="16600"/>
    <cellStyle name="Comma 4 6 3 5" xfId="3243"/>
    <cellStyle name="Comma 4 6 3 5 2" xfId="11200"/>
    <cellStyle name="Comma 4 6 3 5 2 2" xfId="17739"/>
    <cellStyle name="Comma 4 6 3 5 3" xfId="14887"/>
    <cellStyle name="Comma 4 6 3 6" xfId="2669"/>
    <cellStyle name="Comma 4 6 3 6 2" xfId="14317"/>
    <cellStyle name="Comma 4 6 3 7" xfId="10630"/>
    <cellStyle name="Comma 4 6 3 7 2" xfId="17169"/>
    <cellStyle name="Comma 4 6 3 8" xfId="13747"/>
    <cellStyle name="Comma 4 6 4" xfId="3717"/>
    <cellStyle name="Comma 4 6 4 2" xfId="11486"/>
    <cellStyle name="Comma 4 6 4 2 2" xfId="18025"/>
    <cellStyle name="Comma 4 6 4 3" xfId="15173"/>
    <cellStyle name="Comma 4 6 5" xfId="5989"/>
    <cellStyle name="Comma 4 6 5 2" xfId="12057"/>
    <cellStyle name="Comma 4 6 5 2 2" xfId="18596"/>
    <cellStyle name="Comma 4 6 5 3" xfId="15744"/>
    <cellStyle name="Comma 4 6 6" xfId="8261"/>
    <cellStyle name="Comma 4 6 6 2" xfId="12628"/>
    <cellStyle name="Comma 4 6 6 2 2" xfId="19167"/>
    <cellStyle name="Comma 4 6 6 3" xfId="16315"/>
    <cellStyle name="Comma 4 6 7" xfId="2958"/>
    <cellStyle name="Comma 4 6 7 2" xfId="10915"/>
    <cellStyle name="Comma 4 6 7 2 2" xfId="17454"/>
    <cellStyle name="Comma 4 6 7 3" xfId="14602"/>
    <cellStyle name="Comma 4 6 8" xfId="2389"/>
    <cellStyle name="Comma 4 6 8 2" xfId="14037"/>
    <cellStyle name="Comma 4 6 9" xfId="10350"/>
    <cellStyle name="Comma 4 6 9 2" xfId="16889"/>
    <cellStyle name="Comma 4 7" xfId="978"/>
    <cellStyle name="Comma 4 7 2" xfId="2113"/>
    <cellStyle name="Comma 4 7 2 2" xfId="5533"/>
    <cellStyle name="Comma 4 7 2 2 2" xfId="11942"/>
    <cellStyle name="Comma 4 7 2 2 2 2" xfId="18481"/>
    <cellStyle name="Comma 4 7 2 2 3" xfId="15629"/>
    <cellStyle name="Comma 4 7 2 3" xfId="7805"/>
    <cellStyle name="Comma 4 7 2 3 2" xfId="12513"/>
    <cellStyle name="Comma 4 7 2 3 2 2" xfId="19052"/>
    <cellStyle name="Comma 4 7 2 3 3" xfId="16200"/>
    <cellStyle name="Comma 4 7 2 4" xfId="10077"/>
    <cellStyle name="Comma 4 7 2 4 2" xfId="13084"/>
    <cellStyle name="Comma 4 7 2 4 2 2" xfId="19623"/>
    <cellStyle name="Comma 4 7 2 4 3" xfId="16771"/>
    <cellStyle name="Comma 4 7 2 5" xfId="3414"/>
    <cellStyle name="Comma 4 7 2 5 2" xfId="11371"/>
    <cellStyle name="Comma 4 7 2 5 2 2" xfId="17910"/>
    <cellStyle name="Comma 4 7 2 5 3" xfId="15058"/>
    <cellStyle name="Comma 4 7 2 6" xfId="2837"/>
    <cellStyle name="Comma 4 7 2 6 2" xfId="14485"/>
    <cellStyle name="Comma 4 7 2 7" xfId="10798"/>
    <cellStyle name="Comma 4 7 2 7 2" xfId="17337"/>
    <cellStyle name="Comma 4 7 2 8" xfId="13918"/>
    <cellStyle name="Comma 4 7 3" xfId="4398"/>
    <cellStyle name="Comma 4 7 3 2" xfId="11657"/>
    <cellStyle name="Comma 4 7 3 2 2" xfId="18196"/>
    <cellStyle name="Comma 4 7 3 3" xfId="15344"/>
    <cellStyle name="Comma 4 7 4" xfId="6670"/>
    <cellStyle name="Comma 4 7 4 2" xfId="12228"/>
    <cellStyle name="Comma 4 7 4 2 2" xfId="18767"/>
    <cellStyle name="Comma 4 7 4 3" xfId="15915"/>
    <cellStyle name="Comma 4 7 5" xfId="8942"/>
    <cellStyle name="Comma 4 7 5 2" xfId="12799"/>
    <cellStyle name="Comma 4 7 5 2 2" xfId="19338"/>
    <cellStyle name="Comma 4 7 5 3" xfId="16486"/>
    <cellStyle name="Comma 4 7 6" xfId="3129"/>
    <cellStyle name="Comma 4 7 6 2" xfId="11086"/>
    <cellStyle name="Comma 4 7 6 2 2" xfId="17625"/>
    <cellStyle name="Comma 4 7 6 3" xfId="14773"/>
    <cellStyle name="Comma 4 7 7" xfId="2557"/>
    <cellStyle name="Comma 4 7 7 2" xfId="14205"/>
    <cellStyle name="Comma 4 7 8" xfId="10518"/>
    <cellStyle name="Comma 4 7 8 2" xfId="17057"/>
    <cellStyle name="Comma 4 7 9" xfId="13633"/>
    <cellStyle name="Comma 4 8" xfId="524"/>
    <cellStyle name="Comma 4 8 2" xfId="1659"/>
    <cellStyle name="Comma 4 8 2 2" xfId="5079"/>
    <cellStyle name="Comma 4 8 2 2 2" xfId="11828"/>
    <cellStyle name="Comma 4 8 2 2 2 2" xfId="18367"/>
    <cellStyle name="Comma 4 8 2 2 3" xfId="15515"/>
    <cellStyle name="Comma 4 8 2 3" xfId="7351"/>
    <cellStyle name="Comma 4 8 2 3 2" xfId="12399"/>
    <cellStyle name="Comma 4 8 2 3 2 2" xfId="18938"/>
    <cellStyle name="Comma 4 8 2 3 3" xfId="16086"/>
    <cellStyle name="Comma 4 8 2 4" xfId="9623"/>
    <cellStyle name="Comma 4 8 2 4 2" xfId="12970"/>
    <cellStyle name="Comma 4 8 2 4 2 2" xfId="19509"/>
    <cellStyle name="Comma 4 8 2 4 3" xfId="16657"/>
    <cellStyle name="Comma 4 8 2 5" xfId="3300"/>
    <cellStyle name="Comma 4 8 2 5 2" xfId="11257"/>
    <cellStyle name="Comma 4 8 2 5 2 2" xfId="17796"/>
    <cellStyle name="Comma 4 8 2 5 3" xfId="14944"/>
    <cellStyle name="Comma 4 8 2 6" xfId="2725"/>
    <cellStyle name="Comma 4 8 2 6 2" xfId="14373"/>
    <cellStyle name="Comma 4 8 2 7" xfId="10686"/>
    <cellStyle name="Comma 4 8 2 7 2" xfId="17225"/>
    <cellStyle name="Comma 4 8 2 8" xfId="13804"/>
    <cellStyle name="Comma 4 8 3" xfId="3944"/>
    <cellStyle name="Comma 4 8 3 2" xfId="11543"/>
    <cellStyle name="Comma 4 8 3 2 2" xfId="18082"/>
    <cellStyle name="Comma 4 8 3 3" xfId="15230"/>
    <cellStyle name="Comma 4 8 4" xfId="6216"/>
    <cellStyle name="Comma 4 8 4 2" xfId="12114"/>
    <cellStyle name="Comma 4 8 4 2 2" xfId="18653"/>
    <cellStyle name="Comma 4 8 4 3" xfId="15801"/>
    <cellStyle name="Comma 4 8 5" xfId="8488"/>
    <cellStyle name="Comma 4 8 5 2" xfId="12685"/>
    <cellStyle name="Comma 4 8 5 2 2" xfId="19224"/>
    <cellStyle name="Comma 4 8 5 3" xfId="16372"/>
    <cellStyle name="Comma 4 8 6" xfId="3015"/>
    <cellStyle name="Comma 4 8 6 2" xfId="10972"/>
    <cellStyle name="Comma 4 8 6 2 2" xfId="17511"/>
    <cellStyle name="Comma 4 8 6 3" xfId="14659"/>
    <cellStyle name="Comma 4 8 7" xfId="2445"/>
    <cellStyle name="Comma 4 8 7 2" xfId="14093"/>
    <cellStyle name="Comma 4 8 8" xfId="10406"/>
    <cellStyle name="Comma 4 8 8 2" xfId="16945"/>
    <cellStyle name="Comma 4 8 9" xfId="13519"/>
    <cellStyle name="Comma 4 9" xfId="1205"/>
    <cellStyle name="Comma 4 9 2" xfId="4625"/>
    <cellStyle name="Comma 4 9 2 2" xfId="11714"/>
    <cellStyle name="Comma 4 9 2 2 2" xfId="18253"/>
    <cellStyle name="Comma 4 9 2 3" xfId="15401"/>
    <cellStyle name="Comma 4 9 3" xfId="6897"/>
    <cellStyle name="Comma 4 9 3 2" xfId="12285"/>
    <cellStyle name="Comma 4 9 3 2 2" xfId="18824"/>
    <cellStyle name="Comma 4 9 3 3" xfId="15972"/>
    <cellStyle name="Comma 4 9 4" xfId="9169"/>
    <cellStyle name="Comma 4 9 4 2" xfId="12856"/>
    <cellStyle name="Comma 4 9 4 2 2" xfId="19395"/>
    <cellStyle name="Comma 4 9 4 3" xfId="16543"/>
    <cellStyle name="Comma 4 9 5" xfId="3186"/>
    <cellStyle name="Comma 4 9 5 2" xfId="11143"/>
    <cellStyle name="Comma 4 9 5 2 2" xfId="17682"/>
    <cellStyle name="Comma 4 9 5 3" xfId="14830"/>
    <cellStyle name="Comma 4 9 6" xfId="2613"/>
    <cellStyle name="Comma 4 9 6 2" xfId="14261"/>
    <cellStyle name="Comma 4 9 7" xfId="10574"/>
    <cellStyle name="Comma 4 9 7 2" xfId="17113"/>
    <cellStyle name="Comma 4 9 8" xfId="13690"/>
    <cellStyle name="Comma 40" xfId="13229"/>
    <cellStyle name="Comma 40 2" xfId="19738"/>
    <cellStyle name="Comma 41" xfId="13230"/>
    <cellStyle name="Comma 41 2" xfId="19739"/>
    <cellStyle name="Comma 42" xfId="13231"/>
    <cellStyle name="Comma 42 10" xfId="13232"/>
    <cellStyle name="Comma 42 10 2" xfId="19741"/>
    <cellStyle name="Comma 42 11" xfId="19740"/>
    <cellStyle name="Comma 42 2" xfId="13233"/>
    <cellStyle name="Comma 42 2 2" xfId="19742"/>
    <cellStyle name="Comma 42 3" xfId="13234"/>
    <cellStyle name="Comma 42 3 2" xfId="19743"/>
    <cellStyle name="Comma 42 4" xfId="13235"/>
    <cellStyle name="Comma 42 4 2" xfId="19744"/>
    <cellStyle name="Comma 42 5" xfId="13236"/>
    <cellStyle name="Comma 42 5 2" xfId="19745"/>
    <cellStyle name="Comma 42 6" xfId="13237"/>
    <cellStyle name="Comma 42 6 2" xfId="19746"/>
    <cellStyle name="Comma 42 7" xfId="13238"/>
    <cellStyle name="Comma 42 7 2" xfId="19747"/>
    <cellStyle name="Comma 42 8" xfId="13239"/>
    <cellStyle name="Comma 42 8 2" xfId="19748"/>
    <cellStyle name="Comma 42 9" xfId="13240"/>
    <cellStyle name="Comma 42 9 2" xfId="19749"/>
    <cellStyle name="Comma 43" xfId="13241"/>
    <cellStyle name="Comma 43 2" xfId="19750"/>
    <cellStyle name="Comma 44" xfId="13242"/>
    <cellStyle name="Comma 44 2" xfId="19751"/>
    <cellStyle name="Comma 45" xfId="13188"/>
    <cellStyle name="Comma 45 2" xfId="13189"/>
    <cellStyle name="Comma 45 2 2" xfId="19698"/>
    <cellStyle name="Comma 45 3" xfId="19697"/>
    <cellStyle name="Comma 46" xfId="13243"/>
    <cellStyle name="Comma 46 2" xfId="19752"/>
    <cellStyle name="Comma 47" xfId="13244"/>
    <cellStyle name="Comma 47 2" xfId="19753"/>
    <cellStyle name="Comma 48" xfId="13245"/>
    <cellStyle name="Comma 48 2" xfId="19754"/>
    <cellStyle name="Comma 49" xfId="13246"/>
    <cellStyle name="Comma 49 2" xfId="19755"/>
    <cellStyle name="Comma 5" xfId="59"/>
    <cellStyle name="Comma 5 10" xfId="3492"/>
    <cellStyle name="Comma 5 10 2" xfId="11430"/>
    <cellStyle name="Comma 5 10 2 2" xfId="17969"/>
    <cellStyle name="Comma 5 10 3" xfId="15117"/>
    <cellStyle name="Comma 5 11" xfId="5764"/>
    <cellStyle name="Comma 5 11 2" xfId="12001"/>
    <cellStyle name="Comma 5 11 2 2" xfId="18540"/>
    <cellStyle name="Comma 5 11 3" xfId="15688"/>
    <cellStyle name="Comma 5 12" xfId="8036"/>
    <cellStyle name="Comma 5 12 2" xfId="12572"/>
    <cellStyle name="Comma 5 12 2 2" xfId="19111"/>
    <cellStyle name="Comma 5 12 3" xfId="16259"/>
    <cellStyle name="Comma 5 13" xfId="2897"/>
    <cellStyle name="Comma 5 13 2" xfId="10857"/>
    <cellStyle name="Comma 5 13 2 2" xfId="17396"/>
    <cellStyle name="Comma 5 13 3" xfId="14544"/>
    <cellStyle name="Comma 5 14" xfId="2332"/>
    <cellStyle name="Comma 5 14 2" xfId="13980"/>
    <cellStyle name="Comma 5 15" xfId="10293"/>
    <cellStyle name="Comma 5 15 2" xfId="16832"/>
    <cellStyle name="Comma 5 16" xfId="13178"/>
    <cellStyle name="Comma 5 16 2" xfId="19689"/>
    <cellStyle name="Comma 5 17" xfId="13247"/>
    <cellStyle name="Comma 5 17 2" xfId="19756"/>
    <cellStyle name="Comma 5 18" xfId="13404"/>
    <cellStyle name="Comma 5 2" xfId="89"/>
    <cellStyle name="Comma 5 2 10" xfId="5792"/>
    <cellStyle name="Comma 5 2 10 2" xfId="12008"/>
    <cellStyle name="Comma 5 2 10 2 2" xfId="18547"/>
    <cellStyle name="Comma 5 2 10 3" xfId="15695"/>
    <cellStyle name="Comma 5 2 11" xfId="8064"/>
    <cellStyle name="Comma 5 2 11 2" xfId="12579"/>
    <cellStyle name="Comma 5 2 11 2 2" xfId="19118"/>
    <cellStyle name="Comma 5 2 11 3" xfId="16266"/>
    <cellStyle name="Comma 5 2 12" xfId="2906"/>
    <cellStyle name="Comma 5 2 12 2" xfId="10865"/>
    <cellStyle name="Comma 5 2 12 2 2" xfId="17404"/>
    <cellStyle name="Comma 5 2 12 3" xfId="14552"/>
    <cellStyle name="Comma 5 2 13" xfId="2340"/>
    <cellStyle name="Comma 5 2 13 2" xfId="13988"/>
    <cellStyle name="Comma 5 2 14" xfId="10301"/>
    <cellStyle name="Comma 5 2 14 2" xfId="16840"/>
    <cellStyle name="Comma 5 2 15" xfId="13248"/>
    <cellStyle name="Comma 5 2 15 2" xfId="19757"/>
    <cellStyle name="Comma 5 2 16" xfId="13412"/>
    <cellStyle name="Comma 5 2 2" xfId="201"/>
    <cellStyle name="Comma 5 2 2 10" xfId="2368"/>
    <cellStyle name="Comma 5 2 2 10 2" xfId="14016"/>
    <cellStyle name="Comma 5 2 2 11" xfId="10329"/>
    <cellStyle name="Comma 5 2 2 11 2" xfId="16868"/>
    <cellStyle name="Comma 5 2 2 12" xfId="13440"/>
    <cellStyle name="Comma 5 2 2 2" xfId="439"/>
    <cellStyle name="Comma 5 2 2 2 10" xfId="13498"/>
    <cellStyle name="Comma 5 2 2 2 2" xfId="893"/>
    <cellStyle name="Comma 5 2 2 2 2 2" xfId="2028"/>
    <cellStyle name="Comma 5 2 2 2 2 2 2" xfId="5448"/>
    <cellStyle name="Comma 5 2 2 2 2 2 2 2" xfId="11921"/>
    <cellStyle name="Comma 5 2 2 2 2 2 2 2 2" xfId="18460"/>
    <cellStyle name="Comma 5 2 2 2 2 2 2 3" xfId="15608"/>
    <cellStyle name="Comma 5 2 2 2 2 2 3" xfId="7720"/>
    <cellStyle name="Comma 5 2 2 2 2 2 3 2" xfId="12492"/>
    <cellStyle name="Comma 5 2 2 2 2 2 3 2 2" xfId="19031"/>
    <cellStyle name="Comma 5 2 2 2 2 2 3 3" xfId="16179"/>
    <cellStyle name="Comma 5 2 2 2 2 2 4" xfId="9992"/>
    <cellStyle name="Comma 5 2 2 2 2 2 4 2" xfId="13063"/>
    <cellStyle name="Comma 5 2 2 2 2 2 4 2 2" xfId="19602"/>
    <cellStyle name="Comma 5 2 2 2 2 2 4 3" xfId="16750"/>
    <cellStyle name="Comma 5 2 2 2 2 2 5" xfId="3393"/>
    <cellStyle name="Comma 5 2 2 2 2 2 5 2" xfId="11350"/>
    <cellStyle name="Comma 5 2 2 2 2 2 5 2 2" xfId="17889"/>
    <cellStyle name="Comma 5 2 2 2 2 2 5 3" xfId="15037"/>
    <cellStyle name="Comma 5 2 2 2 2 2 6" xfId="2817"/>
    <cellStyle name="Comma 5 2 2 2 2 2 6 2" xfId="14465"/>
    <cellStyle name="Comma 5 2 2 2 2 2 7" xfId="10778"/>
    <cellStyle name="Comma 5 2 2 2 2 2 7 2" xfId="17317"/>
    <cellStyle name="Comma 5 2 2 2 2 2 8" xfId="13897"/>
    <cellStyle name="Comma 5 2 2 2 2 3" xfId="4313"/>
    <cellStyle name="Comma 5 2 2 2 2 3 2" xfId="11636"/>
    <cellStyle name="Comma 5 2 2 2 2 3 2 2" xfId="18175"/>
    <cellStyle name="Comma 5 2 2 2 2 3 3" xfId="15323"/>
    <cellStyle name="Comma 5 2 2 2 2 4" xfId="6585"/>
    <cellStyle name="Comma 5 2 2 2 2 4 2" xfId="12207"/>
    <cellStyle name="Comma 5 2 2 2 2 4 2 2" xfId="18746"/>
    <cellStyle name="Comma 5 2 2 2 2 4 3" xfId="15894"/>
    <cellStyle name="Comma 5 2 2 2 2 5" xfId="8857"/>
    <cellStyle name="Comma 5 2 2 2 2 5 2" xfId="12778"/>
    <cellStyle name="Comma 5 2 2 2 2 5 2 2" xfId="19317"/>
    <cellStyle name="Comma 5 2 2 2 2 5 3" xfId="16465"/>
    <cellStyle name="Comma 5 2 2 2 2 6" xfId="3108"/>
    <cellStyle name="Comma 5 2 2 2 2 6 2" xfId="11065"/>
    <cellStyle name="Comma 5 2 2 2 2 6 2 2" xfId="17604"/>
    <cellStyle name="Comma 5 2 2 2 2 6 3" xfId="14752"/>
    <cellStyle name="Comma 5 2 2 2 2 7" xfId="2537"/>
    <cellStyle name="Comma 5 2 2 2 2 7 2" xfId="14185"/>
    <cellStyle name="Comma 5 2 2 2 2 8" xfId="10498"/>
    <cellStyle name="Comma 5 2 2 2 2 8 2" xfId="17037"/>
    <cellStyle name="Comma 5 2 2 2 2 9" xfId="13612"/>
    <cellStyle name="Comma 5 2 2 2 3" xfId="1574"/>
    <cellStyle name="Comma 5 2 2 2 3 2" xfId="4994"/>
    <cellStyle name="Comma 5 2 2 2 3 2 2" xfId="11807"/>
    <cellStyle name="Comma 5 2 2 2 3 2 2 2" xfId="18346"/>
    <cellStyle name="Comma 5 2 2 2 3 2 3" xfId="15494"/>
    <cellStyle name="Comma 5 2 2 2 3 3" xfId="7266"/>
    <cellStyle name="Comma 5 2 2 2 3 3 2" xfId="12378"/>
    <cellStyle name="Comma 5 2 2 2 3 3 2 2" xfId="18917"/>
    <cellStyle name="Comma 5 2 2 2 3 3 3" xfId="16065"/>
    <cellStyle name="Comma 5 2 2 2 3 4" xfId="9538"/>
    <cellStyle name="Comma 5 2 2 2 3 4 2" xfId="12949"/>
    <cellStyle name="Comma 5 2 2 2 3 4 2 2" xfId="19488"/>
    <cellStyle name="Comma 5 2 2 2 3 4 3" xfId="16636"/>
    <cellStyle name="Comma 5 2 2 2 3 5" xfId="3279"/>
    <cellStyle name="Comma 5 2 2 2 3 5 2" xfId="11236"/>
    <cellStyle name="Comma 5 2 2 2 3 5 2 2" xfId="17775"/>
    <cellStyle name="Comma 5 2 2 2 3 5 3" xfId="14923"/>
    <cellStyle name="Comma 5 2 2 2 3 6" xfId="2705"/>
    <cellStyle name="Comma 5 2 2 2 3 6 2" xfId="14353"/>
    <cellStyle name="Comma 5 2 2 2 3 7" xfId="10666"/>
    <cellStyle name="Comma 5 2 2 2 3 7 2" xfId="17205"/>
    <cellStyle name="Comma 5 2 2 2 3 8" xfId="13783"/>
    <cellStyle name="Comma 5 2 2 2 4" xfId="3859"/>
    <cellStyle name="Comma 5 2 2 2 4 2" xfId="11522"/>
    <cellStyle name="Comma 5 2 2 2 4 2 2" xfId="18061"/>
    <cellStyle name="Comma 5 2 2 2 4 3" xfId="15209"/>
    <cellStyle name="Comma 5 2 2 2 5" xfId="6131"/>
    <cellStyle name="Comma 5 2 2 2 5 2" xfId="12093"/>
    <cellStyle name="Comma 5 2 2 2 5 2 2" xfId="18632"/>
    <cellStyle name="Comma 5 2 2 2 5 3" xfId="15780"/>
    <cellStyle name="Comma 5 2 2 2 6" xfId="8403"/>
    <cellStyle name="Comma 5 2 2 2 6 2" xfId="12664"/>
    <cellStyle name="Comma 5 2 2 2 6 2 2" xfId="19203"/>
    <cellStyle name="Comma 5 2 2 2 6 3" xfId="16351"/>
    <cellStyle name="Comma 5 2 2 2 7" xfId="2994"/>
    <cellStyle name="Comma 5 2 2 2 7 2" xfId="10951"/>
    <cellStyle name="Comma 5 2 2 2 7 2 2" xfId="17490"/>
    <cellStyle name="Comma 5 2 2 2 7 3" xfId="14638"/>
    <cellStyle name="Comma 5 2 2 2 8" xfId="2425"/>
    <cellStyle name="Comma 5 2 2 2 8 2" xfId="14073"/>
    <cellStyle name="Comma 5 2 2 2 9" xfId="10386"/>
    <cellStyle name="Comma 5 2 2 2 9 2" xfId="16925"/>
    <cellStyle name="Comma 5 2 2 3" xfId="1120"/>
    <cellStyle name="Comma 5 2 2 3 2" xfId="2255"/>
    <cellStyle name="Comma 5 2 2 3 2 2" xfId="5675"/>
    <cellStyle name="Comma 5 2 2 3 2 2 2" xfId="11978"/>
    <cellStyle name="Comma 5 2 2 3 2 2 2 2" xfId="18517"/>
    <cellStyle name="Comma 5 2 2 3 2 2 3" xfId="15665"/>
    <cellStyle name="Comma 5 2 2 3 2 3" xfId="7947"/>
    <cellStyle name="Comma 5 2 2 3 2 3 2" xfId="12549"/>
    <cellStyle name="Comma 5 2 2 3 2 3 2 2" xfId="19088"/>
    <cellStyle name="Comma 5 2 2 3 2 3 3" xfId="16236"/>
    <cellStyle name="Comma 5 2 2 3 2 4" xfId="10219"/>
    <cellStyle name="Comma 5 2 2 3 2 4 2" xfId="13120"/>
    <cellStyle name="Comma 5 2 2 3 2 4 2 2" xfId="19659"/>
    <cellStyle name="Comma 5 2 2 3 2 4 3" xfId="16807"/>
    <cellStyle name="Comma 5 2 2 3 2 5" xfId="3450"/>
    <cellStyle name="Comma 5 2 2 3 2 5 2" xfId="11407"/>
    <cellStyle name="Comma 5 2 2 3 2 5 2 2" xfId="17946"/>
    <cellStyle name="Comma 5 2 2 3 2 5 3" xfId="15094"/>
    <cellStyle name="Comma 5 2 2 3 2 6" xfId="2873"/>
    <cellStyle name="Comma 5 2 2 3 2 6 2" xfId="14521"/>
    <cellStyle name="Comma 5 2 2 3 2 7" xfId="10834"/>
    <cellStyle name="Comma 5 2 2 3 2 7 2" xfId="17373"/>
    <cellStyle name="Comma 5 2 2 3 2 8" xfId="13954"/>
    <cellStyle name="Comma 5 2 2 3 3" xfId="4540"/>
    <cellStyle name="Comma 5 2 2 3 3 2" xfId="11693"/>
    <cellStyle name="Comma 5 2 2 3 3 2 2" xfId="18232"/>
    <cellStyle name="Comma 5 2 2 3 3 3" xfId="15380"/>
    <cellStyle name="Comma 5 2 2 3 4" xfId="6812"/>
    <cellStyle name="Comma 5 2 2 3 4 2" xfId="12264"/>
    <cellStyle name="Comma 5 2 2 3 4 2 2" xfId="18803"/>
    <cellStyle name="Comma 5 2 2 3 4 3" xfId="15951"/>
    <cellStyle name="Comma 5 2 2 3 5" xfId="9084"/>
    <cellStyle name="Comma 5 2 2 3 5 2" xfId="12835"/>
    <cellStyle name="Comma 5 2 2 3 5 2 2" xfId="19374"/>
    <cellStyle name="Comma 5 2 2 3 5 3" xfId="16522"/>
    <cellStyle name="Comma 5 2 2 3 6" xfId="3165"/>
    <cellStyle name="Comma 5 2 2 3 6 2" xfId="11122"/>
    <cellStyle name="Comma 5 2 2 3 6 2 2" xfId="17661"/>
    <cellStyle name="Comma 5 2 2 3 6 3" xfId="14809"/>
    <cellStyle name="Comma 5 2 2 3 7" xfId="2593"/>
    <cellStyle name="Comma 5 2 2 3 7 2" xfId="14241"/>
    <cellStyle name="Comma 5 2 2 3 8" xfId="10554"/>
    <cellStyle name="Comma 5 2 2 3 8 2" xfId="17093"/>
    <cellStyle name="Comma 5 2 2 3 9" xfId="13669"/>
    <cellStyle name="Comma 5 2 2 4" xfId="666"/>
    <cellStyle name="Comma 5 2 2 4 2" xfId="1801"/>
    <cellStyle name="Comma 5 2 2 4 2 2" xfId="5221"/>
    <cellStyle name="Comma 5 2 2 4 2 2 2" xfId="11864"/>
    <cellStyle name="Comma 5 2 2 4 2 2 2 2" xfId="18403"/>
    <cellStyle name="Comma 5 2 2 4 2 2 3" xfId="15551"/>
    <cellStyle name="Comma 5 2 2 4 2 3" xfId="7493"/>
    <cellStyle name="Comma 5 2 2 4 2 3 2" xfId="12435"/>
    <cellStyle name="Comma 5 2 2 4 2 3 2 2" xfId="18974"/>
    <cellStyle name="Comma 5 2 2 4 2 3 3" xfId="16122"/>
    <cellStyle name="Comma 5 2 2 4 2 4" xfId="9765"/>
    <cellStyle name="Comma 5 2 2 4 2 4 2" xfId="13006"/>
    <cellStyle name="Comma 5 2 2 4 2 4 2 2" xfId="19545"/>
    <cellStyle name="Comma 5 2 2 4 2 4 3" xfId="16693"/>
    <cellStyle name="Comma 5 2 2 4 2 5" xfId="3336"/>
    <cellStyle name="Comma 5 2 2 4 2 5 2" xfId="11293"/>
    <cellStyle name="Comma 5 2 2 4 2 5 2 2" xfId="17832"/>
    <cellStyle name="Comma 5 2 2 4 2 5 3" xfId="14980"/>
    <cellStyle name="Comma 5 2 2 4 2 6" xfId="2761"/>
    <cellStyle name="Comma 5 2 2 4 2 6 2" xfId="14409"/>
    <cellStyle name="Comma 5 2 2 4 2 7" xfId="10722"/>
    <cellStyle name="Comma 5 2 2 4 2 7 2" xfId="17261"/>
    <cellStyle name="Comma 5 2 2 4 2 8" xfId="13840"/>
    <cellStyle name="Comma 5 2 2 4 3" xfId="4086"/>
    <cellStyle name="Comma 5 2 2 4 3 2" xfId="11579"/>
    <cellStyle name="Comma 5 2 2 4 3 2 2" xfId="18118"/>
    <cellStyle name="Comma 5 2 2 4 3 3" xfId="15266"/>
    <cellStyle name="Comma 5 2 2 4 4" xfId="6358"/>
    <cellStyle name="Comma 5 2 2 4 4 2" xfId="12150"/>
    <cellStyle name="Comma 5 2 2 4 4 2 2" xfId="18689"/>
    <cellStyle name="Comma 5 2 2 4 4 3" xfId="15837"/>
    <cellStyle name="Comma 5 2 2 4 5" xfId="8630"/>
    <cellStyle name="Comma 5 2 2 4 5 2" xfId="12721"/>
    <cellStyle name="Comma 5 2 2 4 5 2 2" xfId="19260"/>
    <cellStyle name="Comma 5 2 2 4 5 3" xfId="16408"/>
    <cellStyle name="Comma 5 2 2 4 6" xfId="3051"/>
    <cellStyle name="Comma 5 2 2 4 6 2" xfId="11008"/>
    <cellStyle name="Comma 5 2 2 4 6 2 2" xfId="17547"/>
    <cellStyle name="Comma 5 2 2 4 6 3" xfId="14695"/>
    <cellStyle name="Comma 5 2 2 4 7" xfId="2481"/>
    <cellStyle name="Comma 5 2 2 4 7 2" xfId="14129"/>
    <cellStyle name="Comma 5 2 2 4 8" xfId="10442"/>
    <cellStyle name="Comma 5 2 2 4 8 2" xfId="16981"/>
    <cellStyle name="Comma 5 2 2 4 9" xfId="13555"/>
    <cellStyle name="Comma 5 2 2 5" xfId="1347"/>
    <cellStyle name="Comma 5 2 2 5 2" xfId="4767"/>
    <cellStyle name="Comma 5 2 2 5 2 2" xfId="11750"/>
    <cellStyle name="Comma 5 2 2 5 2 2 2" xfId="18289"/>
    <cellStyle name="Comma 5 2 2 5 2 3" xfId="15437"/>
    <cellStyle name="Comma 5 2 2 5 3" xfId="7039"/>
    <cellStyle name="Comma 5 2 2 5 3 2" xfId="12321"/>
    <cellStyle name="Comma 5 2 2 5 3 2 2" xfId="18860"/>
    <cellStyle name="Comma 5 2 2 5 3 3" xfId="16008"/>
    <cellStyle name="Comma 5 2 2 5 4" xfId="9311"/>
    <cellStyle name="Comma 5 2 2 5 4 2" xfId="12892"/>
    <cellStyle name="Comma 5 2 2 5 4 2 2" xfId="19431"/>
    <cellStyle name="Comma 5 2 2 5 4 3" xfId="16579"/>
    <cellStyle name="Comma 5 2 2 5 5" xfId="3222"/>
    <cellStyle name="Comma 5 2 2 5 5 2" xfId="11179"/>
    <cellStyle name="Comma 5 2 2 5 5 2 2" xfId="17718"/>
    <cellStyle name="Comma 5 2 2 5 5 3" xfId="14866"/>
    <cellStyle name="Comma 5 2 2 5 6" xfId="2649"/>
    <cellStyle name="Comma 5 2 2 5 6 2" xfId="14297"/>
    <cellStyle name="Comma 5 2 2 5 7" xfId="10610"/>
    <cellStyle name="Comma 5 2 2 5 7 2" xfId="17149"/>
    <cellStyle name="Comma 5 2 2 5 8" xfId="13726"/>
    <cellStyle name="Comma 5 2 2 6" xfId="3632"/>
    <cellStyle name="Comma 5 2 2 6 2" xfId="11465"/>
    <cellStyle name="Comma 5 2 2 6 2 2" xfId="18004"/>
    <cellStyle name="Comma 5 2 2 6 3" xfId="15152"/>
    <cellStyle name="Comma 5 2 2 7" xfId="5904"/>
    <cellStyle name="Comma 5 2 2 7 2" xfId="12036"/>
    <cellStyle name="Comma 5 2 2 7 2 2" xfId="18575"/>
    <cellStyle name="Comma 5 2 2 7 3" xfId="15723"/>
    <cellStyle name="Comma 5 2 2 8" xfId="8176"/>
    <cellStyle name="Comma 5 2 2 8 2" xfId="12607"/>
    <cellStyle name="Comma 5 2 2 8 2 2" xfId="19146"/>
    <cellStyle name="Comma 5 2 2 8 3" xfId="16294"/>
    <cellStyle name="Comma 5 2 2 9" xfId="2934"/>
    <cellStyle name="Comma 5 2 2 9 2" xfId="10893"/>
    <cellStyle name="Comma 5 2 2 9 2 2" xfId="17432"/>
    <cellStyle name="Comma 5 2 2 9 3" xfId="14580"/>
    <cellStyle name="Comma 5 2 3" xfId="145"/>
    <cellStyle name="Comma 5 2 3 10" xfId="2354"/>
    <cellStyle name="Comma 5 2 3 10 2" xfId="14002"/>
    <cellStyle name="Comma 5 2 3 11" xfId="10315"/>
    <cellStyle name="Comma 5 2 3 11 2" xfId="16854"/>
    <cellStyle name="Comma 5 2 3 12" xfId="13426"/>
    <cellStyle name="Comma 5 2 3 2" xfId="383"/>
    <cellStyle name="Comma 5 2 3 2 10" xfId="13484"/>
    <cellStyle name="Comma 5 2 3 2 2" xfId="837"/>
    <cellStyle name="Comma 5 2 3 2 2 2" xfId="1972"/>
    <cellStyle name="Comma 5 2 3 2 2 2 2" xfId="5392"/>
    <cellStyle name="Comma 5 2 3 2 2 2 2 2" xfId="11907"/>
    <cellStyle name="Comma 5 2 3 2 2 2 2 2 2" xfId="18446"/>
    <cellStyle name="Comma 5 2 3 2 2 2 2 3" xfId="15594"/>
    <cellStyle name="Comma 5 2 3 2 2 2 3" xfId="7664"/>
    <cellStyle name="Comma 5 2 3 2 2 2 3 2" xfId="12478"/>
    <cellStyle name="Comma 5 2 3 2 2 2 3 2 2" xfId="19017"/>
    <cellStyle name="Comma 5 2 3 2 2 2 3 3" xfId="16165"/>
    <cellStyle name="Comma 5 2 3 2 2 2 4" xfId="9936"/>
    <cellStyle name="Comma 5 2 3 2 2 2 4 2" xfId="13049"/>
    <cellStyle name="Comma 5 2 3 2 2 2 4 2 2" xfId="19588"/>
    <cellStyle name="Comma 5 2 3 2 2 2 4 3" xfId="16736"/>
    <cellStyle name="Comma 5 2 3 2 2 2 5" xfId="3379"/>
    <cellStyle name="Comma 5 2 3 2 2 2 5 2" xfId="11336"/>
    <cellStyle name="Comma 5 2 3 2 2 2 5 2 2" xfId="17875"/>
    <cellStyle name="Comma 5 2 3 2 2 2 5 3" xfId="15023"/>
    <cellStyle name="Comma 5 2 3 2 2 2 6" xfId="2803"/>
    <cellStyle name="Comma 5 2 3 2 2 2 6 2" xfId="14451"/>
    <cellStyle name="Comma 5 2 3 2 2 2 7" xfId="10764"/>
    <cellStyle name="Comma 5 2 3 2 2 2 7 2" xfId="17303"/>
    <cellStyle name="Comma 5 2 3 2 2 2 8" xfId="13883"/>
    <cellStyle name="Comma 5 2 3 2 2 3" xfId="4257"/>
    <cellStyle name="Comma 5 2 3 2 2 3 2" xfId="11622"/>
    <cellStyle name="Comma 5 2 3 2 2 3 2 2" xfId="18161"/>
    <cellStyle name="Comma 5 2 3 2 2 3 3" xfId="15309"/>
    <cellStyle name="Comma 5 2 3 2 2 4" xfId="6529"/>
    <cellStyle name="Comma 5 2 3 2 2 4 2" xfId="12193"/>
    <cellStyle name="Comma 5 2 3 2 2 4 2 2" xfId="18732"/>
    <cellStyle name="Comma 5 2 3 2 2 4 3" xfId="15880"/>
    <cellStyle name="Comma 5 2 3 2 2 5" xfId="8801"/>
    <cellStyle name="Comma 5 2 3 2 2 5 2" xfId="12764"/>
    <cellStyle name="Comma 5 2 3 2 2 5 2 2" xfId="19303"/>
    <cellStyle name="Comma 5 2 3 2 2 5 3" xfId="16451"/>
    <cellStyle name="Comma 5 2 3 2 2 6" xfId="3094"/>
    <cellStyle name="Comma 5 2 3 2 2 6 2" xfId="11051"/>
    <cellStyle name="Comma 5 2 3 2 2 6 2 2" xfId="17590"/>
    <cellStyle name="Comma 5 2 3 2 2 6 3" xfId="14738"/>
    <cellStyle name="Comma 5 2 3 2 2 7" xfId="2523"/>
    <cellStyle name="Comma 5 2 3 2 2 7 2" xfId="14171"/>
    <cellStyle name="Comma 5 2 3 2 2 8" xfId="10484"/>
    <cellStyle name="Comma 5 2 3 2 2 8 2" xfId="17023"/>
    <cellStyle name="Comma 5 2 3 2 2 9" xfId="13598"/>
    <cellStyle name="Comma 5 2 3 2 3" xfId="1518"/>
    <cellStyle name="Comma 5 2 3 2 3 2" xfId="4938"/>
    <cellStyle name="Comma 5 2 3 2 3 2 2" xfId="11793"/>
    <cellStyle name="Comma 5 2 3 2 3 2 2 2" xfId="18332"/>
    <cellStyle name="Comma 5 2 3 2 3 2 3" xfId="15480"/>
    <cellStyle name="Comma 5 2 3 2 3 3" xfId="7210"/>
    <cellStyle name="Comma 5 2 3 2 3 3 2" xfId="12364"/>
    <cellStyle name="Comma 5 2 3 2 3 3 2 2" xfId="18903"/>
    <cellStyle name="Comma 5 2 3 2 3 3 3" xfId="16051"/>
    <cellStyle name="Comma 5 2 3 2 3 4" xfId="9482"/>
    <cellStyle name="Comma 5 2 3 2 3 4 2" xfId="12935"/>
    <cellStyle name="Comma 5 2 3 2 3 4 2 2" xfId="19474"/>
    <cellStyle name="Comma 5 2 3 2 3 4 3" xfId="16622"/>
    <cellStyle name="Comma 5 2 3 2 3 5" xfId="3265"/>
    <cellStyle name="Comma 5 2 3 2 3 5 2" xfId="11222"/>
    <cellStyle name="Comma 5 2 3 2 3 5 2 2" xfId="17761"/>
    <cellStyle name="Comma 5 2 3 2 3 5 3" xfId="14909"/>
    <cellStyle name="Comma 5 2 3 2 3 6" xfId="2691"/>
    <cellStyle name="Comma 5 2 3 2 3 6 2" xfId="14339"/>
    <cellStyle name="Comma 5 2 3 2 3 7" xfId="10652"/>
    <cellStyle name="Comma 5 2 3 2 3 7 2" xfId="17191"/>
    <cellStyle name="Comma 5 2 3 2 3 8" xfId="13769"/>
    <cellStyle name="Comma 5 2 3 2 4" xfId="3803"/>
    <cellStyle name="Comma 5 2 3 2 4 2" xfId="11508"/>
    <cellStyle name="Comma 5 2 3 2 4 2 2" xfId="18047"/>
    <cellStyle name="Comma 5 2 3 2 4 3" xfId="15195"/>
    <cellStyle name="Comma 5 2 3 2 5" xfId="6075"/>
    <cellStyle name="Comma 5 2 3 2 5 2" xfId="12079"/>
    <cellStyle name="Comma 5 2 3 2 5 2 2" xfId="18618"/>
    <cellStyle name="Comma 5 2 3 2 5 3" xfId="15766"/>
    <cellStyle name="Comma 5 2 3 2 6" xfId="8347"/>
    <cellStyle name="Comma 5 2 3 2 6 2" xfId="12650"/>
    <cellStyle name="Comma 5 2 3 2 6 2 2" xfId="19189"/>
    <cellStyle name="Comma 5 2 3 2 6 3" xfId="16337"/>
    <cellStyle name="Comma 5 2 3 2 7" xfId="2980"/>
    <cellStyle name="Comma 5 2 3 2 7 2" xfId="10937"/>
    <cellStyle name="Comma 5 2 3 2 7 2 2" xfId="17476"/>
    <cellStyle name="Comma 5 2 3 2 7 3" xfId="14624"/>
    <cellStyle name="Comma 5 2 3 2 8" xfId="2411"/>
    <cellStyle name="Comma 5 2 3 2 8 2" xfId="14059"/>
    <cellStyle name="Comma 5 2 3 2 9" xfId="10372"/>
    <cellStyle name="Comma 5 2 3 2 9 2" xfId="16911"/>
    <cellStyle name="Comma 5 2 3 3" xfId="1064"/>
    <cellStyle name="Comma 5 2 3 3 2" xfId="2199"/>
    <cellStyle name="Comma 5 2 3 3 2 2" xfId="5619"/>
    <cellStyle name="Comma 5 2 3 3 2 2 2" xfId="11964"/>
    <cellStyle name="Comma 5 2 3 3 2 2 2 2" xfId="18503"/>
    <cellStyle name="Comma 5 2 3 3 2 2 3" xfId="15651"/>
    <cellStyle name="Comma 5 2 3 3 2 3" xfId="7891"/>
    <cellStyle name="Comma 5 2 3 3 2 3 2" xfId="12535"/>
    <cellStyle name="Comma 5 2 3 3 2 3 2 2" xfId="19074"/>
    <cellStyle name="Comma 5 2 3 3 2 3 3" xfId="16222"/>
    <cellStyle name="Comma 5 2 3 3 2 4" xfId="10163"/>
    <cellStyle name="Comma 5 2 3 3 2 4 2" xfId="13106"/>
    <cellStyle name="Comma 5 2 3 3 2 4 2 2" xfId="19645"/>
    <cellStyle name="Comma 5 2 3 3 2 4 3" xfId="16793"/>
    <cellStyle name="Comma 5 2 3 3 2 5" xfId="3436"/>
    <cellStyle name="Comma 5 2 3 3 2 5 2" xfId="11393"/>
    <cellStyle name="Comma 5 2 3 3 2 5 2 2" xfId="17932"/>
    <cellStyle name="Comma 5 2 3 3 2 5 3" xfId="15080"/>
    <cellStyle name="Comma 5 2 3 3 2 6" xfId="2859"/>
    <cellStyle name="Comma 5 2 3 3 2 6 2" xfId="14507"/>
    <cellStyle name="Comma 5 2 3 3 2 7" xfId="10820"/>
    <cellStyle name="Comma 5 2 3 3 2 7 2" xfId="17359"/>
    <cellStyle name="Comma 5 2 3 3 2 8" xfId="13940"/>
    <cellStyle name="Comma 5 2 3 3 3" xfId="4484"/>
    <cellStyle name="Comma 5 2 3 3 3 2" xfId="11679"/>
    <cellStyle name="Comma 5 2 3 3 3 2 2" xfId="18218"/>
    <cellStyle name="Comma 5 2 3 3 3 3" xfId="15366"/>
    <cellStyle name="Comma 5 2 3 3 4" xfId="6756"/>
    <cellStyle name="Comma 5 2 3 3 4 2" xfId="12250"/>
    <cellStyle name="Comma 5 2 3 3 4 2 2" xfId="18789"/>
    <cellStyle name="Comma 5 2 3 3 4 3" xfId="15937"/>
    <cellStyle name="Comma 5 2 3 3 5" xfId="9028"/>
    <cellStyle name="Comma 5 2 3 3 5 2" xfId="12821"/>
    <cellStyle name="Comma 5 2 3 3 5 2 2" xfId="19360"/>
    <cellStyle name="Comma 5 2 3 3 5 3" xfId="16508"/>
    <cellStyle name="Comma 5 2 3 3 6" xfId="3151"/>
    <cellStyle name="Comma 5 2 3 3 6 2" xfId="11108"/>
    <cellStyle name="Comma 5 2 3 3 6 2 2" xfId="17647"/>
    <cellStyle name="Comma 5 2 3 3 6 3" xfId="14795"/>
    <cellStyle name="Comma 5 2 3 3 7" xfId="2579"/>
    <cellStyle name="Comma 5 2 3 3 7 2" xfId="14227"/>
    <cellStyle name="Comma 5 2 3 3 8" xfId="10540"/>
    <cellStyle name="Comma 5 2 3 3 8 2" xfId="17079"/>
    <cellStyle name="Comma 5 2 3 3 9" xfId="13655"/>
    <cellStyle name="Comma 5 2 3 4" xfId="610"/>
    <cellStyle name="Comma 5 2 3 4 2" xfId="1745"/>
    <cellStyle name="Comma 5 2 3 4 2 2" xfId="5165"/>
    <cellStyle name="Comma 5 2 3 4 2 2 2" xfId="11850"/>
    <cellStyle name="Comma 5 2 3 4 2 2 2 2" xfId="18389"/>
    <cellStyle name="Comma 5 2 3 4 2 2 3" xfId="15537"/>
    <cellStyle name="Comma 5 2 3 4 2 3" xfId="7437"/>
    <cellStyle name="Comma 5 2 3 4 2 3 2" xfId="12421"/>
    <cellStyle name="Comma 5 2 3 4 2 3 2 2" xfId="18960"/>
    <cellStyle name="Comma 5 2 3 4 2 3 3" xfId="16108"/>
    <cellStyle name="Comma 5 2 3 4 2 4" xfId="9709"/>
    <cellStyle name="Comma 5 2 3 4 2 4 2" xfId="12992"/>
    <cellStyle name="Comma 5 2 3 4 2 4 2 2" xfId="19531"/>
    <cellStyle name="Comma 5 2 3 4 2 4 3" xfId="16679"/>
    <cellStyle name="Comma 5 2 3 4 2 5" xfId="3322"/>
    <cellStyle name="Comma 5 2 3 4 2 5 2" xfId="11279"/>
    <cellStyle name="Comma 5 2 3 4 2 5 2 2" xfId="17818"/>
    <cellStyle name="Comma 5 2 3 4 2 5 3" xfId="14966"/>
    <cellStyle name="Comma 5 2 3 4 2 6" xfId="2747"/>
    <cellStyle name="Comma 5 2 3 4 2 6 2" xfId="14395"/>
    <cellStyle name="Comma 5 2 3 4 2 7" xfId="10708"/>
    <cellStyle name="Comma 5 2 3 4 2 7 2" xfId="17247"/>
    <cellStyle name="Comma 5 2 3 4 2 8" xfId="13826"/>
    <cellStyle name="Comma 5 2 3 4 3" xfId="4030"/>
    <cellStyle name="Comma 5 2 3 4 3 2" xfId="11565"/>
    <cellStyle name="Comma 5 2 3 4 3 2 2" xfId="18104"/>
    <cellStyle name="Comma 5 2 3 4 3 3" xfId="15252"/>
    <cellStyle name="Comma 5 2 3 4 4" xfId="6302"/>
    <cellStyle name="Comma 5 2 3 4 4 2" xfId="12136"/>
    <cellStyle name="Comma 5 2 3 4 4 2 2" xfId="18675"/>
    <cellStyle name="Comma 5 2 3 4 4 3" xfId="15823"/>
    <cellStyle name="Comma 5 2 3 4 5" xfId="8574"/>
    <cellStyle name="Comma 5 2 3 4 5 2" xfId="12707"/>
    <cellStyle name="Comma 5 2 3 4 5 2 2" xfId="19246"/>
    <cellStyle name="Comma 5 2 3 4 5 3" xfId="16394"/>
    <cellStyle name="Comma 5 2 3 4 6" xfId="3037"/>
    <cellStyle name="Comma 5 2 3 4 6 2" xfId="10994"/>
    <cellStyle name="Comma 5 2 3 4 6 2 2" xfId="17533"/>
    <cellStyle name="Comma 5 2 3 4 6 3" xfId="14681"/>
    <cellStyle name="Comma 5 2 3 4 7" xfId="2467"/>
    <cellStyle name="Comma 5 2 3 4 7 2" xfId="14115"/>
    <cellStyle name="Comma 5 2 3 4 8" xfId="10428"/>
    <cellStyle name="Comma 5 2 3 4 8 2" xfId="16967"/>
    <cellStyle name="Comma 5 2 3 4 9" xfId="13541"/>
    <cellStyle name="Comma 5 2 3 5" xfId="1291"/>
    <cellStyle name="Comma 5 2 3 5 2" xfId="4711"/>
    <cellStyle name="Comma 5 2 3 5 2 2" xfId="11736"/>
    <cellStyle name="Comma 5 2 3 5 2 2 2" xfId="18275"/>
    <cellStyle name="Comma 5 2 3 5 2 3" xfId="15423"/>
    <cellStyle name="Comma 5 2 3 5 3" xfId="6983"/>
    <cellStyle name="Comma 5 2 3 5 3 2" xfId="12307"/>
    <cellStyle name="Comma 5 2 3 5 3 2 2" xfId="18846"/>
    <cellStyle name="Comma 5 2 3 5 3 3" xfId="15994"/>
    <cellStyle name="Comma 5 2 3 5 4" xfId="9255"/>
    <cellStyle name="Comma 5 2 3 5 4 2" xfId="12878"/>
    <cellStyle name="Comma 5 2 3 5 4 2 2" xfId="19417"/>
    <cellStyle name="Comma 5 2 3 5 4 3" xfId="16565"/>
    <cellStyle name="Comma 5 2 3 5 5" xfId="3208"/>
    <cellStyle name="Comma 5 2 3 5 5 2" xfId="11165"/>
    <cellStyle name="Comma 5 2 3 5 5 2 2" xfId="17704"/>
    <cellStyle name="Comma 5 2 3 5 5 3" xfId="14852"/>
    <cellStyle name="Comma 5 2 3 5 6" xfId="2635"/>
    <cellStyle name="Comma 5 2 3 5 6 2" xfId="14283"/>
    <cellStyle name="Comma 5 2 3 5 7" xfId="10596"/>
    <cellStyle name="Comma 5 2 3 5 7 2" xfId="17135"/>
    <cellStyle name="Comma 5 2 3 5 8" xfId="13712"/>
    <cellStyle name="Comma 5 2 3 6" xfId="3576"/>
    <cellStyle name="Comma 5 2 3 6 2" xfId="11451"/>
    <cellStyle name="Comma 5 2 3 6 2 2" xfId="17990"/>
    <cellStyle name="Comma 5 2 3 6 3" xfId="15138"/>
    <cellStyle name="Comma 5 2 3 7" xfId="5848"/>
    <cellStyle name="Comma 5 2 3 7 2" xfId="12022"/>
    <cellStyle name="Comma 5 2 3 7 2 2" xfId="18561"/>
    <cellStyle name="Comma 5 2 3 7 3" xfId="15709"/>
    <cellStyle name="Comma 5 2 3 8" xfId="8120"/>
    <cellStyle name="Comma 5 2 3 8 2" xfId="12593"/>
    <cellStyle name="Comma 5 2 3 8 2 2" xfId="19132"/>
    <cellStyle name="Comma 5 2 3 8 3" xfId="16280"/>
    <cellStyle name="Comma 5 2 3 9" xfId="2920"/>
    <cellStyle name="Comma 5 2 3 9 2" xfId="10879"/>
    <cellStyle name="Comma 5 2 3 9 2 2" xfId="17418"/>
    <cellStyle name="Comma 5 2 3 9 3" xfId="14566"/>
    <cellStyle name="Comma 5 2 4" xfId="271"/>
    <cellStyle name="Comma 5 2 4 10" xfId="2383"/>
    <cellStyle name="Comma 5 2 4 10 2" xfId="14031"/>
    <cellStyle name="Comma 5 2 4 11" xfId="10344"/>
    <cellStyle name="Comma 5 2 4 11 2" xfId="16883"/>
    <cellStyle name="Comma 5 2 4 12" xfId="13456"/>
    <cellStyle name="Comma 5 2 4 2" xfId="498"/>
    <cellStyle name="Comma 5 2 4 2 10" xfId="13513"/>
    <cellStyle name="Comma 5 2 4 2 2" xfId="952"/>
    <cellStyle name="Comma 5 2 4 2 2 2" xfId="2087"/>
    <cellStyle name="Comma 5 2 4 2 2 2 2" xfId="5507"/>
    <cellStyle name="Comma 5 2 4 2 2 2 2 2" xfId="11936"/>
    <cellStyle name="Comma 5 2 4 2 2 2 2 2 2" xfId="18475"/>
    <cellStyle name="Comma 5 2 4 2 2 2 2 3" xfId="15623"/>
    <cellStyle name="Comma 5 2 4 2 2 2 3" xfId="7779"/>
    <cellStyle name="Comma 5 2 4 2 2 2 3 2" xfId="12507"/>
    <cellStyle name="Comma 5 2 4 2 2 2 3 2 2" xfId="19046"/>
    <cellStyle name="Comma 5 2 4 2 2 2 3 3" xfId="16194"/>
    <cellStyle name="Comma 5 2 4 2 2 2 4" xfId="10051"/>
    <cellStyle name="Comma 5 2 4 2 2 2 4 2" xfId="13078"/>
    <cellStyle name="Comma 5 2 4 2 2 2 4 2 2" xfId="19617"/>
    <cellStyle name="Comma 5 2 4 2 2 2 4 3" xfId="16765"/>
    <cellStyle name="Comma 5 2 4 2 2 2 5" xfId="3408"/>
    <cellStyle name="Comma 5 2 4 2 2 2 5 2" xfId="11365"/>
    <cellStyle name="Comma 5 2 4 2 2 2 5 2 2" xfId="17904"/>
    <cellStyle name="Comma 5 2 4 2 2 2 5 3" xfId="15052"/>
    <cellStyle name="Comma 5 2 4 2 2 2 6" xfId="2831"/>
    <cellStyle name="Comma 5 2 4 2 2 2 6 2" xfId="14479"/>
    <cellStyle name="Comma 5 2 4 2 2 2 7" xfId="10792"/>
    <cellStyle name="Comma 5 2 4 2 2 2 7 2" xfId="17331"/>
    <cellStyle name="Comma 5 2 4 2 2 2 8" xfId="13912"/>
    <cellStyle name="Comma 5 2 4 2 2 3" xfId="4372"/>
    <cellStyle name="Comma 5 2 4 2 2 3 2" xfId="11651"/>
    <cellStyle name="Comma 5 2 4 2 2 3 2 2" xfId="18190"/>
    <cellStyle name="Comma 5 2 4 2 2 3 3" xfId="15338"/>
    <cellStyle name="Comma 5 2 4 2 2 4" xfId="6644"/>
    <cellStyle name="Comma 5 2 4 2 2 4 2" xfId="12222"/>
    <cellStyle name="Comma 5 2 4 2 2 4 2 2" xfId="18761"/>
    <cellStyle name="Comma 5 2 4 2 2 4 3" xfId="15909"/>
    <cellStyle name="Comma 5 2 4 2 2 5" xfId="8916"/>
    <cellStyle name="Comma 5 2 4 2 2 5 2" xfId="12793"/>
    <cellStyle name="Comma 5 2 4 2 2 5 2 2" xfId="19332"/>
    <cellStyle name="Comma 5 2 4 2 2 5 3" xfId="16480"/>
    <cellStyle name="Comma 5 2 4 2 2 6" xfId="3123"/>
    <cellStyle name="Comma 5 2 4 2 2 6 2" xfId="11080"/>
    <cellStyle name="Comma 5 2 4 2 2 6 2 2" xfId="17619"/>
    <cellStyle name="Comma 5 2 4 2 2 6 3" xfId="14767"/>
    <cellStyle name="Comma 5 2 4 2 2 7" xfId="2551"/>
    <cellStyle name="Comma 5 2 4 2 2 7 2" xfId="14199"/>
    <cellStyle name="Comma 5 2 4 2 2 8" xfId="10512"/>
    <cellStyle name="Comma 5 2 4 2 2 8 2" xfId="17051"/>
    <cellStyle name="Comma 5 2 4 2 2 9" xfId="13627"/>
    <cellStyle name="Comma 5 2 4 2 3" xfId="1633"/>
    <cellStyle name="Comma 5 2 4 2 3 2" xfId="5053"/>
    <cellStyle name="Comma 5 2 4 2 3 2 2" xfId="11822"/>
    <cellStyle name="Comma 5 2 4 2 3 2 2 2" xfId="18361"/>
    <cellStyle name="Comma 5 2 4 2 3 2 3" xfId="15509"/>
    <cellStyle name="Comma 5 2 4 2 3 3" xfId="7325"/>
    <cellStyle name="Comma 5 2 4 2 3 3 2" xfId="12393"/>
    <cellStyle name="Comma 5 2 4 2 3 3 2 2" xfId="18932"/>
    <cellStyle name="Comma 5 2 4 2 3 3 3" xfId="16080"/>
    <cellStyle name="Comma 5 2 4 2 3 4" xfId="9597"/>
    <cellStyle name="Comma 5 2 4 2 3 4 2" xfId="12964"/>
    <cellStyle name="Comma 5 2 4 2 3 4 2 2" xfId="19503"/>
    <cellStyle name="Comma 5 2 4 2 3 4 3" xfId="16651"/>
    <cellStyle name="Comma 5 2 4 2 3 5" xfId="3294"/>
    <cellStyle name="Comma 5 2 4 2 3 5 2" xfId="11251"/>
    <cellStyle name="Comma 5 2 4 2 3 5 2 2" xfId="17790"/>
    <cellStyle name="Comma 5 2 4 2 3 5 3" xfId="14938"/>
    <cellStyle name="Comma 5 2 4 2 3 6" xfId="2719"/>
    <cellStyle name="Comma 5 2 4 2 3 6 2" xfId="14367"/>
    <cellStyle name="Comma 5 2 4 2 3 7" xfId="10680"/>
    <cellStyle name="Comma 5 2 4 2 3 7 2" xfId="17219"/>
    <cellStyle name="Comma 5 2 4 2 3 8" xfId="13798"/>
    <cellStyle name="Comma 5 2 4 2 4" xfId="3918"/>
    <cellStyle name="Comma 5 2 4 2 4 2" xfId="11537"/>
    <cellStyle name="Comma 5 2 4 2 4 2 2" xfId="18076"/>
    <cellStyle name="Comma 5 2 4 2 4 3" xfId="15224"/>
    <cellStyle name="Comma 5 2 4 2 5" xfId="6190"/>
    <cellStyle name="Comma 5 2 4 2 5 2" xfId="12108"/>
    <cellStyle name="Comma 5 2 4 2 5 2 2" xfId="18647"/>
    <cellStyle name="Comma 5 2 4 2 5 3" xfId="15795"/>
    <cellStyle name="Comma 5 2 4 2 6" xfId="8462"/>
    <cellStyle name="Comma 5 2 4 2 6 2" xfId="12679"/>
    <cellStyle name="Comma 5 2 4 2 6 2 2" xfId="19218"/>
    <cellStyle name="Comma 5 2 4 2 6 3" xfId="16366"/>
    <cellStyle name="Comma 5 2 4 2 7" xfId="3009"/>
    <cellStyle name="Comma 5 2 4 2 7 2" xfId="10966"/>
    <cellStyle name="Comma 5 2 4 2 7 2 2" xfId="17505"/>
    <cellStyle name="Comma 5 2 4 2 7 3" xfId="14653"/>
    <cellStyle name="Comma 5 2 4 2 8" xfId="2439"/>
    <cellStyle name="Comma 5 2 4 2 8 2" xfId="14087"/>
    <cellStyle name="Comma 5 2 4 2 9" xfId="10400"/>
    <cellStyle name="Comma 5 2 4 2 9 2" xfId="16939"/>
    <cellStyle name="Comma 5 2 4 3" xfId="1179"/>
    <cellStyle name="Comma 5 2 4 3 2" xfId="2314"/>
    <cellStyle name="Comma 5 2 4 3 2 2" xfId="5734"/>
    <cellStyle name="Comma 5 2 4 3 2 2 2" xfId="11993"/>
    <cellStyle name="Comma 5 2 4 3 2 2 2 2" xfId="18532"/>
    <cellStyle name="Comma 5 2 4 3 2 2 3" xfId="15680"/>
    <cellStyle name="Comma 5 2 4 3 2 3" xfId="8006"/>
    <cellStyle name="Comma 5 2 4 3 2 3 2" xfId="12564"/>
    <cellStyle name="Comma 5 2 4 3 2 3 2 2" xfId="19103"/>
    <cellStyle name="Comma 5 2 4 3 2 3 3" xfId="16251"/>
    <cellStyle name="Comma 5 2 4 3 2 4" xfId="10278"/>
    <cellStyle name="Comma 5 2 4 3 2 4 2" xfId="13135"/>
    <cellStyle name="Comma 5 2 4 3 2 4 2 2" xfId="19674"/>
    <cellStyle name="Comma 5 2 4 3 2 4 3" xfId="16822"/>
    <cellStyle name="Comma 5 2 4 3 2 5" xfId="3465"/>
    <cellStyle name="Comma 5 2 4 3 2 5 2" xfId="11422"/>
    <cellStyle name="Comma 5 2 4 3 2 5 2 2" xfId="17961"/>
    <cellStyle name="Comma 5 2 4 3 2 5 3" xfId="15109"/>
    <cellStyle name="Comma 5 2 4 3 2 6" xfId="2887"/>
    <cellStyle name="Comma 5 2 4 3 2 6 2" xfId="14535"/>
    <cellStyle name="Comma 5 2 4 3 2 7" xfId="10848"/>
    <cellStyle name="Comma 5 2 4 3 2 7 2" xfId="17387"/>
    <cellStyle name="Comma 5 2 4 3 2 8" xfId="13969"/>
    <cellStyle name="Comma 5 2 4 3 3" xfId="4599"/>
    <cellStyle name="Comma 5 2 4 3 3 2" xfId="11708"/>
    <cellStyle name="Comma 5 2 4 3 3 2 2" xfId="18247"/>
    <cellStyle name="Comma 5 2 4 3 3 3" xfId="15395"/>
    <cellStyle name="Comma 5 2 4 3 4" xfId="6871"/>
    <cellStyle name="Comma 5 2 4 3 4 2" xfId="12279"/>
    <cellStyle name="Comma 5 2 4 3 4 2 2" xfId="18818"/>
    <cellStyle name="Comma 5 2 4 3 4 3" xfId="15966"/>
    <cellStyle name="Comma 5 2 4 3 5" xfId="9143"/>
    <cellStyle name="Comma 5 2 4 3 5 2" xfId="12850"/>
    <cellStyle name="Comma 5 2 4 3 5 2 2" xfId="19389"/>
    <cellStyle name="Comma 5 2 4 3 5 3" xfId="16537"/>
    <cellStyle name="Comma 5 2 4 3 6" xfId="3180"/>
    <cellStyle name="Comma 5 2 4 3 6 2" xfId="11137"/>
    <cellStyle name="Comma 5 2 4 3 6 2 2" xfId="17676"/>
    <cellStyle name="Comma 5 2 4 3 6 3" xfId="14824"/>
    <cellStyle name="Comma 5 2 4 3 7" xfId="2607"/>
    <cellStyle name="Comma 5 2 4 3 7 2" xfId="14255"/>
    <cellStyle name="Comma 5 2 4 3 8" xfId="10568"/>
    <cellStyle name="Comma 5 2 4 3 8 2" xfId="17107"/>
    <cellStyle name="Comma 5 2 4 3 9" xfId="13684"/>
    <cellStyle name="Comma 5 2 4 4" xfId="725"/>
    <cellStyle name="Comma 5 2 4 4 2" xfId="1860"/>
    <cellStyle name="Comma 5 2 4 4 2 2" xfId="5280"/>
    <cellStyle name="Comma 5 2 4 4 2 2 2" xfId="11879"/>
    <cellStyle name="Comma 5 2 4 4 2 2 2 2" xfId="18418"/>
    <cellStyle name="Comma 5 2 4 4 2 2 3" xfId="15566"/>
    <cellStyle name="Comma 5 2 4 4 2 3" xfId="7552"/>
    <cellStyle name="Comma 5 2 4 4 2 3 2" xfId="12450"/>
    <cellStyle name="Comma 5 2 4 4 2 3 2 2" xfId="18989"/>
    <cellStyle name="Comma 5 2 4 4 2 3 3" xfId="16137"/>
    <cellStyle name="Comma 5 2 4 4 2 4" xfId="9824"/>
    <cellStyle name="Comma 5 2 4 4 2 4 2" xfId="13021"/>
    <cellStyle name="Comma 5 2 4 4 2 4 2 2" xfId="19560"/>
    <cellStyle name="Comma 5 2 4 4 2 4 3" xfId="16708"/>
    <cellStyle name="Comma 5 2 4 4 2 5" xfId="3351"/>
    <cellStyle name="Comma 5 2 4 4 2 5 2" xfId="11308"/>
    <cellStyle name="Comma 5 2 4 4 2 5 2 2" xfId="17847"/>
    <cellStyle name="Comma 5 2 4 4 2 5 3" xfId="14995"/>
    <cellStyle name="Comma 5 2 4 4 2 6" xfId="2775"/>
    <cellStyle name="Comma 5 2 4 4 2 6 2" xfId="14423"/>
    <cellStyle name="Comma 5 2 4 4 2 7" xfId="10736"/>
    <cellStyle name="Comma 5 2 4 4 2 7 2" xfId="17275"/>
    <cellStyle name="Comma 5 2 4 4 2 8" xfId="13855"/>
    <cellStyle name="Comma 5 2 4 4 3" xfId="4145"/>
    <cellStyle name="Comma 5 2 4 4 3 2" xfId="11594"/>
    <cellStyle name="Comma 5 2 4 4 3 2 2" xfId="18133"/>
    <cellStyle name="Comma 5 2 4 4 3 3" xfId="15281"/>
    <cellStyle name="Comma 5 2 4 4 4" xfId="6417"/>
    <cellStyle name="Comma 5 2 4 4 4 2" xfId="12165"/>
    <cellStyle name="Comma 5 2 4 4 4 2 2" xfId="18704"/>
    <cellStyle name="Comma 5 2 4 4 4 3" xfId="15852"/>
    <cellStyle name="Comma 5 2 4 4 5" xfId="8689"/>
    <cellStyle name="Comma 5 2 4 4 5 2" xfId="12736"/>
    <cellStyle name="Comma 5 2 4 4 5 2 2" xfId="19275"/>
    <cellStyle name="Comma 5 2 4 4 5 3" xfId="16423"/>
    <cellStyle name="Comma 5 2 4 4 6" xfId="3066"/>
    <cellStyle name="Comma 5 2 4 4 6 2" xfId="11023"/>
    <cellStyle name="Comma 5 2 4 4 6 2 2" xfId="17562"/>
    <cellStyle name="Comma 5 2 4 4 6 3" xfId="14710"/>
    <cellStyle name="Comma 5 2 4 4 7" xfId="2495"/>
    <cellStyle name="Comma 5 2 4 4 7 2" xfId="14143"/>
    <cellStyle name="Comma 5 2 4 4 8" xfId="10456"/>
    <cellStyle name="Comma 5 2 4 4 8 2" xfId="16995"/>
    <cellStyle name="Comma 5 2 4 4 9" xfId="13570"/>
    <cellStyle name="Comma 5 2 4 5" xfId="1406"/>
    <cellStyle name="Comma 5 2 4 5 2" xfId="4826"/>
    <cellStyle name="Comma 5 2 4 5 2 2" xfId="11765"/>
    <cellStyle name="Comma 5 2 4 5 2 2 2" xfId="18304"/>
    <cellStyle name="Comma 5 2 4 5 2 3" xfId="15452"/>
    <cellStyle name="Comma 5 2 4 5 3" xfId="7098"/>
    <cellStyle name="Comma 5 2 4 5 3 2" xfId="12336"/>
    <cellStyle name="Comma 5 2 4 5 3 2 2" xfId="18875"/>
    <cellStyle name="Comma 5 2 4 5 3 3" xfId="16023"/>
    <cellStyle name="Comma 5 2 4 5 4" xfId="9370"/>
    <cellStyle name="Comma 5 2 4 5 4 2" xfId="12907"/>
    <cellStyle name="Comma 5 2 4 5 4 2 2" xfId="19446"/>
    <cellStyle name="Comma 5 2 4 5 4 3" xfId="16594"/>
    <cellStyle name="Comma 5 2 4 5 5" xfId="3237"/>
    <cellStyle name="Comma 5 2 4 5 5 2" xfId="11194"/>
    <cellStyle name="Comma 5 2 4 5 5 2 2" xfId="17733"/>
    <cellStyle name="Comma 5 2 4 5 5 3" xfId="14881"/>
    <cellStyle name="Comma 5 2 4 5 6" xfId="2663"/>
    <cellStyle name="Comma 5 2 4 5 6 2" xfId="14311"/>
    <cellStyle name="Comma 5 2 4 5 7" xfId="10624"/>
    <cellStyle name="Comma 5 2 4 5 7 2" xfId="17163"/>
    <cellStyle name="Comma 5 2 4 5 8" xfId="13741"/>
    <cellStyle name="Comma 5 2 4 6" xfId="3691"/>
    <cellStyle name="Comma 5 2 4 6 2" xfId="11480"/>
    <cellStyle name="Comma 5 2 4 6 2 2" xfId="18019"/>
    <cellStyle name="Comma 5 2 4 6 3" xfId="15167"/>
    <cellStyle name="Comma 5 2 4 7" xfId="5963"/>
    <cellStyle name="Comma 5 2 4 7 2" xfId="12051"/>
    <cellStyle name="Comma 5 2 4 7 2 2" xfId="18590"/>
    <cellStyle name="Comma 5 2 4 7 3" xfId="15738"/>
    <cellStyle name="Comma 5 2 4 8" xfId="8235"/>
    <cellStyle name="Comma 5 2 4 8 2" xfId="12622"/>
    <cellStyle name="Comma 5 2 4 8 2 2" xfId="19161"/>
    <cellStyle name="Comma 5 2 4 8 3" xfId="16309"/>
    <cellStyle name="Comma 5 2 4 9" xfId="2952"/>
    <cellStyle name="Comma 5 2 4 9 2" xfId="10909"/>
    <cellStyle name="Comma 5 2 4 9 2 2" xfId="17448"/>
    <cellStyle name="Comma 5 2 4 9 3" xfId="14596"/>
    <cellStyle name="Comma 5 2 5" xfId="327"/>
    <cellStyle name="Comma 5 2 5 10" xfId="13470"/>
    <cellStyle name="Comma 5 2 5 2" xfId="781"/>
    <cellStyle name="Comma 5 2 5 2 2" xfId="1916"/>
    <cellStyle name="Comma 5 2 5 2 2 2" xfId="5336"/>
    <cellStyle name="Comma 5 2 5 2 2 2 2" xfId="11893"/>
    <cellStyle name="Comma 5 2 5 2 2 2 2 2" xfId="18432"/>
    <cellStyle name="Comma 5 2 5 2 2 2 3" xfId="15580"/>
    <cellStyle name="Comma 5 2 5 2 2 3" xfId="7608"/>
    <cellStyle name="Comma 5 2 5 2 2 3 2" xfId="12464"/>
    <cellStyle name="Comma 5 2 5 2 2 3 2 2" xfId="19003"/>
    <cellStyle name="Comma 5 2 5 2 2 3 3" xfId="16151"/>
    <cellStyle name="Comma 5 2 5 2 2 4" xfId="9880"/>
    <cellStyle name="Comma 5 2 5 2 2 4 2" xfId="13035"/>
    <cellStyle name="Comma 5 2 5 2 2 4 2 2" xfId="19574"/>
    <cellStyle name="Comma 5 2 5 2 2 4 3" xfId="16722"/>
    <cellStyle name="Comma 5 2 5 2 2 5" xfId="3365"/>
    <cellStyle name="Comma 5 2 5 2 2 5 2" xfId="11322"/>
    <cellStyle name="Comma 5 2 5 2 2 5 2 2" xfId="17861"/>
    <cellStyle name="Comma 5 2 5 2 2 5 3" xfId="15009"/>
    <cellStyle name="Comma 5 2 5 2 2 6" xfId="2789"/>
    <cellStyle name="Comma 5 2 5 2 2 6 2" xfId="14437"/>
    <cellStyle name="Comma 5 2 5 2 2 7" xfId="10750"/>
    <cellStyle name="Comma 5 2 5 2 2 7 2" xfId="17289"/>
    <cellStyle name="Comma 5 2 5 2 2 8" xfId="13869"/>
    <cellStyle name="Comma 5 2 5 2 3" xfId="4201"/>
    <cellStyle name="Comma 5 2 5 2 3 2" xfId="11608"/>
    <cellStyle name="Comma 5 2 5 2 3 2 2" xfId="18147"/>
    <cellStyle name="Comma 5 2 5 2 3 3" xfId="15295"/>
    <cellStyle name="Comma 5 2 5 2 4" xfId="6473"/>
    <cellStyle name="Comma 5 2 5 2 4 2" xfId="12179"/>
    <cellStyle name="Comma 5 2 5 2 4 2 2" xfId="18718"/>
    <cellStyle name="Comma 5 2 5 2 4 3" xfId="15866"/>
    <cellStyle name="Comma 5 2 5 2 5" xfId="8745"/>
    <cellStyle name="Comma 5 2 5 2 5 2" xfId="12750"/>
    <cellStyle name="Comma 5 2 5 2 5 2 2" xfId="19289"/>
    <cellStyle name="Comma 5 2 5 2 5 3" xfId="16437"/>
    <cellStyle name="Comma 5 2 5 2 6" xfId="3080"/>
    <cellStyle name="Comma 5 2 5 2 6 2" xfId="11037"/>
    <cellStyle name="Comma 5 2 5 2 6 2 2" xfId="17576"/>
    <cellStyle name="Comma 5 2 5 2 6 3" xfId="14724"/>
    <cellStyle name="Comma 5 2 5 2 7" xfId="2509"/>
    <cellStyle name="Comma 5 2 5 2 7 2" xfId="14157"/>
    <cellStyle name="Comma 5 2 5 2 8" xfId="10470"/>
    <cellStyle name="Comma 5 2 5 2 8 2" xfId="17009"/>
    <cellStyle name="Comma 5 2 5 2 9" xfId="13584"/>
    <cellStyle name="Comma 5 2 5 3" xfId="1462"/>
    <cellStyle name="Comma 5 2 5 3 2" xfId="4882"/>
    <cellStyle name="Comma 5 2 5 3 2 2" xfId="11779"/>
    <cellStyle name="Comma 5 2 5 3 2 2 2" xfId="18318"/>
    <cellStyle name="Comma 5 2 5 3 2 3" xfId="15466"/>
    <cellStyle name="Comma 5 2 5 3 3" xfId="7154"/>
    <cellStyle name="Comma 5 2 5 3 3 2" xfId="12350"/>
    <cellStyle name="Comma 5 2 5 3 3 2 2" xfId="18889"/>
    <cellStyle name="Comma 5 2 5 3 3 3" xfId="16037"/>
    <cellStyle name="Comma 5 2 5 3 4" xfId="9426"/>
    <cellStyle name="Comma 5 2 5 3 4 2" xfId="12921"/>
    <cellStyle name="Comma 5 2 5 3 4 2 2" xfId="19460"/>
    <cellStyle name="Comma 5 2 5 3 4 3" xfId="16608"/>
    <cellStyle name="Comma 5 2 5 3 5" xfId="3251"/>
    <cellStyle name="Comma 5 2 5 3 5 2" xfId="11208"/>
    <cellStyle name="Comma 5 2 5 3 5 2 2" xfId="17747"/>
    <cellStyle name="Comma 5 2 5 3 5 3" xfId="14895"/>
    <cellStyle name="Comma 5 2 5 3 6" xfId="2677"/>
    <cellStyle name="Comma 5 2 5 3 6 2" xfId="14325"/>
    <cellStyle name="Comma 5 2 5 3 7" xfId="10638"/>
    <cellStyle name="Comma 5 2 5 3 7 2" xfId="17177"/>
    <cellStyle name="Comma 5 2 5 3 8" xfId="13755"/>
    <cellStyle name="Comma 5 2 5 4" xfId="3747"/>
    <cellStyle name="Comma 5 2 5 4 2" xfId="11494"/>
    <cellStyle name="Comma 5 2 5 4 2 2" xfId="18033"/>
    <cellStyle name="Comma 5 2 5 4 3" xfId="15181"/>
    <cellStyle name="Comma 5 2 5 5" xfId="6019"/>
    <cellStyle name="Comma 5 2 5 5 2" xfId="12065"/>
    <cellStyle name="Comma 5 2 5 5 2 2" xfId="18604"/>
    <cellStyle name="Comma 5 2 5 5 3" xfId="15752"/>
    <cellStyle name="Comma 5 2 5 6" xfId="8291"/>
    <cellStyle name="Comma 5 2 5 6 2" xfId="12636"/>
    <cellStyle name="Comma 5 2 5 6 2 2" xfId="19175"/>
    <cellStyle name="Comma 5 2 5 6 3" xfId="16323"/>
    <cellStyle name="Comma 5 2 5 7" xfId="2966"/>
    <cellStyle name="Comma 5 2 5 7 2" xfId="10923"/>
    <cellStyle name="Comma 5 2 5 7 2 2" xfId="17462"/>
    <cellStyle name="Comma 5 2 5 7 3" xfId="14610"/>
    <cellStyle name="Comma 5 2 5 8" xfId="2397"/>
    <cellStyle name="Comma 5 2 5 8 2" xfId="14045"/>
    <cellStyle name="Comma 5 2 5 9" xfId="10358"/>
    <cellStyle name="Comma 5 2 5 9 2" xfId="16897"/>
    <cellStyle name="Comma 5 2 6" xfId="1008"/>
    <cellStyle name="Comma 5 2 6 2" xfId="2143"/>
    <cellStyle name="Comma 5 2 6 2 2" xfId="5563"/>
    <cellStyle name="Comma 5 2 6 2 2 2" xfId="11950"/>
    <cellStyle name="Comma 5 2 6 2 2 2 2" xfId="18489"/>
    <cellStyle name="Comma 5 2 6 2 2 3" xfId="15637"/>
    <cellStyle name="Comma 5 2 6 2 3" xfId="7835"/>
    <cellStyle name="Comma 5 2 6 2 3 2" xfId="12521"/>
    <cellStyle name="Comma 5 2 6 2 3 2 2" xfId="19060"/>
    <cellStyle name="Comma 5 2 6 2 3 3" xfId="16208"/>
    <cellStyle name="Comma 5 2 6 2 4" xfId="10107"/>
    <cellStyle name="Comma 5 2 6 2 4 2" xfId="13092"/>
    <cellStyle name="Comma 5 2 6 2 4 2 2" xfId="19631"/>
    <cellStyle name="Comma 5 2 6 2 4 3" xfId="16779"/>
    <cellStyle name="Comma 5 2 6 2 5" xfId="3422"/>
    <cellStyle name="Comma 5 2 6 2 5 2" xfId="11379"/>
    <cellStyle name="Comma 5 2 6 2 5 2 2" xfId="17918"/>
    <cellStyle name="Comma 5 2 6 2 5 3" xfId="15066"/>
    <cellStyle name="Comma 5 2 6 2 6" xfId="2845"/>
    <cellStyle name="Comma 5 2 6 2 6 2" xfId="14493"/>
    <cellStyle name="Comma 5 2 6 2 7" xfId="10806"/>
    <cellStyle name="Comma 5 2 6 2 7 2" xfId="17345"/>
    <cellStyle name="Comma 5 2 6 2 8" xfId="13926"/>
    <cellStyle name="Comma 5 2 6 3" xfId="4428"/>
    <cellStyle name="Comma 5 2 6 3 2" xfId="11665"/>
    <cellStyle name="Comma 5 2 6 3 2 2" xfId="18204"/>
    <cellStyle name="Comma 5 2 6 3 3" xfId="15352"/>
    <cellStyle name="Comma 5 2 6 4" xfId="6700"/>
    <cellStyle name="Comma 5 2 6 4 2" xfId="12236"/>
    <cellStyle name="Comma 5 2 6 4 2 2" xfId="18775"/>
    <cellStyle name="Comma 5 2 6 4 3" xfId="15923"/>
    <cellStyle name="Comma 5 2 6 5" xfId="8972"/>
    <cellStyle name="Comma 5 2 6 5 2" xfId="12807"/>
    <cellStyle name="Comma 5 2 6 5 2 2" xfId="19346"/>
    <cellStyle name="Comma 5 2 6 5 3" xfId="16494"/>
    <cellStyle name="Comma 5 2 6 6" xfId="3137"/>
    <cellStyle name="Comma 5 2 6 6 2" xfId="11094"/>
    <cellStyle name="Comma 5 2 6 6 2 2" xfId="17633"/>
    <cellStyle name="Comma 5 2 6 6 3" xfId="14781"/>
    <cellStyle name="Comma 5 2 6 7" xfId="2565"/>
    <cellStyle name="Comma 5 2 6 7 2" xfId="14213"/>
    <cellStyle name="Comma 5 2 6 8" xfId="10526"/>
    <cellStyle name="Comma 5 2 6 8 2" xfId="17065"/>
    <cellStyle name="Comma 5 2 6 9" xfId="13641"/>
    <cellStyle name="Comma 5 2 7" xfId="554"/>
    <cellStyle name="Comma 5 2 7 2" xfId="1689"/>
    <cellStyle name="Comma 5 2 7 2 2" xfId="5109"/>
    <cellStyle name="Comma 5 2 7 2 2 2" xfId="11836"/>
    <cellStyle name="Comma 5 2 7 2 2 2 2" xfId="18375"/>
    <cellStyle name="Comma 5 2 7 2 2 3" xfId="15523"/>
    <cellStyle name="Comma 5 2 7 2 3" xfId="7381"/>
    <cellStyle name="Comma 5 2 7 2 3 2" xfId="12407"/>
    <cellStyle name="Comma 5 2 7 2 3 2 2" xfId="18946"/>
    <cellStyle name="Comma 5 2 7 2 3 3" xfId="16094"/>
    <cellStyle name="Comma 5 2 7 2 4" xfId="9653"/>
    <cellStyle name="Comma 5 2 7 2 4 2" xfId="12978"/>
    <cellStyle name="Comma 5 2 7 2 4 2 2" xfId="19517"/>
    <cellStyle name="Comma 5 2 7 2 4 3" xfId="16665"/>
    <cellStyle name="Comma 5 2 7 2 5" xfId="3308"/>
    <cellStyle name="Comma 5 2 7 2 5 2" xfId="11265"/>
    <cellStyle name="Comma 5 2 7 2 5 2 2" xfId="17804"/>
    <cellStyle name="Comma 5 2 7 2 5 3" xfId="14952"/>
    <cellStyle name="Comma 5 2 7 2 6" xfId="2733"/>
    <cellStyle name="Comma 5 2 7 2 6 2" xfId="14381"/>
    <cellStyle name="Comma 5 2 7 2 7" xfId="10694"/>
    <cellStyle name="Comma 5 2 7 2 7 2" xfId="17233"/>
    <cellStyle name="Comma 5 2 7 2 8" xfId="13812"/>
    <cellStyle name="Comma 5 2 7 3" xfId="3974"/>
    <cellStyle name="Comma 5 2 7 3 2" xfId="11551"/>
    <cellStyle name="Comma 5 2 7 3 2 2" xfId="18090"/>
    <cellStyle name="Comma 5 2 7 3 3" xfId="15238"/>
    <cellStyle name="Comma 5 2 7 4" xfId="6246"/>
    <cellStyle name="Comma 5 2 7 4 2" xfId="12122"/>
    <cellStyle name="Comma 5 2 7 4 2 2" xfId="18661"/>
    <cellStyle name="Comma 5 2 7 4 3" xfId="15809"/>
    <cellStyle name="Comma 5 2 7 5" xfId="8518"/>
    <cellStyle name="Comma 5 2 7 5 2" xfId="12693"/>
    <cellStyle name="Comma 5 2 7 5 2 2" xfId="19232"/>
    <cellStyle name="Comma 5 2 7 5 3" xfId="16380"/>
    <cellStyle name="Comma 5 2 7 6" xfId="3023"/>
    <cellStyle name="Comma 5 2 7 6 2" xfId="10980"/>
    <cellStyle name="Comma 5 2 7 6 2 2" xfId="17519"/>
    <cellStyle name="Comma 5 2 7 6 3" xfId="14667"/>
    <cellStyle name="Comma 5 2 7 7" xfId="2453"/>
    <cellStyle name="Comma 5 2 7 7 2" xfId="14101"/>
    <cellStyle name="Comma 5 2 7 8" xfId="10414"/>
    <cellStyle name="Comma 5 2 7 8 2" xfId="16953"/>
    <cellStyle name="Comma 5 2 7 9" xfId="13527"/>
    <cellStyle name="Comma 5 2 8" xfId="1235"/>
    <cellStyle name="Comma 5 2 8 2" xfId="4655"/>
    <cellStyle name="Comma 5 2 8 2 2" xfId="11722"/>
    <cellStyle name="Comma 5 2 8 2 2 2" xfId="18261"/>
    <cellStyle name="Comma 5 2 8 2 3" xfId="15409"/>
    <cellStyle name="Comma 5 2 8 3" xfId="6927"/>
    <cellStyle name="Comma 5 2 8 3 2" xfId="12293"/>
    <cellStyle name="Comma 5 2 8 3 2 2" xfId="18832"/>
    <cellStyle name="Comma 5 2 8 3 3" xfId="15980"/>
    <cellStyle name="Comma 5 2 8 4" xfId="9199"/>
    <cellStyle name="Comma 5 2 8 4 2" xfId="12864"/>
    <cellStyle name="Comma 5 2 8 4 2 2" xfId="19403"/>
    <cellStyle name="Comma 5 2 8 4 3" xfId="16551"/>
    <cellStyle name="Comma 5 2 8 5" xfId="3194"/>
    <cellStyle name="Comma 5 2 8 5 2" xfId="11151"/>
    <cellStyle name="Comma 5 2 8 5 2 2" xfId="17690"/>
    <cellStyle name="Comma 5 2 8 5 3" xfId="14838"/>
    <cellStyle name="Comma 5 2 8 6" xfId="2621"/>
    <cellStyle name="Comma 5 2 8 6 2" xfId="14269"/>
    <cellStyle name="Comma 5 2 8 7" xfId="10582"/>
    <cellStyle name="Comma 5 2 8 7 2" xfId="17121"/>
    <cellStyle name="Comma 5 2 8 8" xfId="13698"/>
    <cellStyle name="Comma 5 2 9" xfId="3520"/>
    <cellStyle name="Comma 5 2 9 2" xfId="11437"/>
    <cellStyle name="Comma 5 2 9 2 2" xfId="17976"/>
    <cellStyle name="Comma 5 2 9 3" xfId="15124"/>
    <cellStyle name="Comma 5 3" xfId="173"/>
    <cellStyle name="Comma 5 3 10" xfId="2361"/>
    <cellStyle name="Comma 5 3 10 2" xfId="14009"/>
    <cellStyle name="Comma 5 3 11" xfId="10322"/>
    <cellStyle name="Comma 5 3 11 2" xfId="16861"/>
    <cellStyle name="Comma 5 3 12" xfId="13433"/>
    <cellStyle name="Comma 5 3 2" xfId="411"/>
    <cellStyle name="Comma 5 3 2 10" xfId="13491"/>
    <cellStyle name="Comma 5 3 2 2" xfId="865"/>
    <cellStyle name="Comma 5 3 2 2 2" xfId="2000"/>
    <cellStyle name="Comma 5 3 2 2 2 2" xfId="5420"/>
    <cellStyle name="Comma 5 3 2 2 2 2 2" xfId="11914"/>
    <cellStyle name="Comma 5 3 2 2 2 2 2 2" xfId="18453"/>
    <cellStyle name="Comma 5 3 2 2 2 2 3" xfId="15601"/>
    <cellStyle name="Comma 5 3 2 2 2 3" xfId="7692"/>
    <cellStyle name="Comma 5 3 2 2 2 3 2" xfId="12485"/>
    <cellStyle name="Comma 5 3 2 2 2 3 2 2" xfId="19024"/>
    <cellStyle name="Comma 5 3 2 2 2 3 3" xfId="16172"/>
    <cellStyle name="Comma 5 3 2 2 2 4" xfId="9964"/>
    <cellStyle name="Comma 5 3 2 2 2 4 2" xfId="13056"/>
    <cellStyle name="Comma 5 3 2 2 2 4 2 2" xfId="19595"/>
    <cellStyle name="Comma 5 3 2 2 2 4 3" xfId="16743"/>
    <cellStyle name="Comma 5 3 2 2 2 5" xfId="3386"/>
    <cellStyle name="Comma 5 3 2 2 2 5 2" xfId="11343"/>
    <cellStyle name="Comma 5 3 2 2 2 5 2 2" xfId="17882"/>
    <cellStyle name="Comma 5 3 2 2 2 5 3" xfId="15030"/>
    <cellStyle name="Comma 5 3 2 2 2 6" xfId="2810"/>
    <cellStyle name="Comma 5 3 2 2 2 6 2" xfId="14458"/>
    <cellStyle name="Comma 5 3 2 2 2 7" xfId="10771"/>
    <cellStyle name="Comma 5 3 2 2 2 7 2" xfId="17310"/>
    <cellStyle name="Comma 5 3 2 2 2 8" xfId="13890"/>
    <cellStyle name="Comma 5 3 2 2 3" xfId="4285"/>
    <cellStyle name="Comma 5 3 2 2 3 2" xfId="11629"/>
    <cellStyle name="Comma 5 3 2 2 3 2 2" xfId="18168"/>
    <cellStyle name="Comma 5 3 2 2 3 3" xfId="15316"/>
    <cellStyle name="Comma 5 3 2 2 4" xfId="6557"/>
    <cellStyle name="Comma 5 3 2 2 4 2" xfId="12200"/>
    <cellStyle name="Comma 5 3 2 2 4 2 2" xfId="18739"/>
    <cellStyle name="Comma 5 3 2 2 4 3" xfId="15887"/>
    <cellStyle name="Comma 5 3 2 2 5" xfId="8829"/>
    <cellStyle name="Comma 5 3 2 2 5 2" xfId="12771"/>
    <cellStyle name="Comma 5 3 2 2 5 2 2" xfId="19310"/>
    <cellStyle name="Comma 5 3 2 2 5 3" xfId="16458"/>
    <cellStyle name="Comma 5 3 2 2 6" xfId="3101"/>
    <cellStyle name="Comma 5 3 2 2 6 2" xfId="11058"/>
    <cellStyle name="Comma 5 3 2 2 6 2 2" xfId="17597"/>
    <cellStyle name="Comma 5 3 2 2 6 3" xfId="14745"/>
    <cellStyle name="Comma 5 3 2 2 7" xfId="2530"/>
    <cellStyle name="Comma 5 3 2 2 7 2" xfId="14178"/>
    <cellStyle name="Comma 5 3 2 2 8" xfId="10491"/>
    <cellStyle name="Comma 5 3 2 2 8 2" xfId="17030"/>
    <cellStyle name="Comma 5 3 2 2 9" xfId="13605"/>
    <cellStyle name="Comma 5 3 2 3" xfId="1546"/>
    <cellStyle name="Comma 5 3 2 3 2" xfId="4966"/>
    <cellStyle name="Comma 5 3 2 3 2 2" xfId="11800"/>
    <cellStyle name="Comma 5 3 2 3 2 2 2" xfId="18339"/>
    <cellStyle name="Comma 5 3 2 3 2 3" xfId="15487"/>
    <cellStyle name="Comma 5 3 2 3 3" xfId="7238"/>
    <cellStyle name="Comma 5 3 2 3 3 2" xfId="12371"/>
    <cellStyle name="Comma 5 3 2 3 3 2 2" xfId="18910"/>
    <cellStyle name="Comma 5 3 2 3 3 3" xfId="16058"/>
    <cellStyle name="Comma 5 3 2 3 4" xfId="9510"/>
    <cellStyle name="Comma 5 3 2 3 4 2" xfId="12942"/>
    <cellStyle name="Comma 5 3 2 3 4 2 2" xfId="19481"/>
    <cellStyle name="Comma 5 3 2 3 4 3" xfId="16629"/>
    <cellStyle name="Comma 5 3 2 3 5" xfId="3272"/>
    <cellStyle name="Comma 5 3 2 3 5 2" xfId="11229"/>
    <cellStyle name="Comma 5 3 2 3 5 2 2" xfId="17768"/>
    <cellStyle name="Comma 5 3 2 3 5 3" xfId="14916"/>
    <cellStyle name="Comma 5 3 2 3 6" xfId="2698"/>
    <cellStyle name="Comma 5 3 2 3 6 2" xfId="14346"/>
    <cellStyle name="Comma 5 3 2 3 7" xfId="10659"/>
    <cellStyle name="Comma 5 3 2 3 7 2" xfId="17198"/>
    <cellStyle name="Comma 5 3 2 3 8" xfId="13776"/>
    <cellStyle name="Comma 5 3 2 4" xfId="3831"/>
    <cellStyle name="Comma 5 3 2 4 2" xfId="11515"/>
    <cellStyle name="Comma 5 3 2 4 2 2" xfId="18054"/>
    <cellStyle name="Comma 5 3 2 4 3" xfId="15202"/>
    <cellStyle name="Comma 5 3 2 5" xfId="6103"/>
    <cellStyle name="Comma 5 3 2 5 2" xfId="12086"/>
    <cellStyle name="Comma 5 3 2 5 2 2" xfId="18625"/>
    <cellStyle name="Comma 5 3 2 5 3" xfId="15773"/>
    <cellStyle name="Comma 5 3 2 6" xfId="8375"/>
    <cellStyle name="Comma 5 3 2 6 2" xfId="12657"/>
    <cellStyle name="Comma 5 3 2 6 2 2" xfId="19196"/>
    <cellStyle name="Comma 5 3 2 6 3" xfId="16344"/>
    <cellStyle name="Comma 5 3 2 7" xfId="2987"/>
    <cellStyle name="Comma 5 3 2 7 2" xfId="10944"/>
    <cellStyle name="Comma 5 3 2 7 2 2" xfId="17483"/>
    <cellStyle name="Comma 5 3 2 7 3" xfId="14631"/>
    <cellStyle name="Comma 5 3 2 8" xfId="2418"/>
    <cellStyle name="Comma 5 3 2 8 2" xfId="14066"/>
    <cellStyle name="Comma 5 3 2 9" xfId="10379"/>
    <cellStyle name="Comma 5 3 2 9 2" xfId="16918"/>
    <cellStyle name="Comma 5 3 3" xfId="1092"/>
    <cellStyle name="Comma 5 3 3 2" xfId="2227"/>
    <cellStyle name="Comma 5 3 3 2 2" xfId="5647"/>
    <cellStyle name="Comma 5 3 3 2 2 2" xfId="11971"/>
    <cellStyle name="Comma 5 3 3 2 2 2 2" xfId="18510"/>
    <cellStyle name="Comma 5 3 3 2 2 3" xfId="15658"/>
    <cellStyle name="Comma 5 3 3 2 3" xfId="7919"/>
    <cellStyle name="Comma 5 3 3 2 3 2" xfId="12542"/>
    <cellStyle name="Comma 5 3 3 2 3 2 2" xfId="19081"/>
    <cellStyle name="Comma 5 3 3 2 3 3" xfId="16229"/>
    <cellStyle name="Comma 5 3 3 2 4" xfId="10191"/>
    <cellStyle name="Comma 5 3 3 2 4 2" xfId="13113"/>
    <cellStyle name="Comma 5 3 3 2 4 2 2" xfId="19652"/>
    <cellStyle name="Comma 5 3 3 2 4 3" xfId="16800"/>
    <cellStyle name="Comma 5 3 3 2 5" xfId="3443"/>
    <cellStyle name="Comma 5 3 3 2 5 2" xfId="11400"/>
    <cellStyle name="Comma 5 3 3 2 5 2 2" xfId="17939"/>
    <cellStyle name="Comma 5 3 3 2 5 3" xfId="15087"/>
    <cellStyle name="Comma 5 3 3 2 6" xfId="2866"/>
    <cellStyle name="Comma 5 3 3 2 6 2" xfId="14514"/>
    <cellStyle name="Comma 5 3 3 2 7" xfId="10827"/>
    <cellStyle name="Comma 5 3 3 2 7 2" xfId="17366"/>
    <cellStyle name="Comma 5 3 3 2 8" xfId="13947"/>
    <cellStyle name="Comma 5 3 3 3" xfId="4512"/>
    <cellStyle name="Comma 5 3 3 3 2" xfId="11686"/>
    <cellStyle name="Comma 5 3 3 3 2 2" xfId="18225"/>
    <cellStyle name="Comma 5 3 3 3 3" xfId="15373"/>
    <cellStyle name="Comma 5 3 3 4" xfId="6784"/>
    <cellStyle name="Comma 5 3 3 4 2" xfId="12257"/>
    <cellStyle name="Comma 5 3 3 4 2 2" xfId="18796"/>
    <cellStyle name="Comma 5 3 3 4 3" xfId="15944"/>
    <cellStyle name="Comma 5 3 3 5" xfId="9056"/>
    <cellStyle name="Comma 5 3 3 5 2" xfId="12828"/>
    <cellStyle name="Comma 5 3 3 5 2 2" xfId="19367"/>
    <cellStyle name="Comma 5 3 3 5 3" xfId="16515"/>
    <cellStyle name="Comma 5 3 3 6" xfId="3158"/>
    <cellStyle name="Comma 5 3 3 6 2" xfId="11115"/>
    <cellStyle name="Comma 5 3 3 6 2 2" xfId="17654"/>
    <cellStyle name="Comma 5 3 3 6 3" xfId="14802"/>
    <cellStyle name="Comma 5 3 3 7" xfId="2586"/>
    <cellStyle name="Comma 5 3 3 7 2" xfId="14234"/>
    <cellStyle name="Comma 5 3 3 8" xfId="10547"/>
    <cellStyle name="Comma 5 3 3 8 2" xfId="17086"/>
    <cellStyle name="Comma 5 3 3 9" xfId="13662"/>
    <cellStyle name="Comma 5 3 4" xfId="638"/>
    <cellStyle name="Comma 5 3 4 2" xfId="1773"/>
    <cellStyle name="Comma 5 3 4 2 2" xfId="5193"/>
    <cellStyle name="Comma 5 3 4 2 2 2" xfId="11857"/>
    <cellStyle name="Comma 5 3 4 2 2 2 2" xfId="18396"/>
    <cellStyle name="Comma 5 3 4 2 2 3" xfId="15544"/>
    <cellStyle name="Comma 5 3 4 2 3" xfId="7465"/>
    <cellStyle name="Comma 5 3 4 2 3 2" xfId="12428"/>
    <cellStyle name="Comma 5 3 4 2 3 2 2" xfId="18967"/>
    <cellStyle name="Comma 5 3 4 2 3 3" xfId="16115"/>
    <cellStyle name="Comma 5 3 4 2 4" xfId="9737"/>
    <cellStyle name="Comma 5 3 4 2 4 2" xfId="12999"/>
    <cellStyle name="Comma 5 3 4 2 4 2 2" xfId="19538"/>
    <cellStyle name="Comma 5 3 4 2 4 3" xfId="16686"/>
    <cellStyle name="Comma 5 3 4 2 5" xfId="3329"/>
    <cellStyle name="Comma 5 3 4 2 5 2" xfId="11286"/>
    <cellStyle name="Comma 5 3 4 2 5 2 2" xfId="17825"/>
    <cellStyle name="Comma 5 3 4 2 5 3" xfId="14973"/>
    <cellStyle name="Comma 5 3 4 2 6" xfId="2754"/>
    <cellStyle name="Comma 5 3 4 2 6 2" xfId="14402"/>
    <cellStyle name="Comma 5 3 4 2 7" xfId="10715"/>
    <cellStyle name="Comma 5 3 4 2 7 2" xfId="17254"/>
    <cellStyle name="Comma 5 3 4 2 8" xfId="13833"/>
    <cellStyle name="Comma 5 3 4 3" xfId="4058"/>
    <cellStyle name="Comma 5 3 4 3 2" xfId="11572"/>
    <cellStyle name="Comma 5 3 4 3 2 2" xfId="18111"/>
    <cellStyle name="Comma 5 3 4 3 3" xfId="15259"/>
    <cellStyle name="Comma 5 3 4 4" xfId="6330"/>
    <cellStyle name="Comma 5 3 4 4 2" xfId="12143"/>
    <cellStyle name="Comma 5 3 4 4 2 2" xfId="18682"/>
    <cellStyle name="Comma 5 3 4 4 3" xfId="15830"/>
    <cellStyle name="Comma 5 3 4 5" xfId="8602"/>
    <cellStyle name="Comma 5 3 4 5 2" xfId="12714"/>
    <cellStyle name="Comma 5 3 4 5 2 2" xfId="19253"/>
    <cellStyle name="Comma 5 3 4 5 3" xfId="16401"/>
    <cellStyle name="Comma 5 3 4 6" xfId="3044"/>
    <cellStyle name="Comma 5 3 4 6 2" xfId="11001"/>
    <cellStyle name="Comma 5 3 4 6 2 2" xfId="17540"/>
    <cellStyle name="Comma 5 3 4 6 3" xfId="14688"/>
    <cellStyle name="Comma 5 3 4 7" xfId="2474"/>
    <cellStyle name="Comma 5 3 4 7 2" xfId="14122"/>
    <cellStyle name="Comma 5 3 4 8" xfId="10435"/>
    <cellStyle name="Comma 5 3 4 8 2" xfId="16974"/>
    <cellStyle name="Comma 5 3 4 9" xfId="13548"/>
    <cellStyle name="Comma 5 3 5" xfId="1319"/>
    <cellStyle name="Comma 5 3 5 2" xfId="4739"/>
    <cellStyle name="Comma 5 3 5 2 2" xfId="11743"/>
    <cellStyle name="Comma 5 3 5 2 2 2" xfId="18282"/>
    <cellStyle name="Comma 5 3 5 2 3" xfId="15430"/>
    <cellStyle name="Comma 5 3 5 3" xfId="7011"/>
    <cellStyle name="Comma 5 3 5 3 2" xfId="12314"/>
    <cellStyle name="Comma 5 3 5 3 2 2" xfId="18853"/>
    <cellStyle name="Comma 5 3 5 3 3" xfId="16001"/>
    <cellStyle name="Comma 5 3 5 4" xfId="9283"/>
    <cellStyle name="Comma 5 3 5 4 2" xfId="12885"/>
    <cellStyle name="Comma 5 3 5 4 2 2" xfId="19424"/>
    <cellStyle name="Comma 5 3 5 4 3" xfId="16572"/>
    <cellStyle name="Comma 5 3 5 5" xfId="3215"/>
    <cellStyle name="Comma 5 3 5 5 2" xfId="11172"/>
    <cellStyle name="Comma 5 3 5 5 2 2" xfId="17711"/>
    <cellStyle name="Comma 5 3 5 5 3" xfId="14859"/>
    <cellStyle name="Comma 5 3 5 6" xfId="2642"/>
    <cellStyle name="Comma 5 3 5 6 2" xfId="14290"/>
    <cellStyle name="Comma 5 3 5 7" xfId="10603"/>
    <cellStyle name="Comma 5 3 5 7 2" xfId="17142"/>
    <cellStyle name="Comma 5 3 5 8" xfId="13719"/>
    <cellStyle name="Comma 5 3 6" xfId="3604"/>
    <cellStyle name="Comma 5 3 6 2" xfId="11458"/>
    <cellStyle name="Comma 5 3 6 2 2" xfId="17997"/>
    <cellStyle name="Comma 5 3 6 3" xfId="15145"/>
    <cellStyle name="Comma 5 3 7" xfId="5876"/>
    <cellStyle name="Comma 5 3 7 2" xfId="12029"/>
    <cellStyle name="Comma 5 3 7 2 2" xfId="18568"/>
    <cellStyle name="Comma 5 3 7 3" xfId="15716"/>
    <cellStyle name="Comma 5 3 8" xfId="8148"/>
    <cellStyle name="Comma 5 3 8 2" xfId="12600"/>
    <cellStyle name="Comma 5 3 8 2 2" xfId="19139"/>
    <cellStyle name="Comma 5 3 8 3" xfId="16287"/>
    <cellStyle name="Comma 5 3 9" xfId="2927"/>
    <cellStyle name="Comma 5 3 9 2" xfId="10886"/>
    <cellStyle name="Comma 5 3 9 2 2" xfId="17425"/>
    <cellStyle name="Comma 5 3 9 3" xfId="14573"/>
    <cellStyle name="Comma 5 4" xfId="117"/>
    <cellStyle name="Comma 5 4 10" xfId="2347"/>
    <cellStyle name="Comma 5 4 10 2" xfId="13995"/>
    <cellStyle name="Comma 5 4 11" xfId="10308"/>
    <cellStyle name="Comma 5 4 11 2" xfId="16847"/>
    <cellStyle name="Comma 5 4 12" xfId="13419"/>
    <cellStyle name="Comma 5 4 2" xfId="355"/>
    <cellStyle name="Comma 5 4 2 10" xfId="13477"/>
    <cellStyle name="Comma 5 4 2 2" xfId="809"/>
    <cellStyle name="Comma 5 4 2 2 2" xfId="1944"/>
    <cellStyle name="Comma 5 4 2 2 2 2" xfId="5364"/>
    <cellStyle name="Comma 5 4 2 2 2 2 2" xfId="11900"/>
    <cellStyle name="Comma 5 4 2 2 2 2 2 2" xfId="18439"/>
    <cellStyle name="Comma 5 4 2 2 2 2 3" xfId="15587"/>
    <cellStyle name="Comma 5 4 2 2 2 3" xfId="7636"/>
    <cellStyle name="Comma 5 4 2 2 2 3 2" xfId="12471"/>
    <cellStyle name="Comma 5 4 2 2 2 3 2 2" xfId="19010"/>
    <cellStyle name="Comma 5 4 2 2 2 3 3" xfId="16158"/>
    <cellStyle name="Comma 5 4 2 2 2 4" xfId="9908"/>
    <cellStyle name="Comma 5 4 2 2 2 4 2" xfId="13042"/>
    <cellStyle name="Comma 5 4 2 2 2 4 2 2" xfId="19581"/>
    <cellStyle name="Comma 5 4 2 2 2 4 3" xfId="16729"/>
    <cellStyle name="Comma 5 4 2 2 2 5" xfId="3372"/>
    <cellStyle name="Comma 5 4 2 2 2 5 2" xfId="11329"/>
    <cellStyle name="Comma 5 4 2 2 2 5 2 2" xfId="17868"/>
    <cellStyle name="Comma 5 4 2 2 2 5 3" xfId="15016"/>
    <cellStyle name="Comma 5 4 2 2 2 6" xfId="2796"/>
    <cellStyle name="Comma 5 4 2 2 2 6 2" xfId="14444"/>
    <cellStyle name="Comma 5 4 2 2 2 7" xfId="10757"/>
    <cellStyle name="Comma 5 4 2 2 2 7 2" xfId="17296"/>
    <cellStyle name="Comma 5 4 2 2 2 8" xfId="13876"/>
    <cellStyle name="Comma 5 4 2 2 3" xfId="4229"/>
    <cellStyle name="Comma 5 4 2 2 3 2" xfId="11615"/>
    <cellStyle name="Comma 5 4 2 2 3 2 2" xfId="18154"/>
    <cellStyle name="Comma 5 4 2 2 3 3" xfId="15302"/>
    <cellStyle name="Comma 5 4 2 2 4" xfId="6501"/>
    <cellStyle name="Comma 5 4 2 2 4 2" xfId="12186"/>
    <cellStyle name="Comma 5 4 2 2 4 2 2" xfId="18725"/>
    <cellStyle name="Comma 5 4 2 2 4 3" xfId="15873"/>
    <cellStyle name="Comma 5 4 2 2 5" xfId="8773"/>
    <cellStyle name="Comma 5 4 2 2 5 2" xfId="12757"/>
    <cellStyle name="Comma 5 4 2 2 5 2 2" xfId="19296"/>
    <cellStyle name="Comma 5 4 2 2 5 3" xfId="16444"/>
    <cellStyle name="Comma 5 4 2 2 6" xfId="3087"/>
    <cellStyle name="Comma 5 4 2 2 6 2" xfId="11044"/>
    <cellStyle name="Comma 5 4 2 2 6 2 2" xfId="17583"/>
    <cellStyle name="Comma 5 4 2 2 6 3" xfId="14731"/>
    <cellStyle name="Comma 5 4 2 2 7" xfId="2516"/>
    <cellStyle name="Comma 5 4 2 2 7 2" xfId="14164"/>
    <cellStyle name="Comma 5 4 2 2 8" xfId="10477"/>
    <cellStyle name="Comma 5 4 2 2 8 2" xfId="17016"/>
    <cellStyle name="Comma 5 4 2 2 9" xfId="13591"/>
    <cellStyle name="Comma 5 4 2 3" xfId="1490"/>
    <cellStyle name="Comma 5 4 2 3 2" xfId="4910"/>
    <cellStyle name="Comma 5 4 2 3 2 2" xfId="11786"/>
    <cellStyle name="Comma 5 4 2 3 2 2 2" xfId="18325"/>
    <cellStyle name="Comma 5 4 2 3 2 3" xfId="15473"/>
    <cellStyle name="Comma 5 4 2 3 3" xfId="7182"/>
    <cellStyle name="Comma 5 4 2 3 3 2" xfId="12357"/>
    <cellStyle name="Comma 5 4 2 3 3 2 2" xfId="18896"/>
    <cellStyle name="Comma 5 4 2 3 3 3" xfId="16044"/>
    <cellStyle name="Comma 5 4 2 3 4" xfId="9454"/>
    <cellStyle name="Comma 5 4 2 3 4 2" xfId="12928"/>
    <cellStyle name="Comma 5 4 2 3 4 2 2" xfId="19467"/>
    <cellStyle name="Comma 5 4 2 3 4 3" xfId="16615"/>
    <cellStyle name="Comma 5 4 2 3 5" xfId="3258"/>
    <cellStyle name="Comma 5 4 2 3 5 2" xfId="11215"/>
    <cellStyle name="Comma 5 4 2 3 5 2 2" xfId="17754"/>
    <cellStyle name="Comma 5 4 2 3 5 3" xfId="14902"/>
    <cellStyle name="Comma 5 4 2 3 6" xfId="2684"/>
    <cellStyle name="Comma 5 4 2 3 6 2" xfId="14332"/>
    <cellStyle name="Comma 5 4 2 3 7" xfId="10645"/>
    <cellStyle name="Comma 5 4 2 3 7 2" xfId="17184"/>
    <cellStyle name="Comma 5 4 2 3 8" xfId="13762"/>
    <cellStyle name="Comma 5 4 2 4" xfId="3775"/>
    <cellStyle name="Comma 5 4 2 4 2" xfId="11501"/>
    <cellStyle name="Comma 5 4 2 4 2 2" xfId="18040"/>
    <cellStyle name="Comma 5 4 2 4 3" xfId="15188"/>
    <cellStyle name="Comma 5 4 2 5" xfId="6047"/>
    <cellStyle name="Comma 5 4 2 5 2" xfId="12072"/>
    <cellStyle name="Comma 5 4 2 5 2 2" xfId="18611"/>
    <cellStyle name="Comma 5 4 2 5 3" xfId="15759"/>
    <cellStyle name="Comma 5 4 2 6" xfId="8319"/>
    <cellStyle name="Comma 5 4 2 6 2" xfId="12643"/>
    <cellStyle name="Comma 5 4 2 6 2 2" xfId="19182"/>
    <cellStyle name="Comma 5 4 2 6 3" xfId="16330"/>
    <cellStyle name="Comma 5 4 2 7" xfId="2973"/>
    <cellStyle name="Comma 5 4 2 7 2" xfId="10930"/>
    <cellStyle name="Comma 5 4 2 7 2 2" xfId="17469"/>
    <cellStyle name="Comma 5 4 2 7 3" xfId="14617"/>
    <cellStyle name="Comma 5 4 2 8" xfId="2404"/>
    <cellStyle name="Comma 5 4 2 8 2" xfId="14052"/>
    <cellStyle name="Comma 5 4 2 9" xfId="10365"/>
    <cellStyle name="Comma 5 4 2 9 2" xfId="16904"/>
    <cellStyle name="Comma 5 4 3" xfId="1036"/>
    <cellStyle name="Comma 5 4 3 2" xfId="2171"/>
    <cellStyle name="Comma 5 4 3 2 2" xfId="5591"/>
    <cellStyle name="Comma 5 4 3 2 2 2" xfId="11957"/>
    <cellStyle name="Comma 5 4 3 2 2 2 2" xfId="18496"/>
    <cellStyle name="Comma 5 4 3 2 2 3" xfId="15644"/>
    <cellStyle name="Comma 5 4 3 2 3" xfId="7863"/>
    <cellStyle name="Comma 5 4 3 2 3 2" xfId="12528"/>
    <cellStyle name="Comma 5 4 3 2 3 2 2" xfId="19067"/>
    <cellStyle name="Comma 5 4 3 2 3 3" xfId="16215"/>
    <cellStyle name="Comma 5 4 3 2 4" xfId="10135"/>
    <cellStyle name="Comma 5 4 3 2 4 2" xfId="13099"/>
    <cellStyle name="Comma 5 4 3 2 4 2 2" xfId="19638"/>
    <cellStyle name="Comma 5 4 3 2 4 3" xfId="16786"/>
    <cellStyle name="Comma 5 4 3 2 5" xfId="3429"/>
    <cellStyle name="Comma 5 4 3 2 5 2" xfId="11386"/>
    <cellStyle name="Comma 5 4 3 2 5 2 2" xfId="17925"/>
    <cellStyle name="Comma 5 4 3 2 5 3" xfId="15073"/>
    <cellStyle name="Comma 5 4 3 2 6" xfId="2852"/>
    <cellStyle name="Comma 5 4 3 2 6 2" xfId="14500"/>
    <cellStyle name="Comma 5 4 3 2 7" xfId="10813"/>
    <cellStyle name="Comma 5 4 3 2 7 2" xfId="17352"/>
    <cellStyle name="Comma 5 4 3 2 8" xfId="13933"/>
    <cellStyle name="Comma 5 4 3 3" xfId="4456"/>
    <cellStyle name="Comma 5 4 3 3 2" xfId="11672"/>
    <cellStyle name="Comma 5 4 3 3 2 2" xfId="18211"/>
    <cellStyle name="Comma 5 4 3 3 3" xfId="15359"/>
    <cellStyle name="Comma 5 4 3 4" xfId="6728"/>
    <cellStyle name="Comma 5 4 3 4 2" xfId="12243"/>
    <cellStyle name="Comma 5 4 3 4 2 2" xfId="18782"/>
    <cellStyle name="Comma 5 4 3 4 3" xfId="15930"/>
    <cellStyle name="Comma 5 4 3 5" xfId="9000"/>
    <cellStyle name="Comma 5 4 3 5 2" xfId="12814"/>
    <cellStyle name="Comma 5 4 3 5 2 2" xfId="19353"/>
    <cellStyle name="Comma 5 4 3 5 3" xfId="16501"/>
    <cellStyle name="Comma 5 4 3 6" xfId="3144"/>
    <cellStyle name="Comma 5 4 3 6 2" xfId="11101"/>
    <cellStyle name="Comma 5 4 3 6 2 2" xfId="17640"/>
    <cellStyle name="Comma 5 4 3 6 3" xfId="14788"/>
    <cellStyle name="Comma 5 4 3 7" xfId="2572"/>
    <cellStyle name="Comma 5 4 3 7 2" xfId="14220"/>
    <cellStyle name="Comma 5 4 3 8" xfId="10533"/>
    <cellStyle name="Comma 5 4 3 8 2" xfId="17072"/>
    <cellStyle name="Comma 5 4 3 9" xfId="13648"/>
    <cellStyle name="Comma 5 4 4" xfId="582"/>
    <cellStyle name="Comma 5 4 4 2" xfId="1717"/>
    <cellStyle name="Comma 5 4 4 2 2" xfId="5137"/>
    <cellStyle name="Comma 5 4 4 2 2 2" xfId="11843"/>
    <cellStyle name="Comma 5 4 4 2 2 2 2" xfId="18382"/>
    <cellStyle name="Comma 5 4 4 2 2 3" xfId="15530"/>
    <cellStyle name="Comma 5 4 4 2 3" xfId="7409"/>
    <cellStyle name="Comma 5 4 4 2 3 2" xfId="12414"/>
    <cellStyle name="Comma 5 4 4 2 3 2 2" xfId="18953"/>
    <cellStyle name="Comma 5 4 4 2 3 3" xfId="16101"/>
    <cellStyle name="Comma 5 4 4 2 4" xfId="9681"/>
    <cellStyle name="Comma 5 4 4 2 4 2" xfId="12985"/>
    <cellStyle name="Comma 5 4 4 2 4 2 2" xfId="19524"/>
    <cellStyle name="Comma 5 4 4 2 4 3" xfId="16672"/>
    <cellStyle name="Comma 5 4 4 2 5" xfId="3315"/>
    <cellStyle name="Comma 5 4 4 2 5 2" xfId="11272"/>
    <cellStyle name="Comma 5 4 4 2 5 2 2" xfId="17811"/>
    <cellStyle name="Comma 5 4 4 2 5 3" xfId="14959"/>
    <cellStyle name="Comma 5 4 4 2 6" xfId="2740"/>
    <cellStyle name="Comma 5 4 4 2 6 2" xfId="14388"/>
    <cellStyle name="Comma 5 4 4 2 7" xfId="10701"/>
    <cellStyle name="Comma 5 4 4 2 7 2" xfId="17240"/>
    <cellStyle name="Comma 5 4 4 2 8" xfId="13819"/>
    <cellStyle name="Comma 5 4 4 3" xfId="4002"/>
    <cellStyle name="Comma 5 4 4 3 2" xfId="11558"/>
    <cellStyle name="Comma 5 4 4 3 2 2" xfId="18097"/>
    <cellStyle name="Comma 5 4 4 3 3" xfId="15245"/>
    <cellStyle name="Comma 5 4 4 4" xfId="6274"/>
    <cellStyle name="Comma 5 4 4 4 2" xfId="12129"/>
    <cellStyle name="Comma 5 4 4 4 2 2" xfId="18668"/>
    <cellStyle name="Comma 5 4 4 4 3" xfId="15816"/>
    <cellStyle name="Comma 5 4 4 5" xfId="8546"/>
    <cellStyle name="Comma 5 4 4 5 2" xfId="12700"/>
    <cellStyle name="Comma 5 4 4 5 2 2" xfId="19239"/>
    <cellStyle name="Comma 5 4 4 5 3" xfId="16387"/>
    <cellStyle name="Comma 5 4 4 6" xfId="3030"/>
    <cellStyle name="Comma 5 4 4 6 2" xfId="10987"/>
    <cellStyle name="Comma 5 4 4 6 2 2" xfId="17526"/>
    <cellStyle name="Comma 5 4 4 6 3" xfId="14674"/>
    <cellStyle name="Comma 5 4 4 7" xfId="2460"/>
    <cellStyle name="Comma 5 4 4 7 2" xfId="14108"/>
    <cellStyle name="Comma 5 4 4 8" xfId="10421"/>
    <cellStyle name="Comma 5 4 4 8 2" xfId="16960"/>
    <cellStyle name="Comma 5 4 4 9" xfId="13534"/>
    <cellStyle name="Comma 5 4 5" xfId="1263"/>
    <cellStyle name="Comma 5 4 5 2" xfId="4683"/>
    <cellStyle name="Comma 5 4 5 2 2" xfId="11729"/>
    <cellStyle name="Comma 5 4 5 2 2 2" xfId="18268"/>
    <cellStyle name="Comma 5 4 5 2 3" xfId="15416"/>
    <cellStyle name="Comma 5 4 5 3" xfId="6955"/>
    <cellStyle name="Comma 5 4 5 3 2" xfId="12300"/>
    <cellStyle name="Comma 5 4 5 3 2 2" xfId="18839"/>
    <cellStyle name="Comma 5 4 5 3 3" xfId="15987"/>
    <cellStyle name="Comma 5 4 5 4" xfId="9227"/>
    <cellStyle name="Comma 5 4 5 4 2" xfId="12871"/>
    <cellStyle name="Comma 5 4 5 4 2 2" xfId="19410"/>
    <cellStyle name="Comma 5 4 5 4 3" xfId="16558"/>
    <cellStyle name="Comma 5 4 5 5" xfId="3201"/>
    <cellStyle name="Comma 5 4 5 5 2" xfId="11158"/>
    <cellStyle name="Comma 5 4 5 5 2 2" xfId="17697"/>
    <cellStyle name="Comma 5 4 5 5 3" xfId="14845"/>
    <cellStyle name="Comma 5 4 5 6" xfId="2628"/>
    <cellStyle name="Comma 5 4 5 6 2" xfId="14276"/>
    <cellStyle name="Comma 5 4 5 7" xfId="10589"/>
    <cellStyle name="Comma 5 4 5 7 2" xfId="17128"/>
    <cellStyle name="Comma 5 4 5 8" xfId="13705"/>
    <cellStyle name="Comma 5 4 6" xfId="3548"/>
    <cellStyle name="Comma 5 4 6 2" xfId="11444"/>
    <cellStyle name="Comma 5 4 6 2 2" xfId="17983"/>
    <cellStyle name="Comma 5 4 6 3" xfId="15131"/>
    <cellStyle name="Comma 5 4 7" xfId="5820"/>
    <cellStyle name="Comma 5 4 7 2" xfId="12015"/>
    <cellStyle name="Comma 5 4 7 2 2" xfId="18554"/>
    <cellStyle name="Comma 5 4 7 3" xfId="15702"/>
    <cellStyle name="Comma 5 4 8" xfId="8092"/>
    <cellStyle name="Comma 5 4 8 2" xfId="12586"/>
    <cellStyle name="Comma 5 4 8 2 2" xfId="19125"/>
    <cellStyle name="Comma 5 4 8 3" xfId="16273"/>
    <cellStyle name="Comma 5 4 9" xfId="2913"/>
    <cellStyle name="Comma 5 4 9 2" xfId="10872"/>
    <cellStyle name="Comma 5 4 9 2 2" xfId="17411"/>
    <cellStyle name="Comma 5 4 9 3" xfId="14559"/>
    <cellStyle name="Comma 5 5" xfId="243"/>
    <cellStyle name="Comma 5 5 10" xfId="2376"/>
    <cellStyle name="Comma 5 5 10 2" xfId="14024"/>
    <cellStyle name="Comma 5 5 11" xfId="10337"/>
    <cellStyle name="Comma 5 5 11 2" xfId="16876"/>
    <cellStyle name="Comma 5 5 12" xfId="13449"/>
    <cellStyle name="Comma 5 5 2" xfId="470"/>
    <cellStyle name="Comma 5 5 2 10" xfId="13506"/>
    <cellStyle name="Comma 5 5 2 2" xfId="924"/>
    <cellStyle name="Comma 5 5 2 2 2" xfId="2059"/>
    <cellStyle name="Comma 5 5 2 2 2 2" xfId="5479"/>
    <cellStyle name="Comma 5 5 2 2 2 2 2" xfId="11929"/>
    <cellStyle name="Comma 5 5 2 2 2 2 2 2" xfId="18468"/>
    <cellStyle name="Comma 5 5 2 2 2 2 3" xfId="15616"/>
    <cellStyle name="Comma 5 5 2 2 2 3" xfId="7751"/>
    <cellStyle name="Comma 5 5 2 2 2 3 2" xfId="12500"/>
    <cellStyle name="Comma 5 5 2 2 2 3 2 2" xfId="19039"/>
    <cellStyle name="Comma 5 5 2 2 2 3 3" xfId="16187"/>
    <cellStyle name="Comma 5 5 2 2 2 4" xfId="10023"/>
    <cellStyle name="Comma 5 5 2 2 2 4 2" xfId="13071"/>
    <cellStyle name="Comma 5 5 2 2 2 4 2 2" xfId="19610"/>
    <cellStyle name="Comma 5 5 2 2 2 4 3" xfId="16758"/>
    <cellStyle name="Comma 5 5 2 2 2 5" xfId="3401"/>
    <cellStyle name="Comma 5 5 2 2 2 5 2" xfId="11358"/>
    <cellStyle name="Comma 5 5 2 2 2 5 2 2" xfId="17897"/>
    <cellStyle name="Comma 5 5 2 2 2 5 3" xfId="15045"/>
    <cellStyle name="Comma 5 5 2 2 2 6" xfId="2824"/>
    <cellStyle name="Comma 5 5 2 2 2 6 2" xfId="14472"/>
    <cellStyle name="Comma 5 5 2 2 2 7" xfId="10785"/>
    <cellStyle name="Comma 5 5 2 2 2 7 2" xfId="17324"/>
    <cellStyle name="Comma 5 5 2 2 2 8" xfId="13905"/>
    <cellStyle name="Comma 5 5 2 2 3" xfId="4344"/>
    <cellStyle name="Comma 5 5 2 2 3 2" xfId="11644"/>
    <cellStyle name="Comma 5 5 2 2 3 2 2" xfId="18183"/>
    <cellStyle name="Comma 5 5 2 2 3 3" xfId="15331"/>
    <cellStyle name="Comma 5 5 2 2 4" xfId="6616"/>
    <cellStyle name="Comma 5 5 2 2 4 2" xfId="12215"/>
    <cellStyle name="Comma 5 5 2 2 4 2 2" xfId="18754"/>
    <cellStyle name="Comma 5 5 2 2 4 3" xfId="15902"/>
    <cellStyle name="Comma 5 5 2 2 5" xfId="8888"/>
    <cellStyle name="Comma 5 5 2 2 5 2" xfId="12786"/>
    <cellStyle name="Comma 5 5 2 2 5 2 2" xfId="19325"/>
    <cellStyle name="Comma 5 5 2 2 5 3" xfId="16473"/>
    <cellStyle name="Comma 5 5 2 2 6" xfId="3116"/>
    <cellStyle name="Comma 5 5 2 2 6 2" xfId="11073"/>
    <cellStyle name="Comma 5 5 2 2 6 2 2" xfId="17612"/>
    <cellStyle name="Comma 5 5 2 2 6 3" xfId="14760"/>
    <cellStyle name="Comma 5 5 2 2 7" xfId="2544"/>
    <cellStyle name="Comma 5 5 2 2 7 2" xfId="14192"/>
    <cellStyle name="Comma 5 5 2 2 8" xfId="10505"/>
    <cellStyle name="Comma 5 5 2 2 8 2" xfId="17044"/>
    <cellStyle name="Comma 5 5 2 2 9" xfId="13620"/>
    <cellStyle name="Comma 5 5 2 3" xfId="1605"/>
    <cellStyle name="Comma 5 5 2 3 2" xfId="5025"/>
    <cellStyle name="Comma 5 5 2 3 2 2" xfId="11815"/>
    <cellStyle name="Comma 5 5 2 3 2 2 2" xfId="18354"/>
    <cellStyle name="Comma 5 5 2 3 2 3" xfId="15502"/>
    <cellStyle name="Comma 5 5 2 3 3" xfId="7297"/>
    <cellStyle name="Comma 5 5 2 3 3 2" xfId="12386"/>
    <cellStyle name="Comma 5 5 2 3 3 2 2" xfId="18925"/>
    <cellStyle name="Comma 5 5 2 3 3 3" xfId="16073"/>
    <cellStyle name="Comma 5 5 2 3 4" xfId="9569"/>
    <cellStyle name="Comma 5 5 2 3 4 2" xfId="12957"/>
    <cellStyle name="Comma 5 5 2 3 4 2 2" xfId="19496"/>
    <cellStyle name="Comma 5 5 2 3 4 3" xfId="16644"/>
    <cellStyle name="Comma 5 5 2 3 5" xfId="3287"/>
    <cellStyle name="Comma 5 5 2 3 5 2" xfId="11244"/>
    <cellStyle name="Comma 5 5 2 3 5 2 2" xfId="17783"/>
    <cellStyle name="Comma 5 5 2 3 5 3" xfId="14931"/>
    <cellStyle name="Comma 5 5 2 3 6" xfId="2712"/>
    <cellStyle name="Comma 5 5 2 3 6 2" xfId="14360"/>
    <cellStyle name="Comma 5 5 2 3 7" xfId="10673"/>
    <cellStyle name="Comma 5 5 2 3 7 2" xfId="17212"/>
    <cellStyle name="Comma 5 5 2 3 8" xfId="13791"/>
    <cellStyle name="Comma 5 5 2 4" xfId="3890"/>
    <cellStyle name="Comma 5 5 2 4 2" xfId="11530"/>
    <cellStyle name="Comma 5 5 2 4 2 2" xfId="18069"/>
    <cellStyle name="Comma 5 5 2 4 3" xfId="15217"/>
    <cellStyle name="Comma 5 5 2 5" xfId="6162"/>
    <cellStyle name="Comma 5 5 2 5 2" xfId="12101"/>
    <cellStyle name="Comma 5 5 2 5 2 2" xfId="18640"/>
    <cellStyle name="Comma 5 5 2 5 3" xfId="15788"/>
    <cellStyle name="Comma 5 5 2 6" xfId="8434"/>
    <cellStyle name="Comma 5 5 2 6 2" xfId="12672"/>
    <cellStyle name="Comma 5 5 2 6 2 2" xfId="19211"/>
    <cellStyle name="Comma 5 5 2 6 3" xfId="16359"/>
    <cellStyle name="Comma 5 5 2 7" xfId="3002"/>
    <cellStyle name="Comma 5 5 2 7 2" xfId="10959"/>
    <cellStyle name="Comma 5 5 2 7 2 2" xfId="17498"/>
    <cellStyle name="Comma 5 5 2 7 3" xfId="14646"/>
    <cellStyle name="Comma 5 5 2 8" xfId="2432"/>
    <cellStyle name="Comma 5 5 2 8 2" xfId="14080"/>
    <cellStyle name="Comma 5 5 2 9" xfId="10393"/>
    <cellStyle name="Comma 5 5 2 9 2" xfId="16932"/>
    <cellStyle name="Comma 5 5 3" xfId="1151"/>
    <cellStyle name="Comma 5 5 3 2" xfId="2286"/>
    <cellStyle name="Comma 5 5 3 2 2" xfId="5706"/>
    <cellStyle name="Comma 5 5 3 2 2 2" xfId="11986"/>
    <cellStyle name="Comma 5 5 3 2 2 2 2" xfId="18525"/>
    <cellStyle name="Comma 5 5 3 2 2 3" xfId="15673"/>
    <cellStyle name="Comma 5 5 3 2 3" xfId="7978"/>
    <cellStyle name="Comma 5 5 3 2 3 2" xfId="12557"/>
    <cellStyle name="Comma 5 5 3 2 3 2 2" xfId="19096"/>
    <cellStyle name="Comma 5 5 3 2 3 3" xfId="16244"/>
    <cellStyle name="Comma 5 5 3 2 4" xfId="10250"/>
    <cellStyle name="Comma 5 5 3 2 4 2" xfId="13128"/>
    <cellStyle name="Comma 5 5 3 2 4 2 2" xfId="19667"/>
    <cellStyle name="Comma 5 5 3 2 4 3" xfId="16815"/>
    <cellStyle name="Comma 5 5 3 2 5" xfId="3458"/>
    <cellStyle name="Comma 5 5 3 2 5 2" xfId="11415"/>
    <cellStyle name="Comma 5 5 3 2 5 2 2" xfId="17954"/>
    <cellStyle name="Comma 5 5 3 2 5 3" xfId="15102"/>
    <cellStyle name="Comma 5 5 3 2 6" xfId="2880"/>
    <cellStyle name="Comma 5 5 3 2 6 2" xfId="14528"/>
    <cellStyle name="Comma 5 5 3 2 7" xfId="10841"/>
    <cellStyle name="Comma 5 5 3 2 7 2" xfId="17380"/>
    <cellStyle name="Comma 5 5 3 2 8" xfId="13962"/>
    <cellStyle name="Comma 5 5 3 3" xfId="4571"/>
    <cellStyle name="Comma 5 5 3 3 2" xfId="11701"/>
    <cellStyle name="Comma 5 5 3 3 2 2" xfId="18240"/>
    <cellStyle name="Comma 5 5 3 3 3" xfId="15388"/>
    <cellStyle name="Comma 5 5 3 4" xfId="6843"/>
    <cellStyle name="Comma 5 5 3 4 2" xfId="12272"/>
    <cellStyle name="Comma 5 5 3 4 2 2" xfId="18811"/>
    <cellStyle name="Comma 5 5 3 4 3" xfId="15959"/>
    <cellStyle name="Comma 5 5 3 5" xfId="9115"/>
    <cellStyle name="Comma 5 5 3 5 2" xfId="12843"/>
    <cellStyle name="Comma 5 5 3 5 2 2" xfId="19382"/>
    <cellStyle name="Comma 5 5 3 5 3" xfId="16530"/>
    <cellStyle name="Comma 5 5 3 6" xfId="3173"/>
    <cellStyle name="Comma 5 5 3 6 2" xfId="11130"/>
    <cellStyle name="Comma 5 5 3 6 2 2" xfId="17669"/>
    <cellStyle name="Comma 5 5 3 6 3" xfId="14817"/>
    <cellStyle name="Comma 5 5 3 7" xfId="2600"/>
    <cellStyle name="Comma 5 5 3 7 2" xfId="14248"/>
    <cellStyle name="Comma 5 5 3 8" xfId="10561"/>
    <cellStyle name="Comma 5 5 3 8 2" xfId="17100"/>
    <cellStyle name="Comma 5 5 3 9" xfId="13677"/>
    <cellStyle name="Comma 5 5 4" xfId="697"/>
    <cellStyle name="Comma 5 5 4 2" xfId="1832"/>
    <cellStyle name="Comma 5 5 4 2 2" xfId="5252"/>
    <cellStyle name="Comma 5 5 4 2 2 2" xfId="11872"/>
    <cellStyle name="Comma 5 5 4 2 2 2 2" xfId="18411"/>
    <cellStyle name="Comma 5 5 4 2 2 3" xfId="15559"/>
    <cellStyle name="Comma 5 5 4 2 3" xfId="7524"/>
    <cellStyle name="Comma 5 5 4 2 3 2" xfId="12443"/>
    <cellStyle name="Comma 5 5 4 2 3 2 2" xfId="18982"/>
    <cellStyle name="Comma 5 5 4 2 3 3" xfId="16130"/>
    <cellStyle name="Comma 5 5 4 2 4" xfId="9796"/>
    <cellStyle name="Comma 5 5 4 2 4 2" xfId="13014"/>
    <cellStyle name="Comma 5 5 4 2 4 2 2" xfId="19553"/>
    <cellStyle name="Comma 5 5 4 2 4 3" xfId="16701"/>
    <cellStyle name="Comma 5 5 4 2 5" xfId="3344"/>
    <cellStyle name="Comma 5 5 4 2 5 2" xfId="11301"/>
    <cellStyle name="Comma 5 5 4 2 5 2 2" xfId="17840"/>
    <cellStyle name="Comma 5 5 4 2 5 3" xfId="14988"/>
    <cellStyle name="Comma 5 5 4 2 6" xfId="2768"/>
    <cellStyle name="Comma 5 5 4 2 6 2" xfId="14416"/>
    <cellStyle name="Comma 5 5 4 2 7" xfId="10729"/>
    <cellStyle name="Comma 5 5 4 2 7 2" xfId="17268"/>
    <cellStyle name="Comma 5 5 4 2 8" xfId="13848"/>
    <cellStyle name="Comma 5 5 4 3" xfId="4117"/>
    <cellStyle name="Comma 5 5 4 3 2" xfId="11587"/>
    <cellStyle name="Comma 5 5 4 3 2 2" xfId="18126"/>
    <cellStyle name="Comma 5 5 4 3 3" xfId="15274"/>
    <cellStyle name="Comma 5 5 4 4" xfId="6389"/>
    <cellStyle name="Comma 5 5 4 4 2" xfId="12158"/>
    <cellStyle name="Comma 5 5 4 4 2 2" xfId="18697"/>
    <cellStyle name="Comma 5 5 4 4 3" xfId="15845"/>
    <cellStyle name="Comma 5 5 4 5" xfId="8661"/>
    <cellStyle name="Comma 5 5 4 5 2" xfId="12729"/>
    <cellStyle name="Comma 5 5 4 5 2 2" xfId="19268"/>
    <cellStyle name="Comma 5 5 4 5 3" xfId="16416"/>
    <cellStyle name="Comma 5 5 4 6" xfId="3059"/>
    <cellStyle name="Comma 5 5 4 6 2" xfId="11016"/>
    <cellStyle name="Comma 5 5 4 6 2 2" xfId="17555"/>
    <cellStyle name="Comma 5 5 4 6 3" xfId="14703"/>
    <cellStyle name="Comma 5 5 4 7" xfId="2488"/>
    <cellStyle name="Comma 5 5 4 7 2" xfId="14136"/>
    <cellStyle name="Comma 5 5 4 8" xfId="10449"/>
    <cellStyle name="Comma 5 5 4 8 2" xfId="16988"/>
    <cellStyle name="Comma 5 5 4 9" xfId="13563"/>
    <cellStyle name="Comma 5 5 5" xfId="1378"/>
    <cellStyle name="Comma 5 5 5 2" xfId="4798"/>
    <cellStyle name="Comma 5 5 5 2 2" xfId="11758"/>
    <cellStyle name="Comma 5 5 5 2 2 2" xfId="18297"/>
    <cellStyle name="Comma 5 5 5 2 3" xfId="15445"/>
    <cellStyle name="Comma 5 5 5 3" xfId="7070"/>
    <cellStyle name="Comma 5 5 5 3 2" xfId="12329"/>
    <cellStyle name="Comma 5 5 5 3 2 2" xfId="18868"/>
    <cellStyle name="Comma 5 5 5 3 3" xfId="16016"/>
    <cellStyle name="Comma 5 5 5 4" xfId="9342"/>
    <cellStyle name="Comma 5 5 5 4 2" xfId="12900"/>
    <cellStyle name="Comma 5 5 5 4 2 2" xfId="19439"/>
    <cellStyle name="Comma 5 5 5 4 3" xfId="16587"/>
    <cellStyle name="Comma 5 5 5 5" xfId="3230"/>
    <cellStyle name="Comma 5 5 5 5 2" xfId="11187"/>
    <cellStyle name="Comma 5 5 5 5 2 2" xfId="17726"/>
    <cellStyle name="Comma 5 5 5 5 3" xfId="14874"/>
    <cellStyle name="Comma 5 5 5 6" xfId="2656"/>
    <cellStyle name="Comma 5 5 5 6 2" xfId="14304"/>
    <cellStyle name="Comma 5 5 5 7" xfId="10617"/>
    <cellStyle name="Comma 5 5 5 7 2" xfId="17156"/>
    <cellStyle name="Comma 5 5 5 8" xfId="13734"/>
    <cellStyle name="Comma 5 5 6" xfId="3663"/>
    <cellStyle name="Comma 5 5 6 2" xfId="11473"/>
    <cellStyle name="Comma 5 5 6 2 2" xfId="18012"/>
    <cellStyle name="Comma 5 5 6 3" xfId="15160"/>
    <cellStyle name="Comma 5 5 7" xfId="5935"/>
    <cellStyle name="Comma 5 5 7 2" xfId="12044"/>
    <cellStyle name="Comma 5 5 7 2 2" xfId="18583"/>
    <cellStyle name="Comma 5 5 7 3" xfId="15731"/>
    <cellStyle name="Comma 5 5 8" xfId="8207"/>
    <cellStyle name="Comma 5 5 8 2" xfId="12615"/>
    <cellStyle name="Comma 5 5 8 2 2" xfId="19154"/>
    <cellStyle name="Comma 5 5 8 3" xfId="16302"/>
    <cellStyle name="Comma 5 5 9" xfId="2945"/>
    <cellStyle name="Comma 5 5 9 2" xfId="10902"/>
    <cellStyle name="Comma 5 5 9 2 2" xfId="17441"/>
    <cellStyle name="Comma 5 5 9 3" xfId="14589"/>
    <cellStyle name="Comma 5 6" xfId="299"/>
    <cellStyle name="Comma 5 6 10" xfId="13463"/>
    <cellStyle name="Comma 5 6 2" xfId="753"/>
    <cellStyle name="Comma 5 6 2 2" xfId="1888"/>
    <cellStyle name="Comma 5 6 2 2 2" xfId="5308"/>
    <cellStyle name="Comma 5 6 2 2 2 2" xfId="11886"/>
    <cellStyle name="Comma 5 6 2 2 2 2 2" xfId="18425"/>
    <cellStyle name="Comma 5 6 2 2 2 3" xfId="15573"/>
    <cellStyle name="Comma 5 6 2 2 3" xfId="7580"/>
    <cellStyle name="Comma 5 6 2 2 3 2" xfId="12457"/>
    <cellStyle name="Comma 5 6 2 2 3 2 2" xfId="18996"/>
    <cellStyle name="Comma 5 6 2 2 3 3" xfId="16144"/>
    <cellStyle name="Comma 5 6 2 2 4" xfId="9852"/>
    <cellStyle name="Comma 5 6 2 2 4 2" xfId="13028"/>
    <cellStyle name="Comma 5 6 2 2 4 2 2" xfId="19567"/>
    <cellStyle name="Comma 5 6 2 2 4 3" xfId="16715"/>
    <cellStyle name="Comma 5 6 2 2 5" xfId="3358"/>
    <cellStyle name="Comma 5 6 2 2 5 2" xfId="11315"/>
    <cellStyle name="Comma 5 6 2 2 5 2 2" xfId="17854"/>
    <cellStyle name="Comma 5 6 2 2 5 3" xfId="15002"/>
    <cellStyle name="Comma 5 6 2 2 6" xfId="2782"/>
    <cellStyle name="Comma 5 6 2 2 6 2" xfId="14430"/>
    <cellStyle name="Comma 5 6 2 2 7" xfId="10743"/>
    <cellStyle name="Comma 5 6 2 2 7 2" xfId="17282"/>
    <cellStyle name="Comma 5 6 2 2 8" xfId="13862"/>
    <cellStyle name="Comma 5 6 2 3" xfId="4173"/>
    <cellStyle name="Comma 5 6 2 3 2" xfId="11601"/>
    <cellStyle name="Comma 5 6 2 3 2 2" xfId="18140"/>
    <cellStyle name="Comma 5 6 2 3 3" xfId="15288"/>
    <cellStyle name="Comma 5 6 2 4" xfId="6445"/>
    <cellStyle name="Comma 5 6 2 4 2" xfId="12172"/>
    <cellStyle name="Comma 5 6 2 4 2 2" xfId="18711"/>
    <cellStyle name="Comma 5 6 2 4 3" xfId="15859"/>
    <cellStyle name="Comma 5 6 2 5" xfId="8717"/>
    <cellStyle name="Comma 5 6 2 5 2" xfId="12743"/>
    <cellStyle name="Comma 5 6 2 5 2 2" xfId="19282"/>
    <cellStyle name="Comma 5 6 2 5 3" xfId="16430"/>
    <cellStyle name="Comma 5 6 2 6" xfId="3073"/>
    <cellStyle name="Comma 5 6 2 6 2" xfId="11030"/>
    <cellStyle name="Comma 5 6 2 6 2 2" xfId="17569"/>
    <cellStyle name="Comma 5 6 2 6 3" xfId="14717"/>
    <cellStyle name="Comma 5 6 2 7" xfId="2502"/>
    <cellStyle name="Comma 5 6 2 7 2" xfId="14150"/>
    <cellStyle name="Comma 5 6 2 8" xfId="10463"/>
    <cellStyle name="Comma 5 6 2 8 2" xfId="17002"/>
    <cellStyle name="Comma 5 6 2 9" xfId="13577"/>
    <cellStyle name="Comma 5 6 3" xfId="1434"/>
    <cellStyle name="Comma 5 6 3 2" xfId="4854"/>
    <cellStyle name="Comma 5 6 3 2 2" xfId="11772"/>
    <cellStyle name="Comma 5 6 3 2 2 2" xfId="18311"/>
    <cellStyle name="Comma 5 6 3 2 3" xfId="15459"/>
    <cellStyle name="Comma 5 6 3 3" xfId="7126"/>
    <cellStyle name="Comma 5 6 3 3 2" xfId="12343"/>
    <cellStyle name="Comma 5 6 3 3 2 2" xfId="18882"/>
    <cellStyle name="Comma 5 6 3 3 3" xfId="16030"/>
    <cellStyle name="Comma 5 6 3 4" xfId="9398"/>
    <cellStyle name="Comma 5 6 3 4 2" xfId="12914"/>
    <cellStyle name="Comma 5 6 3 4 2 2" xfId="19453"/>
    <cellStyle name="Comma 5 6 3 4 3" xfId="16601"/>
    <cellStyle name="Comma 5 6 3 5" xfId="3244"/>
    <cellStyle name="Comma 5 6 3 5 2" xfId="11201"/>
    <cellStyle name="Comma 5 6 3 5 2 2" xfId="17740"/>
    <cellStyle name="Comma 5 6 3 5 3" xfId="14888"/>
    <cellStyle name="Comma 5 6 3 6" xfId="2670"/>
    <cellStyle name="Comma 5 6 3 6 2" xfId="14318"/>
    <cellStyle name="Comma 5 6 3 7" xfId="10631"/>
    <cellStyle name="Comma 5 6 3 7 2" xfId="17170"/>
    <cellStyle name="Comma 5 6 3 8" xfId="13748"/>
    <cellStyle name="Comma 5 6 4" xfId="3719"/>
    <cellStyle name="Comma 5 6 4 2" xfId="11487"/>
    <cellStyle name="Comma 5 6 4 2 2" xfId="18026"/>
    <cellStyle name="Comma 5 6 4 3" xfId="15174"/>
    <cellStyle name="Comma 5 6 5" xfId="5991"/>
    <cellStyle name="Comma 5 6 5 2" xfId="12058"/>
    <cellStyle name="Comma 5 6 5 2 2" xfId="18597"/>
    <cellStyle name="Comma 5 6 5 3" xfId="15745"/>
    <cellStyle name="Comma 5 6 6" xfId="8263"/>
    <cellStyle name="Comma 5 6 6 2" xfId="12629"/>
    <cellStyle name="Comma 5 6 6 2 2" xfId="19168"/>
    <cellStyle name="Comma 5 6 6 3" xfId="16316"/>
    <cellStyle name="Comma 5 6 7" xfId="2959"/>
    <cellStyle name="Comma 5 6 7 2" xfId="10916"/>
    <cellStyle name="Comma 5 6 7 2 2" xfId="17455"/>
    <cellStyle name="Comma 5 6 7 3" xfId="14603"/>
    <cellStyle name="Comma 5 6 8" xfId="2390"/>
    <cellStyle name="Comma 5 6 8 2" xfId="14038"/>
    <cellStyle name="Comma 5 6 9" xfId="10351"/>
    <cellStyle name="Comma 5 6 9 2" xfId="16890"/>
    <cellStyle name="Comma 5 7" xfId="980"/>
    <cellStyle name="Comma 5 7 2" xfId="2115"/>
    <cellStyle name="Comma 5 7 2 2" xfId="5535"/>
    <cellStyle name="Comma 5 7 2 2 2" xfId="11943"/>
    <cellStyle name="Comma 5 7 2 2 2 2" xfId="18482"/>
    <cellStyle name="Comma 5 7 2 2 3" xfId="15630"/>
    <cellStyle name="Comma 5 7 2 3" xfId="7807"/>
    <cellStyle name="Comma 5 7 2 3 2" xfId="12514"/>
    <cellStyle name="Comma 5 7 2 3 2 2" xfId="19053"/>
    <cellStyle name="Comma 5 7 2 3 3" xfId="16201"/>
    <cellStyle name="Comma 5 7 2 4" xfId="10079"/>
    <cellStyle name="Comma 5 7 2 4 2" xfId="13085"/>
    <cellStyle name="Comma 5 7 2 4 2 2" xfId="19624"/>
    <cellStyle name="Comma 5 7 2 4 3" xfId="16772"/>
    <cellStyle name="Comma 5 7 2 5" xfId="3415"/>
    <cellStyle name="Comma 5 7 2 5 2" xfId="11372"/>
    <cellStyle name="Comma 5 7 2 5 2 2" xfId="17911"/>
    <cellStyle name="Comma 5 7 2 5 3" xfId="15059"/>
    <cellStyle name="Comma 5 7 2 6" xfId="2838"/>
    <cellStyle name="Comma 5 7 2 6 2" xfId="14486"/>
    <cellStyle name="Comma 5 7 2 7" xfId="10799"/>
    <cellStyle name="Comma 5 7 2 7 2" xfId="17338"/>
    <cellStyle name="Comma 5 7 2 8" xfId="13919"/>
    <cellStyle name="Comma 5 7 3" xfId="4400"/>
    <cellStyle name="Comma 5 7 3 2" xfId="11658"/>
    <cellStyle name="Comma 5 7 3 2 2" xfId="18197"/>
    <cellStyle name="Comma 5 7 3 3" xfId="15345"/>
    <cellStyle name="Comma 5 7 4" xfId="6672"/>
    <cellStyle name="Comma 5 7 4 2" xfId="12229"/>
    <cellStyle name="Comma 5 7 4 2 2" xfId="18768"/>
    <cellStyle name="Comma 5 7 4 3" xfId="15916"/>
    <cellStyle name="Comma 5 7 5" xfId="8944"/>
    <cellStyle name="Comma 5 7 5 2" xfId="12800"/>
    <cellStyle name="Comma 5 7 5 2 2" xfId="19339"/>
    <cellStyle name="Comma 5 7 5 3" xfId="16487"/>
    <cellStyle name="Comma 5 7 6" xfId="3130"/>
    <cellStyle name="Comma 5 7 6 2" xfId="11087"/>
    <cellStyle name="Comma 5 7 6 2 2" xfId="17626"/>
    <cellStyle name="Comma 5 7 6 3" xfId="14774"/>
    <cellStyle name="Comma 5 7 7" xfId="2558"/>
    <cellStyle name="Comma 5 7 7 2" xfId="14206"/>
    <cellStyle name="Comma 5 7 8" xfId="10519"/>
    <cellStyle name="Comma 5 7 8 2" xfId="17058"/>
    <cellStyle name="Comma 5 7 9" xfId="13634"/>
    <cellStyle name="Comma 5 8" xfId="526"/>
    <cellStyle name="Comma 5 8 2" xfId="1661"/>
    <cellStyle name="Comma 5 8 2 2" xfId="5081"/>
    <cellStyle name="Comma 5 8 2 2 2" xfId="11829"/>
    <cellStyle name="Comma 5 8 2 2 2 2" xfId="18368"/>
    <cellStyle name="Comma 5 8 2 2 3" xfId="15516"/>
    <cellStyle name="Comma 5 8 2 3" xfId="7353"/>
    <cellStyle name="Comma 5 8 2 3 2" xfId="12400"/>
    <cellStyle name="Comma 5 8 2 3 2 2" xfId="18939"/>
    <cellStyle name="Comma 5 8 2 3 3" xfId="16087"/>
    <cellStyle name="Comma 5 8 2 4" xfId="9625"/>
    <cellStyle name="Comma 5 8 2 4 2" xfId="12971"/>
    <cellStyle name="Comma 5 8 2 4 2 2" xfId="19510"/>
    <cellStyle name="Comma 5 8 2 4 3" xfId="16658"/>
    <cellStyle name="Comma 5 8 2 5" xfId="3301"/>
    <cellStyle name="Comma 5 8 2 5 2" xfId="11258"/>
    <cellStyle name="Comma 5 8 2 5 2 2" xfId="17797"/>
    <cellStyle name="Comma 5 8 2 5 3" xfId="14945"/>
    <cellStyle name="Comma 5 8 2 6" xfId="2726"/>
    <cellStyle name="Comma 5 8 2 6 2" xfId="14374"/>
    <cellStyle name="Comma 5 8 2 7" xfId="10687"/>
    <cellStyle name="Comma 5 8 2 7 2" xfId="17226"/>
    <cellStyle name="Comma 5 8 2 8" xfId="13805"/>
    <cellStyle name="Comma 5 8 3" xfId="3946"/>
    <cellStyle name="Comma 5 8 3 2" xfId="11544"/>
    <cellStyle name="Comma 5 8 3 2 2" xfId="18083"/>
    <cellStyle name="Comma 5 8 3 3" xfId="15231"/>
    <cellStyle name="Comma 5 8 4" xfId="6218"/>
    <cellStyle name="Comma 5 8 4 2" xfId="12115"/>
    <cellStyle name="Comma 5 8 4 2 2" xfId="18654"/>
    <cellStyle name="Comma 5 8 4 3" xfId="15802"/>
    <cellStyle name="Comma 5 8 5" xfId="8490"/>
    <cellStyle name="Comma 5 8 5 2" xfId="12686"/>
    <cellStyle name="Comma 5 8 5 2 2" xfId="19225"/>
    <cellStyle name="Comma 5 8 5 3" xfId="16373"/>
    <cellStyle name="Comma 5 8 6" xfId="3016"/>
    <cellStyle name="Comma 5 8 6 2" xfId="10973"/>
    <cellStyle name="Comma 5 8 6 2 2" xfId="17512"/>
    <cellStyle name="Comma 5 8 6 3" xfId="14660"/>
    <cellStyle name="Comma 5 8 7" xfId="2446"/>
    <cellStyle name="Comma 5 8 7 2" xfId="14094"/>
    <cellStyle name="Comma 5 8 8" xfId="10407"/>
    <cellStyle name="Comma 5 8 8 2" xfId="16946"/>
    <cellStyle name="Comma 5 8 9" xfId="13520"/>
    <cellStyle name="Comma 5 9" xfId="1207"/>
    <cellStyle name="Comma 5 9 2" xfId="4627"/>
    <cellStyle name="Comma 5 9 2 2" xfId="11715"/>
    <cellStyle name="Comma 5 9 2 2 2" xfId="18254"/>
    <cellStyle name="Comma 5 9 2 3" xfId="15402"/>
    <cellStyle name="Comma 5 9 3" xfId="6899"/>
    <cellStyle name="Comma 5 9 3 2" xfId="12286"/>
    <cellStyle name="Comma 5 9 3 2 2" xfId="18825"/>
    <cellStyle name="Comma 5 9 3 3" xfId="15973"/>
    <cellStyle name="Comma 5 9 4" xfId="9171"/>
    <cellStyle name="Comma 5 9 4 2" xfId="12857"/>
    <cellStyle name="Comma 5 9 4 2 2" xfId="19396"/>
    <cellStyle name="Comma 5 9 4 3" xfId="16544"/>
    <cellStyle name="Comma 5 9 5" xfId="3187"/>
    <cellStyle name="Comma 5 9 5 2" xfId="11144"/>
    <cellStyle name="Comma 5 9 5 2 2" xfId="17683"/>
    <cellStyle name="Comma 5 9 5 3" xfId="14831"/>
    <cellStyle name="Comma 5 9 6" xfId="2614"/>
    <cellStyle name="Comma 5 9 6 2" xfId="14262"/>
    <cellStyle name="Comma 5 9 7" xfId="10575"/>
    <cellStyle name="Comma 5 9 7 2" xfId="17114"/>
    <cellStyle name="Comma 5 9 8" xfId="13691"/>
    <cellStyle name="Comma 50" xfId="13249"/>
    <cellStyle name="Comma 50 2" xfId="19758"/>
    <cellStyle name="Comma 51" xfId="13250"/>
    <cellStyle name="Comma 51 2" xfId="19759"/>
    <cellStyle name="Comma 52" xfId="13251"/>
    <cellStyle name="Comma 52 2" xfId="19760"/>
    <cellStyle name="Comma 53" xfId="13252"/>
    <cellStyle name="Comma 53 2" xfId="19761"/>
    <cellStyle name="Comma 54" xfId="13253"/>
    <cellStyle name="Comma 54 2" xfId="19762"/>
    <cellStyle name="Comma 55" xfId="13254"/>
    <cellStyle name="Comma 55 2" xfId="19763"/>
    <cellStyle name="Comma 56" xfId="13255"/>
    <cellStyle name="Comma 56 2" xfId="19764"/>
    <cellStyle name="Comma 57" xfId="13256"/>
    <cellStyle name="Comma 57 2" xfId="19765"/>
    <cellStyle name="Comma 58" xfId="13257"/>
    <cellStyle name="Comma 58 2" xfId="19766"/>
    <cellStyle name="Comma 59" xfId="13258"/>
    <cellStyle name="Comma 59 2" xfId="19767"/>
    <cellStyle name="Comma 6" xfId="61"/>
    <cellStyle name="Comma 6 10" xfId="3494"/>
    <cellStyle name="Comma 6 10 2" xfId="11431"/>
    <cellStyle name="Comma 6 10 2 2" xfId="17970"/>
    <cellStyle name="Comma 6 10 3" xfId="15118"/>
    <cellStyle name="Comma 6 11" xfId="5766"/>
    <cellStyle name="Comma 6 11 2" xfId="12002"/>
    <cellStyle name="Comma 6 11 2 2" xfId="18541"/>
    <cellStyle name="Comma 6 11 3" xfId="15689"/>
    <cellStyle name="Comma 6 12" xfId="8038"/>
    <cellStyle name="Comma 6 12 2" xfId="12573"/>
    <cellStyle name="Comma 6 12 2 2" xfId="19112"/>
    <cellStyle name="Comma 6 12 3" xfId="16260"/>
    <cellStyle name="Comma 6 13" xfId="2898"/>
    <cellStyle name="Comma 6 13 2" xfId="10858"/>
    <cellStyle name="Comma 6 13 2 2" xfId="17397"/>
    <cellStyle name="Comma 6 13 3" xfId="14545"/>
    <cellStyle name="Comma 6 14" xfId="2333"/>
    <cellStyle name="Comma 6 14 2" xfId="13981"/>
    <cellStyle name="Comma 6 15" xfId="10294"/>
    <cellStyle name="Comma 6 15 2" xfId="16833"/>
    <cellStyle name="Comma 6 16" xfId="13259"/>
    <cellStyle name="Comma 6 16 2" xfId="19768"/>
    <cellStyle name="Comma 6 17" xfId="13405"/>
    <cellStyle name="Comma 6 2" xfId="91"/>
    <cellStyle name="Comma 6 2 10" xfId="5794"/>
    <cellStyle name="Comma 6 2 10 2" xfId="12009"/>
    <cellStyle name="Comma 6 2 10 2 2" xfId="18548"/>
    <cellStyle name="Comma 6 2 10 3" xfId="15696"/>
    <cellStyle name="Comma 6 2 11" xfId="8066"/>
    <cellStyle name="Comma 6 2 11 2" xfId="12580"/>
    <cellStyle name="Comma 6 2 11 2 2" xfId="19119"/>
    <cellStyle name="Comma 6 2 11 3" xfId="16267"/>
    <cellStyle name="Comma 6 2 12" xfId="2907"/>
    <cellStyle name="Comma 6 2 12 2" xfId="10866"/>
    <cellStyle name="Comma 6 2 12 2 2" xfId="17405"/>
    <cellStyle name="Comma 6 2 12 3" xfId="14553"/>
    <cellStyle name="Comma 6 2 13" xfId="2341"/>
    <cellStyle name="Comma 6 2 13 2" xfId="13989"/>
    <cellStyle name="Comma 6 2 14" xfId="10302"/>
    <cellStyle name="Comma 6 2 14 2" xfId="16841"/>
    <cellStyle name="Comma 6 2 15" xfId="13260"/>
    <cellStyle name="Comma 6 2 15 2" xfId="19769"/>
    <cellStyle name="Comma 6 2 16" xfId="13413"/>
    <cellStyle name="Comma 6 2 2" xfId="203"/>
    <cellStyle name="Comma 6 2 2 10" xfId="2369"/>
    <cellStyle name="Comma 6 2 2 10 2" xfId="14017"/>
    <cellStyle name="Comma 6 2 2 11" xfId="10330"/>
    <cellStyle name="Comma 6 2 2 11 2" xfId="16869"/>
    <cellStyle name="Comma 6 2 2 12" xfId="13441"/>
    <cellStyle name="Comma 6 2 2 2" xfId="441"/>
    <cellStyle name="Comma 6 2 2 2 10" xfId="13499"/>
    <cellStyle name="Comma 6 2 2 2 2" xfId="895"/>
    <cellStyle name="Comma 6 2 2 2 2 2" xfId="2030"/>
    <cellStyle name="Comma 6 2 2 2 2 2 2" xfId="5450"/>
    <cellStyle name="Comma 6 2 2 2 2 2 2 2" xfId="11922"/>
    <cellStyle name="Comma 6 2 2 2 2 2 2 2 2" xfId="18461"/>
    <cellStyle name="Comma 6 2 2 2 2 2 2 3" xfId="15609"/>
    <cellStyle name="Comma 6 2 2 2 2 2 3" xfId="7722"/>
    <cellStyle name="Comma 6 2 2 2 2 2 3 2" xfId="12493"/>
    <cellStyle name="Comma 6 2 2 2 2 2 3 2 2" xfId="19032"/>
    <cellStyle name="Comma 6 2 2 2 2 2 3 3" xfId="16180"/>
    <cellStyle name="Comma 6 2 2 2 2 2 4" xfId="9994"/>
    <cellStyle name="Comma 6 2 2 2 2 2 4 2" xfId="13064"/>
    <cellStyle name="Comma 6 2 2 2 2 2 4 2 2" xfId="19603"/>
    <cellStyle name="Comma 6 2 2 2 2 2 4 3" xfId="16751"/>
    <cellStyle name="Comma 6 2 2 2 2 2 5" xfId="3394"/>
    <cellStyle name="Comma 6 2 2 2 2 2 5 2" xfId="11351"/>
    <cellStyle name="Comma 6 2 2 2 2 2 5 2 2" xfId="17890"/>
    <cellStyle name="Comma 6 2 2 2 2 2 5 3" xfId="15038"/>
    <cellStyle name="Comma 6 2 2 2 2 2 6" xfId="2818"/>
    <cellStyle name="Comma 6 2 2 2 2 2 6 2" xfId="14466"/>
    <cellStyle name="Comma 6 2 2 2 2 2 7" xfId="10779"/>
    <cellStyle name="Comma 6 2 2 2 2 2 7 2" xfId="17318"/>
    <cellStyle name="Comma 6 2 2 2 2 2 8" xfId="13898"/>
    <cellStyle name="Comma 6 2 2 2 2 3" xfId="4315"/>
    <cellStyle name="Comma 6 2 2 2 2 3 2" xfId="11637"/>
    <cellStyle name="Comma 6 2 2 2 2 3 2 2" xfId="18176"/>
    <cellStyle name="Comma 6 2 2 2 2 3 3" xfId="15324"/>
    <cellStyle name="Comma 6 2 2 2 2 4" xfId="6587"/>
    <cellStyle name="Comma 6 2 2 2 2 4 2" xfId="12208"/>
    <cellStyle name="Comma 6 2 2 2 2 4 2 2" xfId="18747"/>
    <cellStyle name="Comma 6 2 2 2 2 4 3" xfId="15895"/>
    <cellStyle name="Comma 6 2 2 2 2 5" xfId="8859"/>
    <cellStyle name="Comma 6 2 2 2 2 5 2" xfId="12779"/>
    <cellStyle name="Comma 6 2 2 2 2 5 2 2" xfId="19318"/>
    <cellStyle name="Comma 6 2 2 2 2 5 3" xfId="16466"/>
    <cellStyle name="Comma 6 2 2 2 2 6" xfId="3109"/>
    <cellStyle name="Comma 6 2 2 2 2 6 2" xfId="11066"/>
    <cellStyle name="Comma 6 2 2 2 2 6 2 2" xfId="17605"/>
    <cellStyle name="Comma 6 2 2 2 2 6 3" xfId="14753"/>
    <cellStyle name="Comma 6 2 2 2 2 7" xfId="2538"/>
    <cellStyle name="Comma 6 2 2 2 2 7 2" xfId="14186"/>
    <cellStyle name="Comma 6 2 2 2 2 8" xfId="10499"/>
    <cellStyle name="Comma 6 2 2 2 2 8 2" xfId="17038"/>
    <cellStyle name="Comma 6 2 2 2 2 9" xfId="13613"/>
    <cellStyle name="Comma 6 2 2 2 3" xfId="1576"/>
    <cellStyle name="Comma 6 2 2 2 3 2" xfId="4996"/>
    <cellStyle name="Comma 6 2 2 2 3 2 2" xfId="11808"/>
    <cellStyle name="Comma 6 2 2 2 3 2 2 2" xfId="18347"/>
    <cellStyle name="Comma 6 2 2 2 3 2 3" xfId="15495"/>
    <cellStyle name="Comma 6 2 2 2 3 3" xfId="7268"/>
    <cellStyle name="Comma 6 2 2 2 3 3 2" xfId="12379"/>
    <cellStyle name="Comma 6 2 2 2 3 3 2 2" xfId="18918"/>
    <cellStyle name="Comma 6 2 2 2 3 3 3" xfId="16066"/>
    <cellStyle name="Comma 6 2 2 2 3 4" xfId="9540"/>
    <cellStyle name="Comma 6 2 2 2 3 4 2" xfId="12950"/>
    <cellStyle name="Comma 6 2 2 2 3 4 2 2" xfId="19489"/>
    <cellStyle name="Comma 6 2 2 2 3 4 3" xfId="16637"/>
    <cellStyle name="Comma 6 2 2 2 3 5" xfId="3280"/>
    <cellStyle name="Comma 6 2 2 2 3 5 2" xfId="11237"/>
    <cellStyle name="Comma 6 2 2 2 3 5 2 2" xfId="17776"/>
    <cellStyle name="Comma 6 2 2 2 3 5 3" xfId="14924"/>
    <cellStyle name="Comma 6 2 2 2 3 6" xfId="2706"/>
    <cellStyle name="Comma 6 2 2 2 3 6 2" xfId="14354"/>
    <cellStyle name="Comma 6 2 2 2 3 7" xfId="10667"/>
    <cellStyle name="Comma 6 2 2 2 3 7 2" xfId="17206"/>
    <cellStyle name="Comma 6 2 2 2 3 8" xfId="13784"/>
    <cellStyle name="Comma 6 2 2 2 4" xfId="3861"/>
    <cellStyle name="Comma 6 2 2 2 4 2" xfId="11523"/>
    <cellStyle name="Comma 6 2 2 2 4 2 2" xfId="18062"/>
    <cellStyle name="Comma 6 2 2 2 4 3" xfId="15210"/>
    <cellStyle name="Comma 6 2 2 2 5" xfId="6133"/>
    <cellStyle name="Comma 6 2 2 2 5 2" xfId="12094"/>
    <cellStyle name="Comma 6 2 2 2 5 2 2" xfId="18633"/>
    <cellStyle name="Comma 6 2 2 2 5 3" xfId="15781"/>
    <cellStyle name="Comma 6 2 2 2 6" xfId="8405"/>
    <cellStyle name="Comma 6 2 2 2 6 2" xfId="12665"/>
    <cellStyle name="Comma 6 2 2 2 6 2 2" xfId="19204"/>
    <cellStyle name="Comma 6 2 2 2 6 3" xfId="16352"/>
    <cellStyle name="Comma 6 2 2 2 7" xfId="2995"/>
    <cellStyle name="Comma 6 2 2 2 7 2" xfId="10952"/>
    <cellStyle name="Comma 6 2 2 2 7 2 2" xfId="17491"/>
    <cellStyle name="Comma 6 2 2 2 7 3" xfId="14639"/>
    <cellStyle name="Comma 6 2 2 2 8" xfId="2426"/>
    <cellStyle name="Comma 6 2 2 2 8 2" xfId="14074"/>
    <cellStyle name="Comma 6 2 2 2 9" xfId="10387"/>
    <cellStyle name="Comma 6 2 2 2 9 2" xfId="16926"/>
    <cellStyle name="Comma 6 2 2 3" xfId="1122"/>
    <cellStyle name="Comma 6 2 2 3 2" xfId="2257"/>
    <cellStyle name="Comma 6 2 2 3 2 2" xfId="5677"/>
    <cellStyle name="Comma 6 2 2 3 2 2 2" xfId="11979"/>
    <cellStyle name="Comma 6 2 2 3 2 2 2 2" xfId="18518"/>
    <cellStyle name="Comma 6 2 2 3 2 2 3" xfId="15666"/>
    <cellStyle name="Comma 6 2 2 3 2 3" xfId="7949"/>
    <cellStyle name="Comma 6 2 2 3 2 3 2" xfId="12550"/>
    <cellStyle name="Comma 6 2 2 3 2 3 2 2" xfId="19089"/>
    <cellStyle name="Comma 6 2 2 3 2 3 3" xfId="16237"/>
    <cellStyle name="Comma 6 2 2 3 2 4" xfId="10221"/>
    <cellStyle name="Comma 6 2 2 3 2 4 2" xfId="13121"/>
    <cellStyle name="Comma 6 2 2 3 2 4 2 2" xfId="19660"/>
    <cellStyle name="Comma 6 2 2 3 2 4 3" xfId="16808"/>
    <cellStyle name="Comma 6 2 2 3 2 5" xfId="3451"/>
    <cellStyle name="Comma 6 2 2 3 2 5 2" xfId="11408"/>
    <cellStyle name="Comma 6 2 2 3 2 5 2 2" xfId="17947"/>
    <cellStyle name="Comma 6 2 2 3 2 5 3" xfId="15095"/>
    <cellStyle name="Comma 6 2 2 3 2 6" xfId="2874"/>
    <cellStyle name="Comma 6 2 2 3 2 6 2" xfId="14522"/>
    <cellStyle name="Comma 6 2 2 3 2 7" xfId="10835"/>
    <cellStyle name="Comma 6 2 2 3 2 7 2" xfId="17374"/>
    <cellStyle name="Comma 6 2 2 3 2 8" xfId="13955"/>
    <cellStyle name="Comma 6 2 2 3 3" xfId="4542"/>
    <cellStyle name="Comma 6 2 2 3 3 2" xfId="11694"/>
    <cellStyle name="Comma 6 2 2 3 3 2 2" xfId="18233"/>
    <cellStyle name="Comma 6 2 2 3 3 3" xfId="15381"/>
    <cellStyle name="Comma 6 2 2 3 4" xfId="6814"/>
    <cellStyle name="Comma 6 2 2 3 4 2" xfId="12265"/>
    <cellStyle name="Comma 6 2 2 3 4 2 2" xfId="18804"/>
    <cellStyle name="Comma 6 2 2 3 4 3" xfId="15952"/>
    <cellStyle name="Comma 6 2 2 3 5" xfId="9086"/>
    <cellStyle name="Comma 6 2 2 3 5 2" xfId="12836"/>
    <cellStyle name="Comma 6 2 2 3 5 2 2" xfId="19375"/>
    <cellStyle name="Comma 6 2 2 3 5 3" xfId="16523"/>
    <cellStyle name="Comma 6 2 2 3 6" xfId="3166"/>
    <cellStyle name="Comma 6 2 2 3 6 2" xfId="11123"/>
    <cellStyle name="Comma 6 2 2 3 6 2 2" xfId="17662"/>
    <cellStyle name="Comma 6 2 2 3 6 3" xfId="14810"/>
    <cellStyle name="Comma 6 2 2 3 7" xfId="2594"/>
    <cellStyle name="Comma 6 2 2 3 7 2" xfId="14242"/>
    <cellStyle name="Comma 6 2 2 3 8" xfId="10555"/>
    <cellStyle name="Comma 6 2 2 3 8 2" xfId="17094"/>
    <cellStyle name="Comma 6 2 2 3 9" xfId="13670"/>
    <cellStyle name="Comma 6 2 2 4" xfId="668"/>
    <cellStyle name="Comma 6 2 2 4 2" xfId="1803"/>
    <cellStyle name="Comma 6 2 2 4 2 2" xfId="5223"/>
    <cellStyle name="Comma 6 2 2 4 2 2 2" xfId="11865"/>
    <cellStyle name="Comma 6 2 2 4 2 2 2 2" xfId="18404"/>
    <cellStyle name="Comma 6 2 2 4 2 2 3" xfId="15552"/>
    <cellStyle name="Comma 6 2 2 4 2 3" xfId="7495"/>
    <cellStyle name="Comma 6 2 2 4 2 3 2" xfId="12436"/>
    <cellStyle name="Comma 6 2 2 4 2 3 2 2" xfId="18975"/>
    <cellStyle name="Comma 6 2 2 4 2 3 3" xfId="16123"/>
    <cellStyle name="Comma 6 2 2 4 2 4" xfId="9767"/>
    <cellStyle name="Comma 6 2 2 4 2 4 2" xfId="13007"/>
    <cellStyle name="Comma 6 2 2 4 2 4 2 2" xfId="19546"/>
    <cellStyle name="Comma 6 2 2 4 2 4 3" xfId="16694"/>
    <cellStyle name="Comma 6 2 2 4 2 5" xfId="3337"/>
    <cellStyle name="Comma 6 2 2 4 2 5 2" xfId="11294"/>
    <cellStyle name="Comma 6 2 2 4 2 5 2 2" xfId="17833"/>
    <cellStyle name="Comma 6 2 2 4 2 5 3" xfId="14981"/>
    <cellStyle name="Comma 6 2 2 4 2 6" xfId="2762"/>
    <cellStyle name="Comma 6 2 2 4 2 6 2" xfId="14410"/>
    <cellStyle name="Comma 6 2 2 4 2 7" xfId="10723"/>
    <cellStyle name="Comma 6 2 2 4 2 7 2" xfId="17262"/>
    <cellStyle name="Comma 6 2 2 4 2 8" xfId="13841"/>
    <cellStyle name="Comma 6 2 2 4 3" xfId="4088"/>
    <cellStyle name="Comma 6 2 2 4 3 2" xfId="11580"/>
    <cellStyle name="Comma 6 2 2 4 3 2 2" xfId="18119"/>
    <cellStyle name="Comma 6 2 2 4 3 3" xfId="15267"/>
    <cellStyle name="Comma 6 2 2 4 4" xfId="6360"/>
    <cellStyle name="Comma 6 2 2 4 4 2" xfId="12151"/>
    <cellStyle name="Comma 6 2 2 4 4 2 2" xfId="18690"/>
    <cellStyle name="Comma 6 2 2 4 4 3" xfId="15838"/>
    <cellStyle name="Comma 6 2 2 4 5" xfId="8632"/>
    <cellStyle name="Comma 6 2 2 4 5 2" xfId="12722"/>
    <cellStyle name="Comma 6 2 2 4 5 2 2" xfId="19261"/>
    <cellStyle name="Comma 6 2 2 4 5 3" xfId="16409"/>
    <cellStyle name="Comma 6 2 2 4 6" xfId="3052"/>
    <cellStyle name="Comma 6 2 2 4 6 2" xfId="11009"/>
    <cellStyle name="Comma 6 2 2 4 6 2 2" xfId="17548"/>
    <cellStyle name="Comma 6 2 2 4 6 3" xfId="14696"/>
    <cellStyle name="Comma 6 2 2 4 7" xfId="2482"/>
    <cellStyle name="Comma 6 2 2 4 7 2" xfId="14130"/>
    <cellStyle name="Comma 6 2 2 4 8" xfId="10443"/>
    <cellStyle name="Comma 6 2 2 4 8 2" xfId="16982"/>
    <cellStyle name="Comma 6 2 2 4 9" xfId="13556"/>
    <cellStyle name="Comma 6 2 2 5" xfId="1349"/>
    <cellStyle name="Comma 6 2 2 5 2" xfId="4769"/>
    <cellStyle name="Comma 6 2 2 5 2 2" xfId="11751"/>
    <cellStyle name="Comma 6 2 2 5 2 2 2" xfId="18290"/>
    <cellStyle name="Comma 6 2 2 5 2 3" xfId="15438"/>
    <cellStyle name="Comma 6 2 2 5 3" xfId="7041"/>
    <cellStyle name="Comma 6 2 2 5 3 2" xfId="12322"/>
    <cellStyle name="Comma 6 2 2 5 3 2 2" xfId="18861"/>
    <cellStyle name="Comma 6 2 2 5 3 3" xfId="16009"/>
    <cellStyle name="Comma 6 2 2 5 4" xfId="9313"/>
    <cellStyle name="Comma 6 2 2 5 4 2" xfId="12893"/>
    <cellStyle name="Comma 6 2 2 5 4 2 2" xfId="19432"/>
    <cellStyle name="Comma 6 2 2 5 4 3" xfId="16580"/>
    <cellStyle name="Comma 6 2 2 5 5" xfId="3223"/>
    <cellStyle name="Comma 6 2 2 5 5 2" xfId="11180"/>
    <cellStyle name="Comma 6 2 2 5 5 2 2" xfId="17719"/>
    <cellStyle name="Comma 6 2 2 5 5 3" xfId="14867"/>
    <cellStyle name="Comma 6 2 2 5 6" xfId="2650"/>
    <cellStyle name="Comma 6 2 2 5 6 2" xfId="14298"/>
    <cellStyle name="Comma 6 2 2 5 7" xfId="10611"/>
    <cellStyle name="Comma 6 2 2 5 7 2" xfId="17150"/>
    <cellStyle name="Comma 6 2 2 5 8" xfId="13727"/>
    <cellStyle name="Comma 6 2 2 6" xfId="3634"/>
    <cellStyle name="Comma 6 2 2 6 2" xfId="11466"/>
    <cellStyle name="Comma 6 2 2 6 2 2" xfId="18005"/>
    <cellStyle name="Comma 6 2 2 6 3" xfId="15153"/>
    <cellStyle name="Comma 6 2 2 7" xfId="5906"/>
    <cellStyle name="Comma 6 2 2 7 2" xfId="12037"/>
    <cellStyle name="Comma 6 2 2 7 2 2" xfId="18576"/>
    <cellStyle name="Comma 6 2 2 7 3" xfId="15724"/>
    <cellStyle name="Comma 6 2 2 8" xfId="8178"/>
    <cellStyle name="Comma 6 2 2 8 2" xfId="12608"/>
    <cellStyle name="Comma 6 2 2 8 2 2" xfId="19147"/>
    <cellStyle name="Comma 6 2 2 8 3" xfId="16295"/>
    <cellStyle name="Comma 6 2 2 9" xfId="2935"/>
    <cellStyle name="Comma 6 2 2 9 2" xfId="10894"/>
    <cellStyle name="Comma 6 2 2 9 2 2" xfId="17433"/>
    <cellStyle name="Comma 6 2 2 9 3" xfId="14581"/>
    <cellStyle name="Comma 6 2 3" xfId="147"/>
    <cellStyle name="Comma 6 2 3 10" xfId="2355"/>
    <cellStyle name="Comma 6 2 3 10 2" xfId="14003"/>
    <cellStyle name="Comma 6 2 3 11" xfId="10316"/>
    <cellStyle name="Comma 6 2 3 11 2" xfId="16855"/>
    <cellStyle name="Comma 6 2 3 12" xfId="13427"/>
    <cellStyle name="Comma 6 2 3 2" xfId="385"/>
    <cellStyle name="Comma 6 2 3 2 10" xfId="13485"/>
    <cellStyle name="Comma 6 2 3 2 2" xfId="839"/>
    <cellStyle name="Comma 6 2 3 2 2 2" xfId="1974"/>
    <cellStyle name="Comma 6 2 3 2 2 2 2" xfId="5394"/>
    <cellStyle name="Comma 6 2 3 2 2 2 2 2" xfId="11908"/>
    <cellStyle name="Comma 6 2 3 2 2 2 2 2 2" xfId="18447"/>
    <cellStyle name="Comma 6 2 3 2 2 2 2 3" xfId="15595"/>
    <cellStyle name="Comma 6 2 3 2 2 2 3" xfId="7666"/>
    <cellStyle name="Comma 6 2 3 2 2 2 3 2" xfId="12479"/>
    <cellStyle name="Comma 6 2 3 2 2 2 3 2 2" xfId="19018"/>
    <cellStyle name="Comma 6 2 3 2 2 2 3 3" xfId="16166"/>
    <cellStyle name="Comma 6 2 3 2 2 2 4" xfId="9938"/>
    <cellStyle name="Comma 6 2 3 2 2 2 4 2" xfId="13050"/>
    <cellStyle name="Comma 6 2 3 2 2 2 4 2 2" xfId="19589"/>
    <cellStyle name="Comma 6 2 3 2 2 2 4 3" xfId="16737"/>
    <cellStyle name="Comma 6 2 3 2 2 2 5" xfId="3380"/>
    <cellStyle name="Comma 6 2 3 2 2 2 5 2" xfId="11337"/>
    <cellStyle name="Comma 6 2 3 2 2 2 5 2 2" xfId="17876"/>
    <cellStyle name="Comma 6 2 3 2 2 2 5 3" xfId="15024"/>
    <cellStyle name="Comma 6 2 3 2 2 2 6" xfId="2804"/>
    <cellStyle name="Comma 6 2 3 2 2 2 6 2" xfId="14452"/>
    <cellStyle name="Comma 6 2 3 2 2 2 7" xfId="10765"/>
    <cellStyle name="Comma 6 2 3 2 2 2 7 2" xfId="17304"/>
    <cellStyle name="Comma 6 2 3 2 2 2 8" xfId="13884"/>
    <cellStyle name="Comma 6 2 3 2 2 3" xfId="4259"/>
    <cellStyle name="Comma 6 2 3 2 2 3 2" xfId="11623"/>
    <cellStyle name="Comma 6 2 3 2 2 3 2 2" xfId="18162"/>
    <cellStyle name="Comma 6 2 3 2 2 3 3" xfId="15310"/>
    <cellStyle name="Comma 6 2 3 2 2 4" xfId="6531"/>
    <cellStyle name="Comma 6 2 3 2 2 4 2" xfId="12194"/>
    <cellStyle name="Comma 6 2 3 2 2 4 2 2" xfId="18733"/>
    <cellStyle name="Comma 6 2 3 2 2 4 3" xfId="15881"/>
    <cellStyle name="Comma 6 2 3 2 2 5" xfId="8803"/>
    <cellStyle name="Comma 6 2 3 2 2 5 2" xfId="12765"/>
    <cellStyle name="Comma 6 2 3 2 2 5 2 2" xfId="19304"/>
    <cellStyle name="Comma 6 2 3 2 2 5 3" xfId="16452"/>
    <cellStyle name="Comma 6 2 3 2 2 6" xfId="3095"/>
    <cellStyle name="Comma 6 2 3 2 2 6 2" xfId="11052"/>
    <cellStyle name="Comma 6 2 3 2 2 6 2 2" xfId="17591"/>
    <cellStyle name="Comma 6 2 3 2 2 6 3" xfId="14739"/>
    <cellStyle name="Comma 6 2 3 2 2 7" xfId="2524"/>
    <cellStyle name="Comma 6 2 3 2 2 7 2" xfId="14172"/>
    <cellStyle name="Comma 6 2 3 2 2 8" xfId="10485"/>
    <cellStyle name="Comma 6 2 3 2 2 8 2" xfId="17024"/>
    <cellStyle name="Comma 6 2 3 2 2 9" xfId="13599"/>
    <cellStyle name="Comma 6 2 3 2 3" xfId="1520"/>
    <cellStyle name="Comma 6 2 3 2 3 2" xfId="4940"/>
    <cellStyle name="Comma 6 2 3 2 3 2 2" xfId="11794"/>
    <cellStyle name="Comma 6 2 3 2 3 2 2 2" xfId="18333"/>
    <cellStyle name="Comma 6 2 3 2 3 2 3" xfId="15481"/>
    <cellStyle name="Comma 6 2 3 2 3 3" xfId="7212"/>
    <cellStyle name="Comma 6 2 3 2 3 3 2" xfId="12365"/>
    <cellStyle name="Comma 6 2 3 2 3 3 2 2" xfId="18904"/>
    <cellStyle name="Comma 6 2 3 2 3 3 3" xfId="16052"/>
    <cellStyle name="Comma 6 2 3 2 3 4" xfId="9484"/>
    <cellStyle name="Comma 6 2 3 2 3 4 2" xfId="12936"/>
    <cellStyle name="Comma 6 2 3 2 3 4 2 2" xfId="19475"/>
    <cellStyle name="Comma 6 2 3 2 3 4 3" xfId="16623"/>
    <cellStyle name="Comma 6 2 3 2 3 5" xfId="3266"/>
    <cellStyle name="Comma 6 2 3 2 3 5 2" xfId="11223"/>
    <cellStyle name="Comma 6 2 3 2 3 5 2 2" xfId="17762"/>
    <cellStyle name="Comma 6 2 3 2 3 5 3" xfId="14910"/>
    <cellStyle name="Comma 6 2 3 2 3 6" xfId="2692"/>
    <cellStyle name="Comma 6 2 3 2 3 6 2" xfId="14340"/>
    <cellStyle name="Comma 6 2 3 2 3 7" xfId="10653"/>
    <cellStyle name="Comma 6 2 3 2 3 7 2" xfId="17192"/>
    <cellStyle name="Comma 6 2 3 2 3 8" xfId="13770"/>
    <cellStyle name="Comma 6 2 3 2 4" xfId="3805"/>
    <cellStyle name="Comma 6 2 3 2 4 2" xfId="11509"/>
    <cellStyle name="Comma 6 2 3 2 4 2 2" xfId="18048"/>
    <cellStyle name="Comma 6 2 3 2 4 3" xfId="15196"/>
    <cellStyle name="Comma 6 2 3 2 5" xfId="6077"/>
    <cellStyle name="Comma 6 2 3 2 5 2" xfId="12080"/>
    <cellStyle name="Comma 6 2 3 2 5 2 2" xfId="18619"/>
    <cellStyle name="Comma 6 2 3 2 5 3" xfId="15767"/>
    <cellStyle name="Comma 6 2 3 2 6" xfId="8349"/>
    <cellStyle name="Comma 6 2 3 2 6 2" xfId="12651"/>
    <cellStyle name="Comma 6 2 3 2 6 2 2" xfId="19190"/>
    <cellStyle name="Comma 6 2 3 2 6 3" xfId="16338"/>
    <cellStyle name="Comma 6 2 3 2 7" xfId="2981"/>
    <cellStyle name="Comma 6 2 3 2 7 2" xfId="10938"/>
    <cellStyle name="Comma 6 2 3 2 7 2 2" xfId="17477"/>
    <cellStyle name="Comma 6 2 3 2 7 3" xfId="14625"/>
    <cellStyle name="Comma 6 2 3 2 8" xfId="2412"/>
    <cellStyle name="Comma 6 2 3 2 8 2" xfId="14060"/>
    <cellStyle name="Comma 6 2 3 2 9" xfId="10373"/>
    <cellStyle name="Comma 6 2 3 2 9 2" xfId="16912"/>
    <cellStyle name="Comma 6 2 3 3" xfId="1066"/>
    <cellStyle name="Comma 6 2 3 3 2" xfId="2201"/>
    <cellStyle name="Comma 6 2 3 3 2 2" xfId="5621"/>
    <cellStyle name="Comma 6 2 3 3 2 2 2" xfId="11965"/>
    <cellStyle name="Comma 6 2 3 3 2 2 2 2" xfId="18504"/>
    <cellStyle name="Comma 6 2 3 3 2 2 3" xfId="15652"/>
    <cellStyle name="Comma 6 2 3 3 2 3" xfId="7893"/>
    <cellStyle name="Comma 6 2 3 3 2 3 2" xfId="12536"/>
    <cellStyle name="Comma 6 2 3 3 2 3 2 2" xfId="19075"/>
    <cellStyle name="Comma 6 2 3 3 2 3 3" xfId="16223"/>
    <cellStyle name="Comma 6 2 3 3 2 4" xfId="10165"/>
    <cellStyle name="Comma 6 2 3 3 2 4 2" xfId="13107"/>
    <cellStyle name="Comma 6 2 3 3 2 4 2 2" xfId="19646"/>
    <cellStyle name="Comma 6 2 3 3 2 4 3" xfId="16794"/>
    <cellStyle name="Comma 6 2 3 3 2 5" xfId="3437"/>
    <cellStyle name="Comma 6 2 3 3 2 5 2" xfId="11394"/>
    <cellStyle name="Comma 6 2 3 3 2 5 2 2" xfId="17933"/>
    <cellStyle name="Comma 6 2 3 3 2 5 3" xfId="15081"/>
    <cellStyle name="Comma 6 2 3 3 2 6" xfId="2860"/>
    <cellStyle name="Comma 6 2 3 3 2 6 2" xfId="14508"/>
    <cellStyle name="Comma 6 2 3 3 2 7" xfId="10821"/>
    <cellStyle name="Comma 6 2 3 3 2 7 2" xfId="17360"/>
    <cellStyle name="Comma 6 2 3 3 2 8" xfId="13941"/>
    <cellStyle name="Comma 6 2 3 3 3" xfId="4486"/>
    <cellStyle name="Comma 6 2 3 3 3 2" xfId="11680"/>
    <cellStyle name="Comma 6 2 3 3 3 2 2" xfId="18219"/>
    <cellStyle name="Comma 6 2 3 3 3 3" xfId="15367"/>
    <cellStyle name="Comma 6 2 3 3 4" xfId="6758"/>
    <cellStyle name="Comma 6 2 3 3 4 2" xfId="12251"/>
    <cellStyle name="Comma 6 2 3 3 4 2 2" xfId="18790"/>
    <cellStyle name="Comma 6 2 3 3 4 3" xfId="15938"/>
    <cellStyle name="Comma 6 2 3 3 5" xfId="9030"/>
    <cellStyle name="Comma 6 2 3 3 5 2" xfId="12822"/>
    <cellStyle name="Comma 6 2 3 3 5 2 2" xfId="19361"/>
    <cellStyle name="Comma 6 2 3 3 5 3" xfId="16509"/>
    <cellStyle name="Comma 6 2 3 3 6" xfId="3152"/>
    <cellStyle name="Comma 6 2 3 3 6 2" xfId="11109"/>
    <cellStyle name="Comma 6 2 3 3 6 2 2" xfId="17648"/>
    <cellStyle name="Comma 6 2 3 3 6 3" xfId="14796"/>
    <cellStyle name="Comma 6 2 3 3 7" xfId="2580"/>
    <cellStyle name="Comma 6 2 3 3 7 2" xfId="14228"/>
    <cellStyle name="Comma 6 2 3 3 8" xfId="10541"/>
    <cellStyle name="Comma 6 2 3 3 8 2" xfId="17080"/>
    <cellStyle name="Comma 6 2 3 3 9" xfId="13656"/>
    <cellStyle name="Comma 6 2 3 4" xfId="612"/>
    <cellStyle name="Comma 6 2 3 4 2" xfId="1747"/>
    <cellStyle name="Comma 6 2 3 4 2 2" xfId="5167"/>
    <cellStyle name="Comma 6 2 3 4 2 2 2" xfId="11851"/>
    <cellStyle name="Comma 6 2 3 4 2 2 2 2" xfId="18390"/>
    <cellStyle name="Comma 6 2 3 4 2 2 3" xfId="15538"/>
    <cellStyle name="Comma 6 2 3 4 2 3" xfId="7439"/>
    <cellStyle name="Comma 6 2 3 4 2 3 2" xfId="12422"/>
    <cellStyle name="Comma 6 2 3 4 2 3 2 2" xfId="18961"/>
    <cellStyle name="Comma 6 2 3 4 2 3 3" xfId="16109"/>
    <cellStyle name="Comma 6 2 3 4 2 4" xfId="9711"/>
    <cellStyle name="Comma 6 2 3 4 2 4 2" xfId="12993"/>
    <cellStyle name="Comma 6 2 3 4 2 4 2 2" xfId="19532"/>
    <cellStyle name="Comma 6 2 3 4 2 4 3" xfId="16680"/>
    <cellStyle name="Comma 6 2 3 4 2 5" xfId="3323"/>
    <cellStyle name="Comma 6 2 3 4 2 5 2" xfId="11280"/>
    <cellStyle name="Comma 6 2 3 4 2 5 2 2" xfId="17819"/>
    <cellStyle name="Comma 6 2 3 4 2 5 3" xfId="14967"/>
    <cellStyle name="Comma 6 2 3 4 2 6" xfId="2748"/>
    <cellStyle name="Comma 6 2 3 4 2 6 2" xfId="14396"/>
    <cellStyle name="Comma 6 2 3 4 2 7" xfId="10709"/>
    <cellStyle name="Comma 6 2 3 4 2 7 2" xfId="17248"/>
    <cellStyle name="Comma 6 2 3 4 2 8" xfId="13827"/>
    <cellStyle name="Comma 6 2 3 4 3" xfId="4032"/>
    <cellStyle name="Comma 6 2 3 4 3 2" xfId="11566"/>
    <cellStyle name="Comma 6 2 3 4 3 2 2" xfId="18105"/>
    <cellStyle name="Comma 6 2 3 4 3 3" xfId="15253"/>
    <cellStyle name="Comma 6 2 3 4 4" xfId="6304"/>
    <cellStyle name="Comma 6 2 3 4 4 2" xfId="12137"/>
    <cellStyle name="Comma 6 2 3 4 4 2 2" xfId="18676"/>
    <cellStyle name="Comma 6 2 3 4 4 3" xfId="15824"/>
    <cellStyle name="Comma 6 2 3 4 5" xfId="8576"/>
    <cellStyle name="Comma 6 2 3 4 5 2" xfId="12708"/>
    <cellStyle name="Comma 6 2 3 4 5 2 2" xfId="19247"/>
    <cellStyle name="Comma 6 2 3 4 5 3" xfId="16395"/>
    <cellStyle name="Comma 6 2 3 4 6" xfId="3038"/>
    <cellStyle name="Comma 6 2 3 4 6 2" xfId="10995"/>
    <cellStyle name="Comma 6 2 3 4 6 2 2" xfId="17534"/>
    <cellStyle name="Comma 6 2 3 4 6 3" xfId="14682"/>
    <cellStyle name="Comma 6 2 3 4 7" xfId="2468"/>
    <cellStyle name="Comma 6 2 3 4 7 2" xfId="14116"/>
    <cellStyle name="Comma 6 2 3 4 8" xfId="10429"/>
    <cellStyle name="Comma 6 2 3 4 8 2" xfId="16968"/>
    <cellStyle name="Comma 6 2 3 4 9" xfId="13542"/>
    <cellStyle name="Comma 6 2 3 5" xfId="1293"/>
    <cellStyle name="Comma 6 2 3 5 2" xfId="4713"/>
    <cellStyle name="Comma 6 2 3 5 2 2" xfId="11737"/>
    <cellStyle name="Comma 6 2 3 5 2 2 2" xfId="18276"/>
    <cellStyle name="Comma 6 2 3 5 2 3" xfId="15424"/>
    <cellStyle name="Comma 6 2 3 5 3" xfId="6985"/>
    <cellStyle name="Comma 6 2 3 5 3 2" xfId="12308"/>
    <cellStyle name="Comma 6 2 3 5 3 2 2" xfId="18847"/>
    <cellStyle name="Comma 6 2 3 5 3 3" xfId="15995"/>
    <cellStyle name="Comma 6 2 3 5 4" xfId="9257"/>
    <cellStyle name="Comma 6 2 3 5 4 2" xfId="12879"/>
    <cellStyle name="Comma 6 2 3 5 4 2 2" xfId="19418"/>
    <cellStyle name="Comma 6 2 3 5 4 3" xfId="16566"/>
    <cellStyle name="Comma 6 2 3 5 5" xfId="3209"/>
    <cellStyle name="Comma 6 2 3 5 5 2" xfId="11166"/>
    <cellStyle name="Comma 6 2 3 5 5 2 2" xfId="17705"/>
    <cellStyle name="Comma 6 2 3 5 5 3" xfId="14853"/>
    <cellStyle name="Comma 6 2 3 5 6" xfId="2636"/>
    <cellStyle name="Comma 6 2 3 5 6 2" xfId="14284"/>
    <cellStyle name="Comma 6 2 3 5 7" xfId="10597"/>
    <cellStyle name="Comma 6 2 3 5 7 2" xfId="17136"/>
    <cellStyle name="Comma 6 2 3 5 8" xfId="13713"/>
    <cellStyle name="Comma 6 2 3 6" xfId="3578"/>
    <cellStyle name="Comma 6 2 3 6 2" xfId="11452"/>
    <cellStyle name="Comma 6 2 3 6 2 2" xfId="17991"/>
    <cellStyle name="Comma 6 2 3 6 3" xfId="15139"/>
    <cellStyle name="Comma 6 2 3 7" xfId="5850"/>
    <cellStyle name="Comma 6 2 3 7 2" xfId="12023"/>
    <cellStyle name="Comma 6 2 3 7 2 2" xfId="18562"/>
    <cellStyle name="Comma 6 2 3 7 3" xfId="15710"/>
    <cellStyle name="Comma 6 2 3 8" xfId="8122"/>
    <cellStyle name="Comma 6 2 3 8 2" xfId="12594"/>
    <cellStyle name="Comma 6 2 3 8 2 2" xfId="19133"/>
    <cellStyle name="Comma 6 2 3 8 3" xfId="16281"/>
    <cellStyle name="Comma 6 2 3 9" xfId="2921"/>
    <cellStyle name="Comma 6 2 3 9 2" xfId="10880"/>
    <cellStyle name="Comma 6 2 3 9 2 2" xfId="17419"/>
    <cellStyle name="Comma 6 2 3 9 3" xfId="14567"/>
    <cellStyle name="Comma 6 2 4" xfId="273"/>
    <cellStyle name="Comma 6 2 4 10" xfId="2384"/>
    <cellStyle name="Comma 6 2 4 10 2" xfId="14032"/>
    <cellStyle name="Comma 6 2 4 11" xfId="10345"/>
    <cellStyle name="Comma 6 2 4 11 2" xfId="16884"/>
    <cellStyle name="Comma 6 2 4 12" xfId="13457"/>
    <cellStyle name="Comma 6 2 4 2" xfId="500"/>
    <cellStyle name="Comma 6 2 4 2 10" xfId="13514"/>
    <cellStyle name="Comma 6 2 4 2 2" xfId="954"/>
    <cellStyle name="Comma 6 2 4 2 2 2" xfId="2089"/>
    <cellStyle name="Comma 6 2 4 2 2 2 2" xfId="5509"/>
    <cellStyle name="Comma 6 2 4 2 2 2 2 2" xfId="11937"/>
    <cellStyle name="Comma 6 2 4 2 2 2 2 2 2" xfId="18476"/>
    <cellStyle name="Comma 6 2 4 2 2 2 2 3" xfId="15624"/>
    <cellStyle name="Comma 6 2 4 2 2 2 3" xfId="7781"/>
    <cellStyle name="Comma 6 2 4 2 2 2 3 2" xfId="12508"/>
    <cellStyle name="Comma 6 2 4 2 2 2 3 2 2" xfId="19047"/>
    <cellStyle name="Comma 6 2 4 2 2 2 3 3" xfId="16195"/>
    <cellStyle name="Comma 6 2 4 2 2 2 4" xfId="10053"/>
    <cellStyle name="Comma 6 2 4 2 2 2 4 2" xfId="13079"/>
    <cellStyle name="Comma 6 2 4 2 2 2 4 2 2" xfId="19618"/>
    <cellStyle name="Comma 6 2 4 2 2 2 4 3" xfId="16766"/>
    <cellStyle name="Comma 6 2 4 2 2 2 5" xfId="3409"/>
    <cellStyle name="Comma 6 2 4 2 2 2 5 2" xfId="11366"/>
    <cellStyle name="Comma 6 2 4 2 2 2 5 2 2" xfId="17905"/>
    <cellStyle name="Comma 6 2 4 2 2 2 5 3" xfId="15053"/>
    <cellStyle name="Comma 6 2 4 2 2 2 6" xfId="2832"/>
    <cellStyle name="Comma 6 2 4 2 2 2 6 2" xfId="14480"/>
    <cellStyle name="Comma 6 2 4 2 2 2 7" xfId="10793"/>
    <cellStyle name="Comma 6 2 4 2 2 2 7 2" xfId="17332"/>
    <cellStyle name="Comma 6 2 4 2 2 2 8" xfId="13913"/>
    <cellStyle name="Comma 6 2 4 2 2 3" xfId="4374"/>
    <cellStyle name="Comma 6 2 4 2 2 3 2" xfId="11652"/>
    <cellStyle name="Comma 6 2 4 2 2 3 2 2" xfId="18191"/>
    <cellStyle name="Comma 6 2 4 2 2 3 3" xfId="15339"/>
    <cellStyle name="Comma 6 2 4 2 2 4" xfId="6646"/>
    <cellStyle name="Comma 6 2 4 2 2 4 2" xfId="12223"/>
    <cellStyle name="Comma 6 2 4 2 2 4 2 2" xfId="18762"/>
    <cellStyle name="Comma 6 2 4 2 2 4 3" xfId="15910"/>
    <cellStyle name="Comma 6 2 4 2 2 5" xfId="8918"/>
    <cellStyle name="Comma 6 2 4 2 2 5 2" xfId="12794"/>
    <cellStyle name="Comma 6 2 4 2 2 5 2 2" xfId="19333"/>
    <cellStyle name="Comma 6 2 4 2 2 5 3" xfId="16481"/>
    <cellStyle name="Comma 6 2 4 2 2 6" xfId="3124"/>
    <cellStyle name="Comma 6 2 4 2 2 6 2" xfId="11081"/>
    <cellStyle name="Comma 6 2 4 2 2 6 2 2" xfId="17620"/>
    <cellStyle name="Comma 6 2 4 2 2 6 3" xfId="14768"/>
    <cellStyle name="Comma 6 2 4 2 2 7" xfId="2552"/>
    <cellStyle name="Comma 6 2 4 2 2 7 2" xfId="14200"/>
    <cellStyle name="Comma 6 2 4 2 2 8" xfId="10513"/>
    <cellStyle name="Comma 6 2 4 2 2 8 2" xfId="17052"/>
    <cellStyle name="Comma 6 2 4 2 2 9" xfId="13628"/>
    <cellStyle name="Comma 6 2 4 2 3" xfId="1635"/>
    <cellStyle name="Comma 6 2 4 2 3 2" xfId="5055"/>
    <cellStyle name="Comma 6 2 4 2 3 2 2" xfId="11823"/>
    <cellStyle name="Comma 6 2 4 2 3 2 2 2" xfId="18362"/>
    <cellStyle name="Comma 6 2 4 2 3 2 3" xfId="15510"/>
    <cellStyle name="Comma 6 2 4 2 3 3" xfId="7327"/>
    <cellStyle name="Comma 6 2 4 2 3 3 2" xfId="12394"/>
    <cellStyle name="Comma 6 2 4 2 3 3 2 2" xfId="18933"/>
    <cellStyle name="Comma 6 2 4 2 3 3 3" xfId="16081"/>
    <cellStyle name="Comma 6 2 4 2 3 4" xfId="9599"/>
    <cellStyle name="Comma 6 2 4 2 3 4 2" xfId="12965"/>
    <cellStyle name="Comma 6 2 4 2 3 4 2 2" xfId="19504"/>
    <cellStyle name="Comma 6 2 4 2 3 4 3" xfId="16652"/>
    <cellStyle name="Comma 6 2 4 2 3 5" xfId="3295"/>
    <cellStyle name="Comma 6 2 4 2 3 5 2" xfId="11252"/>
    <cellStyle name="Comma 6 2 4 2 3 5 2 2" xfId="17791"/>
    <cellStyle name="Comma 6 2 4 2 3 5 3" xfId="14939"/>
    <cellStyle name="Comma 6 2 4 2 3 6" xfId="2720"/>
    <cellStyle name="Comma 6 2 4 2 3 6 2" xfId="14368"/>
    <cellStyle name="Comma 6 2 4 2 3 7" xfId="10681"/>
    <cellStyle name="Comma 6 2 4 2 3 7 2" xfId="17220"/>
    <cellStyle name="Comma 6 2 4 2 3 8" xfId="13799"/>
    <cellStyle name="Comma 6 2 4 2 4" xfId="3920"/>
    <cellStyle name="Comma 6 2 4 2 4 2" xfId="11538"/>
    <cellStyle name="Comma 6 2 4 2 4 2 2" xfId="18077"/>
    <cellStyle name="Comma 6 2 4 2 4 3" xfId="15225"/>
    <cellStyle name="Comma 6 2 4 2 5" xfId="6192"/>
    <cellStyle name="Comma 6 2 4 2 5 2" xfId="12109"/>
    <cellStyle name="Comma 6 2 4 2 5 2 2" xfId="18648"/>
    <cellStyle name="Comma 6 2 4 2 5 3" xfId="15796"/>
    <cellStyle name="Comma 6 2 4 2 6" xfId="8464"/>
    <cellStyle name="Comma 6 2 4 2 6 2" xfId="12680"/>
    <cellStyle name="Comma 6 2 4 2 6 2 2" xfId="19219"/>
    <cellStyle name="Comma 6 2 4 2 6 3" xfId="16367"/>
    <cellStyle name="Comma 6 2 4 2 7" xfId="3010"/>
    <cellStyle name="Comma 6 2 4 2 7 2" xfId="10967"/>
    <cellStyle name="Comma 6 2 4 2 7 2 2" xfId="17506"/>
    <cellStyle name="Comma 6 2 4 2 7 3" xfId="14654"/>
    <cellStyle name="Comma 6 2 4 2 8" xfId="2440"/>
    <cellStyle name="Comma 6 2 4 2 8 2" xfId="14088"/>
    <cellStyle name="Comma 6 2 4 2 9" xfId="10401"/>
    <cellStyle name="Comma 6 2 4 2 9 2" xfId="16940"/>
    <cellStyle name="Comma 6 2 4 3" xfId="1181"/>
    <cellStyle name="Comma 6 2 4 3 2" xfId="2316"/>
    <cellStyle name="Comma 6 2 4 3 2 2" xfId="5736"/>
    <cellStyle name="Comma 6 2 4 3 2 2 2" xfId="11994"/>
    <cellStyle name="Comma 6 2 4 3 2 2 2 2" xfId="18533"/>
    <cellStyle name="Comma 6 2 4 3 2 2 3" xfId="15681"/>
    <cellStyle name="Comma 6 2 4 3 2 3" xfId="8008"/>
    <cellStyle name="Comma 6 2 4 3 2 3 2" xfId="12565"/>
    <cellStyle name="Comma 6 2 4 3 2 3 2 2" xfId="19104"/>
    <cellStyle name="Comma 6 2 4 3 2 3 3" xfId="16252"/>
    <cellStyle name="Comma 6 2 4 3 2 4" xfId="10280"/>
    <cellStyle name="Comma 6 2 4 3 2 4 2" xfId="13136"/>
    <cellStyle name="Comma 6 2 4 3 2 4 2 2" xfId="19675"/>
    <cellStyle name="Comma 6 2 4 3 2 4 3" xfId="16823"/>
    <cellStyle name="Comma 6 2 4 3 2 5" xfId="3466"/>
    <cellStyle name="Comma 6 2 4 3 2 5 2" xfId="11423"/>
    <cellStyle name="Comma 6 2 4 3 2 5 2 2" xfId="17962"/>
    <cellStyle name="Comma 6 2 4 3 2 5 3" xfId="15110"/>
    <cellStyle name="Comma 6 2 4 3 2 6" xfId="2888"/>
    <cellStyle name="Comma 6 2 4 3 2 6 2" xfId="14536"/>
    <cellStyle name="Comma 6 2 4 3 2 7" xfId="10849"/>
    <cellStyle name="Comma 6 2 4 3 2 7 2" xfId="17388"/>
    <cellStyle name="Comma 6 2 4 3 2 8" xfId="13970"/>
    <cellStyle name="Comma 6 2 4 3 3" xfId="4601"/>
    <cellStyle name="Comma 6 2 4 3 3 2" xfId="11709"/>
    <cellStyle name="Comma 6 2 4 3 3 2 2" xfId="18248"/>
    <cellStyle name="Comma 6 2 4 3 3 3" xfId="15396"/>
    <cellStyle name="Comma 6 2 4 3 4" xfId="6873"/>
    <cellStyle name="Comma 6 2 4 3 4 2" xfId="12280"/>
    <cellStyle name="Comma 6 2 4 3 4 2 2" xfId="18819"/>
    <cellStyle name="Comma 6 2 4 3 4 3" xfId="15967"/>
    <cellStyle name="Comma 6 2 4 3 5" xfId="9145"/>
    <cellStyle name="Comma 6 2 4 3 5 2" xfId="12851"/>
    <cellStyle name="Comma 6 2 4 3 5 2 2" xfId="19390"/>
    <cellStyle name="Comma 6 2 4 3 5 3" xfId="16538"/>
    <cellStyle name="Comma 6 2 4 3 6" xfId="3181"/>
    <cellStyle name="Comma 6 2 4 3 6 2" xfId="11138"/>
    <cellStyle name="Comma 6 2 4 3 6 2 2" xfId="17677"/>
    <cellStyle name="Comma 6 2 4 3 6 3" xfId="14825"/>
    <cellStyle name="Comma 6 2 4 3 7" xfId="2608"/>
    <cellStyle name="Comma 6 2 4 3 7 2" xfId="14256"/>
    <cellStyle name="Comma 6 2 4 3 8" xfId="10569"/>
    <cellStyle name="Comma 6 2 4 3 8 2" xfId="17108"/>
    <cellStyle name="Comma 6 2 4 3 9" xfId="13685"/>
    <cellStyle name="Comma 6 2 4 4" xfId="727"/>
    <cellStyle name="Comma 6 2 4 4 2" xfId="1862"/>
    <cellStyle name="Comma 6 2 4 4 2 2" xfId="5282"/>
    <cellStyle name="Comma 6 2 4 4 2 2 2" xfId="11880"/>
    <cellStyle name="Comma 6 2 4 4 2 2 2 2" xfId="18419"/>
    <cellStyle name="Comma 6 2 4 4 2 2 3" xfId="15567"/>
    <cellStyle name="Comma 6 2 4 4 2 3" xfId="7554"/>
    <cellStyle name="Comma 6 2 4 4 2 3 2" xfId="12451"/>
    <cellStyle name="Comma 6 2 4 4 2 3 2 2" xfId="18990"/>
    <cellStyle name="Comma 6 2 4 4 2 3 3" xfId="16138"/>
    <cellStyle name="Comma 6 2 4 4 2 4" xfId="9826"/>
    <cellStyle name="Comma 6 2 4 4 2 4 2" xfId="13022"/>
    <cellStyle name="Comma 6 2 4 4 2 4 2 2" xfId="19561"/>
    <cellStyle name="Comma 6 2 4 4 2 4 3" xfId="16709"/>
    <cellStyle name="Comma 6 2 4 4 2 5" xfId="3352"/>
    <cellStyle name="Comma 6 2 4 4 2 5 2" xfId="11309"/>
    <cellStyle name="Comma 6 2 4 4 2 5 2 2" xfId="17848"/>
    <cellStyle name="Comma 6 2 4 4 2 5 3" xfId="14996"/>
    <cellStyle name="Comma 6 2 4 4 2 6" xfId="2776"/>
    <cellStyle name="Comma 6 2 4 4 2 6 2" xfId="14424"/>
    <cellStyle name="Comma 6 2 4 4 2 7" xfId="10737"/>
    <cellStyle name="Comma 6 2 4 4 2 7 2" xfId="17276"/>
    <cellStyle name="Comma 6 2 4 4 2 8" xfId="13856"/>
    <cellStyle name="Comma 6 2 4 4 3" xfId="4147"/>
    <cellStyle name="Comma 6 2 4 4 3 2" xfId="11595"/>
    <cellStyle name="Comma 6 2 4 4 3 2 2" xfId="18134"/>
    <cellStyle name="Comma 6 2 4 4 3 3" xfId="15282"/>
    <cellStyle name="Comma 6 2 4 4 4" xfId="6419"/>
    <cellStyle name="Comma 6 2 4 4 4 2" xfId="12166"/>
    <cellStyle name="Comma 6 2 4 4 4 2 2" xfId="18705"/>
    <cellStyle name="Comma 6 2 4 4 4 3" xfId="15853"/>
    <cellStyle name="Comma 6 2 4 4 5" xfId="8691"/>
    <cellStyle name="Comma 6 2 4 4 5 2" xfId="12737"/>
    <cellStyle name="Comma 6 2 4 4 5 2 2" xfId="19276"/>
    <cellStyle name="Comma 6 2 4 4 5 3" xfId="16424"/>
    <cellStyle name="Comma 6 2 4 4 6" xfId="3067"/>
    <cellStyle name="Comma 6 2 4 4 6 2" xfId="11024"/>
    <cellStyle name="Comma 6 2 4 4 6 2 2" xfId="17563"/>
    <cellStyle name="Comma 6 2 4 4 6 3" xfId="14711"/>
    <cellStyle name="Comma 6 2 4 4 7" xfId="2496"/>
    <cellStyle name="Comma 6 2 4 4 7 2" xfId="14144"/>
    <cellStyle name="Comma 6 2 4 4 8" xfId="10457"/>
    <cellStyle name="Comma 6 2 4 4 8 2" xfId="16996"/>
    <cellStyle name="Comma 6 2 4 4 9" xfId="13571"/>
    <cellStyle name="Comma 6 2 4 5" xfId="1408"/>
    <cellStyle name="Comma 6 2 4 5 2" xfId="4828"/>
    <cellStyle name="Comma 6 2 4 5 2 2" xfId="11766"/>
    <cellStyle name="Comma 6 2 4 5 2 2 2" xfId="18305"/>
    <cellStyle name="Comma 6 2 4 5 2 3" xfId="15453"/>
    <cellStyle name="Comma 6 2 4 5 3" xfId="7100"/>
    <cellStyle name="Comma 6 2 4 5 3 2" xfId="12337"/>
    <cellStyle name="Comma 6 2 4 5 3 2 2" xfId="18876"/>
    <cellStyle name="Comma 6 2 4 5 3 3" xfId="16024"/>
    <cellStyle name="Comma 6 2 4 5 4" xfId="9372"/>
    <cellStyle name="Comma 6 2 4 5 4 2" xfId="12908"/>
    <cellStyle name="Comma 6 2 4 5 4 2 2" xfId="19447"/>
    <cellStyle name="Comma 6 2 4 5 4 3" xfId="16595"/>
    <cellStyle name="Comma 6 2 4 5 5" xfId="3238"/>
    <cellStyle name="Comma 6 2 4 5 5 2" xfId="11195"/>
    <cellStyle name="Comma 6 2 4 5 5 2 2" xfId="17734"/>
    <cellStyle name="Comma 6 2 4 5 5 3" xfId="14882"/>
    <cellStyle name="Comma 6 2 4 5 6" xfId="2664"/>
    <cellStyle name="Comma 6 2 4 5 6 2" xfId="14312"/>
    <cellStyle name="Comma 6 2 4 5 7" xfId="10625"/>
    <cellStyle name="Comma 6 2 4 5 7 2" xfId="17164"/>
    <cellStyle name="Comma 6 2 4 5 8" xfId="13742"/>
    <cellStyle name="Comma 6 2 4 6" xfId="3693"/>
    <cellStyle name="Comma 6 2 4 6 2" xfId="11481"/>
    <cellStyle name="Comma 6 2 4 6 2 2" xfId="18020"/>
    <cellStyle name="Comma 6 2 4 6 3" xfId="15168"/>
    <cellStyle name="Comma 6 2 4 7" xfId="5965"/>
    <cellStyle name="Comma 6 2 4 7 2" xfId="12052"/>
    <cellStyle name="Comma 6 2 4 7 2 2" xfId="18591"/>
    <cellStyle name="Comma 6 2 4 7 3" xfId="15739"/>
    <cellStyle name="Comma 6 2 4 8" xfId="8237"/>
    <cellStyle name="Comma 6 2 4 8 2" xfId="12623"/>
    <cellStyle name="Comma 6 2 4 8 2 2" xfId="19162"/>
    <cellStyle name="Comma 6 2 4 8 3" xfId="16310"/>
    <cellStyle name="Comma 6 2 4 9" xfId="2953"/>
    <cellStyle name="Comma 6 2 4 9 2" xfId="10910"/>
    <cellStyle name="Comma 6 2 4 9 2 2" xfId="17449"/>
    <cellStyle name="Comma 6 2 4 9 3" xfId="14597"/>
    <cellStyle name="Comma 6 2 5" xfId="329"/>
    <cellStyle name="Comma 6 2 5 10" xfId="13471"/>
    <cellStyle name="Comma 6 2 5 2" xfId="783"/>
    <cellStyle name="Comma 6 2 5 2 2" xfId="1918"/>
    <cellStyle name="Comma 6 2 5 2 2 2" xfId="5338"/>
    <cellStyle name="Comma 6 2 5 2 2 2 2" xfId="11894"/>
    <cellStyle name="Comma 6 2 5 2 2 2 2 2" xfId="18433"/>
    <cellStyle name="Comma 6 2 5 2 2 2 3" xfId="15581"/>
    <cellStyle name="Comma 6 2 5 2 2 3" xfId="7610"/>
    <cellStyle name="Comma 6 2 5 2 2 3 2" xfId="12465"/>
    <cellStyle name="Comma 6 2 5 2 2 3 2 2" xfId="19004"/>
    <cellStyle name="Comma 6 2 5 2 2 3 3" xfId="16152"/>
    <cellStyle name="Comma 6 2 5 2 2 4" xfId="9882"/>
    <cellStyle name="Comma 6 2 5 2 2 4 2" xfId="13036"/>
    <cellStyle name="Comma 6 2 5 2 2 4 2 2" xfId="19575"/>
    <cellStyle name="Comma 6 2 5 2 2 4 3" xfId="16723"/>
    <cellStyle name="Comma 6 2 5 2 2 5" xfId="3366"/>
    <cellStyle name="Comma 6 2 5 2 2 5 2" xfId="11323"/>
    <cellStyle name="Comma 6 2 5 2 2 5 2 2" xfId="17862"/>
    <cellStyle name="Comma 6 2 5 2 2 5 3" xfId="15010"/>
    <cellStyle name="Comma 6 2 5 2 2 6" xfId="2790"/>
    <cellStyle name="Comma 6 2 5 2 2 6 2" xfId="14438"/>
    <cellStyle name="Comma 6 2 5 2 2 7" xfId="10751"/>
    <cellStyle name="Comma 6 2 5 2 2 7 2" xfId="17290"/>
    <cellStyle name="Comma 6 2 5 2 2 8" xfId="13870"/>
    <cellStyle name="Comma 6 2 5 2 3" xfId="4203"/>
    <cellStyle name="Comma 6 2 5 2 3 2" xfId="11609"/>
    <cellStyle name="Comma 6 2 5 2 3 2 2" xfId="18148"/>
    <cellStyle name="Comma 6 2 5 2 3 3" xfId="15296"/>
    <cellStyle name="Comma 6 2 5 2 4" xfId="6475"/>
    <cellStyle name="Comma 6 2 5 2 4 2" xfId="12180"/>
    <cellStyle name="Comma 6 2 5 2 4 2 2" xfId="18719"/>
    <cellStyle name="Comma 6 2 5 2 4 3" xfId="15867"/>
    <cellStyle name="Comma 6 2 5 2 5" xfId="8747"/>
    <cellStyle name="Comma 6 2 5 2 5 2" xfId="12751"/>
    <cellStyle name="Comma 6 2 5 2 5 2 2" xfId="19290"/>
    <cellStyle name="Comma 6 2 5 2 5 3" xfId="16438"/>
    <cellStyle name="Comma 6 2 5 2 6" xfId="3081"/>
    <cellStyle name="Comma 6 2 5 2 6 2" xfId="11038"/>
    <cellStyle name="Comma 6 2 5 2 6 2 2" xfId="17577"/>
    <cellStyle name="Comma 6 2 5 2 6 3" xfId="14725"/>
    <cellStyle name="Comma 6 2 5 2 7" xfId="2510"/>
    <cellStyle name="Comma 6 2 5 2 7 2" xfId="14158"/>
    <cellStyle name="Comma 6 2 5 2 8" xfId="10471"/>
    <cellStyle name="Comma 6 2 5 2 8 2" xfId="17010"/>
    <cellStyle name="Comma 6 2 5 2 9" xfId="13585"/>
    <cellStyle name="Comma 6 2 5 3" xfId="1464"/>
    <cellStyle name="Comma 6 2 5 3 2" xfId="4884"/>
    <cellStyle name="Comma 6 2 5 3 2 2" xfId="11780"/>
    <cellStyle name="Comma 6 2 5 3 2 2 2" xfId="18319"/>
    <cellStyle name="Comma 6 2 5 3 2 3" xfId="15467"/>
    <cellStyle name="Comma 6 2 5 3 3" xfId="7156"/>
    <cellStyle name="Comma 6 2 5 3 3 2" xfId="12351"/>
    <cellStyle name="Comma 6 2 5 3 3 2 2" xfId="18890"/>
    <cellStyle name="Comma 6 2 5 3 3 3" xfId="16038"/>
    <cellStyle name="Comma 6 2 5 3 4" xfId="9428"/>
    <cellStyle name="Comma 6 2 5 3 4 2" xfId="12922"/>
    <cellStyle name="Comma 6 2 5 3 4 2 2" xfId="19461"/>
    <cellStyle name="Comma 6 2 5 3 4 3" xfId="16609"/>
    <cellStyle name="Comma 6 2 5 3 5" xfId="3252"/>
    <cellStyle name="Comma 6 2 5 3 5 2" xfId="11209"/>
    <cellStyle name="Comma 6 2 5 3 5 2 2" xfId="17748"/>
    <cellStyle name="Comma 6 2 5 3 5 3" xfId="14896"/>
    <cellStyle name="Comma 6 2 5 3 6" xfId="2678"/>
    <cellStyle name="Comma 6 2 5 3 6 2" xfId="14326"/>
    <cellStyle name="Comma 6 2 5 3 7" xfId="10639"/>
    <cellStyle name="Comma 6 2 5 3 7 2" xfId="17178"/>
    <cellStyle name="Comma 6 2 5 3 8" xfId="13756"/>
    <cellStyle name="Comma 6 2 5 4" xfId="3749"/>
    <cellStyle name="Comma 6 2 5 4 2" xfId="11495"/>
    <cellStyle name="Comma 6 2 5 4 2 2" xfId="18034"/>
    <cellStyle name="Comma 6 2 5 4 3" xfId="15182"/>
    <cellStyle name="Comma 6 2 5 5" xfId="6021"/>
    <cellStyle name="Comma 6 2 5 5 2" xfId="12066"/>
    <cellStyle name="Comma 6 2 5 5 2 2" xfId="18605"/>
    <cellStyle name="Comma 6 2 5 5 3" xfId="15753"/>
    <cellStyle name="Comma 6 2 5 6" xfId="8293"/>
    <cellStyle name="Comma 6 2 5 6 2" xfId="12637"/>
    <cellStyle name="Comma 6 2 5 6 2 2" xfId="19176"/>
    <cellStyle name="Comma 6 2 5 6 3" xfId="16324"/>
    <cellStyle name="Comma 6 2 5 7" xfId="2967"/>
    <cellStyle name="Comma 6 2 5 7 2" xfId="10924"/>
    <cellStyle name="Comma 6 2 5 7 2 2" xfId="17463"/>
    <cellStyle name="Comma 6 2 5 7 3" xfId="14611"/>
    <cellStyle name="Comma 6 2 5 8" xfId="2398"/>
    <cellStyle name="Comma 6 2 5 8 2" xfId="14046"/>
    <cellStyle name="Comma 6 2 5 9" xfId="10359"/>
    <cellStyle name="Comma 6 2 5 9 2" xfId="16898"/>
    <cellStyle name="Comma 6 2 6" xfId="1010"/>
    <cellStyle name="Comma 6 2 6 2" xfId="2145"/>
    <cellStyle name="Comma 6 2 6 2 2" xfId="5565"/>
    <cellStyle name="Comma 6 2 6 2 2 2" xfId="11951"/>
    <cellStyle name="Comma 6 2 6 2 2 2 2" xfId="18490"/>
    <cellStyle name="Comma 6 2 6 2 2 3" xfId="15638"/>
    <cellStyle name="Comma 6 2 6 2 3" xfId="7837"/>
    <cellStyle name="Comma 6 2 6 2 3 2" xfId="12522"/>
    <cellStyle name="Comma 6 2 6 2 3 2 2" xfId="19061"/>
    <cellStyle name="Comma 6 2 6 2 3 3" xfId="16209"/>
    <cellStyle name="Comma 6 2 6 2 4" xfId="10109"/>
    <cellStyle name="Comma 6 2 6 2 4 2" xfId="13093"/>
    <cellStyle name="Comma 6 2 6 2 4 2 2" xfId="19632"/>
    <cellStyle name="Comma 6 2 6 2 4 3" xfId="16780"/>
    <cellStyle name="Comma 6 2 6 2 5" xfId="3423"/>
    <cellStyle name="Comma 6 2 6 2 5 2" xfId="11380"/>
    <cellStyle name="Comma 6 2 6 2 5 2 2" xfId="17919"/>
    <cellStyle name="Comma 6 2 6 2 5 3" xfId="15067"/>
    <cellStyle name="Comma 6 2 6 2 6" xfId="2846"/>
    <cellStyle name="Comma 6 2 6 2 6 2" xfId="14494"/>
    <cellStyle name="Comma 6 2 6 2 7" xfId="10807"/>
    <cellStyle name="Comma 6 2 6 2 7 2" xfId="17346"/>
    <cellStyle name="Comma 6 2 6 2 8" xfId="13927"/>
    <cellStyle name="Comma 6 2 6 3" xfId="4430"/>
    <cellStyle name="Comma 6 2 6 3 2" xfId="11666"/>
    <cellStyle name="Comma 6 2 6 3 2 2" xfId="18205"/>
    <cellStyle name="Comma 6 2 6 3 3" xfId="15353"/>
    <cellStyle name="Comma 6 2 6 4" xfId="6702"/>
    <cellStyle name="Comma 6 2 6 4 2" xfId="12237"/>
    <cellStyle name="Comma 6 2 6 4 2 2" xfId="18776"/>
    <cellStyle name="Comma 6 2 6 4 3" xfId="15924"/>
    <cellStyle name="Comma 6 2 6 5" xfId="8974"/>
    <cellStyle name="Comma 6 2 6 5 2" xfId="12808"/>
    <cellStyle name="Comma 6 2 6 5 2 2" xfId="19347"/>
    <cellStyle name="Comma 6 2 6 5 3" xfId="16495"/>
    <cellStyle name="Comma 6 2 6 6" xfId="3138"/>
    <cellStyle name="Comma 6 2 6 6 2" xfId="11095"/>
    <cellStyle name="Comma 6 2 6 6 2 2" xfId="17634"/>
    <cellStyle name="Comma 6 2 6 6 3" xfId="14782"/>
    <cellStyle name="Comma 6 2 6 7" xfId="2566"/>
    <cellStyle name="Comma 6 2 6 7 2" xfId="14214"/>
    <cellStyle name="Comma 6 2 6 8" xfId="10527"/>
    <cellStyle name="Comma 6 2 6 8 2" xfId="17066"/>
    <cellStyle name="Comma 6 2 6 9" xfId="13642"/>
    <cellStyle name="Comma 6 2 7" xfId="556"/>
    <cellStyle name="Comma 6 2 7 2" xfId="1691"/>
    <cellStyle name="Comma 6 2 7 2 2" xfId="5111"/>
    <cellStyle name="Comma 6 2 7 2 2 2" xfId="11837"/>
    <cellStyle name="Comma 6 2 7 2 2 2 2" xfId="18376"/>
    <cellStyle name="Comma 6 2 7 2 2 3" xfId="15524"/>
    <cellStyle name="Comma 6 2 7 2 3" xfId="7383"/>
    <cellStyle name="Comma 6 2 7 2 3 2" xfId="12408"/>
    <cellStyle name="Comma 6 2 7 2 3 2 2" xfId="18947"/>
    <cellStyle name="Comma 6 2 7 2 3 3" xfId="16095"/>
    <cellStyle name="Comma 6 2 7 2 4" xfId="9655"/>
    <cellStyle name="Comma 6 2 7 2 4 2" xfId="12979"/>
    <cellStyle name="Comma 6 2 7 2 4 2 2" xfId="19518"/>
    <cellStyle name="Comma 6 2 7 2 4 3" xfId="16666"/>
    <cellStyle name="Comma 6 2 7 2 5" xfId="3309"/>
    <cellStyle name="Comma 6 2 7 2 5 2" xfId="11266"/>
    <cellStyle name="Comma 6 2 7 2 5 2 2" xfId="17805"/>
    <cellStyle name="Comma 6 2 7 2 5 3" xfId="14953"/>
    <cellStyle name="Comma 6 2 7 2 6" xfId="2734"/>
    <cellStyle name="Comma 6 2 7 2 6 2" xfId="14382"/>
    <cellStyle name="Comma 6 2 7 2 7" xfId="10695"/>
    <cellStyle name="Comma 6 2 7 2 7 2" xfId="17234"/>
    <cellStyle name="Comma 6 2 7 2 8" xfId="13813"/>
    <cellStyle name="Comma 6 2 7 3" xfId="3976"/>
    <cellStyle name="Comma 6 2 7 3 2" xfId="11552"/>
    <cellStyle name="Comma 6 2 7 3 2 2" xfId="18091"/>
    <cellStyle name="Comma 6 2 7 3 3" xfId="15239"/>
    <cellStyle name="Comma 6 2 7 4" xfId="6248"/>
    <cellStyle name="Comma 6 2 7 4 2" xfId="12123"/>
    <cellStyle name="Comma 6 2 7 4 2 2" xfId="18662"/>
    <cellStyle name="Comma 6 2 7 4 3" xfId="15810"/>
    <cellStyle name="Comma 6 2 7 5" xfId="8520"/>
    <cellStyle name="Comma 6 2 7 5 2" xfId="12694"/>
    <cellStyle name="Comma 6 2 7 5 2 2" xfId="19233"/>
    <cellStyle name="Comma 6 2 7 5 3" xfId="16381"/>
    <cellStyle name="Comma 6 2 7 6" xfId="3024"/>
    <cellStyle name="Comma 6 2 7 6 2" xfId="10981"/>
    <cellStyle name="Comma 6 2 7 6 2 2" xfId="17520"/>
    <cellStyle name="Comma 6 2 7 6 3" xfId="14668"/>
    <cellStyle name="Comma 6 2 7 7" xfId="2454"/>
    <cellStyle name="Comma 6 2 7 7 2" xfId="14102"/>
    <cellStyle name="Comma 6 2 7 8" xfId="10415"/>
    <cellStyle name="Comma 6 2 7 8 2" xfId="16954"/>
    <cellStyle name="Comma 6 2 7 9" xfId="13528"/>
    <cellStyle name="Comma 6 2 8" xfId="1237"/>
    <cellStyle name="Comma 6 2 8 2" xfId="4657"/>
    <cellStyle name="Comma 6 2 8 2 2" xfId="11723"/>
    <cellStyle name="Comma 6 2 8 2 2 2" xfId="18262"/>
    <cellStyle name="Comma 6 2 8 2 3" xfId="15410"/>
    <cellStyle name="Comma 6 2 8 3" xfId="6929"/>
    <cellStyle name="Comma 6 2 8 3 2" xfId="12294"/>
    <cellStyle name="Comma 6 2 8 3 2 2" xfId="18833"/>
    <cellStyle name="Comma 6 2 8 3 3" xfId="15981"/>
    <cellStyle name="Comma 6 2 8 4" xfId="9201"/>
    <cellStyle name="Comma 6 2 8 4 2" xfId="12865"/>
    <cellStyle name="Comma 6 2 8 4 2 2" xfId="19404"/>
    <cellStyle name="Comma 6 2 8 4 3" xfId="16552"/>
    <cellStyle name="Comma 6 2 8 5" xfId="3195"/>
    <cellStyle name="Comma 6 2 8 5 2" xfId="11152"/>
    <cellStyle name="Comma 6 2 8 5 2 2" xfId="17691"/>
    <cellStyle name="Comma 6 2 8 5 3" xfId="14839"/>
    <cellStyle name="Comma 6 2 8 6" xfId="2622"/>
    <cellStyle name="Comma 6 2 8 6 2" xfId="14270"/>
    <cellStyle name="Comma 6 2 8 7" xfId="10583"/>
    <cellStyle name="Comma 6 2 8 7 2" xfId="17122"/>
    <cellStyle name="Comma 6 2 8 8" xfId="13699"/>
    <cellStyle name="Comma 6 2 9" xfId="3522"/>
    <cellStyle name="Comma 6 2 9 2" xfId="11438"/>
    <cellStyle name="Comma 6 2 9 2 2" xfId="17977"/>
    <cellStyle name="Comma 6 2 9 3" xfId="15125"/>
    <cellStyle name="Comma 6 3" xfId="175"/>
    <cellStyle name="Comma 6 3 10" xfId="2362"/>
    <cellStyle name="Comma 6 3 10 2" xfId="14010"/>
    <cellStyle name="Comma 6 3 11" xfId="10323"/>
    <cellStyle name="Comma 6 3 11 2" xfId="16862"/>
    <cellStyle name="Comma 6 3 12" xfId="13434"/>
    <cellStyle name="Comma 6 3 2" xfId="413"/>
    <cellStyle name="Comma 6 3 2 10" xfId="13492"/>
    <cellStyle name="Comma 6 3 2 2" xfId="867"/>
    <cellStyle name="Comma 6 3 2 2 2" xfId="2002"/>
    <cellStyle name="Comma 6 3 2 2 2 2" xfId="5422"/>
    <cellStyle name="Comma 6 3 2 2 2 2 2" xfId="11915"/>
    <cellStyle name="Comma 6 3 2 2 2 2 2 2" xfId="18454"/>
    <cellStyle name="Comma 6 3 2 2 2 2 3" xfId="15602"/>
    <cellStyle name="Comma 6 3 2 2 2 3" xfId="7694"/>
    <cellStyle name="Comma 6 3 2 2 2 3 2" xfId="12486"/>
    <cellStyle name="Comma 6 3 2 2 2 3 2 2" xfId="19025"/>
    <cellStyle name="Comma 6 3 2 2 2 3 3" xfId="16173"/>
    <cellStyle name="Comma 6 3 2 2 2 4" xfId="9966"/>
    <cellStyle name="Comma 6 3 2 2 2 4 2" xfId="13057"/>
    <cellStyle name="Comma 6 3 2 2 2 4 2 2" xfId="19596"/>
    <cellStyle name="Comma 6 3 2 2 2 4 3" xfId="16744"/>
    <cellStyle name="Comma 6 3 2 2 2 5" xfId="3387"/>
    <cellStyle name="Comma 6 3 2 2 2 5 2" xfId="11344"/>
    <cellStyle name="Comma 6 3 2 2 2 5 2 2" xfId="17883"/>
    <cellStyle name="Comma 6 3 2 2 2 5 3" xfId="15031"/>
    <cellStyle name="Comma 6 3 2 2 2 6" xfId="2811"/>
    <cellStyle name="Comma 6 3 2 2 2 6 2" xfId="14459"/>
    <cellStyle name="Comma 6 3 2 2 2 7" xfId="10772"/>
    <cellStyle name="Comma 6 3 2 2 2 7 2" xfId="17311"/>
    <cellStyle name="Comma 6 3 2 2 2 8" xfId="13891"/>
    <cellStyle name="Comma 6 3 2 2 3" xfId="4287"/>
    <cellStyle name="Comma 6 3 2 2 3 2" xfId="11630"/>
    <cellStyle name="Comma 6 3 2 2 3 2 2" xfId="18169"/>
    <cellStyle name="Comma 6 3 2 2 3 3" xfId="15317"/>
    <cellStyle name="Comma 6 3 2 2 4" xfId="6559"/>
    <cellStyle name="Comma 6 3 2 2 4 2" xfId="12201"/>
    <cellStyle name="Comma 6 3 2 2 4 2 2" xfId="18740"/>
    <cellStyle name="Comma 6 3 2 2 4 3" xfId="15888"/>
    <cellStyle name="Comma 6 3 2 2 5" xfId="8831"/>
    <cellStyle name="Comma 6 3 2 2 5 2" xfId="12772"/>
    <cellStyle name="Comma 6 3 2 2 5 2 2" xfId="19311"/>
    <cellStyle name="Comma 6 3 2 2 5 3" xfId="16459"/>
    <cellStyle name="Comma 6 3 2 2 6" xfId="3102"/>
    <cellStyle name="Comma 6 3 2 2 6 2" xfId="11059"/>
    <cellStyle name="Comma 6 3 2 2 6 2 2" xfId="17598"/>
    <cellStyle name="Comma 6 3 2 2 6 3" xfId="14746"/>
    <cellStyle name="Comma 6 3 2 2 7" xfId="2531"/>
    <cellStyle name="Comma 6 3 2 2 7 2" xfId="14179"/>
    <cellStyle name="Comma 6 3 2 2 8" xfId="10492"/>
    <cellStyle name="Comma 6 3 2 2 8 2" xfId="17031"/>
    <cellStyle name="Comma 6 3 2 2 9" xfId="13606"/>
    <cellStyle name="Comma 6 3 2 3" xfId="1548"/>
    <cellStyle name="Comma 6 3 2 3 2" xfId="4968"/>
    <cellStyle name="Comma 6 3 2 3 2 2" xfId="11801"/>
    <cellStyle name="Comma 6 3 2 3 2 2 2" xfId="18340"/>
    <cellStyle name="Comma 6 3 2 3 2 3" xfId="15488"/>
    <cellStyle name="Comma 6 3 2 3 3" xfId="7240"/>
    <cellStyle name="Comma 6 3 2 3 3 2" xfId="12372"/>
    <cellStyle name="Comma 6 3 2 3 3 2 2" xfId="18911"/>
    <cellStyle name="Comma 6 3 2 3 3 3" xfId="16059"/>
    <cellStyle name="Comma 6 3 2 3 4" xfId="9512"/>
    <cellStyle name="Comma 6 3 2 3 4 2" xfId="12943"/>
    <cellStyle name="Comma 6 3 2 3 4 2 2" xfId="19482"/>
    <cellStyle name="Comma 6 3 2 3 4 3" xfId="16630"/>
    <cellStyle name="Comma 6 3 2 3 5" xfId="3273"/>
    <cellStyle name="Comma 6 3 2 3 5 2" xfId="11230"/>
    <cellStyle name="Comma 6 3 2 3 5 2 2" xfId="17769"/>
    <cellStyle name="Comma 6 3 2 3 5 3" xfId="14917"/>
    <cellStyle name="Comma 6 3 2 3 6" xfId="2699"/>
    <cellStyle name="Comma 6 3 2 3 6 2" xfId="14347"/>
    <cellStyle name="Comma 6 3 2 3 7" xfId="10660"/>
    <cellStyle name="Comma 6 3 2 3 7 2" xfId="17199"/>
    <cellStyle name="Comma 6 3 2 3 8" xfId="13777"/>
    <cellStyle name="Comma 6 3 2 4" xfId="3833"/>
    <cellStyle name="Comma 6 3 2 4 2" xfId="11516"/>
    <cellStyle name="Comma 6 3 2 4 2 2" xfId="18055"/>
    <cellStyle name="Comma 6 3 2 4 3" xfId="15203"/>
    <cellStyle name="Comma 6 3 2 5" xfId="6105"/>
    <cellStyle name="Comma 6 3 2 5 2" xfId="12087"/>
    <cellStyle name="Comma 6 3 2 5 2 2" xfId="18626"/>
    <cellStyle name="Comma 6 3 2 5 3" xfId="15774"/>
    <cellStyle name="Comma 6 3 2 6" xfId="8377"/>
    <cellStyle name="Comma 6 3 2 6 2" xfId="12658"/>
    <cellStyle name="Comma 6 3 2 6 2 2" xfId="19197"/>
    <cellStyle name="Comma 6 3 2 6 3" xfId="16345"/>
    <cellStyle name="Comma 6 3 2 7" xfId="2988"/>
    <cellStyle name="Comma 6 3 2 7 2" xfId="10945"/>
    <cellStyle name="Comma 6 3 2 7 2 2" xfId="17484"/>
    <cellStyle name="Comma 6 3 2 7 3" xfId="14632"/>
    <cellStyle name="Comma 6 3 2 8" xfId="2419"/>
    <cellStyle name="Comma 6 3 2 8 2" xfId="14067"/>
    <cellStyle name="Comma 6 3 2 9" xfId="10380"/>
    <cellStyle name="Comma 6 3 2 9 2" xfId="16919"/>
    <cellStyle name="Comma 6 3 3" xfId="1094"/>
    <cellStyle name="Comma 6 3 3 2" xfId="2229"/>
    <cellStyle name="Comma 6 3 3 2 2" xfId="5649"/>
    <cellStyle name="Comma 6 3 3 2 2 2" xfId="11972"/>
    <cellStyle name="Comma 6 3 3 2 2 2 2" xfId="18511"/>
    <cellStyle name="Comma 6 3 3 2 2 3" xfId="15659"/>
    <cellStyle name="Comma 6 3 3 2 3" xfId="7921"/>
    <cellStyle name="Comma 6 3 3 2 3 2" xfId="12543"/>
    <cellStyle name="Comma 6 3 3 2 3 2 2" xfId="19082"/>
    <cellStyle name="Comma 6 3 3 2 3 3" xfId="16230"/>
    <cellStyle name="Comma 6 3 3 2 4" xfId="10193"/>
    <cellStyle name="Comma 6 3 3 2 4 2" xfId="13114"/>
    <cellStyle name="Comma 6 3 3 2 4 2 2" xfId="19653"/>
    <cellStyle name="Comma 6 3 3 2 4 3" xfId="16801"/>
    <cellStyle name="Comma 6 3 3 2 5" xfId="3444"/>
    <cellStyle name="Comma 6 3 3 2 5 2" xfId="11401"/>
    <cellStyle name="Comma 6 3 3 2 5 2 2" xfId="17940"/>
    <cellStyle name="Comma 6 3 3 2 5 3" xfId="15088"/>
    <cellStyle name="Comma 6 3 3 2 6" xfId="2867"/>
    <cellStyle name="Comma 6 3 3 2 6 2" xfId="14515"/>
    <cellStyle name="Comma 6 3 3 2 7" xfId="10828"/>
    <cellStyle name="Comma 6 3 3 2 7 2" xfId="17367"/>
    <cellStyle name="Comma 6 3 3 2 8" xfId="13948"/>
    <cellStyle name="Comma 6 3 3 3" xfId="4514"/>
    <cellStyle name="Comma 6 3 3 3 2" xfId="11687"/>
    <cellStyle name="Comma 6 3 3 3 2 2" xfId="18226"/>
    <cellStyle name="Comma 6 3 3 3 3" xfId="15374"/>
    <cellStyle name="Comma 6 3 3 4" xfId="6786"/>
    <cellStyle name="Comma 6 3 3 4 2" xfId="12258"/>
    <cellStyle name="Comma 6 3 3 4 2 2" xfId="18797"/>
    <cellStyle name="Comma 6 3 3 4 3" xfId="15945"/>
    <cellStyle name="Comma 6 3 3 5" xfId="9058"/>
    <cellStyle name="Comma 6 3 3 5 2" xfId="12829"/>
    <cellStyle name="Comma 6 3 3 5 2 2" xfId="19368"/>
    <cellStyle name="Comma 6 3 3 5 3" xfId="16516"/>
    <cellStyle name="Comma 6 3 3 6" xfId="3159"/>
    <cellStyle name="Comma 6 3 3 6 2" xfId="11116"/>
    <cellStyle name="Comma 6 3 3 6 2 2" xfId="17655"/>
    <cellStyle name="Comma 6 3 3 6 3" xfId="14803"/>
    <cellStyle name="Comma 6 3 3 7" xfId="2587"/>
    <cellStyle name="Comma 6 3 3 7 2" xfId="14235"/>
    <cellStyle name="Comma 6 3 3 8" xfId="10548"/>
    <cellStyle name="Comma 6 3 3 8 2" xfId="17087"/>
    <cellStyle name="Comma 6 3 3 9" xfId="13663"/>
    <cellStyle name="Comma 6 3 4" xfId="640"/>
    <cellStyle name="Comma 6 3 4 2" xfId="1775"/>
    <cellStyle name="Comma 6 3 4 2 2" xfId="5195"/>
    <cellStyle name="Comma 6 3 4 2 2 2" xfId="11858"/>
    <cellStyle name="Comma 6 3 4 2 2 2 2" xfId="18397"/>
    <cellStyle name="Comma 6 3 4 2 2 3" xfId="15545"/>
    <cellStyle name="Comma 6 3 4 2 3" xfId="7467"/>
    <cellStyle name="Comma 6 3 4 2 3 2" xfId="12429"/>
    <cellStyle name="Comma 6 3 4 2 3 2 2" xfId="18968"/>
    <cellStyle name="Comma 6 3 4 2 3 3" xfId="16116"/>
    <cellStyle name="Comma 6 3 4 2 4" xfId="9739"/>
    <cellStyle name="Comma 6 3 4 2 4 2" xfId="13000"/>
    <cellStyle name="Comma 6 3 4 2 4 2 2" xfId="19539"/>
    <cellStyle name="Comma 6 3 4 2 4 3" xfId="16687"/>
    <cellStyle name="Comma 6 3 4 2 5" xfId="3330"/>
    <cellStyle name="Comma 6 3 4 2 5 2" xfId="11287"/>
    <cellStyle name="Comma 6 3 4 2 5 2 2" xfId="17826"/>
    <cellStyle name="Comma 6 3 4 2 5 3" xfId="14974"/>
    <cellStyle name="Comma 6 3 4 2 6" xfId="2755"/>
    <cellStyle name="Comma 6 3 4 2 6 2" xfId="14403"/>
    <cellStyle name="Comma 6 3 4 2 7" xfId="10716"/>
    <cellStyle name="Comma 6 3 4 2 7 2" xfId="17255"/>
    <cellStyle name="Comma 6 3 4 2 8" xfId="13834"/>
    <cellStyle name="Comma 6 3 4 3" xfId="4060"/>
    <cellStyle name="Comma 6 3 4 3 2" xfId="11573"/>
    <cellStyle name="Comma 6 3 4 3 2 2" xfId="18112"/>
    <cellStyle name="Comma 6 3 4 3 3" xfId="15260"/>
    <cellStyle name="Comma 6 3 4 4" xfId="6332"/>
    <cellStyle name="Comma 6 3 4 4 2" xfId="12144"/>
    <cellStyle name="Comma 6 3 4 4 2 2" xfId="18683"/>
    <cellStyle name="Comma 6 3 4 4 3" xfId="15831"/>
    <cellStyle name="Comma 6 3 4 5" xfId="8604"/>
    <cellStyle name="Comma 6 3 4 5 2" xfId="12715"/>
    <cellStyle name="Comma 6 3 4 5 2 2" xfId="19254"/>
    <cellStyle name="Comma 6 3 4 5 3" xfId="16402"/>
    <cellStyle name="Comma 6 3 4 6" xfId="3045"/>
    <cellStyle name="Comma 6 3 4 6 2" xfId="11002"/>
    <cellStyle name="Comma 6 3 4 6 2 2" xfId="17541"/>
    <cellStyle name="Comma 6 3 4 6 3" xfId="14689"/>
    <cellStyle name="Comma 6 3 4 7" xfId="2475"/>
    <cellStyle name="Comma 6 3 4 7 2" xfId="14123"/>
    <cellStyle name="Comma 6 3 4 8" xfId="10436"/>
    <cellStyle name="Comma 6 3 4 8 2" xfId="16975"/>
    <cellStyle name="Comma 6 3 4 9" xfId="13549"/>
    <cellStyle name="Comma 6 3 5" xfId="1321"/>
    <cellStyle name="Comma 6 3 5 2" xfId="4741"/>
    <cellStyle name="Comma 6 3 5 2 2" xfId="11744"/>
    <cellStyle name="Comma 6 3 5 2 2 2" xfId="18283"/>
    <cellStyle name="Comma 6 3 5 2 3" xfId="15431"/>
    <cellStyle name="Comma 6 3 5 3" xfId="7013"/>
    <cellStyle name="Comma 6 3 5 3 2" xfId="12315"/>
    <cellStyle name="Comma 6 3 5 3 2 2" xfId="18854"/>
    <cellStyle name="Comma 6 3 5 3 3" xfId="16002"/>
    <cellStyle name="Comma 6 3 5 4" xfId="9285"/>
    <cellStyle name="Comma 6 3 5 4 2" xfId="12886"/>
    <cellStyle name="Comma 6 3 5 4 2 2" xfId="19425"/>
    <cellStyle name="Comma 6 3 5 4 3" xfId="16573"/>
    <cellStyle name="Comma 6 3 5 5" xfId="3216"/>
    <cellStyle name="Comma 6 3 5 5 2" xfId="11173"/>
    <cellStyle name="Comma 6 3 5 5 2 2" xfId="17712"/>
    <cellStyle name="Comma 6 3 5 5 3" xfId="14860"/>
    <cellStyle name="Comma 6 3 5 6" xfId="2643"/>
    <cellStyle name="Comma 6 3 5 6 2" xfId="14291"/>
    <cellStyle name="Comma 6 3 5 7" xfId="10604"/>
    <cellStyle name="Comma 6 3 5 7 2" xfId="17143"/>
    <cellStyle name="Comma 6 3 5 8" xfId="13720"/>
    <cellStyle name="Comma 6 3 6" xfId="3606"/>
    <cellStyle name="Comma 6 3 6 2" xfId="11459"/>
    <cellStyle name="Comma 6 3 6 2 2" xfId="17998"/>
    <cellStyle name="Comma 6 3 6 3" xfId="15146"/>
    <cellStyle name="Comma 6 3 7" xfId="5878"/>
    <cellStyle name="Comma 6 3 7 2" xfId="12030"/>
    <cellStyle name="Comma 6 3 7 2 2" xfId="18569"/>
    <cellStyle name="Comma 6 3 7 3" xfId="15717"/>
    <cellStyle name="Comma 6 3 8" xfId="8150"/>
    <cellStyle name="Comma 6 3 8 2" xfId="12601"/>
    <cellStyle name="Comma 6 3 8 2 2" xfId="19140"/>
    <cellStyle name="Comma 6 3 8 3" xfId="16288"/>
    <cellStyle name="Comma 6 3 9" xfId="2928"/>
    <cellStyle name="Comma 6 3 9 2" xfId="10887"/>
    <cellStyle name="Comma 6 3 9 2 2" xfId="17426"/>
    <cellStyle name="Comma 6 3 9 3" xfId="14574"/>
    <cellStyle name="Comma 6 4" xfId="119"/>
    <cellStyle name="Comma 6 4 10" xfId="2348"/>
    <cellStyle name="Comma 6 4 10 2" xfId="13996"/>
    <cellStyle name="Comma 6 4 11" xfId="10309"/>
    <cellStyle name="Comma 6 4 11 2" xfId="16848"/>
    <cellStyle name="Comma 6 4 12" xfId="13420"/>
    <cellStyle name="Comma 6 4 2" xfId="357"/>
    <cellStyle name="Comma 6 4 2 10" xfId="13478"/>
    <cellStyle name="Comma 6 4 2 2" xfId="811"/>
    <cellStyle name="Comma 6 4 2 2 2" xfId="1946"/>
    <cellStyle name="Comma 6 4 2 2 2 2" xfId="5366"/>
    <cellStyle name="Comma 6 4 2 2 2 2 2" xfId="11901"/>
    <cellStyle name="Comma 6 4 2 2 2 2 2 2" xfId="18440"/>
    <cellStyle name="Comma 6 4 2 2 2 2 3" xfId="15588"/>
    <cellStyle name="Comma 6 4 2 2 2 3" xfId="7638"/>
    <cellStyle name="Comma 6 4 2 2 2 3 2" xfId="12472"/>
    <cellStyle name="Comma 6 4 2 2 2 3 2 2" xfId="19011"/>
    <cellStyle name="Comma 6 4 2 2 2 3 3" xfId="16159"/>
    <cellStyle name="Comma 6 4 2 2 2 4" xfId="9910"/>
    <cellStyle name="Comma 6 4 2 2 2 4 2" xfId="13043"/>
    <cellStyle name="Comma 6 4 2 2 2 4 2 2" xfId="19582"/>
    <cellStyle name="Comma 6 4 2 2 2 4 3" xfId="16730"/>
    <cellStyle name="Comma 6 4 2 2 2 5" xfId="3373"/>
    <cellStyle name="Comma 6 4 2 2 2 5 2" xfId="11330"/>
    <cellStyle name="Comma 6 4 2 2 2 5 2 2" xfId="17869"/>
    <cellStyle name="Comma 6 4 2 2 2 5 3" xfId="15017"/>
    <cellStyle name="Comma 6 4 2 2 2 6" xfId="2797"/>
    <cellStyle name="Comma 6 4 2 2 2 6 2" xfId="14445"/>
    <cellStyle name="Comma 6 4 2 2 2 7" xfId="10758"/>
    <cellStyle name="Comma 6 4 2 2 2 7 2" xfId="17297"/>
    <cellStyle name="Comma 6 4 2 2 2 8" xfId="13877"/>
    <cellStyle name="Comma 6 4 2 2 3" xfId="4231"/>
    <cellStyle name="Comma 6 4 2 2 3 2" xfId="11616"/>
    <cellStyle name="Comma 6 4 2 2 3 2 2" xfId="18155"/>
    <cellStyle name="Comma 6 4 2 2 3 3" xfId="15303"/>
    <cellStyle name="Comma 6 4 2 2 4" xfId="6503"/>
    <cellStyle name="Comma 6 4 2 2 4 2" xfId="12187"/>
    <cellStyle name="Comma 6 4 2 2 4 2 2" xfId="18726"/>
    <cellStyle name="Comma 6 4 2 2 4 3" xfId="15874"/>
    <cellStyle name="Comma 6 4 2 2 5" xfId="8775"/>
    <cellStyle name="Comma 6 4 2 2 5 2" xfId="12758"/>
    <cellStyle name="Comma 6 4 2 2 5 2 2" xfId="19297"/>
    <cellStyle name="Comma 6 4 2 2 5 3" xfId="16445"/>
    <cellStyle name="Comma 6 4 2 2 6" xfId="3088"/>
    <cellStyle name="Comma 6 4 2 2 6 2" xfId="11045"/>
    <cellStyle name="Comma 6 4 2 2 6 2 2" xfId="17584"/>
    <cellStyle name="Comma 6 4 2 2 6 3" xfId="14732"/>
    <cellStyle name="Comma 6 4 2 2 7" xfId="2517"/>
    <cellStyle name="Comma 6 4 2 2 7 2" xfId="14165"/>
    <cellStyle name="Comma 6 4 2 2 8" xfId="10478"/>
    <cellStyle name="Comma 6 4 2 2 8 2" xfId="17017"/>
    <cellStyle name="Comma 6 4 2 2 9" xfId="13592"/>
    <cellStyle name="Comma 6 4 2 3" xfId="1492"/>
    <cellStyle name="Comma 6 4 2 3 2" xfId="4912"/>
    <cellStyle name="Comma 6 4 2 3 2 2" xfId="11787"/>
    <cellStyle name="Comma 6 4 2 3 2 2 2" xfId="18326"/>
    <cellStyle name="Comma 6 4 2 3 2 3" xfId="15474"/>
    <cellStyle name="Comma 6 4 2 3 3" xfId="7184"/>
    <cellStyle name="Comma 6 4 2 3 3 2" xfId="12358"/>
    <cellStyle name="Comma 6 4 2 3 3 2 2" xfId="18897"/>
    <cellStyle name="Comma 6 4 2 3 3 3" xfId="16045"/>
    <cellStyle name="Comma 6 4 2 3 4" xfId="9456"/>
    <cellStyle name="Comma 6 4 2 3 4 2" xfId="12929"/>
    <cellStyle name="Comma 6 4 2 3 4 2 2" xfId="19468"/>
    <cellStyle name="Comma 6 4 2 3 4 3" xfId="16616"/>
    <cellStyle name="Comma 6 4 2 3 5" xfId="3259"/>
    <cellStyle name="Comma 6 4 2 3 5 2" xfId="11216"/>
    <cellStyle name="Comma 6 4 2 3 5 2 2" xfId="17755"/>
    <cellStyle name="Comma 6 4 2 3 5 3" xfId="14903"/>
    <cellStyle name="Comma 6 4 2 3 6" xfId="2685"/>
    <cellStyle name="Comma 6 4 2 3 6 2" xfId="14333"/>
    <cellStyle name="Comma 6 4 2 3 7" xfId="10646"/>
    <cellStyle name="Comma 6 4 2 3 7 2" xfId="17185"/>
    <cellStyle name="Comma 6 4 2 3 8" xfId="13763"/>
    <cellStyle name="Comma 6 4 2 4" xfId="3777"/>
    <cellStyle name="Comma 6 4 2 4 2" xfId="11502"/>
    <cellStyle name="Comma 6 4 2 4 2 2" xfId="18041"/>
    <cellStyle name="Comma 6 4 2 4 3" xfId="15189"/>
    <cellStyle name="Comma 6 4 2 5" xfId="6049"/>
    <cellStyle name="Comma 6 4 2 5 2" xfId="12073"/>
    <cellStyle name="Comma 6 4 2 5 2 2" xfId="18612"/>
    <cellStyle name="Comma 6 4 2 5 3" xfId="15760"/>
    <cellStyle name="Comma 6 4 2 6" xfId="8321"/>
    <cellStyle name="Comma 6 4 2 6 2" xfId="12644"/>
    <cellStyle name="Comma 6 4 2 6 2 2" xfId="19183"/>
    <cellStyle name="Comma 6 4 2 6 3" xfId="16331"/>
    <cellStyle name="Comma 6 4 2 7" xfId="2974"/>
    <cellStyle name="Comma 6 4 2 7 2" xfId="10931"/>
    <cellStyle name="Comma 6 4 2 7 2 2" xfId="17470"/>
    <cellStyle name="Comma 6 4 2 7 3" xfId="14618"/>
    <cellStyle name="Comma 6 4 2 8" xfId="2405"/>
    <cellStyle name="Comma 6 4 2 8 2" xfId="14053"/>
    <cellStyle name="Comma 6 4 2 9" xfId="10366"/>
    <cellStyle name="Comma 6 4 2 9 2" xfId="16905"/>
    <cellStyle name="Comma 6 4 3" xfId="1038"/>
    <cellStyle name="Comma 6 4 3 2" xfId="2173"/>
    <cellStyle name="Comma 6 4 3 2 2" xfId="5593"/>
    <cellStyle name="Comma 6 4 3 2 2 2" xfId="11958"/>
    <cellStyle name="Comma 6 4 3 2 2 2 2" xfId="18497"/>
    <cellStyle name="Comma 6 4 3 2 2 3" xfId="15645"/>
    <cellStyle name="Comma 6 4 3 2 3" xfId="7865"/>
    <cellStyle name="Comma 6 4 3 2 3 2" xfId="12529"/>
    <cellStyle name="Comma 6 4 3 2 3 2 2" xfId="19068"/>
    <cellStyle name="Comma 6 4 3 2 3 3" xfId="16216"/>
    <cellStyle name="Comma 6 4 3 2 4" xfId="10137"/>
    <cellStyle name="Comma 6 4 3 2 4 2" xfId="13100"/>
    <cellStyle name="Comma 6 4 3 2 4 2 2" xfId="19639"/>
    <cellStyle name="Comma 6 4 3 2 4 3" xfId="16787"/>
    <cellStyle name="Comma 6 4 3 2 5" xfId="3430"/>
    <cellStyle name="Comma 6 4 3 2 5 2" xfId="11387"/>
    <cellStyle name="Comma 6 4 3 2 5 2 2" xfId="17926"/>
    <cellStyle name="Comma 6 4 3 2 5 3" xfId="15074"/>
    <cellStyle name="Comma 6 4 3 2 6" xfId="2853"/>
    <cellStyle name="Comma 6 4 3 2 6 2" xfId="14501"/>
    <cellStyle name="Comma 6 4 3 2 7" xfId="10814"/>
    <cellStyle name="Comma 6 4 3 2 7 2" xfId="17353"/>
    <cellStyle name="Comma 6 4 3 2 8" xfId="13934"/>
    <cellStyle name="Comma 6 4 3 3" xfId="4458"/>
    <cellStyle name="Comma 6 4 3 3 2" xfId="11673"/>
    <cellStyle name="Comma 6 4 3 3 2 2" xfId="18212"/>
    <cellStyle name="Comma 6 4 3 3 3" xfId="15360"/>
    <cellStyle name="Comma 6 4 3 4" xfId="6730"/>
    <cellStyle name="Comma 6 4 3 4 2" xfId="12244"/>
    <cellStyle name="Comma 6 4 3 4 2 2" xfId="18783"/>
    <cellStyle name="Comma 6 4 3 4 3" xfId="15931"/>
    <cellStyle name="Comma 6 4 3 5" xfId="9002"/>
    <cellStyle name="Comma 6 4 3 5 2" xfId="12815"/>
    <cellStyle name="Comma 6 4 3 5 2 2" xfId="19354"/>
    <cellStyle name="Comma 6 4 3 5 3" xfId="16502"/>
    <cellStyle name="Comma 6 4 3 6" xfId="3145"/>
    <cellStyle name="Comma 6 4 3 6 2" xfId="11102"/>
    <cellStyle name="Comma 6 4 3 6 2 2" xfId="17641"/>
    <cellStyle name="Comma 6 4 3 6 3" xfId="14789"/>
    <cellStyle name="Comma 6 4 3 7" xfId="2573"/>
    <cellStyle name="Comma 6 4 3 7 2" xfId="14221"/>
    <cellStyle name="Comma 6 4 3 8" xfId="10534"/>
    <cellStyle name="Comma 6 4 3 8 2" xfId="17073"/>
    <cellStyle name="Comma 6 4 3 9" xfId="13649"/>
    <cellStyle name="Comma 6 4 4" xfId="584"/>
    <cellStyle name="Comma 6 4 4 2" xfId="1719"/>
    <cellStyle name="Comma 6 4 4 2 2" xfId="5139"/>
    <cellStyle name="Comma 6 4 4 2 2 2" xfId="11844"/>
    <cellStyle name="Comma 6 4 4 2 2 2 2" xfId="18383"/>
    <cellStyle name="Comma 6 4 4 2 2 3" xfId="15531"/>
    <cellStyle name="Comma 6 4 4 2 3" xfId="7411"/>
    <cellStyle name="Comma 6 4 4 2 3 2" xfId="12415"/>
    <cellStyle name="Comma 6 4 4 2 3 2 2" xfId="18954"/>
    <cellStyle name="Comma 6 4 4 2 3 3" xfId="16102"/>
    <cellStyle name="Comma 6 4 4 2 4" xfId="9683"/>
    <cellStyle name="Comma 6 4 4 2 4 2" xfId="12986"/>
    <cellStyle name="Comma 6 4 4 2 4 2 2" xfId="19525"/>
    <cellStyle name="Comma 6 4 4 2 4 3" xfId="16673"/>
    <cellStyle name="Comma 6 4 4 2 5" xfId="3316"/>
    <cellStyle name="Comma 6 4 4 2 5 2" xfId="11273"/>
    <cellStyle name="Comma 6 4 4 2 5 2 2" xfId="17812"/>
    <cellStyle name="Comma 6 4 4 2 5 3" xfId="14960"/>
    <cellStyle name="Comma 6 4 4 2 6" xfId="2741"/>
    <cellStyle name="Comma 6 4 4 2 6 2" xfId="14389"/>
    <cellStyle name="Comma 6 4 4 2 7" xfId="10702"/>
    <cellStyle name="Comma 6 4 4 2 7 2" xfId="17241"/>
    <cellStyle name="Comma 6 4 4 2 8" xfId="13820"/>
    <cellStyle name="Comma 6 4 4 3" xfId="4004"/>
    <cellStyle name="Comma 6 4 4 3 2" xfId="11559"/>
    <cellStyle name="Comma 6 4 4 3 2 2" xfId="18098"/>
    <cellStyle name="Comma 6 4 4 3 3" xfId="15246"/>
    <cellStyle name="Comma 6 4 4 4" xfId="6276"/>
    <cellStyle name="Comma 6 4 4 4 2" xfId="12130"/>
    <cellStyle name="Comma 6 4 4 4 2 2" xfId="18669"/>
    <cellStyle name="Comma 6 4 4 4 3" xfId="15817"/>
    <cellStyle name="Comma 6 4 4 5" xfId="8548"/>
    <cellStyle name="Comma 6 4 4 5 2" xfId="12701"/>
    <cellStyle name="Comma 6 4 4 5 2 2" xfId="19240"/>
    <cellStyle name="Comma 6 4 4 5 3" xfId="16388"/>
    <cellStyle name="Comma 6 4 4 6" xfId="3031"/>
    <cellStyle name="Comma 6 4 4 6 2" xfId="10988"/>
    <cellStyle name="Comma 6 4 4 6 2 2" xfId="17527"/>
    <cellStyle name="Comma 6 4 4 6 3" xfId="14675"/>
    <cellStyle name="Comma 6 4 4 7" xfId="2461"/>
    <cellStyle name="Comma 6 4 4 7 2" xfId="14109"/>
    <cellStyle name="Comma 6 4 4 8" xfId="10422"/>
    <cellStyle name="Comma 6 4 4 8 2" xfId="16961"/>
    <cellStyle name="Comma 6 4 4 9" xfId="13535"/>
    <cellStyle name="Comma 6 4 5" xfId="1265"/>
    <cellStyle name="Comma 6 4 5 2" xfId="4685"/>
    <cellStyle name="Comma 6 4 5 2 2" xfId="11730"/>
    <cellStyle name="Comma 6 4 5 2 2 2" xfId="18269"/>
    <cellStyle name="Comma 6 4 5 2 3" xfId="15417"/>
    <cellStyle name="Comma 6 4 5 3" xfId="6957"/>
    <cellStyle name="Comma 6 4 5 3 2" xfId="12301"/>
    <cellStyle name="Comma 6 4 5 3 2 2" xfId="18840"/>
    <cellStyle name="Comma 6 4 5 3 3" xfId="15988"/>
    <cellStyle name="Comma 6 4 5 4" xfId="9229"/>
    <cellStyle name="Comma 6 4 5 4 2" xfId="12872"/>
    <cellStyle name="Comma 6 4 5 4 2 2" xfId="19411"/>
    <cellStyle name="Comma 6 4 5 4 3" xfId="16559"/>
    <cellStyle name="Comma 6 4 5 5" xfId="3202"/>
    <cellStyle name="Comma 6 4 5 5 2" xfId="11159"/>
    <cellStyle name="Comma 6 4 5 5 2 2" xfId="17698"/>
    <cellStyle name="Comma 6 4 5 5 3" xfId="14846"/>
    <cellStyle name="Comma 6 4 5 6" xfId="2629"/>
    <cellStyle name="Comma 6 4 5 6 2" xfId="14277"/>
    <cellStyle name="Comma 6 4 5 7" xfId="10590"/>
    <cellStyle name="Comma 6 4 5 7 2" xfId="17129"/>
    <cellStyle name="Comma 6 4 5 8" xfId="13706"/>
    <cellStyle name="Comma 6 4 6" xfId="3550"/>
    <cellStyle name="Comma 6 4 6 2" xfId="11445"/>
    <cellStyle name="Comma 6 4 6 2 2" xfId="17984"/>
    <cellStyle name="Comma 6 4 6 3" xfId="15132"/>
    <cellStyle name="Comma 6 4 7" xfId="5822"/>
    <cellStyle name="Comma 6 4 7 2" xfId="12016"/>
    <cellStyle name="Comma 6 4 7 2 2" xfId="18555"/>
    <cellStyle name="Comma 6 4 7 3" xfId="15703"/>
    <cellStyle name="Comma 6 4 8" xfId="8094"/>
    <cellStyle name="Comma 6 4 8 2" xfId="12587"/>
    <cellStyle name="Comma 6 4 8 2 2" xfId="19126"/>
    <cellStyle name="Comma 6 4 8 3" xfId="16274"/>
    <cellStyle name="Comma 6 4 9" xfId="2914"/>
    <cellStyle name="Comma 6 4 9 2" xfId="10873"/>
    <cellStyle name="Comma 6 4 9 2 2" xfId="17412"/>
    <cellStyle name="Comma 6 4 9 3" xfId="14560"/>
    <cellStyle name="Comma 6 5" xfId="245"/>
    <cellStyle name="Comma 6 5 10" xfId="2377"/>
    <cellStyle name="Comma 6 5 10 2" xfId="14025"/>
    <cellStyle name="Comma 6 5 11" xfId="10338"/>
    <cellStyle name="Comma 6 5 11 2" xfId="16877"/>
    <cellStyle name="Comma 6 5 12" xfId="13450"/>
    <cellStyle name="Comma 6 5 2" xfId="472"/>
    <cellStyle name="Comma 6 5 2 10" xfId="13507"/>
    <cellStyle name="Comma 6 5 2 2" xfId="926"/>
    <cellStyle name="Comma 6 5 2 2 2" xfId="2061"/>
    <cellStyle name="Comma 6 5 2 2 2 2" xfId="5481"/>
    <cellStyle name="Comma 6 5 2 2 2 2 2" xfId="11930"/>
    <cellStyle name="Comma 6 5 2 2 2 2 2 2" xfId="18469"/>
    <cellStyle name="Comma 6 5 2 2 2 2 3" xfId="15617"/>
    <cellStyle name="Comma 6 5 2 2 2 3" xfId="7753"/>
    <cellStyle name="Comma 6 5 2 2 2 3 2" xfId="12501"/>
    <cellStyle name="Comma 6 5 2 2 2 3 2 2" xfId="19040"/>
    <cellStyle name="Comma 6 5 2 2 2 3 3" xfId="16188"/>
    <cellStyle name="Comma 6 5 2 2 2 4" xfId="10025"/>
    <cellStyle name="Comma 6 5 2 2 2 4 2" xfId="13072"/>
    <cellStyle name="Comma 6 5 2 2 2 4 2 2" xfId="19611"/>
    <cellStyle name="Comma 6 5 2 2 2 4 3" xfId="16759"/>
    <cellStyle name="Comma 6 5 2 2 2 5" xfId="3402"/>
    <cellStyle name="Comma 6 5 2 2 2 5 2" xfId="11359"/>
    <cellStyle name="Comma 6 5 2 2 2 5 2 2" xfId="17898"/>
    <cellStyle name="Comma 6 5 2 2 2 5 3" xfId="15046"/>
    <cellStyle name="Comma 6 5 2 2 2 6" xfId="2825"/>
    <cellStyle name="Comma 6 5 2 2 2 6 2" xfId="14473"/>
    <cellStyle name="Comma 6 5 2 2 2 7" xfId="10786"/>
    <cellStyle name="Comma 6 5 2 2 2 7 2" xfId="17325"/>
    <cellStyle name="Comma 6 5 2 2 2 8" xfId="13906"/>
    <cellStyle name="Comma 6 5 2 2 3" xfId="4346"/>
    <cellStyle name="Comma 6 5 2 2 3 2" xfId="11645"/>
    <cellStyle name="Comma 6 5 2 2 3 2 2" xfId="18184"/>
    <cellStyle name="Comma 6 5 2 2 3 3" xfId="15332"/>
    <cellStyle name="Comma 6 5 2 2 4" xfId="6618"/>
    <cellStyle name="Comma 6 5 2 2 4 2" xfId="12216"/>
    <cellStyle name="Comma 6 5 2 2 4 2 2" xfId="18755"/>
    <cellStyle name="Comma 6 5 2 2 4 3" xfId="15903"/>
    <cellStyle name="Comma 6 5 2 2 5" xfId="8890"/>
    <cellStyle name="Comma 6 5 2 2 5 2" xfId="12787"/>
    <cellStyle name="Comma 6 5 2 2 5 2 2" xfId="19326"/>
    <cellStyle name="Comma 6 5 2 2 5 3" xfId="16474"/>
    <cellStyle name="Comma 6 5 2 2 6" xfId="3117"/>
    <cellStyle name="Comma 6 5 2 2 6 2" xfId="11074"/>
    <cellStyle name="Comma 6 5 2 2 6 2 2" xfId="17613"/>
    <cellStyle name="Comma 6 5 2 2 6 3" xfId="14761"/>
    <cellStyle name="Comma 6 5 2 2 7" xfId="2545"/>
    <cellStyle name="Comma 6 5 2 2 7 2" xfId="14193"/>
    <cellStyle name="Comma 6 5 2 2 8" xfId="10506"/>
    <cellStyle name="Comma 6 5 2 2 8 2" xfId="17045"/>
    <cellStyle name="Comma 6 5 2 2 9" xfId="13621"/>
    <cellStyle name="Comma 6 5 2 3" xfId="1607"/>
    <cellStyle name="Comma 6 5 2 3 2" xfId="5027"/>
    <cellStyle name="Comma 6 5 2 3 2 2" xfId="11816"/>
    <cellStyle name="Comma 6 5 2 3 2 2 2" xfId="18355"/>
    <cellStyle name="Comma 6 5 2 3 2 3" xfId="15503"/>
    <cellStyle name="Comma 6 5 2 3 3" xfId="7299"/>
    <cellStyle name="Comma 6 5 2 3 3 2" xfId="12387"/>
    <cellStyle name="Comma 6 5 2 3 3 2 2" xfId="18926"/>
    <cellStyle name="Comma 6 5 2 3 3 3" xfId="16074"/>
    <cellStyle name="Comma 6 5 2 3 4" xfId="9571"/>
    <cellStyle name="Comma 6 5 2 3 4 2" xfId="12958"/>
    <cellStyle name="Comma 6 5 2 3 4 2 2" xfId="19497"/>
    <cellStyle name="Comma 6 5 2 3 4 3" xfId="16645"/>
    <cellStyle name="Comma 6 5 2 3 5" xfId="3288"/>
    <cellStyle name="Comma 6 5 2 3 5 2" xfId="11245"/>
    <cellStyle name="Comma 6 5 2 3 5 2 2" xfId="17784"/>
    <cellStyle name="Comma 6 5 2 3 5 3" xfId="14932"/>
    <cellStyle name="Comma 6 5 2 3 6" xfId="2713"/>
    <cellStyle name="Comma 6 5 2 3 6 2" xfId="14361"/>
    <cellStyle name="Comma 6 5 2 3 7" xfId="10674"/>
    <cellStyle name="Comma 6 5 2 3 7 2" xfId="17213"/>
    <cellStyle name="Comma 6 5 2 3 8" xfId="13792"/>
    <cellStyle name="Comma 6 5 2 4" xfId="3892"/>
    <cellStyle name="Comma 6 5 2 4 2" xfId="11531"/>
    <cellStyle name="Comma 6 5 2 4 2 2" xfId="18070"/>
    <cellStyle name="Comma 6 5 2 4 3" xfId="15218"/>
    <cellStyle name="Comma 6 5 2 5" xfId="6164"/>
    <cellStyle name="Comma 6 5 2 5 2" xfId="12102"/>
    <cellStyle name="Comma 6 5 2 5 2 2" xfId="18641"/>
    <cellStyle name="Comma 6 5 2 5 3" xfId="15789"/>
    <cellStyle name="Comma 6 5 2 6" xfId="8436"/>
    <cellStyle name="Comma 6 5 2 6 2" xfId="12673"/>
    <cellStyle name="Comma 6 5 2 6 2 2" xfId="19212"/>
    <cellStyle name="Comma 6 5 2 6 3" xfId="16360"/>
    <cellStyle name="Comma 6 5 2 7" xfId="3003"/>
    <cellStyle name="Comma 6 5 2 7 2" xfId="10960"/>
    <cellStyle name="Comma 6 5 2 7 2 2" xfId="17499"/>
    <cellStyle name="Comma 6 5 2 7 3" xfId="14647"/>
    <cellStyle name="Comma 6 5 2 8" xfId="2433"/>
    <cellStyle name="Comma 6 5 2 8 2" xfId="14081"/>
    <cellStyle name="Comma 6 5 2 9" xfId="10394"/>
    <cellStyle name="Comma 6 5 2 9 2" xfId="16933"/>
    <cellStyle name="Comma 6 5 3" xfId="1153"/>
    <cellStyle name="Comma 6 5 3 2" xfId="2288"/>
    <cellStyle name="Comma 6 5 3 2 2" xfId="5708"/>
    <cellStyle name="Comma 6 5 3 2 2 2" xfId="11987"/>
    <cellStyle name="Comma 6 5 3 2 2 2 2" xfId="18526"/>
    <cellStyle name="Comma 6 5 3 2 2 3" xfId="15674"/>
    <cellStyle name="Comma 6 5 3 2 3" xfId="7980"/>
    <cellStyle name="Comma 6 5 3 2 3 2" xfId="12558"/>
    <cellStyle name="Comma 6 5 3 2 3 2 2" xfId="19097"/>
    <cellStyle name="Comma 6 5 3 2 3 3" xfId="16245"/>
    <cellStyle name="Comma 6 5 3 2 4" xfId="10252"/>
    <cellStyle name="Comma 6 5 3 2 4 2" xfId="13129"/>
    <cellStyle name="Comma 6 5 3 2 4 2 2" xfId="19668"/>
    <cellStyle name="Comma 6 5 3 2 4 3" xfId="16816"/>
    <cellStyle name="Comma 6 5 3 2 5" xfId="3459"/>
    <cellStyle name="Comma 6 5 3 2 5 2" xfId="11416"/>
    <cellStyle name="Comma 6 5 3 2 5 2 2" xfId="17955"/>
    <cellStyle name="Comma 6 5 3 2 5 3" xfId="15103"/>
    <cellStyle name="Comma 6 5 3 2 6" xfId="2881"/>
    <cellStyle name="Comma 6 5 3 2 6 2" xfId="14529"/>
    <cellStyle name="Comma 6 5 3 2 7" xfId="10842"/>
    <cellStyle name="Comma 6 5 3 2 7 2" xfId="17381"/>
    <cellStyle name="Comma 6 5 3 2 8" xfId="13963"/>
    <cellStyle name="Comma 6 5 3 3" xfId="4573"/>
    <cellStyle name="Comma 6 5 3 3 2" xfId="11702"/>
    <cellStyle name="Comma 6 5 3 3 2 2" xfId="18241"/>
    <cellStyle name="Comma 6 5 3 3 3" xfId="15389"/>
    <cellStyle name="Comma 6 5 3 4" xfId="6845"/>
    <cellStyle name="Comma 6 5 3 4 2" xfId="12273"/>
    <cellStyle name="Comma 6 5 3 4 2 2" xfId="18812"/>
    <cellStyle name="Comma 6 5 3 4 3" xfId="15960"/>
    <cellStyle name="Comma 6 5 3 5" xfId="9117"/>
    <cellStyle name="Comma 6 5 3 5 2" xfId="12844"/>
    <cellStyle name="Comma 6 5 3 5 2 2" xfId="19383"/>
    <cellStyle name="Comma 6 5 3 5 3" xfId="16531"/>
    <cellStyle name="Comma 6 5 3 6" xfId="3174"/>
    <cellStyle name="Comma 6 5 3 6 2" xfId="11131"/>
    <cellStyle name="Comma 6 5 3 6 2 2" xfId="17670"/>
    <cellStyle name="Comma 6 5 3 6 3" xfId="14818"/>
    <cellStyle name="Comma 6 5 3 7" xfId="2601"/>
    <cellStyle name="Comma 6 5 3 7 2" xfId="14249"/>
    <cellStyle name="Comma 6 5 3 8" xfId="10562"/>
    <cellStyle name="Comma 6 5 3 8 2" xfId="17101"/>
    <cellStyle name="Comma 6 5 3 9" xfId="13678"/>
    <cellStyle name="Comma 6 5 4" xfId="699"/>
    <cellStyle name="Comma 6 5 4 2" xfId="1834"/>
    <cellStyle name="Comma 6 5 4 2 2" xfId="5254"/>
    <cellStyle name="Comma 6 5 4 2 2 2" xfId="11873"/>
    <cellStyle name="Comma 6 5 4 2 2 2 2" xfId="18412"/>
    <cellStyle name="Comma 6 5 4 2 2 3" xfId="15560"/>
    <cellStyle name="Comma 6 5 4 2 3" xfId="7526"/>
    <cellStyle name="Comma 6 5 4 2 3 2" xfId="12444"/>
    <cellStyle name="Comma 6 5 4 2 3 2 2" xfId="18983"/>
    <cellStyle name="Comma 6 5 4 2 3 3" xfId="16131"/>
    <cellStyle name="Comma 6 5 4 2 4" xfId="9798"/>
    <cellStyle name="Comma 6 5 4 2 4 2" xfId="13015"/>
    <cellStyle name="Comma 6 5 4 2 4 2 2" xfId="19554"/>
    <cellStyle name="Comma 6 5 4 2 4 3" xfId="16702"/>
    <cellStyle name="Comma 6 5 4 2 5" xfId="3345"/>
    <cellStyle name="Comma 6 5 4 2 5 2" xfId="11302"/>
    <cellStyle name="Comma 6 5 4 2 5 2 2" xfId="17841"/>
    <cellStyle name="Comma 6 5 4 2 5 3" xfId="14989"/>
    <cellStyle name="Comma 6 5 4 2 6" xfId="2769"/>
    <cellStyle name="Comma 6 5 4 2 6 2" xfId="14417"/>
    <cellStyle name="Comma 6 5 4 2 7" xfId="10730"/>
    <cellStyle name="Comma 6 5 4 2 7 2" xfId="17269"/>
    <cellStyle name="Comma 6 5 4 2 8" xfId="13849"/>
    <cellStyle name="Comma 6 5 4 3" xfId="4119"/>
    <cellStyle name="Comma 6 5 4 3 2" xfId="11588"/>
    <cellStyle name="Comma 6 5 4 3 2 2" xfId="18127"/>
    <cellStyle name="Comma 6 5 4 3 3" xfId="15275"/>
    <cellStyle name="Comma 6 5 4 4" xfId="6391"/>
    <cellStyle name="Comma 6 5 4 4 2" xfId="12159"/>
    <cellStyle name="Comma 6 5 4 4 2 2" xfId="18698"/>
    <cellStyle name="Comma 6 5 4 4 3" xfId="15846"/>
    <cellStyle name="Comma 6 5 4 5" xfId="8663"/>
    <cellStyle name="Comma 6 5 4 5 2" xfId="12730"/>
    <cellStyle name="Comma 6 5 4 5 2 2" xfId="19269"/>
    <cellStyle name="Comma 6 5 4 5 3" xfId="16417"/>
    <cellStyle name="Comma 6 5 4 6" xfId="3060"/>
    <cellStyle name="Comma 6 5 4 6 2" xfId="11017"/>
    <cellStyle name="Comma 6 5 4 6 2 2" xfId="17556"/>
    <cellStyle name="Comma 6 5 4 6 3" xfId="14704"/>
    <cellStyle name="Comma 6 5 4 7" xfId="2489"/>
    <cellStyle name="Comma 6 5 4 7 2" xfId="14137"/>
    <cellStyle name="Comma 6 5 4 8" xfId="10450"/>
    <cellStyle name="Comma 6 5 4 8 2" xfId="16989"/>
    <cellStyle name="Comma 6 5 4 9" xfId="13564"/>
    <cellStyle name="Comma 6 5 5" xfId="1380"/>
    <cellStyle name="Comma 6 5 5 2" xfId="4800"/>
    <cellStyle name="Comma 6 5 5 2 2" xfId="11759"/>
    <cellStyle name="Comma 6 5 5 2 2 2" xfId="18298"/>
    <cellStyle name="Comma 6 5 5 2 3" xfId="15446"/>
    <cellStyle name="Comma 6 5 5 3" xfId="7072"/>
    <cellStyle name="Comma 6 5 5 3 2" xfId="12330"/>
    <cellStyle name="Comma 6 5 5 3 2 2" xfId="18869"/>
    <cellStyle name="Comma 6 5 5 3 3" xfId="16017"/>
    <cellStyle name="Comma 6 5 5 4" xfId="9344"/>
    <cellStyle name="Comma 6 5 5 4 2" xfId="12901"/>
    <cellStyle name="Comma 6 5 5 4 2 2" xfId="19440"/>
    <cellStyle name="Comma 6 5 5 4 3" xfId="16588"/>
    <cellStyle name="Comma 6 5 5 5" xfId="3231"/>
    <cellStyle name="Comma 6 5 5 5 2" xfId="11188"/>
    <cellStyle name="Comma 6 5 5 5 2 2" xfId="17727"/>
    <cellStyle name="Comma 6 5 5 5 3" xfId="14875"/>
    <cellStyle name="Comma 6 5 5 6" xfId="2657"/>
    <cellStyle name="Comma 6 5 5 6 2" xfId="14305"/>
    <cellStyle name="Comma 6 5 5 7" xfId="10618"/>
    <cellStyle name="Comma 6 5 5 7 2" xfId="17157"/>
    <cellStyle name="Comma 6 5 5 8" xfId="13735"/>
    <cellStyle name="Comma 6 5 6" xfId="3665"/>
    <cellStyle name="Comma 6 5 6 2" xfId="11474"/>
    <cellStyle name="Comma 6 5 6 2 2" xfId="18013"/>
    <cellStyle name="Comma 6 5 6 3" xfId="15161"/>
    <cellStyle name="Comma 6 5 7" xfId="5937"/>
    <cellStyle name="Comma 6 5 7 2" xfId="12045"/>
    <cellStyle name="Comma 6 5 7 2 2" xfId="18584"/>
    <cellStyle name="Comma 6 5 7 3" xfId="15732"/>
    <cellStyle name="Comma 6 5 8" xfId="8209"/>
    <cellStyle name="Comma 6 5 8 2" xfId="12616"/>
    <cellStyle name="Comma 6 5 8 2 2" xfId="19155"/>
    <cellStyle name="Comma 6 5 8 3" xfId="16303"/>
    <cellStyle name="Comma 6 5 9" xfId="2946"/>
    <cellStyle name="Comma 6 5 9 2" xfId="10903"/>
    <cellStyle name="Comma 6 5 9 2 2" xfId="17442"/>
    <cellStyle name="Comma 6 5 9 3" xfId="14590"/>
    <cellStyle name="Comma 6 6" xfId="301"/>
    <cellStyle name="Comma 6 6 10" xfId="13464"/>
    <cellStyle name="Comma 6 6 2" xfId="755"/>
    <cellStyle name="Comma 6 6 2 2" xfId="1890"/>
    <cellStyle name="Comma 6 6 2 2 2" xfId="5310"/>
    <cellStyle name="Comma 6 6 2 2 2 2" xfId="11887"/>
    <cellStyle name="Comma 6 6 2 2 2 2 2" xfId="18426"/>
    <cellStyle name="Comma 6 6 2 2 2 3" xfId="15574"/>
    <cellStyle name="Comma 6 6 2 2 3" xfId="7582"/>
    <cellStyle name="Comma 6 6 2 2 3 2" xfId="12458"/>
    <cellStyle name="Comma 6 6 2 2 3 2 2" xfId="18997"/>
    <cellStyle name="Comma 6 6 2 2 3 3" xfId="16145"/>
    <cellStyle name="Comma 6 6 2 2 4" xfId="9854"/>
    <cellStyle name="Comma 6 6 2 2 4 2" xfId="13029"/>
    <cellStyle name="Comma 6 6 2 2 4 2 2" xfId="19568"/>
    <cellStyle name="Comma 6 6 2 2 4 3" xfId="16716"/>
    <cellStyle name="Comma 6 6 2 2 5" xfId="3359"/>
    <cellStyle name="Comma 6 6 2 2 5 2" xfId="11316"/>
    <cellStyle name="Comma 6 6 2 2 5 2 2" xfId="17855"/>
    <cellStyle name="Comma 6 6 2 2 5 3" xfId="15003"/>
    <cellStyle name="Comma 6 6 2 2 6" xfId="2783"/>
    <cellStyle name="Comma 6 6 2 2 6 2" xfId="14431"/>
    <cellStyle name="Comma 6 6 2 2 7" xfId="10744"/>
    <cellStyle name="Comma 6 6 2 2 7 2" xfId="17283"/>
    <cellStyle name="Comma 6 6 2 2 8" xfId="13863"/>
    <cellStyle name="Comma 6 6 2 3" xfId="4175"/>
    <cellStyle name="Comma 6 6 2 3 2" xfId="11602"/>
    <cellStyle name="Comma 6 6 2 3 2 2" xfId="18141"/>
    <cellStyle name="Comma 6 6 2 3 3" xfId="15289"/>
    <cellStyle name="Comma 6 6 2 4" xfId="6447"/>
    <cellStyle name="Comma 6 6 2 4 2" xfId="12173"/>
    <cellStyle name="Comma 6 6 2 4 2 2" xfId="18712"/>
    <cellStyle name="Comma 6 6 2 4 3" xfId="15860"/>
    <cellStyle name="Comma 6 6 2 5" xfId="8719"/>
    <cellStyle name="Comma 6 6 2 5 2" xfId="12744"/>
    <cellStyle name="Comma 6 6 2 5 2 2" xfId="19283"/>
    <cellStyle name="Comma 6 6 2 5 3" xfId="16431"/>
    <cellStyle name="Comma 6 6 2 6" xfId="3074"/>
    <cellStyle name="Comma 6 6 2 6 2" xfId="11031"/>
    <cellStyle name="Comma 6 6 2 6 2 2" xfId="17570"/>
    <cellStyle name="Comma 6 6 2 6 3" xfId="14718"/>
    <cellStyle name="Comma 6 6 2 7" xfId="2503"/>
    <cellStyle name="Comma 6 6 2 7 2" xfId="14151"/>
    <cellStyle name="Comma 6 6 2 8" xfId="10464"/>
    <cellStyle name="Comma 6 6 2 8 2" xfId="17003"/>
    <cellStyle name="Comma 6 6 2 9" xfId="13578"/>
    <cellStyle name="Comma 6 6 3" xfId="1436"/>
    <cellStyle name="Comma 6 6 3 2" xfId="4856"/>
    <cellStyle name="Comma 6 6 3 2 2" xfId="11773"/>
    <cellStyle name="Comma 6 6 3 2 2 2" xfId="18312"/>
    <cellStyle name="Comma 6 6 3 2 3" xfId="15460"/>
    <cellStyle name="Comma 6 6 3 3" xfId="7128"/>
    <cellStyle name="Comma 6 6 3 3 2" xfId="12344"/>
    <cellStyle name="Comma 6 6 3 3 2 2" xfId="18883"/>
    <cellStyle name="Comma 6 6 3 3 3" xfId="16031"/>
    <cellStyle name="Comma 6 6 3 4" xfId="9400"/>
    <cellStyle name="Comma 6 6 3 4 2" xfId="12915"/>
    <cellStyle name="Comma 6 6 3 4 2 2" xfId="19454"/>
    <cellStyle name="Comma 6 6 3 4 3" xfId="16602"/>
    <cellStyle name="Comma 6 6 3 5" xfId="3245"/>
    <cellStyle name="Comma 6 6 3 5 2" xfId="11202"/>
    <cellStyle name="Comma 6 6 3 5 2 2" xfId="17741"/>
    <cellStyle name="Comma 6 6 3 5 3" xfId="14889"/>
    <cellStyle name="Comma 6 6 3 6" xfId="2671"/>
    <cellStyle name="Comma 6 6 3 6 2" xfId="14319"/>
    <cellStyle name="Comma 6 6 3 7" xfId="10632"/>
    <cellStyle name="Comma 6 6 3 7 2" xfId="17171"/>
    <cellStyle name="Comma 6 6 3 8" xfId="13749"/>
    <cellStyle name="Comma 6 6 4" xfId="3721"/>
    <cellStyle name="Comma 6 6 4 2" xfId="11488"/>
    <cellStyle name="Comma 6 6 4 2 2" xfId="18027"/>
    <cellStyle name="Comma 6 6 4 3" xfId="15175"/>
    <cellStyle name="Comma 6 6 5" xfId="5993"/>
    <cellStyle name="Comma 6 6 5 2" xfId="12059"/>
    <cellStyle name="Comma 6 6 5 2 2" xfId="18598"/>
    <cellStyle name="Comma 6 6 5 3" xfId="15746"/>
    <cellStyle name="Comma 6 6 6" xfId="8265"/>
    <cellStyle name="Comma 6 6 6 2" xfId="12630"/>
    <cellStyle name="Comma 6 6 6 2 2" xfId="19169"/>
    <cellStyle name="Comma 6 6 6 3" xfId="16317"/>
    <cellStyle name="Comma 6 6 7" xfId="2960"/>
    <cellStyle name="Comma 6 6 7 2" xfId="10917"/>
    <cellStyle name="Comma 6 6 7 2 2" xfId="17456"/>
    <cellStyle name="Comma 6 6 7 3" xfId="14604"/>
    <cellStyle name="Comma 6 6 8" xfId="2391"/>
    <cellStyle name="Comma 6 6 8 2" xfId="14039"/>
    <cellStyle name="Comma 6 6 9" xfId="10352"/>
    <cellStyle name="Comma 6 6 9 2" xfId="16891"/>
    <cellStyle name="Comma 6 7" xfId="982"/>
    <cellStyle name="Comma 6 7 2" xfId="2117"/>
    <cellStyle name="Comma 6 7 2 2" xfId="5537"/>
    <cellStyle name="Comma 6 7 2 2 2" xfId="11944"/>
    <cellStyle name="Comma 6 7 2 2 2 2" xfId="18483"/>
    <cellStyle name="Comma 6 7 2 2 3" xfId="15631"/>
    <cellStyle name="Comma 6 7 2 3" xfId="7809"/>
    <cellStyle name="Comma 6 7 2 3 2" xfId="12515"/>
    <cellStyle name="Comma 6 7 2 3 2 2" xfId="19054"/>
    <cellStyle name="Comma 6 7 2 3 3" xfId="16202"/>
    <cellStyle name="Comma 6 7 2 4" xfId="10081"/>
    <cellStyle name="Comma 6 7 2 4 2" xfId="13086"/>
    <cellStyle name="Comma 6 7 2 4 2 2" xfId="19625"/>
    <cellStyle name="Comma 6 7 2 4 3" xfId="16773"/>
    <cellStyle name="Comma 6 7 2 5" xfId="3416"/>
    <cellStyle name="Comma 6 7 2 5 2" xfId="11373"/>
    <cellStyle name="Comma 6 7 2 5 2 2" xfId="17912"/>
    <cellStyle name="Comma 6 7 2 5 3" xfId="15060"/>
    <cellStyle name="Comma 6 7 2 6" xfId="2839"/>
    <cellStyle name="Comma 6 7 2 6 2" xfId="14487"/>
    <cellStyle name="Comma 6 7 2 7" xfId="10800"/>
    <cellStyle name="Comma 6 7 2 7 2" xfId="17339"/>
    <cellStyle name="Comma 6 7 2 8" xfId="13920"/>
    <cellStyle name="Comma 6 7 3" xfId="4402"/>
    <cellStyle name="Comma 6 7 3 2" xfId="11659"/>
    <cellStyle name="Comma 6 7 3 2 2" xfId="18198"/>
    <cellStyle name="Comma 6 7 3 3" xfId="15346"/>
    <cellStyle name="Comma 6 7 4" xfId="6674"/>
    <cellStyle name="Comma 6 7 4 2" xfId="12230"/>
    <cellStyle name="Comma 6 7 4 2 2" xfId="18769"/>
    <cellStyle name="Comma 6 7 4 3" xfId="15917"/>
    <cellStyle name="Comma 6 7 5" xfId="8946"/>
    <cellStyle name="Comma 6 7 5 2" xfId="12801"/>
    <cellStyle name="Comma 6 7 5 2 2" xfId="19340"/>
    <cellStyle name="Comma 6 7 5 3" xfId="16488"/>
    <cellStyle name="Comma 6 7 6" xfId="3131"/>
    <cellStyle name="Comma 6 7 6 2" xfId="11088"/>
    <cellStyle name="Comma 6 7 6 2 2" xfId="17627"/>
    <cellStyle name="Comma 6 7 6 3" xfId="14775"/>
    <cellStyle name="Comma 6 7 7" xfId="2559"/>
    <cellStyle name="Comma 6 7 7 2" xfId="14207"/>
    <cellStyle name="Comma 6 7 8" xfId="10520"/>
    <cellStyle name="Comma 6 7 8 2" xfId="17059"/>
    <cellStyle name="Comma 6 7 9" xfId="13635"/>
    <cellStyle name="Comma 6 8" xfId="528"/>
    <cellStyle name="Comma 6 8 2" xfId="1663"/>
    <cellStyle name="Comma 6 8 2 2" xfId="5083"/>
    <cellStyle name="Comma 6 8 2 2 2" xfId="11830"/>
    <cellStyle name="Comma 6 8 2 2 2 2" xfId="18369"/>
    <cellStyle name="Comma 6 8 2 2 3" xfId="15517"/>
    <cellStyle name="Comma 6 8 2 3" xfId="7355"/>
    <cellStyle name="Comma 6 8 2 3 2" xfId="12401"/>
    <cellStyle name="Comma 6 8 2 3 2 2" xfId="18940"/>
    <cellStyle name="Comma 6 8 2 3 3" xfId="16088"/>
    <cellStyle name="Comma 6 8 2 4" xfId="9627"/>
    <cellStyle name="Comma 6 8 2 4 2" xfId="12972"/>
    <cellStyle name="Comma 6 8 2 4 2 2" xfId="19511"/>
    <cellStyle name="Comma 6 8 2 4 3" xfId="16659"/>
    <cellStyle name="Comma 6 8 2 5" xfId="3302"/>
    <cellStyle name="Comma 6 8 2 5 2" xfId="11259"/>
    <cellStyle name="Comma 6 8 2 5 2 2" xfId="17798"/>
    <cellStyle name="Comma 6 8 2 5 3" xfId="14946"/>
    <cellStyle name="Comma 6 8 2 6" xfId="2727"/>
    <cellStyle name="Comma 6 8 2 6 2" xfId="14375"/>
    <cellStyle name="Comma 6 8 2 7" xfId="10688"/>
    <cellStyle name="Comma 6 8 2 7 2" xfId="17227"/>
    <cellStyle name="Comma 6 8 2 8" xfId="13806"/>
    <cellStyle name="Comma 6 8 3" xfId="3948"/>
    <cellStyle name="Comma 6 8 3 2" xfId="11545"/>
    <cellStyle name="Comma 6 8 3 2 2" xfId="18084"/>
    <cellStyle name="Comma 6 8 3 3" xfId="15232"/>
    <cellStyle name="Comma 6 8 4" xfId="6220"/>
    <cellStyle name="Comma 6 8 4 2" xfId="12116"/>
    <cellStyle name="Comma 6 8 4 2 2" xfId="18655"/>
    <cellStyle name="Comma 6 8 4 3" xfId="15803"/>
    <cellStyle name="Comma 6 8 5" xfId="8492"/>
    <cellStyle name="Comma 6 8 5 2" xfId="12687"/>
    <cellStyle name="Comma 6 8 5 2 2" xfId="19226"/>
    <cellStyle name="Comma 6 8 5 3" xfId="16374"/>
    <cellStyle name="Comma 6 8 6" xfId="3017"/>
    <cellStyle name="Comma 6 8 6 2" xfId="10974"/>
    <cellStyle name="Comma 6 8 6 2 2" xfId="17513"/>
    <cellStyle name="Comma 6 8 6 3" xfId="14661"/>
    <cellStyle name="Comma 6 8 7" xfId="2447"/>
    <cellStyle name="Comma 6 8 7 2" xfId="14095"/>
    <cellStyle name="Comma 6 8 8" xfId="10408"/>
    <cellStyle name="Comma 6 8 8 2" xfId="16947"/>
    <cellStyle name="Comma 6 8 9" xfId="13521"/>
    <cellStyle name="Comma 6 9" xfId="1209"/>
    <cellStyle name="Comma 6 9 2" xfId="4629"/>
    <cellStyle name="Comma 6 9 2 2" xfId="11716"/>
    <cellStyle name="Comma 6 9 2 2 2" xfId="18255"/>
    <cellStyle name="Comma 6 9 2 3" xfId="15403"/>
    <cellStyle name="Comma 6 9 3" xfId="6901"/>
    <cellStyle name="Comma 6 9 3 2" xfId="12287"/>
    <cellStyle name="Comma 6 9 3 2 2" xfId="18826"/>
    <cellStyle name="Comma 6 9 3 3" xfId="15974"/>
    <cellStyle name="Comma 6 9 4" xfId="9173"/>
    <cellStyle name="Comma 6 9 4 2" xfId="12858"/>
    <cellStyle name="Comma 6 9 4 2 2" xfId="19397"/>
    <cellStyle name="Comma 6 9 4 3" xfId="16545"/>
    <cellStyle name="Comma 6 9 5" xfId="3188"/>
    <cellStyle name="Comma 6 9 5 2" xfId="11145"/>
    <cellStyle name="Comma 6 9 5 2 2" xfId="17684"/>
    <cellStyle name="Comma 6 9 5 3" xfId="14832"/>
    <cellStyle name="Comma 6 9 6" xfId="2615"/>
    <cellStyle name="Comma 6 9 6 2" xfId="14263"/>
    <cellStyle name="Comma 6 9 7" xfId="10576"/>
    <cellStyle name="Comma 6 9 7 2" xfId="17115"/>
    <cellStyle name="Comma 6 9 8" xfId="13692"/>
    <cellStyle name="Comma 7" xfId="63"/>
    <cellStyle name="Comma 7 10" xfId="3496"/>
    <cellStyle name="Comma 7 10 2" xfId="11432"/>
    <cellStyle name="Comma 7 10 2 2" xfId="17971"/>
    <cellStyle name="Comma 7 10 3" xfId="15119"/>
    <cellStyle name="Comma 7 11" xfId="5768"/>
    <cellStyle name="Comma 7 11 2" xfId="12003"/>
    <cellStyle name="Comma 7 11 2 2" xfId="18542"/>
    <cellStyle name="Comma 7 11 3" xfId="15690"/>
    <cellStyle name="Comma 7 12" xfId="8040"/>
    <cellStyle name="Comma 7 12 2" xfId="12574"/>
    <cellStyle name="Comma 7 12 2 2" xfId="19113"/>
    <cellStyle name="Comma 7 12 3" xfId="16261"/>
    <cellStyle name="Comma 7 13" xfId="2899"/>
    <cellStyle name="Comma 7 13 2" xfId="10859"/>
    <cellStyle name="Comma 7 13 2 2" xfId="17398"/>
    <cellStyle name="Comma 7 13 3" xfId="14546"/>
    <cellStyle name="Comma 7 14" xfId="2334"/>
    <cellStyle name="Comma 7 14 2" xfId="13982"/>
    <cellStyle name="Comma 7 15" xfId="10295"/>
    <cellStyle name="Comma 7 15 2" xfId="16834"/>
    <cellStyle name="Comma 7 16" xfId="13261"/>
    <cellStyle name="Comma 7 16 2" xfId="19770"/>
    <cellStyle name="Comma 7 17" xfId="13406"/>
    <cellStyle name="Comma 7 2" xfId="93"/>
    <cellStyle name="Comma 7 2 10" xfId="5796"/>
    <cellStyle name="Comma 7 2 10 2" xfId="12010"/>
    <cellStyle name="Comma 7 2 10 2 2" xfId="18549"/>
    <cellStyle name="Comma 7 2 10 3" xfId="15697"/>
    <cellStyle name="Comma 7 2 11" xfId="8068"/>
    <cellStyle name="Comma 7 2 11 2" xfId="12581"/>
    <cellStyle name="Comma 7 2 11 2 2" xfId="19120"/>
    <cellStyle name="Comma 7 2 11 3" xfId="16268"/>
    <cellStyle name="Comma 7 2 12" xfId="2908"/>
    <cellStyle name="Comma 7 2 12 2" xfId="10867"/>
    <cellStyle name="Comma 7 2 12 2 2" xfId="17406"/>
    <cellStyle name="Comma 7 2 12 3" xfId="14554"/>
    <cellStyle name="Comma 7 2 13" xfId="2342"/>
    <cellStyle name="Comma 7 2 13 2" xfId="13990"/>
    <cellStyle name="Comma 7 2 14" xfId="10303"/>
    <cellStyle name="Comma 7 2 14 2" xfId="16842"/>
    <cellStyle name="Comma 7 2 15" xfId="13262"/>
    <cellStyle name="Comma 7 2 15 2" xfId="19771"/>
    <cellStyle name="Comma 7 2 16" xfId="13414"/>
    <cellStyle name="Comma 7 2 2" xfId="205"/>
    <cellStyle name="Comma 7 2 2 10" xfId="2370"/>
    <cellStyle name="Comma 7 2 2 10 2" xfId="14018"/>
    <cellStyle name="Comma 7 2 2 11" xfId="10331"/>
    <cellStyle name="Comma 7 2 2 11 2" xfId="16870"/>
    <cellStyle name="Comma 7 2 2 12" xfId="13442"/>
    <cellStyle name="Comma 7 2 2 2" xfId="443"/>
    <cellStyle name="Comma 7 2 2 2 10" xfId="13500"/>
    <cellStyle name="Comma 7 2 2 2 2" xfId="897"/>
    <cellStyle name="Comma 7 2 2 2 2 2" xfId="2032"/>
    <cellStyle name="Comma 7 2 2 2 2 2 2" xfId="5452"/>
    <cellStyle name="Comma 7 2 2 2 2 2 2 2" xfId="11923"/>
    <cellStyle name="Comma 7 2 2 2 2 2 2 2 2" xfId="18462"/>
    <cellStyle name="Comma 7 2 2 2 2 2 2 3" xfId="15610"/>
    <cellStyle name="Comma 7 2 2 2 2 2 3" xfId="7724"/>
    <cellStyle name="Comma 7 2 2 2 2 2 3 2" xfId="12494"/>
    <cellStyle name="Comma 7 2 2 2 2 2 3 2 2" xfId="19033"/>
    <cellStyle name="Comma 7 2 2 2 2 2 3 3" xfId="16181"/>
    <cellStyle name="Comma 7 2 2 2 2 2 4" xfId="9996"/>
    <cellStyle name="Comma 7 2 2 2 2 2 4 2" xfId="13065"/>
    <cellStyle name="Comma 7 2 2 2 2 2 4 2 2" xfId="19604"/>
    <cellStyle name="Comma 7 2 2 2 2 2 4 3" xfId="16752"/>
    <cellStyle name="Comma 7 2 2 2 2 2 5" xfId="3395"/>
    <cellStyle name="Comma 7 2 2 2 2 2 5 2" xfId="11352"/>
    <cellStyle name="Comma 7 2 2 2 2 2 5 2 2" xfId="17891"/>
    <cellStyle name="Comma 7 2 2 2 2 2 5 3" xfId="15039"/>
    <cellStyle name="Comma 7 2 2 2 2 2 6" xfId="2819"/>
    <cellStyle name="Comma 7 2 2 2 2 2 6 2" xfId="14467"/>
    <cellStyle name="Comma 7 2 2 2 2 2 7" xfId="10780"/>
    <cellStyle name="Comma 7 2 2 2 2 2 7 2" xfId="17319"/>
    <cellStyle name="Comma 7 2 2 2 2 2 8" xfId="13899"/>
    <cellStyle name="Comma 7 2 2 2 2 3" xfId="4317"/>
    <cellStyle name="Comma 7 2 2 2 2 3 2" xfId="11638"/>
    <cellStyle name="Comma 7 2 2 2 2 3 2 2" xfId="18177"/>
    <cellStyle name="Comma 7 2 2 2 2 3 3" xfId="15325"/>
    <cellStyle name="Comma 7 2 2 2 2 4" xfId="6589"/>
    <cellStyle name="Comma 7 2 2 2 2 4 2" xfId="12209"/>
    <cellStyle name="Comma 7 2 2 2 2 4 2 2" xfId="18748"/>
    <cellStyle name="Comma 7 2 2 2 2 4 3" xfId="15896"/>
    <cellStyle name="Comma 7 2 2 2 2 5" xfId="8861"/>
    <cellStyle name="Comma 7 2 2 2 2 5 2" xfId="12780"/>
    <cellStyle name="Comma 7 2 2 2 2 5 2 2" xfId="19319"/>
    <cellStyle name="Comma 7 2 2 2 2 5 3" xfId="16467"/>
    <cellStyle name="Comma 7 2 2 2 2 6" xfId="3110"/>
    <cellStyle name="Comma 7 2 2 2 2 6 2" xfId="11067"/>
    <cellStyle name="Comma 7 2 2 2 2 6 2 2" xfId="17606"/>
    <cellStyle name="Comma 7 2 2 2 2 6 3" xfId="14754"/>
    <cellStyle name="Comma 7 2 2 2 2 7" xfId="2539"/>
    <cellStyle name="Comma 7 2 2 2 2 7 2" xfId="14187"/>
    <cellStyle name="Comma 7 2 2 2 2 8" xfId="10500"/>
    <cellStyle name="Comma 7 2 2 2 2 8 2" xfId="17039"/>
    <cellStyle name="Comma 7 2 2 2 2 9" xfId="13614"/>
    <cellStyle name="Comma 7 2 2 2 3" xfId="1578"/>
    <cellStyle name="Comma 7 2 2 2 3 2" xfId="4998"/>
    <cellStyle name="Comma 7 2 2 2 3 2 2" xfId="11809"/>
    <cellStyle name="Comma 7 2 2 2 3 2 2 2" xfId="18348"/>
    <cellStyle name="Comma 7 2 2 2 3 2 3" xfId="15496"/>
    <cellStyle name="Comma 7 2 2 2 3 3" xfId="7270"/>
    <cellStyle name="Comma 7 2 2 2 3 3 2" xfId="12380"/>
    <cellStyle name="Comma 7 2 2 2 3 3 2 2" xfId="18919"/>
    <cellStyle name="Comma 7 2 2 2 3 3 3" xfId="16067"/>
    <cellStyle name="Comma 7 2 2 2 3 4" xfId="9542"/>
    <cellStyle name="Comma 7 2 2 2 3 4 2" xfId="12951"/>
    <cellStyle name="Comma 7 2 2 2 3 4 2 2" xfId="19490"/>
    <cellStyle name="Comma 7 2 2 2 3 4 3" xfId="16638"/>
    <cellStyle name="Comma 7 2 2 2 3 5" xfId="3281"/>
    <cellStyle name="Comma 7 2 2 2 3 5 2" xfId="11238"/>
    <cellStyle name="Comma 7 2 2 2 3 5 2 2" xfId="17777"/>
    <cellStyle name="Comma 7 2 2 2 3 5 3" xfId="14925"/>
    <cellStyle name="Comma 7 2 2 2 3 6" xfId="2707"/>
    <cellStyle name="Comma 7 2 2 2 3 6 2" xfId="14355"/>
    <cellStyle name="Comma 7 2 2 2 3 7" xfId="10668"/>
    <cellStyle name="Comma 7 2 2 2 3 7 2" xfId="17207"/>
    <cellStyle name="Comma 7 2 2 2 3 8" xfId="13785"/>
    <cellStyle name="Comma 7 2 2 2 4" xfId="3863"/>
    <cellStyle name="Comma 7 2 2 2 4 2" xfId="11524"/>
    <cellStyle name="Comma 7 2 2 2 4 2 2" xfId="18063"/>
    <cellStyle name="Comma 7 2 2 2 4 3" xfId="15211"/>
    <cellStyle name="Comma 7 2 2 2 5" xfId="6135"/>
    <cellStyle name="Comma 7 2 2 2 5 2" xfId="12095"/>
    <cellStyle name="Comma 7 2 2 2 5 2 2" xfId="18634"/>
    <cellStyle name="Comma 7 2 2 2 5 3" xfId="15782"/>
    <cellStyle name="Comma 7 2 2 2 6" xfId="8407"/>
    <cellStyle name="Comma 7 2 2 2 6 2" xfId="12666"/>
    <cellStyle name="Comma 7 2 2 2 6 2 2" xfId="19205"/>
    <cellStyle name="Comma 7 2 2 2 6 3" xfId="16353"/>
    <cellStyle name="Comma 7 2 2 2 7" xfId="2996"/>
    <cellStyle name="Comma 7 2 2 2 7 2" xfId="10953"/>
    <cellStyle name="Comma 7 2 2 2 7 2 2" xfId="17492"/>
    <cellStyle name="Comma 7 2 2 2 7 3" xfId="14640"/>
    <cellStyle name="Comma 7 2 2 2 8" xfId="2427"/>
    <cellStyle name="Comma 7 2 2 2 8 2" xfId="14075"/>
    <cellStyle name="Comma 7 2 2 2 9" xfId="10388"/>
    <cellStyle name="Comma 7 2 2 2 9 2" xfId="16927"/>
    <cellStyle name="Comma 7 2 2 3" xfId="1124"/>
    <cellStyle name="Comma 7 2 2 3 2" xfId="2259"/>
    <cellStyle name="Comma 7 2 2 3 2 2" xfId="5679"/>
    <cellStyle name="Comma 7 2 2 3 2 2 2" xfId="11980"/>
    <cellStyle name="Comma 7 2 2 3 2 2 2 2" xfId="18519"/>
    <cellStyle name="Comma 7 2 2 3 2 2 3" xfId="15667"/>
    <cellStyle name="Comma 7 2 2 3 2 3" xfId="7951"/>
    <cellStyle name="Comma 7 2 2 3 2 3 2" xfId="12551"/>
    <cellStyle name="Comma 7 2 2 3 2 3 2 2" xfId="19090"/>
    <cellStyle name="Comma 7 2 2 3 2 3 3" xfId="16238"/>
    <cellStyle name="Comma 7 2 2 3 2 4" xfId="10223"/>
    <cellStyle name="Comma 7 2 2 3 2 4 2" xfId="13122"/>
    <cellStyle name="Comma 7 2 2 3 2 4 2 2" xfId="19661"/>
    <cellStyle name="Comma 7 2 2 3 2 4 3" xfId="16809"/>
    <cellStyle name="Comma 7 2 2 3 2 5" xfId="3452"/>
    <cellStyle name="Comma 7 2 2 3 2 5 2" xfId="11409"/>
    <cellStyle name="Comma 7 2 2 3 2 5 2 2" xfId="17948"/>
    <cellStyle name="Comma 7 2 2 3 2 5 3" xfId="15096"/>
    <cellStyle name="Comma 7 2 2 3 2 6" xfId="2875"/>
    <cellStyle name="Comma 7 2 2 3 2 6 2" xfId="14523"/>
    <cellStyle name="Comma 7 2 2 3 2 7" xfId="10836"/>
    <cellStyle name="Comma 7 2 2 3 2 7 2" xfId="17375"/>
    <cellStyle name="Comma 7 2 2 3 2 8" xfId="13956"/>
    <cellStyle name="Comma 7 2 2 3 3" xfId="4544"/>
    <cellStyle name="Comma 7 2 2 3 3 2" xfId="11695"/>
    <cellStyle name="Comma 7 2 2 3 3 2 2" xfId="18234"/>
    <cellStyle name="Comma 7 2 2 3 3 3" xfId="15382"/>
    <cellStyle name="Comma 7 2 2 3 4" xfId="6816"/>
    <cellStyle name="Comma 7 2 2 3 4 2" xfId="12266"/>
    <cellStyle name="Comma 7 2 2 3 4 2 2" xfId="18805"/>
    <cellStyle name="Comma 7 2 2 3 4 3" xfId="15953"/>
    <cellStyle name="Comma 7 2 2 3 5" xfId="9088"/>
    <cellStyle name="Comma 7 2 2 3 5 2" xfId="12837"/>
    <cellStyle name="Comma 7 2 2 3 5 2 2" xfId="19376"/>
    <cellStyle name="Comma 7 2 2 3 5 3" xfId="16524"/>
    <cellStyle name="Comma 7 2 2 3 6" xfId="3167"/>
    <cellStyle name="Comma 7 2 2 3 6 2" xfId="11124"/>
    <cellStyle name="Comma 7 2 2 3 6 2 2" xfId="17663"/>
    <cellStyle name="Comma 7 2 2 3 6 3" xfId="14811"/>
    <cellStyle name="Comma 7 2 2 3 7" xfId="2595"/>
    <cellStyle name="Comma 7 2 2 3 7 2" xfId="14243"/>
    <cellStyle name="Comma 7 2 2 3 8" xfId="10556"/>
    <cellStyle name="Comma 7 2 2 3 8 2" xfId="17095"/>
    <cellStyle name="Comma 7 2 2 3 9" xfId="13671"/>
    <cellStyle name="Comma 7 2 2 4" xfId="670"/>
    <cellStyle name="Comma 7 2 2 4 2" xfId="1805"/>
    <cellStyle name="Comma 7 2 2 4 2 2" xfId="5225"/>
    <cellStyle name="Comma 7 2 2 4 2 2 2" xfId="11866"/>
    <cellStyle name="Comma 7 2 2 4 2 2 2 2" xfId="18405"/>
    <cellStyle name="Comma 7 2 2 4 2 2 3" xfId="15553"/>
    <cellStyle name="Comma 7 2 2 4 2 3" xfId="7497"/>
    <cellStyle name="Comma 7 2 2 4 2 3 2" xfId="12437"/>
    <cellStyle name="Comma 7 2 2 4 2 3 2 2" xfId="18976"/>
    <cellStyle name="Comma 7 2 2 4 2 3 3" xfId="16124"/>
    <cellStyle name="Comma 7 2 2 4 2 4" xfId="9769"/>
    <cellStyle name="Comma 7 2 2 4 2 4 2" xfId="13008"/>
    <cellStyle name="Comma 7 2 2 4 2 4 2 2" xfId="19547"/>
    <cellStyle name="Comma 7 2 2 4 2 4 3" xfId="16695"/>
    <cellStyle name="Comma 7 2 2 4 2 5" xfId="3338"/>
    <cellStyle name="Comma 7 2 2 4 2 5 2" xfId="11295"/>
    <cellStyle name="Comma 7 2 2 4 2 5 2 2" xfId="17834"/>
    <cellStyle name="Comma 7 2 2 4 2 5 3" xfId="14982"/>
    <cellStyle name="Comma 7 2 2 4 2 6" xfId="2763"/>
    <cellStyle name="Comma 7 2 2 4 2 6 2" xfId="14411"/>
    <cellStyle name="Comma 7 2 2 4 2 7" xfId="10724"/>
    <cellStyle name="Comma 7 2 2 4 2 7 2" xfId="17263"/>
    <cellStyle name="Comma 7 2 2 4 2 8" xfId="13842"/>
    <cellStyle name="Comma 7 2 2 4 3" xfId="4090"/>
    <cellStyle name="Comma 7 2 2 4 3 2" xfId="11581"/>
    <cellStyle name="Comma 7 2 2 4 3 2 2" xfId="18120"/>
    <cellStyle name="Comma 7 2 2 4 3 3" xfId="15268"/>
    <cellStyle name="Comma 7 2 2 4 4" xfId="6362"/>
    <cellStyle name="Comma 7 2 2 4 4 2" xfId="12152"/>
    <cellStyle name="Comma 7 2 2 4 4 2 2" xfId="18691"/>
    <cellStyle name="Comma 7 2 2 4 4 3" xfId="15839"/>
    <cellStyle name="Comma 7 2 2 4 5" xfId="8634"/>
    <cellStyle name="Comma 7 2 2 4 5 2" xfId="12723"/>
    <cellStyle name="Comma 7 2 2 4 5 2 2" xfId="19262"/>
    <cellStyle name="Comma 7 2 2 4 5 3" xfId="16410"/>
    <cellStyle name="Comma 7 2 2 4 6" xfId="3053"/>
    <cellStyle name="Comma 7 2 2 4 6 2" xfId="11010"/>
    <cellStyle name="Comma 7 2 2 4 6 2 2" xfId="17549"/>
    <cellStyle name="Comma 7 2 2 4 6 3" xfId="14697"/>
    <cellStyle name="Comma 7 2 2 4 7" xfId="2483"/>
    <cellStyle name="Comma 7 2 2 4 7 2" xfId="14131"/>
    <cellStyle name="Comma 7 2 2 4 8" xfId="10444"/>
    <cellStyle name="Comma 7 2 2 4 8 2" xfId="16983"/>
    <cellStyle name="Comma 7 2 2 4 9" xfId="13557"/>
    <cellStyle name="Comma 7 2 2 5" xfId="1351"/>
    <cellStyle name="Comma 7 2 2 5 2" xfId="4771"/>
    <cellStyle name="Comma 7 2 2 5 2 2" xfId="11752"/>
    <cellStyle name="Comma 7 2 2 5 2 2 2" xfId="18291"/>
    <cellStyle name="Comma 7 2 2 5 2 3" xfId="15439"/>
    <cellStyle name="Comma 7 2 2 5 3" xfId="7043"/>
    <cellStyle name="Comma 7 2 2 5 3 2" xfId="12323"/>
    <cellStyle name="Comma 7 2 2 5 3 2 2" xfId="18862"/>
    <cellStyle name="Comma 7 2 2 5 3 3" xfId="16010"/>
    <cellStyle name="Comma 7 2 2 5 4" xfId="9315"/>
    <cellStyle name="Comma 7 2 2 5 4 2" xfId="12894"/>
    <cellStyle name="Comma 7 2 2 5 4 2 2" xfId="19433"/>
    <cellStyle name="Comma 7 2 2 5 4 3" xfId="16581"/>
    <cellStyle name="Comma 7 2 2 5 5" xfId="3224"/>
    <cellStyle name="Comma 7 2 2 5 5 2" xfId="11181"/>
    <cellStyle name="Comma 7 2 2 5 5 2 2" xfId="17720"/>
    <cellStyle name="Comma 7 2 2 5 5 3" xfId="14868"/>
    <cellStyle name="Comma 7 2 2 5 6" xfId="2651"/>
    <cellStyle name="Comma 7 2 2 5 6 2" xfId="14299"/>
    <cellStyle name="Comma 7 2 2 5 7" xfId="10612"/>
    <cellStyle name="Comma 7 2 2 5 7 2" xfId="17151"/>
    <cellStyle name="Comma 7 2 2 5 8" xfId="13728"/>
    <cellStyle name="Comma 7 2 2 6" xfId="3636"/>
    <cellStyle name="Comma 7 2 2 6 2" xfId="11467"/>
    <cellStyle name="Comma 7 2 2 6 2 2" xfId="18006"/>
    <cellStyle name="Comma 7 2 2 6 3" xfId="15154"/>
    <cellStyle name="Comma 7 2 2 7" xfId="5908"/>
    <cellStyle name="Comma 7 2 2 7 2" xfId="12038"/>
    <cellStyle name="Comma 7 2 2 7 2 2" xfId="18577"/>
    <cellStyle name="Comma 7 2 2 7 3" xfId="15725"/>
    <cellStyle name="Comma 7 2 2 8" xfId="8180"/>
    <cellStyle name="Comma 7 2 2 8 2" xfId="12609"/>
    <cellStyle name="Comma 7 2 2 8 2 2" xfId="19148"/>
    <cellStyle name="Comma 7 2 2 8 3" xfId="16296"/>
    <cellStyle name="Comma 7 2 2 9" xfId="2936"/>
    <cellStyle name="Comma 7 2 2 9 2" xfId="10895"/>
    <cellStyle name="Comma 7 2 2 9 2 2" xfId="17434"/>
    <cellStyle name="Comma 7 2 2 9 3" xfId="14582"/>
    <cellStyle name="Comma 7 2 3" xfId="149"/>
    <cellStyle name="Comma 7 2 3 10" xfId="2356"/>
    <cellStyle name="Comma 7 2 3 10 2" xfId="14004"/>
    <cellStyle name="Comma 7 2 3 11" xfId="10317"/>
    <cellStyle name="Comma 7 2 3 11 2" xfId="16856"/>
    <cellStyle name="Comma 7 2 3 12" xfId="13428"/>
    <cellStyle name="Comma 7 2 3 2" xfId="387"/>
    <cellStyle name="Comma 7 2 3 2 10" xfId="13486"/>
    <cellStyle name="Comma 7 2 3 2 2" xfId="841"/>
    <cellStyle name="Comma 7 2 3 2 2 2" xfId="1976"/>
    <cellStyle name="Comma 7 2 3 2 2 2 2" xfId="5396"/>
    <cellStyle name="Comma 7 2 3 2 2 2 2 2" xfId="11909"/>
    <cellStyle name="Comma 7 2 3 2 2 2 2 2 2" xfId="18448"/>
    <cellStyle name="Comma 7 2 3 2 2 2 2 3" xfId="15596"/>
    <cellStyle name="Comma 7 2 3 2 2 2 3" xfId="7668"/>
    <cellStyle name="Comma 7 2 3 2 2 2 3 2" xfId="12480"/>
    <cellStyle name="Comma 7 2 3 2 2 2 3 2 2" xfId="19019"/>
    <cellStyle name="Comma 7 2 3 2 2 2 3 3" xfId="16167"/>
    <cellStyle name="Comma 7 2 3 2 2 2 4" xfId="9940"/>
    <cellStyle name="Comma 7 2 3 2 2 2 4 2" xfId="13051"/>
    <cellStyle name="Comma 7 2 3 2 2 2 4 2 2" xfId="19590"/>
    <cellStyle name="Comma 7 2 3 2 2 2 4 3" xfId="16738"/>
    <cellStyle name="Comma 7 2 3 2 2 2 5" xfId="3381"/>
    <cellStyle name="Comma 7 2 3 2 2 2 5 2" xfId="11338"/>
    <cellStyle name="Comma 7 2 3 2 2 2 5 2 2" xfId="17877"/>
    <cellStyle name="Comma 7 2 3 2 2 2 5 3" xfId="15025"/>
    <cellStyle name="Comma 7 2 3 2 2 2 6" xfId="2805"/>
    <cellStyle name="Comma 7 2 3 2 2 2 6 2" xfId="14453"/>
    <cellStyle name="Comma 7 2 3 2 2 2 7" xfId="10766"/>
    <cellStyle name="Comma 7 2 3 2 2 2 7 2" xfId="17305"/>
    <cellStyle name="Comma 7 2 3 2 2 2 8" xfId="13885"/>
    <cellStyle name="Comma 7 2 3 2 2 3" xfId="4261"/>
    <cellStyle name="Comma 7 2 3 2 2 3 2" xfId="11624"/>
    <cellStyle name="Comma 7 2 3 2 2 3 2 2" xfId="18163"/>
    <cellStyle name="Comma 7 2 3 2 2 3 3" xfId="15311"/>
    <cellStyle name="Comma 7 2 3 2 2 4" xfId="6533"/>
    <cellStyle name="Comma 7 2 3 2 2 4 2" xfId="12195"/>
    <cellStyle name="Comma 7 2 3 2 2 4 2 2" xfId="18734"/>
    <cellStyle name="Comma 7 2 3 2 2 4 3" xfId="15882"/>
    <cellStyle name="Comma 7 2 3 2 2 5" xfId="8805"/>
    <cellStyle name="Comma 7 2 3 2 2 5 2" xfId="12766"/>
    <cellStyle name="Comma 7 2 3 2 2 5 2 2" xfId="19305"/>
    <cellStyle name="Comma 7 2 3 2 2 5 3" xfId="16453"/>
    <cellStyle name="Comma 7 2 3 2 2 6" xfId="3096"/>
    <cellStyle name="Comma 7 2 3 2 2 6 2" xfId="11053"/>
    <cellStyle name="Comma 7 2 3 2 2 6 2 2" xfId="17592"/>
    <cellStyle name="Comma 7 2 3 2 2 6 3" xfId="14740"/>
    <cellStyle name="Comma 7 2 3 2 2 7" xfId="2525"/>
    <cellStyle name="Comma 7 2 3 2 2 7 2" xfId="14173"/>
    <cellStyle name="Comma 7 2 3 2 2 8" xfId="10486"/>
    <cellStyle name="Comma 7 2 3 2 2 8 2" xfId="17025"/>
    <cellStyle name="Comma 7 2 3 2 2 9" xfId="13600"/>
    <cellStyle name="Comma 7 2 3 2 3" xfId="1522"/>
    <cellStyle name="Comma 7 2 3 2 3 2" xfId="4942"/>
    <cellStyle name="Comma 7 2 3 2 3 2 2" xfId="11795"/>
    <cellStyle name="Comma 7 2 3 2 3 2 2 2" xfId="18334"/>
    <cellStyle name="Comma 7 2 3 2 3 2 3" xfId="15482"/>
    <cellStyle name="Comma 7 2 3 2 3 3" xfId="7214"/>
    <cellStyle name="Comma 7 2 3 2 3 3 2" xfId="12366"/>
    <cellStyle name="Comma 7 2 3 2 3 3 2 2" xfId="18905"/>
    <cellStyle name="Comma 7 2 3 2 3 3 3" xfId="16053"/>
    <cellStyle name="Comma 7 2 3 2 3 4" xfId="9486"/>
    <cellStyle name="Comma 7 2 3 2 3 4 2" xfId="12937"/>
    <cellStyle name="Comma 7 2 3 2 3 4 2 2" xfId="19476"/>
    <cellStyle name="Comma 7 2 3 2 3 4 3" xfId="16624"/>
    <cellStyle name="Comma 7 2 3 2 3 5" xfId="3267"/>
    <cellStyle name="Comma 7 2 3 2 3 5 2" xfId="11224"/>
    <cellStyle name="Comma 7 2 3 2 3 5 2 2" xfId="17763"/>
    <cellStyle name="Comma 7 2 3 2 3 5 3" xfId="14911"/>
    <cellStyle name="Comma 7 2 3 2 3 6" xfId="2693"/>
    <cellStyle name="Comma 7 2 3 2 3 6 2" xfId="14341"/>
    <cellStyle name="Comma 7 2 3 2 3 7" xfId="10654"/>
    <cellStyle name="Comma 7 2 3 2 3 7 2" xfId="17193"/>
    <cellStyle name="Comma 7 2 3 2 3 8" xfId="13771"/>
    <cellStyle name="Comma 7 2 3 2 4" xfId="3807"/>
    <cellStyle name="Comma 7 2 3 2 4 2" xfId="11510"/>
    <cellStyle name="Comma 7 2 3 2 4 2 2" xfId="18049"/>
    <cellStyle name="Comma 7 2 3 2 4 3" xfId="15197"/>
    <cellStyle name="Comma 7 2 3 2 5" xfId="6079"/>
    <cellStyle name="Comma 7 2 3 2 5 2" xfId="12081"/>
    <cellStyle name="Comma 7 2 3 2 5 2 2" xfId="18620"/>
    <cellStyle name="Comma 7 2 3 2 5 3" xfId="15768"/>
    <cellStyle name="Comma 7 2 3 2 6" xfId="8351"/>
    <cellStyle name="Comma 7 2 3 2 6 2" xfId="12652"/>
    <cellStyle name="Comma 7 2 3 2 6 2 2" xfId="19191"/>
    <cellStyle name="Comma 7 2 3 2 6 3" xfId="16339"/>
    <cellStyle name="Comma 7 2 3 2 7" xfId="2982"/>
    <cellStyle name="Comma 7 2 3 2 7 2" xfId="10939"/>
    <cellStyle name="Comma 7 2 3 2 7 2 2" xfId="17478"/>
    <cellStyle name="Comma 7 2 3 2 7 3" xfId="14626"/>
    <cellStyle name="Comma 7 2 3 2 8" xfId="2413"/>
    <cellStyle name="Comma 7 2 3 2 8 2" xfId="14061"/>
    <cellStyle name="Comma 7 2 3 2 9" xfId="10374"/>
    <cellStyle name="Comma 7 2 3 2 9 2" xfId="16913"/>
    <cellStyle name="Comma 7 2 3 3" xfId="1068"/>
    <cellStyle name="Comma 7 2 3 3 2" xfId="2203"/>
    <cellStyle name="Comma 7 2 3 3 2 2" xfId="5623"/>
    <cellStyle name="Comma 7 2 3 3 2 2 2" xfId="11966"/>
    <cellStyle name="Comma 7 2 3 3 2 2 2 2" xfId="18505"/>
    <cellStyle name="Comma 7 2 3 3 2 2 3" xfId="15653"/>
    <cellStyle name="Comma 7 2 3 3 2 3" xfId="7895"/>
    <cellStyle name="Comma 7 2 3 3 2 3 2" xfId="12537"/>
    <cellStyle name="Comma 7 2 3 3 2 3 2 2" xfId="19076"/>
    <cellStyle name="Comma 7 2 3 3 2 3 3" xfId="16224"/>
    <cellStyle name="Comma 7 2 3 3 2 4" xfId="10167"/>
    <cellStyle name="Comma 7 2 3 3 2 4 2" xfId="13108"/>
    <cellStyle name="Comma 7 2 3 3 2 4 2 2" xfId="19647"/>
    <cellStyle name="Comma 7 2 3 3 2 4 3" xfId="16795"/>
    <cellStyle name="Comma 7 2 3 3 2 5" xfId="3438"/>
    <cellStyle name="Comma 7 2 3 3 2 5 2" xfId="11395"/>
    <cellStyle name="Comma 7 2 3 3 2 5 2 2" xfId="17934"/>
    <cellStyle name="Comma 7 2 3 3 2 5 3" xfId="15082"/>
    <cellStyle name="Comma 7 2 3 3 2 6" xfId="2861"/>
    <cellStyle name="Comma 7 2 3 3 2 6 2" xfId="14509"/>
    <cellStyle name="Comma 7 2 3 3 2 7" xfId="10822"/>
    <cellStyle name="Comma 7 2 3 3 2 7 2" xfId="17361"/>
    <cellStyle name="Comma 7 2 3 3 2 8" xfId="13942"/>
    <cellStyle name="Comma 7 2 3 3 3" xfId="4488"/>
    <cellStyle name="Comma 7 2 3 3 3 2" xfId="11681"/>
    <cellStyle name="Comma 7 2 3 3 3 2 2" xfId="18220"/>
    <cellStyle name="Comma 7 2 3 3 3 3" xfId="15368"/>
    <cellStyle name="Comma 7 2 3 3 4" xfId="6760"/>
    <cellStyle name="Comma 7 2 3 3 4 2" xfId="12252"/>
    <cellStyle name="Comma 7 2 3 3 4 2 2" xfId="18791"/>
    <cellStyle name="Comma 7 2 3 3 4 3" xfId="15939"/>
    <cellStyle name="Comma 7 2 3 3 5" xfId="9032"/>
    <cellStyle name="Comma 7 2 3 3 5 2" xfId="12823"/>
    <cellStyle name="Comma 7 2 3 3 5 2 2" xfId="19362"/>
    <cellStyle name="Comma 7 2 3 3 5 3" xfId="16510"/>
    <cellStyle name="Comma 7 2 3 3 6" xfId="3153"/>
    <cellStyle name="Comma 7 2 3 3 6 2" xfId="11110"/>
    <cellStyle name="Comma 7 2 3 3 6 2 2" xfId="17649"/>
    <cellStyle name="Comma 7 2 3 3 6 3" xfId="14797"/>
    <cellStyle name="Comma 7 2 3 3 7" xfId="2581"/>
    <cellStyle name="Comma 7 2 3 3 7 2" xfId="14229"/>
    <cellStyle name="Comma 7 2 3 3 8" xfId="10542"/>
    <cellStyle name="Comma 7 2 3 3 8 2" xfId="17081"/>
    <cellStyle name="Comma 7 2 3 3 9" xfId="13657"/>
    <cellStyle name="Comma 7 2 3 4" xfId="614"/>
    <cellStyle name="Comma 7 2 3 4 2" xfId="1749"/>
    <cellStyle name="Comma 7 2 3 4 2 2" xfId="5169"/>
    <cellStyle name="Comma 7 2 3 4 2 2 2" xfId="11852"/>
    <cellStyle name="Comma 7 2 3 4 2 2 2 2" xfId="18391"/>
    <cellStyle name="Comma 7 2 3 4 2 2 3" xfId="15539"/>
    <cellStyle name="Comma 7 2 3 4 2 3" xfId="7441"/>
    <cellStyle name="Comma 7 2 3 4 2 3 2" xfId="12423"/>
    <cellStyle name="Comma 7 2 3 4 2 3 2 2" xfId="18962"/>
    <cellStyle name="Comma 7 2 3 4 2 3 3" xfId="16110"/>
    <cellStyle name="Comma 7 2 3 4 2 4" xfId="9713"/>
    <cellStyle name="Comma 7 2 3 4 2 4 2" xfId="12994"/>
    <cellStyle name="Comma 7 2 3 4 2 4 2 2" xfId="19533"/>
    <cellStyle name="Comma 7 2 3 4 2 4 3" xfId="16681"/>
    <cellStyle name="Comma 7 2 3 4 2 5" xfId="3324"/>
    <cellStyle name="Comma 7 2 3 4 2 5 2" xfId="11281"/>
    <cellStyle name="Comma 7 2 3 4 2 5 2 2" xfId="17820"/>
    <cellStyle name="Comma 7 2 3 4 2 5 3" xfId="14968"/>
    <cellStyle name="Comma 7 2 3 4 2 6" xfId="2749"/>
    <cellStyle name="Comma 7 2 3 4 2 6 2" xfId="14397"/>
    <cellStyle name="Comma 7 2 3 4 2 7" xfId="10710"/>
    <cellStyle name="Comma 7 2 3 4 2 7 2" xfId="17249"/>
    <cellStyle name="Comma 7 2 3 4 2 8" xfId="13828"/>
    <cellStyle name="Comma 7 2 3 4 3" xfId="4034"/>
    <cellStyle name="Comma 7 2 3 4 3 2" xfId="11567"/>
    <cellStyle name="Comma 7 2 3 4 3 2 2" xfId="18106"/>
    <cellStyle name="Comma 7 2 3 4 3 3" xfId="15254"/>
    <cellStyle name="Comma 7 2 3 4 4" xfId="6306"/>
    <cellStyle name="Comma 7 2 3 4 4 2" xfId="12138"/>
    <cellStyle name="Comma 7 2 3 4 4 2 2" xfId="18677"/>
    <cellStyle name="Comma 7 2 3 4 4 3" xfId="15825"/>
    <cellStyle name="Comma 7 2 3 4 5" xfId="8578"/>
    <cellStyle name="Comma 7 2 3 4 5 2" xfId="12709"/>
    <cellStyle name="Comma 7 2 3 4 5 2 2" xfId="19248"/>
    <cellStyle name="Comma 7 2 3 4 5 3" xfId="16396"/>
    <cellStyle name="Comma 7 2 3 4 6" xfId="3039"/>
    <cellStyle name="Comma 7 2 3 4 6 2" xfId="10996"/>
    <cellStyle name="Comma 7 2 3 4 6 2 2" xfId="17535"/>
    <cellStyle name="Comma 7 2 3 4 6 3" xfId="14683"/>
    <cellStyle name="Comma 7 2 3 4 7" xfId="2469"/>
    <cellStyle name="Comma 7 2 3 4 7 2" xfId="14117"/>
    <cellStyle name="Comma 7 2 3 4 8" xfId="10430"/>
    <cellStyle name="Comma 7 2 3 4 8 2" xfId="16969"/>
    <cellStyle name="Comma 7 2 3 4 9" xfId="13543"/>
    <cellStyle name="Comma 7 2 3 5" xfId="1295"/>
    <cellStyle name="Comma 7 2 3 5 2" xfId="4715"/>
    <cellStyle name="Comma 7 2 3 5 2 2" xfId="11738"/>
    <cellStyle name="Comma 7 2 3 5 2 2 2" xfId="18277"/>
    <cellStyle name="Comma 7 2 3 5 2 3" xfId="15425"/>
    <cellStyle name="Comma 7 2 3 5 3" xfId="6987"/>
    <cellStyle name="Comma 7 2 3 5 3 2" xfId="12309"/>
    <cellStyle name="Comma 7 2 3 5 3 2 2" xfId="18848"/>
    <cellStyle name="Comma 7 2 3 5 3 3" xfId="15996"/>
    <cellStyle name="Comma 7 2 3 5 4" xfId="9259"/>
    <cellStyle name="Comma 7 2 3 5 4 2" xfId="12880"/>
    <cellStyle name="Comma 7 2 3 5 4 2 2" xfId="19419"/>
    <cellStyle name="Comma 7 2 3 5 4 3" xfId="16567"/>
    <cellStyle name="Comma 7 2 3 5 5" xfId="3210"/>
    <cellStyle name="Comma 7 2 3 5 5 2" xfId="11167"/>
    <cellStyle name="Comma 7 2 3 5 5 2 2" xfId="17706"/>
    <cellStyle name="Comma 7 2 3 5 5 3" xfId="14854"/>
    <cellStyle name="Comma 7 2 3 5 6" xfId="2637"/>
    <cellStyle name="Comma 7 2 3 5 6 2" xfId="14285"/>
    <cellStyle name="Comma 7 2 3 5 7" xfId="10598"/>
    <cellStyle name="Comma 7 2 3 5 7 2" xfId="17137"/>
    <cellStyle name="Comma 7 2 3 5 8" xfId="13714"/>
    <cellStyle name="Comma 7 2 3 6" xfId="3580"/>
    <cellStyle name="Comma 7 2 3 6 2" xfId="11453"/>
    <cellStyle name="Comma 7 2 3 6 2 2" xfId="17992"/>
    <cellStyle name="Comma 7 2 3 6 3" xfId="15140"/>
    <cellStyle name="Comma 7 2 3 7" xfId="5852"/>
    <cellStyle name="Comma 7 2 3 7 2" xfId="12024"/>
    <cellStyle name="Comma 7 2 3 7 2 2" xfId="18563"/>
    <cellStyle name="Comma 7 2 3 7 3" xfId="15711"/>
    <cellStyle name="Comma 7 2 3 8" xfId="8124"/>
    <cellStyle name="Comma 7 2 3 8 2" xfId="12595"/>
    <cellStyle name="Comma 7 2 3 8 2 2" xfId="19134"/>
    <cellStyle name="Comma 7 2 3 8 3" xfId="16282"/>
    <cellStyle name="Comma 7 2 3 9" xfId="2922"/>
    <cellStyle name="Comma 7 2 3 9 2" xfId="10881"/>
    <cellStyle name="Comma 7 2 3 9 2 2" xfId="17420"/>
    <cellStyle name="Comma 7 2 3 9 3" xfId="14568"/>
    <cellStyle name="Comma 7 2 4" xfId="275"/>
    <cellStyle name="Comma 7 2 4 10" xfId="2385"/>
    <cellStyle name="Comma 7 2 4 10 2" xfId="14033"/>
    <cellStyle name="Comma 7 2 4 11" xfId="10346"/>
    <cellStyle name="Comma 7 2 4 11 2" xfId="16885"/>
    <cellStyle name="Comma 7 2 4 12" xfId="13458"/>
    <cellStyle name="Comma 7 2 4 2" xfId="502"/>
    <cellStyle name="Comma 7 2 4 2 10" xfId="13515"/>
    <cellStyle name="Comma 7 2 4 2 2" xfId="956"/>
    <cellStyle name="Comma 7 2 4 2 2 2" xfId="2091"/>
    <cellStyle name="Comma 7 2 4 2 2 2 2" xfId="5511"/>
    <cellStyle name="Comma 7 2 4 2 2 2 2 2" xfId="11938"/>
    <cellStyle name="Comma 7 2 4 2 2 2 2 2 2" xfId="18477"/>
    <cellStyle name="Comma 7 2 4 2 2 2 2 3" xfId="15625"/>
    <cellStyle name="Comma 7 2 4 2 2 2 3" xfId="7783"/>
    <cellStyle name="Comma 7 2 4 2 2 2 3 2" xfId="12509"/>
    <cellStyle name="Comma 7 2 4 2 2 2 3 2 2" xfId="19048"/>
    <cellStyle name="Comma 7 2 4 2 2 2 3 3" xfId="16196"/>
    <cellStyle name="Comma 7 2 4 2 2 2 4" xfId="10055"/>
    <cellStyle name="Comma 7 2 4 2 2 2 4 2" xfId="13080"/>
    <cellStyle name="Comma 7 2 4 2 2 2 4 2 2" xfId="19619"/>
    <cellStyle name="Comma 7 2 4 2 2 2 4 3" xfId="16767"/>
    <cellStyle name="Comma 7 2 4 2 2 2 5" xfId="3410"/>
    <cellStyle name="Comma 7 2 4 2 2 2 5 2" xfId="11367"/>
    <cellStyle name="Comma 7 2 4 2 2 2 5 2 2" xfId="17906"/>
    <cellStyle name="Comma 7 2 4 2 2 2 5 3" xfId="15054"/>
    <cellStyle name="Comma 7 2 4 2 2 2 6" xfId="2833"/>
    <cellStyle name="Comma 7 2 4 2 2 2 6 2" xfId="14481"/>
    <cellStyle name="Comma 7 2 4 2 2 2 7" xfId="10794"/>
    <cellStyle name="Comma 7 2 4 2 2 2 7 2" xfId="17333"/>
    <cellStyle name="Comma 7 2 4 2 2 2 8" xfId="13914"/>
    <cellStyle name="Comma 7 2 4 2 2 3" xfId="4376"/>
    <cellStyle name="Comma 7 2 4 2 2 3 2" xfId="11653"/>
    <cellStyle name="Comma 7 2 4 2 2 3 2 2" xfId="18192"/>
    <cellStyle name="Comma 7 2 4 2 2 3 3" xfId="15340"/>
    <cellStyle name="Comma 7 2 4 2 2 4" xfId="6648"/>
    <cellStyle name="Comma 7 2 4 2 2 4 2" xfId="12224"/>
    <cellStyle name="Comma 7 2 4 2 2 4 2 2" xfId="18763"/>
    <cellStyle name="Comma 7 2 4 2 2 4 3" xfId="15911"/>
    <cellStyle name="Comma 7 2 4 2 2 5" xfId="8920"/>
    <cellStyle name="Comma 7 2 4 2 2 5 2" xfId="12795"/>
    <cellStyle name="Comma 7 2 4 2 2 5 2 2" xfId="19334"/>
    <cellStyle name="Comma 7 2 4 2 2 5 3" xfId="16482"/>
    <cellStyle name="Comma 7 2 4 2 2 6" xfId="3125"/>
    <cellStyle name="Comma 7 2 4 2 2 6 2" xfId="11082"/>
    <cellStyle name="Comma 7 2 4 2 2 6 2 2" xfId="17621"/>
    <cellStyle name="Comma 7 2 4 2 2 6 3" xfId="14769"/>
    <cellStyle name="Comma 7 2 4 2 2 7" xfId="2553"/>
    <cellStyle name="Comma 7 2 4 2 2 7 2" xfId="14201"/>
    <cellStyle name="Comma 7 2 4 2 2 8" xfId="10514"/>
    <cellStyle name="Comma 7 2 4 2 2 8 2" xfId="17053"/>
    <cellStyle name="Comma 7 2 4 2 2 9" xfId="13629"/>
    <cellStyle name="Comma 7 2 4 2 3" xfId="1637"/>
    <cellStyle name="Comma 7 2 4 2 3 2" xfId="5057"/>
    <cellStyle name="Comma 7 2 4 2 3 2 2" xfId="11824"/>
    <cellStyle name="Comma 7 2 4 2 3 2 2 2" xfId="18363"/>
    <cellStyle name="Comma 7 2 4 2 3 2 3" xfId="15511"/>
    <cellStyle name="Comma 7 2 4 2 3 3" xfId="7329"/>
    <cellStyle name="Comma 7 2 4 2 3 3 2" xfId="12395"/>
    <cellStyle name="Comma 7 2 4 2 3 3 2 2" xfId="18934"/>
    <cellStyle name="Comma 7 2 4 2 3 3 3" xfId="16082"/>
    <cellStyle name="Comma 7 2 4 2 3 4" xfId="9601"/>
    <cellStyle name="Comma 7 2 4 2 3 4 2" xfId="12966"/>
    <cellStyle name="Comma 7 2 4 2 3 4 2 2" xfId="19505"/>
    <cellStyle name="Comma 7 2 4 2 3 4 3" xfId="16653"/>
    <cellStyle name="Comma 7 2 4 2 3 5" xfId="3296"/>
    <cellStyle name="Comma 7 2 4 2 3 5 2" xfId="11253"/>
    <cellStyle name="Comma 7 2 4 2 3 5 2 2" xfId="17792"/>
    <cellStyle name="Comma 7 2 4 2 3 5 3" xfId="14940"/>
    <cellStyle name="Comma 7 2 4 2 3 6" xfId="2721"/>
    <cellStyle name="Comma 7 2 4 2 3 6 2" xfId="14369"/>
    <cellStyle name="Comma 7 2 4 2 3 7" xfId="10682"/>
    <cellStyle name="Comma 7 2 4 2 3 7 2" xfId="17221"/>
    <cellStyle name="Comma 7 2 4 2 3 8" xfId="13800"/>
    <cellStyle name="Comma 7 2 4 2 4" xfId="3922"/>
    <cellStyle name="Comma 7 2 4 2 4 2" xfId="11539"/>
    <cellStyle name="Comma 7 2 4 2 4 2 2" xfId="18078"/>
    <cellStyle name="Comma 7 2 4 2 4 3" xfId="15226"/>
    <cellStyle name="Comma 7 2 4 2 5" xfId="6194"/>
    <cellStyle name="Comma 7 2 4 2 5 2" xfId="12110"/>
    <cellStyle name="Comma 7 2 4 2 5 2 2" xfId="18649"/>
    <cellStyle name="Comma 7 2 4 2 5 3" xfId="15797"/>
    <cellStyle name="Comma 7 2 4 2 6" xfId="8466"/>
    <cellStyle name="Comma 7 2 4 2 6 2" xfId="12681"/>
    <cellStyle name="Comma 7 2 4 2 6 2 2" xfId="19220"/>
    <cellStyle name="Comma 7 2 4 2 6 3" xfId="16368"/>
    <cellStyle name="Comma 7 2 4 2 7" xfId="3011"/>
    <cellStyle name="Comma 7 2 4 2 7 2" xfId="10968"/>
    <cellStyle name="Comma 7 2 4 2 7 2 2" xfId="17507"/>
    <cellStyle name="Comma 7 2 4 2 7 3" xfId="14655"/>
    <cellStyle name="Comma 7 2 4 2 8" xfId="2441"/>
    <cellStyle name="Comma 7 2 4 2 8 2" xfId="14089"/>
    <cellStyle name="Comma 7 2 4 2 9" xfId="10402"/>
    <cellStyle name="Comma 7 2 4 2 9 2" xfId="16941"/>
    <cellStyle name="Comma 7 2 4 3" xfId="1183"/>
    <cellStyle name="Comma 7 2 4 3 2" xfId="2318"/>
    <cellStyle name="Comma 7 2 4 3 2 2" xfId="5738"/>
    <cellStyle name="Comma 7 2 4 3 2 2 2" xfId="11995"/>
    <cellStyle name="Comma 7 2 4 3 2 2 2 2" xfId="18534"/>
    <cellStyle name="Comma 7 2 4 3 2 2 3" xfId="15682"/>
    <cellStyle name="Comma 7 2 4 3 2 3" xfId="8010"/>
    <cellStyle name="Comma 7 2 4 3 2 3 2" xfId="12566"/>
    <cellStyle name="Comma 7 2 4 3 2 3 2 2" xfId="19105"/>
    <cellStyle name="Comma 7 2 4 3 2 3 3" xfId="16253"/>
    <cellStyle name="Comma 7 2 4 3 2 4" xfId="10282"/>
    <cellStyle name="Comma 7 2 4 3 2 4 2" xfId="13137"/>
    <cellStyle name="Comma 7 2 4 3 2 4 2 2" xfId="19676"/>
    <cellStyle name="Comma 7 2 4 3 2 4 3" xfId="16824"/>
    <cellStyle name="Comma 7 2 4 3 2 5" xfId="3467"/>
    <cellStyle name="Comma 7 2 4 3 2 5 2" xfId="11424"/>
    <cellStyle name="Comma 7 2 4 3 2 5 2 2" xfId="17963"/>
    <cellStyle name="Comma 7 2 4 3 2 5 3" xfId="15111"/>
    <cellStyle name="Comma 7 2 4 3 2 6" xfId="2889"/>
    <cellStyle name="Comma 7 2 4 3 2 6 2" xfId="14537"/>
    <cellStyle name="Comma 7 2 4 3 2 7" xfId="10850"/>
    <cellStyle name="Comma 7 2 4 3 2 7 2" xfId="17389"/>
    <cellStyle name="Comma 7 2 4 3 2 8" xfId="13971"/>
    <cellStyle name="Comma 7 2 4 3 3" xfId="4603"/>
    <cellStyle name="Comma 7 2 4 3 3 2" xfId="11710"/>
    <cellStyle name="Comma 7 2 4 3 3 2 2" xfId="18249"/>
    <cellStyle name="Comma 7 2 4 3 3 3" xfId="15397"/>
    <cellStyle name="Comma 7 2 4 3 4" xfId="6875"/>
    <cellStyle name="Comma 7 2 4 3 4 2" xfId="12281"/>
    <cellStyle name="Comma 7 2 4 3 4 2 2" xfId="18820"/>
    <cellStyle name="Comma 7 2 4 3 4 3" xfId="15968"/>
    <cellStyle name="Comma 7 2 4 3 5" xfId="9147"/>
    <cellStyle name="Comma 7 2 4 3 5 2" xfId="12852"/>
    <cellStyle name="Comma 7 2 4 3 5 2 2" xfId="19391"/>
    <cellStyle name="Comma 7 2 4 3 5 3" xfId="16539"/>
    <cellStyle name="Comma 7 2 4 3 6" xfId="3182"/>
    <cellStyle name="Comma 7 2 4 3 6 2" xfId="11139"/>
    <cellStyle name="Comma 7 2 4 3 6 2 2" xfId="17678"/>
    <cellStyle name="Comma 7 2 4 3 6 3" xfId="14826"/>
    <cellStyle name="Comma 7 2 4 3 7" xfId="2609"/>
    <cellStyle name="Comma 7 2 4 3 7 2" xfId="14257"/>
    <cellStyle name="Comma 7 2 4 3 8" xfId="10570"/>
    <cellStyle name="Comma 7 2 4 3 8 2" xfId="17109"/>
    <cellStyle name="Comma 7 2 4 3 9" xfId="13686"/>
    <cellStyle name="Comma 7 2 4 4" xfId="729"/>
    <cellStyle name="Comma 7 2 4 4 2" xfId="1864"/>
    <cellStyle name="Comma 7 2 4 4 2 2" xfId="5284"/>
    <cellStyle name="Comma 7 2 4 4 2 2 2" xfId="11881"/>
    <cellStyle name="Comma 7 2 4 4 2 2 2 2" xfId="18420"/>
    <cellStyle name="Comma 7 2 4 4 2 2 3" xfId="15568"/>
    <cellStyle name="Comma 7 2 4 4 2 3" xfId="7556"/>
    <cellStyle name="Comma 7 2 4 4 2 3 2" xfId="12452"/>
    <cellStyle name="Comma 7 2 4 4 2 3 2 2" xfId="18991"/>
    <cellStyle name="Comma 7 2 4 4 2 3 3" xfId="16139"/>
    <cellStyle name="Comma 7 2 4 4 2 4" xfId="9828"/>
    <cellStyle name="Comma 7 2 4 4 2 4 2" xfId="13023"/>
    <cellStyle name="Comma 7 2 4 4 2 4 2 2" xfId="19562"/>
    <cellStyle name="Comma 7 2 4 4 2 4 3" xfId="16710"/>
    <cellStyle name="Comma 7 2 4 4 2 5" xfId="3353"/>
    <cellStyle name="Comma 7 2 4 4 2 5 2" xfId="11310"/>
    <cellStyle name="Comma 7 2 4 4 2 5 2 2" xfId="17849"/>
    <cellStyle name="Comma 7 2 4 4 2 5 3" xfId="14997"/>
    <cellStyle name="Comma 7 2 4 4 2 6" xfId="2777"/>
    <cellStyle name="Comma 7 2 4 4 2 6 2" xfId="14425"/>
    <cellStyle name="Comma 7 2 4 4 2 7" xfId="10738"/>
    <cellStyle name="Comma 7 2 4 4 2 7 2" xfId="17277"/>
    <cellStyle name="Comma 7 2 4 4 2 8" xfId="13857"/>
    <cellStyle name="Comma 7 2 4 4 3" xfId="4149"/>
    <cellStyle name="Comma 7 2 4 4 3 2" xfId="11596"/>
    <cellStyle name="Comma 7 2 4 4 3 2 2" xfId="18135"/>
    <cellStyle name="Comma 7 2 4 4 3 3" xfId="15283"/>
    <cellStyle name="Comma 7 2 4 4 4" xfId="6421"/>
    <cellStyle name="Comma 7 2 4 4 4 2" xfId="12167"/>
    <cellStyle name="Comma 7 2 4 4 4 2 2" xfId="18706"/>
    <cellStyle name="Comma 7 2 4 4 4 3" xfId="15854"/>
    <cellStyle name="Comma 7 2 4 4 5" xfId="8693"/>
    <cellStyle name="Comma 7 2 4 4 5 2" xfId="12738"/>
    <cellStyle name="Comma 7 2 4 4 5 2 2" xfId="19277"/>
    <cellStyle name="Comma 7 2 4 4 5 3" xfId="16425"/>
    <cellStyle name="Comma 7 2 4 4 6" xfId="3068"/>
    <cellStyle name="Comma 7 2 4 4 6 2" xfId="11025"/>
    <cellStyle name="Comma 7 2 4 4 6 2 2" xfId="17564"/>
    <cellStyle name="Comma 7 2 4 4 6 3" xfId="14712"/>
    <cellStyle name="Comma 7 2 4 4 7" xfId="2497"/>
    <cellStyle name="Comma 7 2 4 4 7 2" xfId="14145"/>
    <cellStyle name="Comma 7 2 4 4 8" xfId="10458"/>
    <cellStyle name="Comma 7 2 4 4 8 2" xfId="16997"/>
    <cellStyle name="Comma 7 2 4 4 9" xfId="13572"/>
    <cellStyle name="Comma 7 2 4 5" xfId="1410"/>
    <cellStyle name="Comma 7 2 4 5 2" xfId="4830"/>
    <cellStyle name="Comma 7 2 4 5 2 2" xfId="11767"/>
    <cellStyle name="Comma 7 2 4 5 2 2 2" xfId="18306"/>
    <cellStyle name="Comma 7 2 4 5 2 3" xfId="15454"/>
    <cellStyle name="Comma 7 2 4 5 3" xfId="7102"/>
    <cellStyle name="Comma 7 2 4 5 3 2" xfId="12338"/>
    <cellStyle name="Comma 7 2 4 5 3 2 2" xfId="18877"/>
    <cellStyle name="Comma 7 2 4 5 3 3" xfId="16025"/>
    <cellStyle name="Comma 7 2 4 5 4" xfId="9374"/>
    <cellStyle name="Comma 7 2 4 5 4 2" xfId="12909"/>
    <cellStyle name="Comma 7 2 4 5 4 2 2" xfId="19448"/>
    <cellStyle name="Comma 7 2 4 5 4 3" xfId="16596"/>
    <cellStyle name="Comma 7 2 4 5 5" xfId="3239"/>
    <cellStyle name="Comma 7 2 4 5 5 2" xfId="11196"/>
    <cellStyle name="Comma 7 2 4 5 5 2 2" xfId="17735"/>
    <cellStyle name="Comma 7 2 4 5 5 3" xfId="14883"/>
    <cellStyle name="Comma 7 2 4 5 6" xfId="2665"/>
    <cellStyle name="Comma 7 2 4 5 6 2" xfId="14313"/>
    <cellStyle name="Comma 7 2 4 5 7" xfId="10626"/>
    <cellStyle name="Comma 7 2 4 5 7 2" xfId="17165"/>
    <cellStyle name="Comma 7 2 4 5 8" xfId="13743"/>
    <cellStyle name="Comma 7 2 4 6" xfId="3695"/>
    <cellStyle name="Comma 7 2 4 6 2" xfId="11482"/>
    <cellStyle name="Comma 7 2 4 6 2 2" xfId="18021"/>
    <cellStyle name="Comma 7 2 4 6 3" xfId="15169"/>
    <cellStyle name="Comma 7 2 4 7" xfId="5967"/>
    <cellStyle name="Comma 7 2 4 7 2" xfId="12053"/>
    <cellStyle name="Comma 7 2 4 7 2 2" xfId="18592"/>
    <cellStyle name="Comma 7 2 4 7 3" xfId="15740"/>
    <cellStyle name="Comma 7 2 4 8" xfId="8239"/>
    <cellStyle name="Comma 7 2 4 8 2" xfId="12624"/>
    <cellStyle name="Comma 7 2 4 8 2 2" xfId="19163"/>
    <cellStyle name="Comma 7 2 4 8 3" xfId="16311"/>
    <cellStyle name="Comma 7 2 4 9" xfId="2954"/>
    <cellStyle name="Comma 7 2 4 9 2" xfId="10911"/>
    <cellStyle name="Comma 7 2 4 9 2 2" xfId="17450"/>
    <cellStyle name="Comma 7 2 4 9 3" xfId="14598"/>
    <cellStyle name="Comma 7 2 5" xfId="331"/>
    <cellStyle name="Comma 7 2 5 10" xfId="13472"/>
    <cellStyle name="Comma 7 2 5 2" xfId="785"/>
    <cellStyle name="Comma 7 2 5 2 2" xfId="1920"/>
    <cellStyle name="Comma 7 2 5 2 2 2" xfId="5340"/>
    <cellStyle name="Comma 7 2 5 2 2 2 2" xfId="11895"/>
    <cellStyle name="Comma 7 2 5 2 2 2 2 2" xfId="18434"/>
    <cellStyle name="Comma 7 2 5 2 2 2 3" xfId="15582"/>
    <cellStyle name="Comma 7 2 5 2 2 3" xfId="7612"/>
    <cellStyle name="Comma 7 2 5 2 2 3 2" xfId="12466"/>
    <cellStyle name="Comma 7 2 5 2 2 3 2 2" xfId="19005"/>
    <cellStyle name="Comma 7 2 5 2 2 3 3" xfId="16153"/>
    <cellStyle name="Comma 7 2 5 2 2 4" xfId="9884"/>
    <cellStyle name="Comma 7 2 5 2 2 4 2" xfId="13037"/>
    <cellStyle name="Comma 7 2 5 2 2 4 2 2" xfId="19576"/>
    <cellStyle name="Comma 7 2 5 2 2 4 3" xfId="16724"/>
    <cellStyle name="Comma 7 2 5 2 2 5" xfId="3367"/>
    <cellStyle name="Comma 7 2 5 2 2 5 2" xfId="11324"/>
    <cellStyle name="Comma 7 2 5 2 2 5 2 2" xfId="17863"/>
    <cellStyle name="Comma 7 2 5 2 2 5 3" xfId="15011"/>
    <cellStyle name="Comma 7 2 5 2 2 6" xfId="2791"/>
    <cellStyle name="Comma 7 2 5 2 2 6 2" xfId="14439"/>
    <cellStyle name="Comma 7 2 5 2 2 7" xfId="10752"/>
    <cellStyle name="Comma 7 2 5 2 2 7 2" xfId="17291"/>
    <cellStyle name="Comma 7 2 5 2 2 8" xfId="13871"/>
    <cellStyle name="Comma 7 2 5 2 3" xfId="4205"/>
    <cellStyle name="Comma 7 2 5 2 3 2" xfId="11610"/>
    <cellStyle name="Comma 7 2 5 2 3 2 2" xfId="18149"/>
    <cellStyle name="Comma 7 2 5 2 3 3" xfId="15297"/>
    <cellStyle name="Comma 7 2 5 2 4" xfId="6477"/>
    <cellStyle name="Comma 7 2 5 2 4 2" xfId="12181"/>
    <cellStyle name="Comma 7 2 5 2 4 2 2" xfId="18720"/>
    <cellStyle name="Comma 7 2 5 2 4 3" xfId="15868"/>
    <cellStyle name="Comma 7 2 5 2 5" xfId="8749"/>
    <cellStyle name="Comma 7 2 5 2 5 2" xfId="12752"/>
    <cellStyle name="Comma 7 2 5 2 5 2 2" xfId="19291"/>
    <cellStyle name="Comma 7 2 5 2 5 3" xfId="16439"/>
    <cellStyle name="Comma 7 2 5 2 6" xfId="3082"/>
    <cellStyle name="Comma 7 2 5 2 6 2" xfId="11039"/>
    <cellStyle name="Comma 7 2 5 2 6 2 2" xfId="17578"/>
    <cellStyle name="Comma 7 2 5 2 6 3" xfId="14726"/>
    <cellStyle name="Comma 7 2 5 2 7" xfId="2511"/>
    <cellStyle name="Comma 7 2 5 2 7 2" xfId="14159"/>
    <cellStyle name="Comma 7 2 5 2 8" xfId="10472"/>
    <cellStyle name="Comma 7 2 5 2 8 2" xfId="17011"/>
    <cellStyle name="Comma 7 2 5 2 9" xfId="13586"/>
    <cellStyle name="Comma 7 2 5 3" xfId="1466"/>
    <cellStyle name="Comma 7 2 5 3 2" xfId="4886"/>
    <cellStyle name="Comma 7 2 5 3 2 2" xfId="11781"/>
    <cellStyle name="Comma 7 2 5 3 2 2 2" xfId="18320"/>
    <cellStyle name="Comma 7 2 5 3 2 3" xfId="15468"/>
    <cellStyle name="Comma 7 2 5 3 3" xfId="7158"/>
    <cellStyle name="Comma 7 2 5 3 3 2" xfId="12352"/>
    <cellStyle name="Comma 7 2 5 3 3 2 2" xfId="18891"/>
    <cellStyle name="Comma 7 2 5 3 3 3" xfId="16039"/>
    <cellStyle name="Comma 7 2 5 3 4" xfId="9430"/>
    <cellStyle name="Comma 7 2 5 3 4 2" xfId="12923"/>
    <cellStyle name="Comma 7 2 5 3 4 2 2" xfId="19462"/>
    <cellStyle name="Comma 7 2 5 3 4 3" xfId="16610"/>
    <cellStyle name="Comma 7 2 5 3 5" xfId="3253"/>
    <cellStyle name="Comma 7 2 5 3 5 2" xfId="11210"/>
    <cellStyle name="Comma 7 2 5 3 5 2 2" xfId="17749"/>
    <cellStyle name="Comma 7 2 5 3 5 3" xfId="14897"/>
    <cellStyle name="Comma 7 2 5 3 6" xfId="2679"/>
    <cellStyle name="Comma 7 2 5 3 6 2" xfId="14327"/>
    <cellStyle name="Comma 7 2 5 3 7" xfId="10640"/>
    <cellStyle name="Comma 7 2 5 3 7 2" xfId="17179"/>
    <cellStyle name="Comma 7 2 5 3 8" xfId="13757"/>
    <cellStyle name="Comma 7 2 5 4" xfId="3751"/>
    <cellStyle name="Comma 7 2 5 4 2" xfId="11496"/>
    <cellStyle name="Comma 7 2 5 4 2 2" xfId="18035"/>
    <cellStyle name="Comma 7 2 5 4 3" xfId="15183"/>
    <cellStyle name="Comma 7 2 5 5" xfId="6023"/>
    <cellStyle name="Comma 7 2 5 5 2" xfId="12067"/>
    <cellStyle name="Comma 7 2 5 5 2 2" xfId="18606"/>
    <cellStyle name="Comma 7 2 5 5 3" xfId="15754"/>
    <cellStyle name="Comma 7 2 5 6" xfId="8295"/>
    <cellStyle name="Comma 7 2 5 6 2" xfId="12638"/>
    <cellStyle name="Comma 7 2 5 6 2 2" xfId="19177"/>
    <cellStyle name="Comma 7 2 5 6 3" xfId="16325"/>
    <cellStyle name="Comma 7 2 5 7" xfId="2968"/>
    <cellStyle name="Comma 7 2 5 7 2" xfId="10925"/>
    <cellStyle name="Comma 7 2 5 7 2 2" xfId="17464"/>
    <cellStyle name="Comma 7 2 5 7 3" xfId="14612"/>
    <cellStyle name="Comma 7 2 5 8" xfId="2399"/>
    <cellStyle name="Comma 7 2 5 8 2" xfId="14047"/>
    <cellStyle name="Comma 7 2 5 9" xfId="10360"/>
    <cellStyle name="Comma 7 2 5 9 2" xfId="16899"/>
    <cellStyle name="Comma 7 2 6" xfId="1012"/>
    <cellStyle name="Comma 7 2 6 2" xfId="2147"/>
    <cellStyle name="Comma 7 2 6 2 2" xfId="5567"/>
    <cellStyle name="Comma 7 2 6 2 2 2" xfId="11952"/>
    <cellStyle name="Comma 7 2 6 2 2 2 2" xfId="18491"/>
    <cellStyle name="Comma 7 2 6 2 2 3" xfId="15639"/>
    <cellStyle name="Comma 7 2 6 2 3" xfId="7839"/>
    <cellStyle name="Comma 7 2 6 2 3 2" xfId="12523"/>
    <cellStyle name="Comma 7 2 6 2 3 2 2" xfId="19062"/>
    <cellStyle name="Comma 7 2 6 2 3 3" xfId="16210"/>
    <cellStyle name="Comma 7 2 6 2 4" xfId="10111"/>
    <cellStyle name="Comma 7 2 6 2 4 2" xfId="13094"/>
    <cellStyle name="Comma 7 2 6 2 4 2 2" xfId="19633"/>
    <cellStyle name="Comma 7 2 6 2 4 3" xfId="16781"/>
    <cellStyle name="Comma 7 2 6 2 5" xfId="3424"/>
    <cellStyle name="Comma 7 2 6 2 5 2" xfId="11381"/>
    <cellStyle name="Comma 7 2 6 2 5 2 2" xfId="17920"/>
    <cellStyle name="Comma 7 2 6 2 5 3" xfId="15068"/>
    <cellStyle name="Comma 7 2 6 2 6" xfId="2847"/>
    <cellStyle name="Comma 7 2 6 2 6 2" xfId="14495"/>
    <cellStyle name="Comma 7 2 6 2 7" xfId="10808"/>
    <cellStyle name="Comma 7 2 6 2 7 2" xfId="17347"/>
    <cellStyle name="Comma 7 2 6 2 8" xfId="13928"/>
    <cellStyle name="Comma 7 2 6 3" xfId="4432"/>
    <cellStyle name="Comma 7 2 6 3 2" xfId="11667"/>
    <cellStyle name="Comma 7 2 6 3 2 2" xfId="18206"/>
    <cellStyle name="Comma 7 2 6 3 3" xfId="15354"/>
    <cellStyle name="Comma 7 2 6 4" xfId="6704"/>
    <cellStyle name="Comma 7 2 6 4 2" xfId="12238"/>
    <cellStyle name="Comma 7 2 6 4 2 2" xfId="18777"/>
    <cellStyle name="Comma 7 2 6 4 3" xfId="15925"/>
    <cellStyle name="Comma 7 2 6 5" xfId="8976"/>
    <cellStyle name="Comma 7 2 6 5 2" xfId="12809"/>
    <cellStyle name="Comma 7 2 6 5 2 2" xfId="19348"/>
    <cellStyle name="Comma 7 2 6 5 3" xfId="16496"/>
    <cellStyle name="Comma 7 2 6 6" xfId="3139"/>
    <cellStyle name="Comma 7 2 6 6 2" xfId="11096"/>
    <cellStyle name="Comma 7 2 6 6 2 2" xfId="17635"/>
    <cellStyle name="Comma 7 2 6 6 3" xfId="14783"/>
    <cellStyle name="Comma 7 2 6 7" xfId="2567"/>
    <cellStyle name="Comma 7 2 6 7 2" xfId="14215"/>
    <cellStyle name="Comma 7 2 6 8" xfId="10528"/>
    <cellStyle name="Comma 7 2 6 8 2" xfId="17067"/>
    <cellStyle name="Comma 7 2 6 9" xfId="13643"/>
    <cellStyle name="Comma 7 2 7" xfId="558"/>
    <cellStyle name="Comma 7 2 7 2" xfId="1693"/>
    <cellStyle name="Comma 7 2 7 2 2" xfId="5113"/>
    <cellStyle name="Comma 7 2 7 2 2 2" xfId="11838"/>
    <cellStyle name="Comma 7 2 7 2 2 2 2" xfId="18377"/>
    <cellStyle name="Comma 7 2 7 2 2 3" xfId="15525"/>
    <cellStyle name="Comma 7 2 7 2 3" xfId="7385"/>
    <cellStyle name="Comma 7 2 7 2 3 2" xfId="12409"/>
    <cellStyle name="Comma 7 2 7 2 3 2 2" xfId="18948"/>
    <cellStyle name="Comma 7 2 7 2 3 3" xfId="16096"/>
    <cellStyle name="Comma 7 2 7 2 4" xfId="9657"/>
    <cellStyle name="Comma 7 2 7 2 4 2" xfId="12980"/>
    <cellStyle name="Comma 7 2 7 2 4 2 2" xfId="19519"/>
    <cellStyle name="Comma 7 2 7 2 4 3" xfId="16667"/>
    <cellStyle name="Comma 7 2 7 2 5" xfId="3310"/>
    <cellStyle name="Comma 7 2 7 2 5 2" xfId="11267"/>
    <cellStyle name="Comma 7 2 7 2 5 2 2" xfId="17806"/>
    <cellStyle name="Comma 7 2 7 2 5 3" xfId="14954"/>
    <cellStyle name="Comma 7 2 7 2 6" xfId="2735"/>
    <cellStyle name="Comma 7 2 7 2 6 2" xfId="14383"/>
    <cellStyle name="Comma 7 2 7 2 7" xfId="10696"/>
    <cellStyle name="Comma 7 2 7 2 7 2" xfId="17235"/>
    <cellStyle name="Comma 7 2 7 2 8" xfId="13814"/>
    <cellStyle name="Comma 7 2 7 3" xfId="3978"/>
    <cellStyle name="Comma 7 2 7 3 2" xfId="11553"/>
    <cellStyle name="Comma 7 2 7 3 2 2" xfId="18092"/>
    <cellStyle name="Comma 7 2 7 3 3" xfId="15240"/>
    <cellStyle name="Comma 7 2 7 4" xfId="6250"/>
    <cellStyle name="Comma 7 2 7 4 2" xfId="12124"/>
    <cellStyle name="Comma 7 2 7 4 2 2" xfId="18663"/>
    <cellStyle name="Comma 7 2 7 4 3" xfId="15811"/>
    <cellStyle name="Comma 7 2 7 5" xfId="8522"/>
    <cellStyle name="Comma 7 2 7 5 2" xfId="12695"/>
    <cellStyle name="Comma 7 2 7 5 2 2" xfId="19234"/>
    <cellStyle name="Comma 7 2 7 5 3" xfId="16382"/>
    <cellStyle name="Comma 7 2 7 6" xfId="3025"/>
    <cellStyle name="Comma 7 2 7 6 2" xfId="10982"/>
    <cellStyle name="Comma 7 2 7 6 2 2" xfId="17521"/>
    <cellStyle name="Comma 7 2 7 6 3" xfId="14669"/>
    <cellStyle name="Comma 7 2 7 7" xfId="2455"/>
    <cellStyle name="Comma 7 2 7 7 2" xfId="14103"/>
    <cellStyle name="Comma 7 2 7 8" xfId="10416"/>
    <cellStyle name="Comma 7 2 7 8 2" xfId="16955"/>
    <cellStyle name="Comma 7 2 7 9" xfId="13529"/>
    <cellStyle name="Comma 7 2 8" xfId="1239"/>
    <cellStyle name="Comma 7 2 8 2" xfId="4659"/>
    <cellStyle name="Comma 7 2 8 2 2" xfId="11724"/>
    <cellStyle name="Comma 7 2 8 2 2 2" xfId="18263"/>
    <cellStyle name="Comma 7 2 8 2 3" xfId="15411"/>
    <cellStyle name="Comma 7 2 8 3" xfId="6931"/>
    <cellStyle name="Comma 7 2 8 3 2" xfId="12295"/>
    <cellStyle name="Comma 7 2 8 3 2 2" xfId="18834"/>
    <cellStyle name="Comma 7 2 8 3 3" xfId="15982"/>
    <cellStyle name="Comma 7 2 8 4" xfId="9203"/>
    <cellStyle name="Comma 7 2 8 4 2" xfId="12866"/>
    <cellStyle name="Comma 7 2 8 4 2 2" xfId="19405"/>
    <cellStyle name="Comma 7 2 8 4 3" xfId="16553"/>
    <cellStyle name="Comma 7 2 8 5" xfId="3196"/>
    <cellStyle name="Comma 7 2 8 5 2" xfId="11153"/>
    <cellStyle name="Comma 7 2 8 5 2 2" xfId="17692"/>
    <cellStyle name="Comma 7 2 8 5 3" xfId="14840"/>
    <cellStyle name="Comma 7 2 8 6" xfId="2623"/>
    <cellStyle name="Comma 7 2 8 6 2" xfId="14271"/>
    <cellStyle name="Comma 7 2 8 7" xfId="10584"/>
    <cellStyle name="Comma 7 2 8 7 2" xfId="17123"/>
    <cellStyle name="Comma 7 2 8 8" xfId="13700"/>
    <cellStyle name="Comma 7 2 9" xfId="3524"/>
    <cellStyle name="Comma 7 2 9 2" xfId="11439"/>
    <cellStyle name="Comma 7 2 9 2 2" xfId="17978"/>
    <cellStyle name="Comma 7 2 9 3" xfId="15126"/>
    <cellStyle name="Comma 7 3" xfId="177"/>
    <cellStyle name="Comma 7 3 10" xfId="2363"/>
    <cellStyle name="Comma 7 3 10 2" xfId="14011"/>
    <cellStyle name="Comma 7 3 11" xfId="10324"/>
    <cellStyle name="Comma 7 3 11 2" xfId="16863"/>
    <cellStyle name="Comma 7 3 12" xfId="13435"/>
    <cellStyle name="Comma 7 3 2" xfId="415"/>
    <cellStyle name="Comma 7 3 2 10" xfId="13493"/>
    <cellStyle name="Comma 7 3 2 2" xfId="869"/>
    <cellStyle name="Comma 7 3 2 2 2" xfId="2004"/>
    <cellStyle name="Comma 7 3 2 2 2 2" xfId="5424"/>
    <cellStyle name="Comma 7 3 2 2 2 2 2" xfId="11916"/>
    <cellStyle name="Comma 7 3 2 2 2 2 2 2" xfId="18455"/>
    <cellStyle name="Comma 7 3 2 2 2 2 3" xfId="15603"/>
    <cellStyle name="Comma 7 3 2 2 2 3" xfId="7696"/>
    <cellStyle name="Comma 7 3 2 2 2 3 2" xfId="12487"/>
    <cellStyle name="Comma 7 3 2 2 2 3 2 2" xfId="19026"/>
    <cellStyle name="Comma 7 3 2 2 2 3 3" xfId="16174"/>
    <cellStyle name="Comma 7 3 2 2 2 4" xfId="9968"/>
    <cellStyle name="Comma 7 3 2 2 2 4 2" xfId="13058"/>
    <cellStyle name="Comma 7 3 2 2 2 4 2 2" xfId="19597"/>
    <cellStyle name="Comma 7 3 2 2 2 4 3" xfId="16745"/>
    <cellStyle name="Comma 7 3 2 2 2 5" xfId="3388"/>
    <cellStyle name="Comma 7 3 2 2 2 5 2" xfId="11345"/>
    <cellStyle name="Comma 7 3 2 2 2 5 2 2" xfId="17884"/>
    <cellStyle name="Comma 7 3 2 2 2 5 3" xfId="15032"/>
    <cellStyle name="Comma 7 3 2 2 2 6" xfId="2812"/>
    <cellStyle name="Comma 7 3 2 2 2 6 2" xfId="14460"/>
    <cellStyle name="Comma 7 3 2 2 2 7" xfId="10773"/>
    <cellStyle name="Comma 7 3 2 2 2 7 2" xfId="17312"/>
    <cellStyle name="Comma 7 3 2 2 2 8" xfId="13892"/>
    <cellStyle name="Comma 7 3 2 2 3" xfId="4289"/>
    <cellStyle name="Comma 7 3 2 2 3 2" xfId="11631"/>
    <cellStyle name="Comma 7 3 2 2 3 2 2" xfId="18170"/>
    <cellStyle name="Comma 7 3 2 2 3 3" xfId="15318"/>
    <cellStyle name="Comma 7 3 2 2 4" xfId="6561"/>
    <cellStyle name="Comma 7 3 2 2 4 2" xfId="12202"/>
    <cellStyle name="Comma 7 3 2 2 4 2 2" xfId="18741"/>
    <cellStyle name="Comma 7 3 2 2 4 3" xfId="15889"/>
    <cellStyle name="Comma 7 3 2 2 5" xfId="8833"/>
    <cellStyle name="Comma 7 3 2 2 5 2" xfId="12773"/>
    <cellStyle name="Comma 7 3 2 2 5 2 2" xfId="19312"/>
    <cellStyle name="Comma 7 3 2 2 5 3" xfId="16460"/>
    <cellStyle name="Comma 7 3 2 2 6" xfId="3103"/>
    <cellStyle name="Comma 7 3 2 2 6 2" xfId="11060"/>
    <cellStyle name="Comma 7 3 2 2 6 2 2" xfId="17599"/>
    <cellStyle name="Comma 7 3 2 2 6 3" xfId="14747"/>
    <cellStyle name="Comma 7 3 2 2 7" xfId="2532"/>
    <cellStyle name="Comma 7 3 2 2 7 2" xfId="14180"/>
    <cellStyle name="Comma 7 3 2 2 8" xfId="10493"/>
    <cellStyle name="Comma 7 3 2 2 8 2" xfId="17032"/>
    <cellStyle name="Comma 7 3 2 2 9" xfId="13607"/>
    <cellStyle name="Comma 7 3 2 3" xfId="1550"/>
    <cellStyle name="Comma 7 3 2 3 2" xfId="4970"/>
    <cellStyle name="Comma 7 3 2 3 2 2" xfId="11802"/>
    <cellStyle name="Comma 7 3 2 3 2 2 2" xfId="18341"/>
    <cellStyle name="Comma 7 3 2 3 2 3" xfId="15489"/>
    <cellStyle name="Comma 7 3 2 3 3" xfId="7242"/>
    <cellStyle name="Comma 7 3 2 3 3 2" xfId="12373"/>
    <cellStyle name="Comma 7 3 2 3 3 2 2" xfId="18912"/>
    <cellStyle name="Comma 7 3 2 3 3 3" xfId="16060"/>
    <cellStyle name="Comma 7 3 2 3 4" xfId="9514"/>
    <cellStyle name="Comma 7 3 2 3 4 2" xfId="12944"/>
    <cellStyle name="Comma 7 3 2 3 4 2 2" xfId="19483"/>
    <cellStyle name="Comma 7 3 2 3 4 3" xfId="16631"/>
    <cellStyle name="Comma 7 3 2 3 5" xfId="3274"/>
    <cellStyle name="Comma 7 3 2 3 5 2" xfId="11231"/>
    <cellStyle name="Comma 7 3 2 3 5 2 2" xfId="17770"/>
    <cellStyle name="Comma 7 3 2 3 5 3" xfId="14918"/>
    <cellStyle name="Comma 7 3 2 3 6" xfId="2700"/>
    <cellStyle name="Comma 7 3 2 3 6 2" xfId="14348"/>
    <cellStyle name="Comma 7 3 2 3 7" xfId="10661"/>
    <cellStyle name="Comma 7 3 2 3 7 2" xfId="17200"/>
    <cellStyle name="Comma 7 3 2 3 8" xfId="13778"/>
    <cellStyle name="Comma 7 3 2 4" xfId="3835"/>
    <cellStyle name="Comma 7 3 2 4 2" xfId="11517"/>
    <cellStyle name="Comma 7 3 2 4 2 2" xfId="18056"/>
    <cellStyle name="Comma 7 3 2 4 3" xfId="15204"/>
    <cellStyle name="Comma 7 3 2 5" xfId="6107"/>
    <cellStyle name="Comma 7 3 2 5 2" xfId="12088"/>
    <cellStyle name="Comma 7 3 2 5 2 2" xfId="18627"/>
    <cellStyle name="Comma 7 3 2 5 3" xfId="15775"/>
    <cellStyle name="Comma 7 3 2 6" xfId="8379"/>
    <cellStyle name="Comma 7 3 2 6 2" xfId="12659"/>
    <cellStyle name="Comma 7 3 2 6 2 2" xfId="19198"/>
    <cellStyle name="Comma 7 3 2 6 3" xfId="16346"/>
    <cellStyle name="Comma 7 3 2 7" xfId="2989"/>
    <cellStyle name="Comma 7 3 2 7 2" xfId="10946"/>
    <cellStyle name="Comma 7 3 2 7 2 2" xfId="17485"/>
    <cellStyle name="Comma 7 3 2 7 3" xfId="14633"/>
    <cellStyle name="Comma 7 3 2 8" xfId="2420"/>
    <cellStyle name="Comma 7 3 2 8 2" xfId="14068"/>
    <cellStyle name="Comma 7 3 2 9" xfId="10381"/>
    <cellStyle name="Comma 7 3 2 9 2" xfId="16920"/>
    <cellStyle name="Comma 7 3 3" xfId="1096"/>
    <cellStyle name="Comma 7 3 3 2" xfId="2231"/>
    <cellStyle name="Comma 7 3 3 2 2" xfId="5651"/>
    <cellStyle name="Comma 7 3 3 2 2 2" xfId="11973"/>
    <cellStyle name="Comma 7 3 3 2 2 2 2" xfId="18512"/>
    <cellStyle name="Comma 7 3 3 2 2 3" xfId="15660"/>
    <cellStyle name="Comma 7 3 3 2 3" xfId="7923"/>
    <cellStyle name="Comma 7 3 3 2 3 2" xfId="12544"/>
    <cellStyle name="Comma 7 3 3 2 3 2 2" xfId="19083"/>
    <cellStyle name="Comma 7 3 3 2 3 3" xfId="16231"/>
    <cellStyle name="Comma 7 3 3 2 4" xfId="10195"/>
    <cellStyle name="Comma 7 3 3 2 4 2" xfId="13115"/>
    <cellStyle name="Comma 7 3 3 2 4 2 2" xfId="19654"/>
    <cellStyle name="Comma 7 3 3 2 4 3" xfId="16802"/>
    <cellStyle name="Comma 7 3 3 2 5" xfId="3445"/>
    <cellStyle name="Comma 7 3 3 2 5 2" xfId="11402"/>
    <cellStyle name="Comma 7 3 3 2 5 2 2" xfId="17941"/>
    <cellStyle name="Comma 7 3 3 2 5 3" xfId="15089"/>
    <cellStyle name="Comma 7 3 3 2 6" xfId="2868"/>
    <cellStyle name="Comma 7 3 3 2 6 2" xfId="14516"/>
    <cellStyle name="Comma 7 3 3 2 7" xfId="10829"/>
    <cellStyle name="Comma 7 3 3 2 7 2" xfId="17368"/>
    <cellStyle name="Comma 7 3 3 2 8" xfId="13949"/>
    <cellStyle name="Comma 7 3 3 3" xfId="4516"/>
    <cellStyle name="Comma 7 3 3 3 2" xfId="11688"/>
    <cellStyle name="Comma 7 3 3 3 2 2" xfId="18227"/>
    <cellStyle name="Comma 7 3 3 3 3" xfId="15375"/>
    <cellStyle name="Comma 7 3 3 4" xfId="6788"/>
    <cellStyle name="Comma 7 3 3 4 2" xfId="12259"/>
    <cellStyle name="Comma 7 3 3 4 2 2" xfId="18798"/>
    <cellStyle name="Comma 7 3 3 4 3" xfId="15946"/>
    <cellStyle name="Comma 7 3 3 5" xfId="9060"/>
    <cellStyle name="Comma 7 3 3 5 2" xfId="12830"/>
    <cellStyle name="Comma 7 3 3 5 2 2" xfId="19369"/>
    <cellStyle name="Comma 7 3 3 5 3" xfId="16517"/>
    <cellStyle name="Comma 7 3 3 6" xfId="3160"/>
    <cellStyle name="Comma 7 3 3 6 2" xfId="11117"/>
    <cellStyle name="Comma 7 3 3 6 2 2" xfId="17656"/>
    <cellStyle name="Comma 7 3 3 6 3" xfId="14804"/>
    <cellStyle name="Comma 7 3 3 7" xfId="2588"/>
    <cellStyle name="Comma 7 3 3 7 2" xfId="14236"/>
    <cellStyle name="Comma 7 3 3 8" xfId="10549"/>
    <cellStyle name="Comma 7 3 3 8 2" xfId="17088"/>
    <cellStyle name="Comma 7 3 3 9" xfId="13664"/>
    <cellStyle name="Comma 7 3 4" xfId="642"/>
    <cellStyle name="Comma 7 3 4 2" xfId="1777"/>
    <cellStyle name="Comma 7 3 4 2 2" xfId="5197"/>
    <cellStyle name="Comma 7 3 4 2 2 2" xfId="11859"/>
    <cellStyle name="Comma 7 3 4 2 2 2 2" xfId="18398"/>
    <cellStyle name="Comma 7 3 4 2 2 3" xfId="15546"/>
    <cellStyle name="Comma 7 3 4 2 3" xfId="7469"/>
    <cellStyle name="Comma 7 3 4 2 3 2" xfId="12430"/>
    <cellStyle name="Comma 7 3 4 2 3 2 2" xfId="18969"/>
    <cellStyle name="Comma 7 3 4 2 3 3" xfId="16117"/>
    <cellStyle name="Comma 7 3 4 2 4" xfId="9741"/>
    <cellStyle name="Comma 7 3 4 2 4 2" xfId="13001"/>
    <cellStyle name="Comma 7 3 4 2 4 2 2" xfId="19540"/>
    <cellStyle name="Comma 7 3 4 2 4 3" xfId="16688"/>
    <cellStyle name="Comma 7 3 4 2 5" xfId="3331"/>
    <cellStyle name="Comma 7 3 4 2 5 2" xfId="11288"/>
    <cellStyle name="Comma 7 3 4 2 5 2 2" xfId="17827"/>
    <cellStyle name="Comma 7 3 4 2 5 3" xfId="14975"/>
    <cellStyle name="Comma 7 3 4 2 6" xfId="2756"/>
    <cellStyle name="Comma 7 3 4 2 6 2" xfId="14404"/>
    <cellStyle name="Comma 7 3 4 2 7" xfId="10717"/>
    <cellStyle name="Comma 7 3 4 2 7 2" xfId="17256"/>
    <cellStyle name="Comma 7 3 4 2 8" xfId="13835"/>
    <cellStyle name="Comma 7 3 4 3" xfId="4062"/>
    <cellStyle name="Comma 7 3 4 3 2" xfId="11574"/>
    <cellStyle name="Comma 7 3 4 3 2 2" xfId="18113"/>
    <cellStyle name="Comma 7 3 4 3 3" xfId="15261"/>
    <cellStyle name="Comma 7 3 4 4" xfId="6334"/>
    <cellStyle name="Comma 7 3 4 4 2" xfId="12145"/>
    <cellStyle name="Comma 7 3 4 4 2 2" xfId="18684"/>
    <cellStyle name="Comma 7 3 4 4 3" xfId="15832"/>
    <cellStyle name="Comma 7 3 4 5" xfId="8606"/>
    <cellStyle name="Comma 7 3 4 5 2" xfId="12716"/>
    <cellStyle name="Comma 7 3 4 5 2 2" xfId="19255"/>
    <cellStyle name="Comma 7 3 4 5 3" xfId="16403"/>
    <cellStyle name="Comma 7 3 4 6" xfId="3046"/>
    <cellStyle name="Comma 7 3 4 6 2" xfId="11003"/>
    <cellStyle name="Comma 7 3 4 6 2 2" xfId="17542"/>
    <cellStyle name="Comma 7 3 4 6 3" xfId="14690"/>
    <cellStyle name="Comma 7 3 4 7" xfId="2476"/>
    <cellStyle name="Comma 7 3 4 7 2" xfId="14124"/>
    <cellStyle name="Comma 7 3 4 8" xfId="10437"/>
    <cellStyle name="Comma 7 3 4 8 2" xfId="16976"/>
    <cellStyle name="Comma 7 3 4 9" xfId="13550"/>
    <cellStyle name="Comma 7 3 5" xfId="1323"/>
    <cellStyle name="Comma 7 3 5 2" xfId="4743"/>
    <cellStyle name="Comma 7 3 5 2 2" xfId="11745"/>
    <cellStyle name="Comma 7 3 5 2 2 2" xfId="18284"/>
    <cellStyle name="Comma 7 3 5 2 3" xfId="15432"/>
    <cellStyle name="Comma 7 3 5 3" xfId="7015"/>
    <cellStyle name="Comma 7 3 5 3 2" xfId="12316"/>
    <cellStyle name="Comma 7 3 5 3 2 2" xfId="18855"/>
    <cellStyle name="Comma 7 3 5 3 3" xfId="16003"/>
    <cellStyle name="Comma 7 3 5 4" xfId="9287"/>
    <cellStyle name="Comma 7 3 5 4 2" xfId="12887"/>
    <cellStyle name="Comma 7 3 5 4 2 2" xfId="19426"/>
    <cellStyle name="Comma 7 3 5 4 3" xfId="16574"/>
    <cellStyle name="Comma 7 3 5 5" xfId="3217"/>
    <cellStyle name="Comma 7 3 5 5 2" xfId="11174"/>
    <cellStyle name="Comma 7 3 5 5 2 2" xfId="17713"/>
    <cellStyle name="Comma 7 3 5 5 3" xfId="14861"/>
    <cellStyle name="Comma 7 3 5 6" xfId="2644"/>
    <cellStyle name="Comma 7 3 5 6 2" xfId="14292"/>
    <cellStyle name="Comma 7 3 5 7" xfId="10605"/>
    <cellStyle name="Comma 7 3 5 7 2" xfId="17144"/>
    <cellStyle name="Comma 7 3 5 8" xfId="13721"/>
    <cellStyle name="Comma 7 3 6" xfId="3608"/>
    <cellStyle name="Comma 7 3 6 2" xfId="11460"/>
    <cellStyle name="Comma 7 3 6 2 2" xfId="17999"/>
    <cellStyle name="Comma 7 3 6 3" xfId="15147"/>
    <cellStyle name="Comma 7 3 7" xfId="5880"/>
    <cellStyle name="Comma 7 3 7 2" xfId="12031"/>
    <cellStyle name="Comma 7 3 7 2 2" xfId="18570"/>
    <cellStyle name="Comma 7 3 7 3" xfId="15718"/>
    <cellStyle name="Comma 7 3 8" xfId="8152"/>
    <cellStyle name="Comma 7 3 8 2" xfId="12602"/>
    <cellStyle name="Comma 7 3 8 2 2" xfId="19141"/>
    <cellStyle name="Comma 7 3 8 3" xfId="16289"/>
    <cellStyle name="Comma 7 3 9" xfId="2929"/>
    <cellStyle name="Comma 7 3 9 2" xfId="10888"/>
    <cellStyle name="Comma 7 3 9 2 2" xfId="17427"/>
    <cellStyle name="Comma 7 3 9 3" xfId="14575"/>
    <cellStyle name="Comma 7 4" xfId="121"/>
    <cellStyle name="Comma 7 4 10" xfId="2349"/>
    <cellStyle name="Comma 7 4 10 2" xfId="13997"/>
    <cellStyle name="Comma 7 4 11" xfId="10310"/>
    <cellStyle name="Comma 7 4 11 2" xfId="16849"/>
    <cellStyle name="Comma 7 4 12" xfId="13421"/>
    <cellStyle name="Comma 7 4 2" xfId="359"/>
    <cellStyle name="Comma 7 4 2 10" xfId="13479"/>
    <cellStyle name="Comma 7 4 2 2" xfId="813"/>
    <cellStyle name="Comma 7 4 2 2 2" xfId="1948"/>
    <cellStyle name="Comma 7 4 2 2 2 2" xfId="5368"/>
    <cellStyle name="Comma 7 4 2 2 2 2 2" xfId="11902"/>
    <cellStyle name="Comma 7 4 2 2 2 2 2 2" xfId="18441"/>
    <cellStyle name="Comma 7 4 2 2 2 2 3" xfId="15589"/>
    <cellStyle name="Comma 7 4 2 2 2 3" xfId="7640"/>
    <cellStyle name="Comma 7 4 2 2 2 3 2" xfId="12473"/>
    <cellStyle name="Comma 7 4 2 2 2 3 2 2" xfId="19012"/>
    <cellStyle name="Comma 7 4 2 2 2 3 3" xfId="16160"/>
    <cellStyle name="Comma 7 4 2 2 2 4" xfId="9912"/>
    <cellStyle name="Comma 7 4 2 2 2 4 2" xfId="13044"/>
    <cellStyle name="Comma 7 4 2 2 2 4 2 2" xfId="19583"/>
    <cellStyle name="Comma 7 4 2 2 2 4 3" xfId="16731"/>
    <cellStyle name="Comma 7 4 2 2 2 5" xfId="3374"/>
    <cellStyle name="Comma 7 4 2 2 2 5 2" xfId="11331"/>
    <cellStyle name="Comma 7 4 2 2 2 5 2 2" xfId="17870"/>
    <cellStyle name="Comma 7 4 2 2 2 5 3" xfId="15018"/>
    <cellStyle name="Comma 7 4 2 2 2 6" xfId="2798"/>
    <cellStyle name="Comma 7 4 2 2 2 6 2" xfId="14446"/>
    <cellStyle name="Comma 7 4 2 2 2 7" xfId="10759"/>
    <cellStyle name="Comma 7 4 2 2 2 7 2" xfId="17298"/>
    <cellStyle name="Comma 7 4 2 2 2 8" xfId="13878"/>
    <cellStyle name="Comma 7 4 2 2 3" xfId="4233"/>
    <cellStyle name="Comma 7 4 2 2 3 2" xfId="11617"/>
    <cellStyle name="Comma 7 4 2 2 3 2 2" xfId="18156"/>
    <cellStyle name="Comma 7 4 2 2 3 3" xfId="15304"/>
    <cellStyle name="Comma 7 4 2 2 4" xfId="6505"/>
    <cellStyle name="Comma 7 4 2 2 4 2" xfId="12188"/>
    <cellStyle name="Comma 7 4 2 2 4 2 2" xfId="18727"/>
    <cellStyle name="Comma 7 4 2 2 4 3" xfId="15875"/>
    <cellStyle name="Comma 7 4 2 2 5" xfId="8777"/>
    <cellStyle name="Comma 7 4 2 2 5 2" xfId="12759"/>
    <cellStyle name="Comma 7 4 2 2 5 2 2" xfId="19298"/>
    <cellStyle name="Comma 7 4 2 2 5 3" xfId="16446"/>
    <cellStyle name="Comma 7 4 2 2 6" xfId="3089"/>
    <cellStyle name="Comma 7 4 2 2 6 2" xfId="11046"/>
    <cellStyle name="Comma 7 4 2 2 6 2 2" xfId="17585"/>
    <cellStyle name="Comma 7 4 2 2 6 3" xfId="14733"/>
    <cellStyle name="Comma 7 4 2 2 7" xfId="2518"/>
    <cellStyle name="Comma 7 4 2 2 7 2" xfId="14166"/>
    <cellStyle name="Comma 7 4 2 2 8" xfId="10479"/>
    <cellStyle name="Comma 7 4 2 2 8 2" xfId="17018"/>
    <cellStyle name="Comma 7 4 2 2 9" xfId="13593"/>
    <cellStyle name="Comma 7 4 2 3" xfId="1494"/>
    <cellStyle name="Comma 7 4 2 3 2" xfId="4914"/>
    <cellStyle name="Comma 7 4 2 3 2 2" xfId="11788"/>
    <cellStyle name="Comma 7 4 2 3 2 2 2" xfId="18327"/>
    <cellStyle name="Comma 7 4 2 3 2 3" xfId="15475"/>
    <cellStyle name="Comma 7 4 2 3 3" xfId="7186"/>
    <cellStyle name="Comma 7 4 2 3 3 2" xfId="12359"/>
    <cellStyle name="Comma 7 4 2 3 3 2 2" xfId="18898"/>
    <cellStyle name="Comma 7 4 2 3 3 3" xfId="16046"/>
    <cellStyle name="Comma 7 4 2 3 4" xfId="9458"/>
    <cellStyle name="Comma 7 4 2 3 4 2" xfId="12930"/>
    <cellStyle name="Comma 7 4 2 3 4 2 2" xfId="19469"/>
    <cellStyle name="Comma 7 4 2 3 4 3" xfId="16617"/>
    <cellStyle name="Comma 7 4 2 3 5" xfId="3260"/>
    <cellStyle name="Comma 7 4 2 3 5 2" xfId="11217"/>
    <cellStyle name="Comma 7 4 2 3 5 2 2" xfId="17756"/>
    <cellStyle name="Comma 7 4 2 3 5 3" xfId="14904"/>
    <cellStyle name="Comma 7 4 2 3 6" xfId="2686"/>
    <cellStyle name="Comma 7 4 2 3 6 2" xfId="14334"/>
    <cellStyle name="Comma 7 4 2 3 7" xfId="10647"/>
    <cellStyle name="Comma 7 4 2 3 7 2" xfId="17186"/>
    <cellStyle name="Comma 7 4 2 3 8" xfId="13764"/>
    <cellStyle name="Comma 7 4 2 4" xfId="3779"/>
    <cellStyle name="Comma 7 4 2 4 2" xfId="11503"/>
    <cellStyle name="Comma 7 4 2 4 2 2" xfId="18042"/>
    <cellStyle name="Comma 7 4 2 4 3" xfId="15190"/>
    <cellStyle name="Comma 7 4 2 5" xfId="6051"/>
    <cellStyle name="Comma 7 4 2 5 2" xfId="12074"/>
    <cellStyle name="Comma 7 4 2 5 2 2" xfId="18613"/>
    <cellStyle name="Comma 7 4 2 5 3" xfId="15761"/>
    <cellStyle name="Comma 7 4 2 6" xfId="8323"/>
    <cellStyle name="Comma 7 4 2 6 2" xfId="12645"/>
    <cellStyle name="Comma 7 4 2 6 2 2" xfId="19184"/>
    <cellStyle name="Comma 7 4 2 6 3" xfId="16332"/>
    <cellStyle name="Comma 7 4 2 7" xfId="2975"/>
    <cellStyle name="Comma 7 4 2 7 2" xfId="10932"/>
    <cellStyle name="Comma 7 4 2 7 2 2" xfId="17471"/>
    <cellStyle name="Comma 7 4 2 7 3" xfId="14619"/>
    <cellStyle name="Comma 7 4 2 8" xfId="2406"/>
    <cellStyle name="Comma 7 4 2 8 2" xfId="14054"/>
    <cellStyle name="Comma 7 4 2 9" xfId="10367"/>
    <cellStyle name="Comma 7 4 2 9 2" xfId="16906"/>
    <cellStyle name="Comma 7 4 3" xfId="1040"/>
    <cellStyle name="Comma 7 4 3 2" xfId="2175"/>
    <cellStyle name="Comma 7 4 3 2 2" xfId="5595"/>
    <cellStyle name="Comma 7 4 3 2 2 2" xfId="11959"/>
    <cellStyle name="Comma 7 4 3 2 2 2 2" xfId="18498"/>
    <cellStyle name="Comma 7 4 3 2 2 3" xfId="15646"/>
    <cellStyle name="Comma 7 4 3 2 3" xfId="7867"/>
    <cellStyle name="Comma 7 4 3 2 3 2" xfId="12530"/>
    <cellStyle name="Comma 7 4 3 2 3 2 2" xfId="19069"/>
    <cellStyle name="Comma 7 4 3 2 3 3" xfId="16217"/>
    <cellStyle name="Comma 7 4 3 2 4" xfId="10139"/>
    <cellStyle name="Comma 7 4 3 2 4 2" xfId="13101"/>
    <cellStyle name="Comma 7 4 3 2 4 2 2" xfId="19640"/>
    <cellStyle name="Comma 7 4 3 2 4 3" xfId="16788"/>
    <cellStyle name="Comma 7 4 3 2 5" xfId="3431"/>
    <cellStyle name="Comma 7 4 3 2 5 2" xfId="11388"/>
    <cellStyle name="Comma 7 4 3 2 5 2 2" xfId="17927"/>
    <cellStyle name="Comma 7 4 3 2 5 3" xfId="15075"/>
    <cellStyle name="Comma 7 4 3 2 6" xfId="2854"/>
    <cellStyle name="Comma 7 4 3 2 6 2" xfId="14502"/>
    <cellStyle name="Comma 7 4 3 2 7" xfId="10815"/>
    <cellStyle name="Comma 7 4 3 2 7 2" xfId="17354"/>
    <cellStyle name="Comma 7 4 3 2 8" xfId="13935"/>
    <cellStyle name="Comma 7 4 3 3" xfId="4460"/>
    <cellStyle name="Comma 7 4 3 3 2" xfId="11674"/>
    <cellStyle name="Comma 7 4 3 3 2 2" xfId="18213"/>
    <cellStyle name="Comma 7 4 3 3 3" xfId="15361"/>
    <cellStyle name="Comma 7 4 3 4" xfId="6732"/>
    <cellStyle name="Comma 7 4 3 4 2" xfId="12245"/>
    <cellStyle name="Comma 7 4 3 4 2 2" xfId="18784"/>
    <cellStyle name="Comma 7 4 3 4 3" xfId="15932"/>
    <cellStyle name="Comma 7 4 3 5" xfId="9004"/>
    <cellStyle name="Comma 7 4 3 5 2" xfId="12816"/>
    <cellStyle name="Comma 7 4 3 5 2 2" xfId="19355"/>
    <cellStyle name="Comma 7 4 3 5 3" xfId="16503"/>
    <cellStyle name="Comma 7 4 3 6" xfId="3146"/>
    <cellStyle name="Comma 7 4 3 6 2" xfId="11103"/>
    <cellStyle name="Comma 7 4 3 6 2 2" xfId="17642"/>
    <cellStyle name="Comma 7 4 3 6 3" xfId="14790"/>
    <cellStyle name="Comma 7 4 3 7" xfId="2574"/>
    <cellStyle name="Comma 7 4 3 7 2" xfId="14222"/>
    <cellStyle name="Comma 7 4 3 8" xfId="10535"/>
    <cellStyle name="Comma 7 4 3 8 2" xfId="17074"/>
    <cellStyle name="Comma 7 4 3 9" xfId="13650"/>
    <cellStyle name="Comma 7 4 4" xfId="586"/>
    <cellStyle name="Comma 7 4 4 2" xfId="1721"/>
    <cellStyle name="Comma 7 4 4 2 2" xfId="5141"/>
    <cellStyle name="Comma 7 4 4 2 2 2" xfId="11845"/>
    <cellStyle name="Comma 7 4 4 2 2 2 2" xfId="18384"/>
    <cellStyle name="Comma 7 4 4 2 2 3" xfId="15532"/>
    <cellStyle name="Comma 7 4 4 2 3" xfId="7413"/>
    <cellStyle name="Comma 7 4 4 2 3 2" xfId="12416"/>
    <cellStyle name="Comma 7 4 4 2 3 2 2" xfId="18955"/>
    <cellStyle name="Comma 7 4 4 2 3 3" xfId="16103"/>
    <cellStyle name="Comma 7 4 4 2 4" xfId="9685"/>
    <cellStyle name="Comma 7 4 4 2 4 2" xfId="12987"/>
    <cellStyle name="Comma 7 4 4 2 4 2 2" xfId="19526"/>
    <cellStyle name="Comma 7 4 4 2 4 3" xfId="16674"/>
    <cellStyle name="Comma 7 4 4 2 5" xfId="3317"/>
    <cellStyle name="Comma 7 4 4 2 5 2" xfId="11274"/>
    <cellStyle name="Comma 7 4 4 2 5 2 2" xfId="17813"/>
    <cellStyle name="Comma 7 4 4 2 5 3" xfId="14961"/>
    <cellStyle name="Comma 7 4 4 2 6" xfId="2742"/>
    <cellStyle name="Comma 7 4 4 2 6 2" xfId="14390"/>
    <cellStyle name="Comma 7 4 4 2 7" xfId="10703"/>
    <cellStyle name="Comma 7 4 4 2 7 2" xfId="17242"/>
    <cellStyle name="Comma 7 4 4 2 8" xfId="13821"/>
    <cellStyle name="Comma 7 4 4 3" xfId="4006"/>
    <cellStyle name="Comma 7 4 4 3 2" xfId="11560"/>
    <cellStyle name="Comma 7 4 4 3 2 2" xfId="18099"/>
    <cellStyle name="Comma 7 4 4 3 3" xfId="15247"/>
    <cellStyle name="Comma 7 4 4 4" xfId="6278"/>
    <cellStyle name="Comma 7 4 4 4 2" xfId="12131"/>
    <cellStyle name="Comma 7 4 4 4 2 2" xfId="18670"/>
    <cellStyle name="Comma 7 4 4 4 3" xfId="15818"/>
    <cellStyle name="Comma 7 4 4 5" xfId="8550"/>
    <cellStyle name="Comma 7 4 4 5 2" xfId="12702"/>
    <cellStyle name="Comma 7 4 4 5 2 2" xfId="19241"/>
    <cellStyle name="Comma 7 4 4 5 3" xfId="16389"/>
    <cellStyle name="Comma 7 4 4 6" xfId="3032"/>
    <cellStyle name="Comma 7 4 4 6 2" xfId="10989"/>
    <cellStyle name="Comma 7 4 4 6 2 2" xfId="17528"/>
    <cellStyle name="Comma 7 4 4 6 3" xfId="14676"/>
    <cellStyle name="Comma 7 4 4 7" xfId="2462"/>
    <cellStyle name="Comma 7 4 4 7 2" xfId="14110"/>
    <cellStyle name="Comma 7 4 4 8" xfId="10423"/>
    <cellStyle name="Comma 7 4 4 8 2" xfId="16962"/>
    <cellStyle name="Comma 7 4 4 9" xfId="13536"/>
    <cellStyle name="Comma 7 4 5" xfId="1267"/>
    <cellStyle name="Comma 7 4 5 2" xfId="4687"/>
    <cellStyle name="Comma 7 4 5 2 2" xfId="11731"/>
    <cellStyle name="Comma 7 4 5 2 2 2" xfId="18270"/>
    <cellStyle name="Comma 7 4 5 2 3" xfId="15418"/>
    <cellStyle name="Comma 7 4 5 3" xfId="6959"/>
    <cellStyle name="Comma 7 4 5 3 2" xfId="12302"/>
    <cellStyle name="Comma 7 4 5 3 2 2" xfId="18841"/>
    <cellStyle name="Comma 7 4 5 3 3" xfId="15989"/>
    <cellStyle name="Comma 7 4 5 4" xfId="9231"/>
    <cellStyle name="Comma 7 4 5 4 2" xfId="12873"/>
    <cellStyle name="Comma 7 4 5 4 2 2" xfId="19412"/>
    <cellStyle name="Comma 7 4 5 4 3" xfId="16560"/>
    <cellStyle name="Comma 7 4 5 5" xfId="3203"/>
    <cellStyle name="Comma 7 4 5 5 2" xfId="11160"/>
    <cellStyle name="Comma 7 4 5 5 2 2" xfId="17699"/>
    <cellStyle name="Comma 7 4 5 5 3" xfId="14847"/>
    <cellStyle name="Comma 7 4 5 6" xfId="2630"/>
    <cellStyle name="Comma 7 4 5 6 2" xfId="14278"/>
    <cellStyle name="Comma 7 4 5 7" xfId="10591"/>
    <cellStyle name="Comma 7 4 5 7 2" xfId="17130"/>
    <cellStyle name="Comma 7 4 5 8" xfId="13707"/>
    <cellStyle name="Comma 7 4 6" xfId="3552"/>
    <cellStyle name="Comma 7 4 6 2" xfId="11446"/>
    <cellStyle name="Comma 7 4 6 2 2" xfId="17985"/>
    <cellStyle name="Comma 7 4 6 3" xfId="15133"/>
    <cellStyle name="Comma 7 4 7" xfId="5824"/>
    <cellStyle name="Comma 7 4 7 2" xfId="12017"/>
    <cellStyle name="Comma 7 4 7 2 2" xfId="18556"/>
    <cellStyle name="Comma 7 4 7 3" xfId="15704"/>
    <cellStyle name="Comma 7 4 8" xfId="8096"/>
    <cellStyle name="Comma 7 4 8 2" xfId="12588"/>
    <cellStyle name="Comma 7 4 8 2 2" xfId="19127"/>
    <cellStyle name="Comma 7 4 8 3" xfId="16275"/>
    <cellStyle name="Comma 7 4 9" xfId="2915"/>
    <cellStyle name="Comma 7 4 9 2" xfId="10874"/>
    <cellStyle name="Comma 7 4 9 2 2" xfId="17413"/>
    <cellStyle name="Comma 7 4 9 3" xfId="14561"/>
    <cellStyle name="Comma 7 5" xfId="247"/>
    <cellStyle name="Comma 7 5 10" xfId="2378"/>
    <cellStyle name="Comma 7 5 10 2" xfId="14026"/>
    <cellStyle name="Comma 7 5 11" xfId="10339"/>
    <cellStyle name="Comma 7 5 11 2" xfId="16878"/>
    <cellStyle name="Comma 7 5 12" xfId="13451"/>
    <cellStyle name="Comma 7 5 2" xfId="474"/>
    <cellStyle name="Comma 7 5 2 10" xfId="13508"/>
    <cellStyle name="Comma 7 5 2 2" xfId="928"/>
    <cellStyle name="Comma 7 5 2 2 2" xfId="2063"/>
    <cellStyle name="Comma 7 5 2 2 2 2" xfId="5483"/>
    <cellStyle name="Comma 7 5 2 2 2 2 2" xfId="11931"/>
    <cellStyle name="Comma 7 5 2 2 2 2 2 2" xfId="18470"/>
    <cellStyle name="Comma 7 5 2 2 2 2 3" xfId="15618"/>
    <cellStyle name="Comma 7 5 2 2 2 3" xfId="7755"/>
    <cellStyle name="Comma 7 5 2 2 2 3 2" xfId="12502"/>
    <cellStyle name="Comma 7 5 2 2 2 3 2 2" xfId="19041"/>
    <cellStyle name="Comma 7 5 2 2 2 3 3" xfId="16189"/>
    <cellStyle name="Comma 7 5 2 2 2 4" xfId="10027"/>
    <cellStyle name="Comma 7 5 2 2 2 4 2" xfId="13073"/>
    <cellStyle name="Comma 7 5 2 2 2 4 2 2" xfId="19612"/>
    <cellStyle name="Comma 7 5 2 2 2 4 3" xfId="16760"/>
    <cellStyle name="Comma 7 5 2 2 2 5" xfId="3403"/>
    <cellStyle name="Comma 7 5 2 2 2 5 2" xfId="11360"/>
    <cellStyle name="Comma 7 5 2 2 2 5 2 2" xfId="17899"/>
    <cellStyle name="Comma 7 5 2 2 2 5 3" xfId="15047"/>
    <cellStyle name="Comma 7 5 2 2 2 6" xfId="2826"/>
    <cellStyle name="Comma 7 5 2 2 2 6 2" xfId="14474"/>
    <cellStyle name="Comma 7 5 2 2 2 7" xfId="10787"/>
    <cellStyle name="Comma 7 5 2 2 2 7 2" xfId="17326"/>
    <cellStyle name="Comma 7 5 2 2 2 8" xfId="13907"/>
    <cellStyle name="Comma 7 5 2 2 3" xfId="4348"/>
    <cellStyle name="Comma 7 5 2 2 3 2" xfId="11646"/>
    <cellStyle name="Comma 7 5 2 2 3 2 2" xfId="18185"/>
    <cellStyle name="Comma 7 5 2 2 3 3" xfId="15333"/>
    <cellStyle name="Comma 7 5 2 2 4" xfId="6620"/>
    <cellStyle name="Comma 7 5 2 2 4 2" xfId="12217"/>
    <cellStyle name="Comma 7 5 2 2 4 2 2" xfId="18756"/>
    <cellStyle name="Comma 7 5 2 2 4 3" xfId="15904"/>
    <cellStyle name="Comma 7 5 2 2 5" xfId="8892"/>
    <cellStyle name="Comma 7 5 2 2 5 2" xfId="12788"/>
    <cellStyle name="Comma 7 5 2 2 5 2 2" xfId="19327"/>
    <cellStyle name="Comma 7 5 2 2 5 3" xfId="16475"/>
    <cellStyle name="Comma 7 5 2 2 6" xfId="3118"/>
    <cellStyle name="Comma 7 5 2 2 6 2" xfId="11075"/>
    <cellStyle name="Comma 7 5 2 2 6 2 2" xfId="17614"/>
    <cellStyle name="Comma 7 5 2 2 6 3" xfId="14762"/>
    <cellStyle name="Comma 7 5 2 2 7" xfId="2546"/>
    <cellStyle name="Comma 7 5 2 2 7 2" xfId="14194"/>
    <cellStyle name="Comma 7 5 2 2 8" xfId="10507"/>
    <cellStyle name="Comma 7 5 2 2 8 2" xfId="17046"/>
    <cellStyle name="Comma 7 5 2 2 9" xfId="13622"/>
    <cellStyle name="Comma 7 5 2 3" xfId="1609"/>
    <cellStyle name="Comma 7 5 2 3 2" xfId="5029"/>
    <cellStyle name="Comma 7 5 2 3 2 2" xfId="11817"/>
    <cellStyle name="Comma 7 5 2 3 2 2 2" xfId="18356"/>
    <cellStyle name="Comma 7 5 2 3 2 3" xfId="15504"/>
    <cellStyle name="Comma 7 5 2 3 3" xfId="7301"/>
    <cellStyle name="Comma 7 5 2 3 3 2" xfId="12388"/>
    <cellStyle name="Comma 7 5 2 3 3 2 2" xfId="18927"/>
    <cellStyle name="Comma 7 5 2 3 3 3" xfId="16075"/>
    <cellStyle name="Comma 7 5 2 3 4" xfId="9573"/>
    <cellStyle name="Comma 7 5 2 3 4 2" xfId="12959"/>
    <cellStyle name="Comma 7 5 2 3 4 2 2" xfId="19498"/>
    <cellStyle name="Comma 7 5 2 3 4 3" xfId="16646"/>
    <cellStyle name="Comma 7 5 2 3 5" xfId="3289"/>
    <cellStyle name="Comma 7 5 2 3 5 2" xfId="11246"/>
    <cellStyle name="Comma 7 5 2 3 5 2 2" xfId="17785"/>
    <cellStyle name="Comma 7 5 2 3 5 3" xfId="14933"/>
    <cellStyle name="Comma 7 5 2 3 6" xfId="2714"/>
    <cellStyle name="Comma 7 5 2 3 6 2" xfId="14362"/>
    <cellStyle name="Comma 7 5 2 3 7" xfId="10675"/>
    <cellStyle name="Comma 7 5 2 3 7 2" xfId="17214"/>
    <cellStyle name="Comma 7 5 2 3 8" xfId="13793"/>
    <cellStyle name="Comma 7 5 2 4" xfId="3894"/>
    <cellStyle name="Comma 7 5 2 4 2" xfId="11532"/>
    <cellStyle name="Comma 7 5 2 4 2 2" xfId="18071"/>
    <cellStyle name="Comma 7 5 2 4 3" xfId="15219"/>
    <cellStyle name="Comma 7 5 2 5" xfId="6166"/>
    <cellStyle name="Comma 7 5 2 5 2" xfId="12103"/>
    <cellStyle name="Comma 7 5 2 5 2 2" xfId="18642"/>
    <cellStyle name="Comma 7 5 2 5 3" xfId="15790"/>
    <cellStyle name="Comma 7 5 2 6" xfId="8438"/>
    <cellStyle name="Comma 7 5 2 6 2" xfId="12674"/>
    <cellStyle name="Comma 7 5 2 6 2 2" xfId="19213"/>
    <cellStyle name="Comma 7 5 2 6 3" xfId="16361"/>
    <cellStyle name="Comma 7 5 2 7" xfId="3004"/>
    <cellStyle name="Comma 7 5 2 7 2" xfId="10961"/>
    <cellStyle name="Comma 7 5 2 7 2 2" xfId="17500"/>
    <cellStyle name="Comma 7 5 2 7 3" xfId="14648"/>
    <cellStyle name="Comma 7 5 2 8" xfId="2434"/>
    <cellStyle name="Comma 7 5 2 8 2" xfId="14082"/>
    <cellStyle name="Comma 7 5 2 9" xfId="10395"/>
    <cellStyle name="Comma 7 5 2 9 2" xfId="16934"/>
    <cellStyle name="Comma 7 5 3" xfId="1155"/>
    <cellStyle name="Comma 7 5 3 2" xfId="2290"/>
    <cellStyle name="Comma 7 5 3 2 2" xfId="5710"/>
    <cellStyle name="Comma 7 5 3 2 2 2" xfId="11988"/>
    <cellStyle name="Comma 7 5 3 2 2 2 2" xfId="18527"/>
    <cellStyle name="Comma 7 5 3 2 2 3" xfId="15675"/>
    <cellStyle name="Comma 7 5 3 2 3" xfId="7982"/>
    <cellStyle name="Comma 7 5 3 2 3 2" xfId="12559"/>
    <cellStyle name="Comma 7 5 3 2 3 2 2" xfId="19098"/>
    <cellStyle name="Comma 7 5 3 2 3 3" xfId="16246"/>
    <cellStyle name="Comma 7 5 3 2 4" xfId="10254"/>
    <cellStyle name="Comma 7 5 3 2 4 2" xfId="13130"/>
    <cellStyle name="Comma 7 5 3 2 4 2 2" xfId="19669"/>
    <cellStyle name="Comma 7 5 3 2 4 3" xfId="16817"/>
    <cellStyle name="Comma 7 5 3 2 5" xfId="3460"/>
    <cellStyle name="Comma 7 5 3 2 5 2" xfId="11417"/>
    <cellStyle name="Comma 7 5 3 2 5 2 2" xfId="17956"/>
    <cellStyle name="Comma 7 5 3 2 5 3" xfId="15104"/>
    <cellStyle name="Comma 7 5 3 2 6" xfId="2882"/>
    <cellStyle name="Comma 7 5 3 2 6 2" xfId="14530"/>
    <cellStyle name="Comma 7 5 3 2 7" xfId="10843"/>
    <cellStyle name="Comma 7 5 3 2 7 2" xfId="17382"/>
    <cellStyle name="Comma 7 5 3 2 8" xfId="13964"/>
    <cellStyle name="Comma 7 5 3 3" xfId="4575"/>
    <cellStyle name="Comma 7 5 3 3 2" xfId="11703"/>
    <cellStyle name="Comma 7 5 3 3 2 2" xfId="18242"/>
    <cellStyle name="Comma 7 5 3 3 3" xfId="15390"/>
    <cellStyle name="Comma 7 5 3 4" xfId="6847"/>
    <cellStyle name="Comma 7 5 3 4 2" xfId="12274"/>
    <cellStyle name="Comma 7 5 3 4 2 2" xfId="18813"/>
    <cellStyle name="Comma 7 5 3 4 3" xfId="15961"/>
    <cellStyle name="Comma 7 5 3 5" xfId="9119"/>
    <cellStyle name="Comma 7 5 3 5 2" xfId="12845"/>
    <cellStyle name="Comma 7 5 3 5 2 2" xfId="19384"/>
    <cellStyle name="Comma 7 5 3 5 3" xfId="16532"/>
    <cellStyle name="Comma 7 5 3 6" xfId="3175"/>
    <cellStyle name="Comma 7 5 3 6 2" xfId="11132"/>
    <cellStyle name="Comma 7 5 3 6 2 2" xfId="17671"/>
    <cellStyle name="Comma 7 5 3 6 3" xfId="14819"/>
    <cellStyle name="Comma 7 5 3 7" xfId="2602"/>
    <cellStyle name="Comma 7 5 3 7 2" xfId="14250"/>
    <cellStyle name="Comma 7 5 3 8" xfId="10563"/>
    <cellStyle name="Comma 7 5 3 8 2" xfId="17102"/>
    <cellStyle name="Comma 7 5 3 9" xfId="13679"/>
    <cellStyle name="Comma 7 5 4" xfId="701"/>
    <cellStyle name="Comma 7 5 4 2" xfId="1836"/>
    <cellStyle name="Comma 7 5 4 2 2" xfId="5256"/>
    <cellStyle name="Comma 7 5 4 2 2 2" xfId="11874"/>
    <cellStyle name="Comma 7 5 4 2 2 2 2" xfId="18413"/>
    <cellStyle name="Comma 7 5 4 2 2 3" xfId="15561"/>
    <cellStyle name="Comma 7 5 4 2 3" xfId="7528"/>
    <cellStyle name="Comma 7 5 4 2 3 2" xfId="12445"/>
    <cellStyle name="Comma 7 5 4 2 3 2 2" xfId="18984"/>
    <cellStyle name="Comma 7 5 4 2 3 3" xfId="16132"/>
    <cellStyle name="Comma 7 5 4 2 4" xfId="9800"/>
    <cellStyle name="Comma 7 5 4 2 4 2" xfId="13016"/>
    <cellStyle name="Comma 7 5 4 2 4 2 2" xfId="19555"/>
    <cellStyle name="Comma 7 5 4 2 4 3" xfId="16703"/>
    <cellStyle name="Comma 7 5 4 2 5" xfId="3346"/>
    <cellStyle name="Comma 7 5 4 2 5 2" xfId="11303"/>
    <cellStyle name="Comma 7 5 4 2 5 2 2" xfId="17842"/>
    <cellStyle name="Comma 7 5 4 2 5 3" xfId="14990"/>
    <cellStyle name="Comma 7 5 4 2 6" xfId="2770"/>
    <cellStyle name="Comma 7 5 4 2 6 2" xfId="14418"/>
    <cellStyle name="Comma 7 5 4 2 7" xfId="10731"/>
    <cellStyle name="Comma 7 5 4 2 7 2" xfId="17270"/>
    <cellStyle name="Comma 7 5 4 2 8" xfId="13850"/>
    <cellStyle name="Comma 7 5 4 3" xfId="4121"/>
    <cellStyle name="Comma 7 5 4 3 2" xfId="11589"/>
    <cellStyle name="Comma 7 5 4 3 2 2" xfId="18128"/>
    <cellStyle name="Comma 7 5 4 3 3" xfId="15276"/>
    <cellStyle name="Comma 7 5 4 4" xfId="6393"/>
    <cellStyle name="Comma 7 5 4 4 2" xfId="12160"/>
    <cellStyle name="Comma 7 5 4 4 2 2" xfId="18699"/>
    <cellStyle name="Comma 7 5 4 4 3" xfId="15847"/>
    <cellStyle name="Comma 7 5 4 5" xfId="8665"/>
    <cellStyle name="Comma 7 5 4 5 2" xfId="12731"/>
    <cellStyle name="Comma 7 5 4 5 2 2" xfId="19270"/>
    <cellStyle name="Comma 7 5 4 5 3" xfId="16418"/>
    <cellStyle name="Comma 7 5 4 6" xfId="3061"/>
    <cellStyle name="Comma 7 5 4 6 2" xfId="11018"/>
    <cellStyle name="Comma 7 5 4 6 2 2" xfId="17557"/>
    <cellStyle name="Comma 7 5 4 6 3" xfId="14705"/>
    <cellStyle name="Comma 7 5 4 7" xfId="2490"/>
    <cellStyle name="Comma 7 5 4 7 2" xfId="14138"/>
    <cellStyle name="Comma 7 5 4 8" xfId="10451"/>
    <cellStyle name="Comma 7 5 4 8 2" xfId="16990"/>
    <cellStyle name="Comma 7 5 4 9" xfId="13565"/>
    <cellStyle name="Comma 7 5 5" xfId="1382"/>
    <cellStyle name="Comma 7 5 5 2" xfId="4802"/>
    <cellStyle name="Comma 7 5 5 2 2" xfId="11760"/>
    <cellStyle name="Comma 7 5 5 2 2 2" xfId="18299"/>
    <cellStyle name="Comma 7 5 5 2 3" xfId="15447"/>
    <cellStyle name="Comma 7 5 5 3" xfId="7074"/>
    <cellStyle name="Comma 7 5 5 3 2" xfId="12331"/>
    <cellStyle name="Comma 7 5 5 3 2 2" xfId="18870"/>
    <cellStyle name="Comma 7 5 5 3 3" xfId="16018"/>
    <cellStyle name="Comma 7 5 5 4" xfId="9346"/>
    <cellStyle name="Comma 7 5 5 4 2" xfId="12902"/>
    <cellStyle name="Comma 7 5 5 4 2 2" xfId="19441"/>
    <cellStyle name="Comma 7 5 5 4 3" xfId="16589"/>
    <cellStyle name="Comma 7 5 5 5" xfId="3232"/>
    <cellStyle name="Comma 7 5 5 5 2" xfId="11189"/>
    <cellStyle name="Comma 7 5 5 5 2 2" xfId="17728"/>
    <cellStyle name="Comma 7 5 5 5 3" xfId="14876"/>
    <cellStyle name="Comma 7 5 5 6" xfId="2658"/>
    <cellStyle name="Comma 7 5 5 6 2" xfId="14306"/>
    <cellStyle name="Comma 7 5 5 7" xfId="10619"/>
    <cellStyle name="Comma 7 5 5 7 2" xfId="17158"/>
    <cellStyle name="Comma 7 5 5 8" xfId="13736"/>
    <cellStyle name="Comma 7 5 6" xfId="3667"/>
    <cellStyle name="Comma 7 5 6 2" xfId="11475"/>
    <cellStyle name="Comma 7 5 6 2 2" xfId="18014"/>
    <cellStyle name="Comma 7 5 6 3" xfId="15162"/>
    <cellStyle name="Comma 7 5 7" xfId="5939"/>
    <cellStyle name="Comma 7 5 7 2" xfId="12046"/>
    <cellStyle name="Comma 7 5 7 2 2" xfId="18585"/>
    <cellStyle name="Comma 7 5 7 3" xfId="15733"/>
    <cellStyle name="Comma 7 5 8" xfId="8211"/>
    <cellStyle name="Comma 7 5 8 2" xfId="12617"/>
    <cellStyle name="Comma 7 5 8 2 2" xfId="19156"/>
    <cellStyle name="Comma 7 5 8 3" xfId="16304"/>
    <cellStyle name="Comma 7 5 9" xfId="2947"/>
    <cellStyle name="Comma 7 5 9 2" xfId="10904"/>
    <cellStyle name="Comma 7 5 9 2 2" xfId="17443"/>
    <cellStyle name="Comma 7 5 9 3" xfId="14591"/>
    <cellStyle name="Comma 7 6" xfId="303"/>
    <cellStyle name="Comma 7 6 10" xfId="13465"/>
    <cellStyle name="Comma 7 6 2" xfId="757"/>
    <cellStyle name="Comma 7 6 2 2" xfId="1892"/>
    <cellStyle name="Comma 7 6 2 2 2" xfId="5312"/>
    <cellStyle name="Comma 7 6 2 2 2 2" xfId="11888"/>
    <cellStyle name="Comma 7 6 2 2 2 2 2" xfId="18427"/>
    <cellStyle name="Comma 7 6 2 2 2 3" xfId="15575"/>
    <cellStyle name="Comma 7 6 2 2 3" xfId="7584"/>
    <cellStyle name="Comma 7 6 2 2 3 2" xfId="12459"/>
    <cellStyle name="Comma 7 6 2 2 3 2 2" xfId="18998"/>
    <cellStyle name="Comma 7 6 2 2 3 3" xfId="16146"/>
    <cellStyle name="Comma 7 6 2 2 4" xfId="9856"/>
    <cellStyle name="Comma 7 6 2 2 4 2" xfId="13030"/>
    <cellStyle name="Comma 7 6 2 2 4 2 2" xfId="19569"/>
    <cellStyle name="Comma 7 6 2 2 4 3" xfId="16717"/>
    <cellStyle name="Comma 7 6 2 2 5" xfId="3360"/>
    <cellStyle name="Comma 7 6 2 2 5 2" xfId="11317"/>
    <cellStyle name="Comma 7 6 2 2 5 2 2" xfId="17856"/>
    <cellStyle name="Comma 7 6 2 2 5 3" xfId="15004"/>
    <cellStyle name="Comma 7 6 2 2 6" xfId="2784"/>
    <cellStyle name="Comma 7 6 2 2 6 2" xfId="14432"/>
    <cellStyle name="Comma 7 6 2 2 7" xfId="10745"/>
    <cellStyle name="Comma 7 6 2 2 7 2" xfId="17284"/>
    <cellStyle name="Comma 7 6 2 2 8" xfId="13864"/>
    <cellStyle name="Comma 7 6 2 3" xfId="4177"/>
    <cellStyle name="Comma 7 6 2 3 2" xfId="11603"/>
    <cellStyle name="Comma 7 6 2 3 2 2" xfId="18142"/>
    <cellStyle name="Comma 7 6 2 3 3" xfId="15290"/>
    <cellStyle name="Comma 7 6 2 4" xfId="6449"/>
    <cellStyle name="Comma 7 6 2 4 2" xfId="12174"/>
    <cellStyle name="Comma 7 6 2 4 2 2" xfId="18713"/>
    <cellStyle name="Comma 7 6 2 4 3" xfId="15861"/>
    <cellStyle name="Comma 7 6 2 5" xfId="8721"/>
    <cellStyle name="Comma 7 6 2 5 2" xfId="12745"/>
    <cellStyle name="Comma 7 6 2 5 2 2" xfId="19284"/>
    <cellStyle name="Comma 7 6 2 5 3" xfId="16432"/>
    <cellStyle name="Comma 7 6 2 6" xfId="3075"/>
    <cellStyle name="Comma 7 6 2 6 2" xfId="11032"/>
    <cellStyle name="Comma 7 6 2 6 2 2" xfId="17571"/>
    <cellStyle name="Comma 7 6 2 6 3" xfId="14719"/>
    <cellStyle name="Comma 7 6 2 7" xfId="2504"/>
    <cellStyle name="Comma 7 6 2 7 2" xfId="14152"/>
    <cellStyle name="Comma 7 6 2 8" xfId="10465"/>
    <cellStyle name="Comma 7 6 2 8 2" xfId="17004"/>
    <cellStyle name="Comma 7 6 2 9" xfId="13579"/>
    <cellStyle name="Comma 7 6 3" xfId="1438"/>
    <cellStyle name="Comma 7 6 3 2" xfId="4858"/>
    <cellStyle name="Comma 7 6 3 2 2" xfId="11774"/>
    <cellStyle name="Comma 7 6 3 2 2 2" xfId="18313"/>
    <cellStyle name="Comma 7 6 3 2 3" xfId="15461"/>
    <cellStyle name="Comma 7 6 3 3" xfId="7130"/>
    <cellStyle name="Comma 7 6 3 3 2" xfId="12345"/>
    <cellStyle name="Comma 7 6 3 3 2 2" xfId="18884"/>
    <cellStyle name="Comma 7 6 3 3 3" xfId="16032"/>
    <cellStyle name="Comma 7 6 3 4" xfId="9402"/>
    <cellStyle name="Comma 7 6 3 4 2" xfId="12916"/>
    <cellStyle name="Comma 7 6 3 4 2 2" xfId="19455"/>
    <cellStyle name="Comma 7 6 3 4 3" xfId="16603"/>
    <cellStyle name="Comma 7 6 3 5" xfId="3246"/>
    <cellStyle name="Comma 7 6 3 5 2" xfId="11203"/>
    <cellStyle name="Comma 7 6 3 5 2 2" xfId="17742"/>
    <cellStyle name="Comma 7 6 3 5 3" xfId="14890"/>
    <cellStyle name="Comma 7 6 3 6" xfId="2672"/>
    <cellStyle name="Comma 7 6 3 6 2" xfId="14320"/>
    <cellStyle name="Comma 7 6 3 7" xfId="10633"/>
    <cellStyle name="Comma 7 6 3 7 2" xfId="17172"/>
    <cellStyle name="Comma 7 6 3 8" xfId="13750"/>
    <cellStyle name="Comma 7 6 4" xfId="3723"/>
    <cellStyle name="Comma 7 6 4 2" xfId="11489"/>
    <cellStyle name="Comma 7 6 4 2 2" xfId="18028"/>
    <cellStyle name="Comma 7 6 4 3" xfId="15176"/>
    <cellStyle name="Comma 7 6 5" xfId="5995"/>
    <cellStyle name="Comma 7 6 5 2" xfId="12060"/>
    <cellStyle name="Comma 7 6 5 2 2" xfId="18599"/>
    <cellStyle name="Comma 7 6 5 3" xfId="15747"/>
    <cellStyle name="Comma 7 6 6" xfId="8267"/>
    <cellStyle name="Comma 7 6 6 2" xfId="12631"/>
    <cellStyle name="Comma 7 6 6 2 2" xfId="19170"/>
    <cellStyle name="Comma 7 6 6 3" xfId="16318"/>
    <cellStyle name="Comma 7 6 7" xfId="2961"/>
    <cellStyle name="Comma 7 6 7 2" xfId="10918"/>
    <cellStyle name="Comma 7 6 7 2 2" xfId="17457"/>
    <cellStyle name="Comma 7 6 7 3" xfId="14605"/>
    <cellStyle name="Comma 7 6 8" xfId="2392"/>
    <cellStyle name="Comma 7 6 8 2" xfId="14040"/>
    <cellStyle name="Comma 7 6 9" xfId="10353"/>
    <cellStyle name="Comma 7 6 9 2" xfId="16892"/>
    <cellStyle name="Comma 7 7" xfId="984"/>
    <cellStyle name="Comma 7 7 2" xfId="2119"/>
    <cellStyle name="Comma 7 7 2 2" xfId="5539"/>
    <cellStyle name="Comma 7 7 2 2 2" xfId="11945"/>
    <cellStyle name="Comma 7 7 2 2 2 2" xfId="18484"/>
    <cellStyle name="Comma 7 7 2 2 3" xfId="15632"/>
    <cellStyle name="Comma 7 7 2 3" xfId="7811"/>
    <cellStyle name="Comma 7 7 2 3 2" xfId="12516"/>
    <cellStyle name="Comma 7 7 2 3 2 2" xfId="19055"/>
    <cellStyle name="Comma 7 7 2 3 3" xfId="16203"/>
    <cellStyle name="Comma 7 7 2 4" xfId="10083"/>
    <cellStyle name="Comma 7 7 2 4 2" xfId="13087"/>
    <cellStyle name="Comma 7 7 2 4 2 2" xfId="19626"/>
    <cellStyle name="Comma 7 7 2 4 3" xfId="16774"/>
    <cellStyle name="Comma 7 7 2 5" xfId="3417"/>
    <cellStyle name="Comma 7 7 2 5 2" xfId="11374"/>
    <cellStyle name="Comma 7 7 2 5 2 2" xfId="17913"/>
    <cellStyle name="Comma 7 7 2 5 3" xfId="15061"/>
    <cellStyle name="Comma 7 7 2 6" xfId="2840"/>
    <cellStyle name="Comma 7 7 2 6 2" xfId="14488"/>
    <cellStyle name="Comma 7 7 2 7" xfId="10801"/>
    <cellStyle name="Comma 7 7 2 7 2" xfId="17340"/>
    <cellStyle name="Comma 7 7 2 8" xfId="13921"/>
    <cellStyle name="Comma 7 7 3" xfId="4404"/>
    <cellStyle name="Comma 7 7 3 2" xfId="11660"/>
    <cellStyle name="Comma 7 7 3 2 2" xfId="18199"/>
    <cellStyle name="Comma 7 7 3 3" xfId="15347"/>
    <cellStyle name="Comma 7 7 4" xfId="6676"/>
    <cellStyle name="Comma 7 7 4 2" xfId="12231"/>
    <cellStyle name="Comma 7 7 4 2 2" xfId="18770"/>
    <cellStyle name="Comma 7 7 4 3" xfId="15918"/>
    <cellStyle name="Comma 7 7 5" xfId="8948"/>
    <cellStyle name="Comma 7 7 5 2" xfId="12802"/>
    <cellStyle name="Comma 7 7 5 2 2" xfId="19341"/>
    <cellStyle name="Comma 7 7 5 3" xfId="16489"/>
    <cellStyle name="Comma 7 7 6" xfId="3132"/>
    <cellStyle name="Comma 7 7 6 2" xfId="11089"/>
    <cellStyle name="Comma 7 7 6 2 2" xfId="17628"/>
    <cellStyle name="Comma 7 7 6 3" xfId="14776"/>
    <cellStyle name="Comma 7 7 7" xfId="2560"/>
    <cellStyle name="Comma 7 7 7 2" xfId="14208"/>
    <cellStyle name="Comma 7 7 8" xfId="10521"/>
    <cellStyle name="Comma 7 7 8 2" xfId="17060"/>
    <cellStyle name="Comma 7 7 9" xfId="13636"/>
    <cellStyle name="Comma 7 8" xfId="530"/>
    <cellStyle name="Comma 7 8 2" xfId="1665"/>
    <cellStyle name="Comma 7 8 2 2" xfId="5085"/>
    <cellStyle name="Comma 7 8 2 2 2" xfId="11831"/>
    <cellStyle name="Comma 7 8 2 2 2 2" xfId="18370"/>
    <cellStyle name="Comma 7 8 2 2 3" xfId="15518"/>
    <cellStyle name="Comma 7 8 2 3" xfId="7357"/>
    <cellStyle name="Comma 7 8 2 3 2" xfId="12402"/>
    <cellStyle name="Comma 7 8 2 3 2 2" xfId="18941"/>
    <cellStyle name="Comma 7 8 2 3 3" xfId="16089"/>
    <cellStyle name="Comma 7 8 2 4" xfId="9629"/>
    <cellStyle name="Comma 7 8 2 4 2" xfId="12973"/>
    <cellStyle name="Comma 7 8 2 4 2 2" xfId="19512"/>
    <cellStyle name="Comma 7 8 2 4 3" xfId="16660"/>
    <cellStyle name="Comma 7 8 2 5" xfId="3303"/>
    <cellStyle name="Comma 7 8 2 5 2" xfId="11260"/>
    <cellStyle name="Comma 7 8 2 5 2 2" xfId="17799"/>
    <cellStyle name="Comma 7 8 2 5 3" xfId="14947"/>
    <cellStyle name="Comma 7 8 2 6" xfId="2728"/>
    <cellStyle name="Comma 7 8 2 6 2" xfId="14376"/>
    <cellStyle name="Comma 7 8 2 7" xfId="10689"/>
    <cellStyle name="Comma 7 8 2 7 2" xfId="17228"/>
    <cellStyle name="Comma 7 8 2 8" xfId="13807"/>
    <cellStyle name="Comma 7 8 3" xfId="3950"/>
    <cellStyle name="Comma 7 8 3 2" xfId="11546"/>
    <cellStyle name="Comma 7 8 3 2 2" xfId="18085"/>
    <cellStyle name="Comma 7 8 3 3" xfId="15233"/>
    <cellStyle name="Comma 7 8 4" xfId="6222"/>
    <cellStyle name="Comma 7 8 4 2" xfId="12117"/>
    <cellStyle name="Comma 7 8 4 2 2" xfId="18656"/>
    <cellStyle name="Comma 7 8 4 3" xfId="15804"/>
    <cellStyle name="Comma 7 8 5" xfId="8494"/>
    <cellStyle name="Comma 7 8 5 2" xfId="12688"/>
    <cellStyle name="Comma 7 8 5 2 2" xfId="19227"/>
    <cellStyle name="Comma 7 8 5 3" xfId="16375"/>
    <cellStyle name="Comma 7 8 6" xfId="3018"/>
    <cellStyle name="Comma 7 8 6 2" xfId="10975"/>
    <cellStyle name="Comma 7 8 6 2 2" xfId="17514"/>
    <cellStyle name="Comma 7 8 6 3" xfId="14662"/>
    <cellStyle name="Comma 7 8 7" xfId="2448"/>
    <cellStyle name="Comma 7 8 7 2" xfId="14096"/>
    <cellStyle name="Comma 7 8 8" xfId="10409"/>
    <cellStyle name="Comma 7 8 8 2" xfId="16948"/>
    <cellStyle name="Comma 7 8 9" xfId="13522"/>
    <cellStyle name="Comma 7 9" xfId="1211"/>
    <cellStyle name="Comma 7 9 2" xfId="4631"/>
    <cellStyle name="Comma 7 9 2 2" xfId="11717"/>
    <cellStyle name="Comma 7 9 2 2 2" xfId="18256"/>
    <cellStyle name="Comma 7 9 2 3" xfId="15404"/>
    <cellStyle name="Comma 7 9 3" xfId="6903"/>
    <cellStyle name="Comma 7 9 3 2" xfId="12288"/>
    <cellStyle name="Comma 7 9 3 2 2" xfId="18827"/>
    <cellStyle name="Comma 7 9 3 3" xfId="15975"/>
    <cellStyle name="Comma 7 9 4" xfId="9175"/>
    <cellStyle name="Comma 7 9 4 2" xfId="12859"/>
    <cellStyle name="Comma 7 9 4 2 2" xfId="19398"/>
    <cellStyle name="Comma 7 9 4 3" xfId="16546"/>
    <cellStyle name="Comma 7 9 5" xfId="3189"/>
    <cellStyle name="Comma 7 9 5 2" xfId="11146"/>
    <cellStyle name="Comma 7 9 5 2 2" xfId="17685"/>
    <cellStyle name="Comma 7 9 5 3" xfId="14833"/>
    <cellStyle name="Comma 7 9 6" xfId="2616"/>
    <cellStyle name="Comma 7 9 6 2" xfId="14264"/>
    <cellStyle name="Comma 7 9 7" xfId="10577"/>
    <cellStyle name="Comma 7 9 7 2" xfId="17116"/>
    <cellStyle name="Comma 7 9 8" xfId="13693"/>
    <cellStyle name="Comma 8" xfId="65"/>
    <cellStyle name="Comma 8 10" xfId="3498"/>
    <cellStyle name="Comma 8 10 2" xfId="11433"/>
    <cellStyle name="Comma 8 10 2 2" xfId="17972"/>
    <cellStyle name="Comma 8 10 3" xfId="15120"/>
    <cellStyle name="Comma 8 11" xfId="5770"/>
    <cellStyle name="Comma 8 11 2" xfId="12004"/>
    <cellStyle name="Comma 8 11 2 2" xfId="18543"/>
    <cellStyle name="Comma 8 11 3" xfId="15691"/>
    <cellStyle name="Comma 8 12" xfId="8042"/>
    <cellStyle name="Comma 8 12 2" xfId="12575"/>
    <cellStyle name="Comma 8 12 2 2" xfId="19114"/>
    <cellStyle name="Comma 8 12 3" xfId="16262"/>
    <cellStyle name="Comma 8 13" xfId="2900"/>
    <cellStyle name="Comma 8 13 2" xfId="10860"/>
    <cellStyle name="Comma 8 13 2 2" xfId="17399"/>
    <cellStyle name="Comma 8 13 3" xfId="14547"/>
    <cellStyle name="Comma 8 14" xfId="2335"/>
    <cellStyle name="Comma 8 14 2" xfId="13983"/>
    <cellStyle name="Comma 8 15" xfId="10296"/>
    <cellStyle name="Comma 8 15 2" xfId="16835"/>
    <cellStyle name="Comma 8 16" xfId="13263"/>
    <cellStyle name="Comma 8 16 2" xfId="19772"/>
    <cellStyle name="Comma 8 17" xfId="13407"/>
    <cellStyle name="Comma 8 2" xfId="95"/>
    <cellStyle name="Comma 8 2 10" xfId="5798"/>
    <cellStyle name="Comma 8 2 10 2" xfId="12011"/>
    <cellStyle name="Comma 8 2 10 2 2" xfId="18550"/>
    <cellStyle name="Comma 8 2 10 3" xfId="15698"/>
    <cellStyle name="Comma 8 2 11" xfId="8070"/>
    <cellStyle name="Comma 8 2 11 2" xfId="12582"/>
    <cellStyle name="Comma 8 2 11 2 2" xfId="19121"/>
    <cellStyle name="Comma 8 2 11 3" xfId="16269"/>
    <cellStyle name="Comma 8 2 12" xfId="2909"/>
    <cellStyle name="Comma 8 2 12 2" xfId="10868"/>
    <cellStyle name="Comma 8 2 12 2 2" xfId="17407"/>
    <cellStyle name="Comma 8 2 12 3" xfId="14555"/>
    <cellStyle name="Comma 8 2 13" xfId="2343"/>
    <cellStyle name="Comma 8 2 13 2" xfId="13991"/>
    <cellStyle name="Comma 8 2 14" xfId="10304"/>
    <cellStyle name="Comma 8 2 14 2" xfId="16843"/>
    <cellStyle name="Comma 8 2 15" xfId="13264"/>
    <cellStyle name="Comma 8 2 15 2" xfId="19773"/>
    <cellStyle name="Comma 8 2 16" xfId="13415"/>
    <cellStyle name="Comma 8 2 2" xfId="207"/>
    <cellStyle name="Comma 8 2 2 10" xfId="2371"/>
    <cellStyle name="Comma 8 2 2 10 2" xfId="14019"/>
    <cellStyle name="Comma 8 2 2 11" xfId="10332"/>
    <cellStyle name="Comma 8 2 2 11 2" xfId="16871"/>
    <cellStyle name="Comma 8 2 2 12" xfId="13443"/>
    <cellStyle name="Comma 8 2 2 2" xfId="445"/>
    <cellStyle name="Comma 8 2 2 2 10" xfId="13501"/>
    <cellStyle name="Comma 8 2 2 2 2" xfId="899"/>
    <cellStyle name="Comma 8 2 2 2 2 2" xfId="2034"/>
    <cellStyle name="Comma 8 2 2 2 2 2 2" xfId="5454"/>
    <cellStyle name="Comma 8 2 2 2 2 2 2 2" xfId="11924"/>
    <cellStyle name="Comma 8 2 2 2 2 2 2 2 2" xfId="18463"/>
    <cellStyle name="Comma 8 2 2 2 2 2 2 3" xfId="15611"/>
    <cellStyle name="Comma 8 2 2 2 2 2 3" xfId="7726"/>
    <cellStyle name="Comma 8 2 2 2 2 2 3 2" xfId="12495"/>
    <cellStyle name="Comma 8 2 2 2 2 2 3 2 2" xfId="19034"/>
    <cellStyle name="Comma 8 2 2 2 2 2 3 3" xfId="16182"/>
    <cellStyle name="Comma 8 2 2 2 2 2 4" xfId="9998"/>
    <cellStyle name="Comma 8 2 2 2 2 2 4 2" xfId="13066"/>
    <cellStyle name="Comma 8 2 2 2 2 2 4 2 2" xfId="19605"/>
    <cellStyle name="Comma 8 2 2 2 2 2 4 3" xfId="16753"/>
    <cellStyle name="Comma 8 2 2 2 2 2 5" xfId="3396"/>
    <cellStyle name="Comma 8 2 2 2 2 2 5 2" xfId="11353"/>
    <cellStyle name="Comma 8 2 2 2 2 2 5 2 2" xfId="17892"/>
    <cellStyle name="Comma 8 2 2 2 2 2 5 3" xfId="15040"/>
    <cellStyle name="Comma 8 2 2 2 2 2 6" xfId="2820"/>
    <cellStyle name="Comma 8 2 2 2 2 2 6 2" xfId="14468"/>
    <cellStyle name="Comma 8 2 2 2 2 2 7" xfId="10781"/>
    <cellStyle name="Comma 8 2 2 2 2 2 7 2" xfId="17320"/>
    <cellStyle name="Comma 8 2 2 2 2 2 8" xfId="13900"/>
    <cellStyle name="Comma 8 2 2 2 2 3" xfId="4319"/>
    <cellStyle name="Comma 8 2 2 2 2 3 2" xfId="11639"/>
    <cellStyle name="Comma 8 2 2 2 2 3 2 2" xfId="18178"/>
    <cellStyle name="Comma 8 2 2 2 2 3 3" xfId="15326"/>
    <cellStyle name="Comma 8 2 2 2 2 4" xfId="6591"/>
    <cellStyle name="Comma 8 2 2 2 2 4 2" xfId="12210"/>
    <cellStyle name="Comma 8 2 2 2 2 4 2 2" xfId="18749"/>
    <cellStyle name="Comma 8 2 2 2 2 4 3" xfId="15897"/>
    <cellStyle name="Comma 8 2 2 2 2 5" xfId="8863"/>
    <cellStyle name="Comma 8 2 2 2 2 5 2" xfId="12781"/>
    <cellStyle name="Comma 8 2 2 2 2 5 2 2" xfId="19320"/>
    <cellStyle name="Comma 8 2 2 2 2 5 3" xfId="16468"/>
    <cellStyle name="Comma 8 2 2 2 2 6" xfId="3111"/>
    <cellStyle name="Comma 8 2 2 2 2 6 2" xfId="11068"/>
    <cellStyle name="Comma 8 2 2 2 2 6 2 2" xfId="17607"/>
    <cellStyle name="Comma 8 2 2 2 2 6 3" xfId="14755"/>
    <cellStyle name="Comma 8 2 2 2 2 7" xfId="2540"/>
    <cellStyle name="Comma 8 2 2 2 2 7 2" xfId="14188"/>
    <cellStyle name="Comma 8 2 2 2 2 8" xfId="10501"/>
    <cellStyle name="Comma 8 2 2 2 2 8 2" xfId="17040"/>
    <cellStyle name="Comma 8 2 2 2 2 9" xfId="13615"/>
    <cellStyle name="Comma 8 2 2 2 3" xfId="1580"/>
    <cellStyle name="Comma 8 2 2 2 3 2" xfId="5000"/>
    <cellStyle name="Comma 8 2 2 2 3 2 2" xfId="11810"/>
    <cellStyle name="Comma 8 2 2 2 3 2 2 2" xfId="18349"/>
    <cellStyle name="Comma 8 2 2 2 3 2 3" xfId="15497"/>
    <cellStyle name="Comma 8 2 2 2 3 3" xfId="7272"/>
    <cellStyle name="Comma 8 2 2 2 3 3 2" xfId="12381"/>
    <cellStyle name="Comma 8 2 2 2 3 3 2 2" xfId="18920"/>
    <cellStyle name="Comma 8 2 2 2 3 3 3" xfId="16068"/>
    <cellStyle name="Comma 8 2 2 2 3 4" xfId="9544"/>
    <cellStyle name="Comma 8 2 2 2 3 4 2" xfId="12952"/>
    <cellStyle name="Comma 8 2 2 2 3 4 2 2" xfId="19491"/>
    <cellStyle name="Comma 8 2 2 2 3 4 3" xfId="16639"/>
    <cellStyle name="Comma 8 2 2 2 3 5" xfId="3282"/>
    <cellStyle name="Comma 8 2 2 2 3 5 2" xfId="11239"/>
    <cellStyle name="Comma 8 2 2 2 3 5 2 2" xfId="17778"/>
    <cellStyle name="Comma 8 2 2 2 3 5 3" xfId="14926"/>
    <cellStyle name="Comma 8 2 2 2 3 6" xfId="2708"/>
    <cellStyle name="Comma 8 2 2 2 3 6 2" xfId="14356"/>
    <cellStyle name="Comma 8 2 2 2 3 7" xfId="10669"/>
    <cellStyle name="Comma 8 2 2 2 3 7 2" xfId="17208"/>
    <cellStyle name="Comma 8 2 2 2 3 8" xfId="13786"/>
    <cellStyle name="Comma 8 2 2 2 4" xfId="3865"/>
    <cellStyle name="Comma 8 2 2 2 4 2" xfId="11525"/>
    <cellStyle name="Comma 8 2 2 2 4 2 2" xfId="18064"/>
    <cellStyle name="Comma 8 2 2 2 4 3" xfId="15212"/>
    <cellStyle name="Comma 8 2 2 2 5" xfId="6137"/>
    <cellStyle name="Comma 8 2 2 2 5 2" xfId="12096"/>
    <cellStyle name="Comma 8 2 2 2 5 2 2" xfId="18635"/>
    <cellStyle name="Comma 8 2 2 2 5 3" xfId="15783"/>
    <cellStyle name="Comma 8 2 2 2 6" xfId="8409"/>
    <cellStyle name="Comma 8 2 2 2 6 2" xfId="12667"/>
    <cellStyle name="Comma 8 2 2 2 6 2 2" xfId="19206"/>
    <cellStyle name="Comma 8 2 2 2 6 3" xfId="16354"/>
    <cellStyle name="Comma 8 2 2 2 7" xfId="2997"/>
    <cellStyle name="Comma 8 2 2 2 7 2" xfId="10954"/>
    <cellStyle name="Comma 8 2 2 2 7 2 2" xfId="17493"/>
    <cellStyle name="Comma 8 2 2 2 7 3" xfId="14641"/>
    <cellStyle name="Comma 8 2 2 2 8" xfId="2428"/>
    <cellStyle name="Comma 8 2 2 2 8 2" xfId="14076"/>
    <cellStyle name="Comma 8 2 2 2 9" xfId="10389"/>
    <cellStyle name="Comma 8 2 2 2 9 2" xfId="16928"/>
    <cellStyle name="Comma 8 2 2 3" xfId="1126"/>
    <cellStyle name="Comma 8 2 2 3 2" xfId="2261"/>
    <cellStyle name="Comma 8 2 2 3 2 2" xfId="5681"/>
    <cellStyle name="Comma 8 2 2 3 2 2 2" xfId="11981"/>
    <cellStyle name="Comma 8 2 2 3 2 2 2 2" xfId="18520"/>
    <cellStyle name="Comma 8 2 2 3 2 2 3" xfId="15668"/>
    <cellStyle name="Comma 8 2 2 3 2 3" xfId="7953"/>
    <cellStyle name="Comma 8 2 2 3 2 3 2" xfId="12552"/>
    <cellStyle name="Comma 8 2 2 3 2 3 2 2" xfId="19091"/>
    <cellStyle name="Comma 8 2 2 3 2 3 3" xfId="16239"/>
    <cellStyle name="Comma 8 2 2 3 2 4" xfId="10225"/>
    <cellStyle name="Comma 8 2 2 3 2 4 2" xfId="13123"/>
    <cellStyle name="Comma 8 2 2 3 2 4 2 2" xfId="19662"/>
    <cellStyle name="Comma 8 2 2 3 2 4 3" xfId="16810"/>
    <cellStyle name="Comma 8 2 2 3 2 5" xfId="3453"/>
    <cellStyle name="Comma 8 2 2 3 2 5 2" xfId="11410"/>
    <cellStyle name="Comma 8 2 2 3 2 5 2 2" xfId="17949"/>
    <cellStyle name="Comma 8 2 2 3 2 5 3" xfId="15097"/>
    <cellStyle name="Comma 8 2 2 3 2 6" xfId="2876"/>
    <cellStyle name="Comma 8 2 2 3 2 6 2" xfId="14524"/>
    <cellStyle name="Comma 8 2 2 3 2 7" xfId="10837"/>
    <cellStyle name="Comma 8 2 2 3 2 7 2" xfId="17376"/>
    <cellStyle name="Comma 8 2 2 3 2 8" xfId="13957"/>
    <cellStyle name="Comma 8 2 2 3 3" xfId="4546"/>
    <cellStyle name="Comma 8 2 2 3 3 2" xfId="11696"/>
    <cellStyle name="Comma 8 2 2 3 3 2 2" xfId="18235"/>
    <cellStyle name="Comma 8 2 2 3 3 3" xfId="15383"/>
    <cellStyle name="Comma 8 2 2 3 4" xfId="6818"/>
    <cellStyle name="Comma 8 2 2 3 4 2" xfId="12267"/>
    <cellStyle name="Comma 8 2 2 3 4 2 2" xfId="18806"/>
    <cellStyle name="Comma 8 2 2 3 4 3" xfId="15954"/>
    <cellStyle name="Comma 8 2 2 3 5" xfId="9090"/>
    <cellStyle name="Comma 8 2 2 3 5 2" xfId="12838"/>
    <cellStyle name="Comma 8 2 2 3 5 2 2" xfId="19377"/>
    <cellStyle name="Comma 8 2 2 3 5 3" xfId="16525"/>
    <cellStyle name="Comma 8 2 2 3 6" xfId="3168"/>
    <cellStyle name="Comma 8 2 2 3 6 2" xfId="11125"/>
    <cellStyle name="Comma 8 2 2 3 6 2 2" xfId="17664"/>
    <cellStyle name="Comma 8 2 2 3 6 3" xfId="14812"/>
    <cellStyle name="Comma 8 2 2 3 7" xfId="2596"/>
    <cellStyle name="Comma 8 2 2 3 7 2" xfId="14244"/>
    <cellStyle name="Comma 8 2 2 3 8" xfId="10557"/>
    <cellStyle name="Comma 8 2 2 3 8 2" xfId="17096"/>
    <cellStyle name="Comma 8 2 2 3 9" xfId="13672"/>
    <cellStyle name="Comma 8 2 2 4" xfId="672"/>
    <cellStyle name="Comma 8 2 2 4 2" xfId="1807"/>
    <cellStyle name="Comma 8 2 2 4 2 2" xfId="5227"/>
    <cellStyle name="Comma 8 2 2 4 2 2 2" xfId="11867"/>
    <cellStyle name="Comma 8 2 2 4 2 2 2 2" xfId="18406"/>
    <cellStyle name="Comma 8 2 2 4 2 2 3" xfId="15554"/>
    <cellStyle name="Comma 8 2 2 4 2 3" xfId="7499"/>
    <cellStyle name="Comma 8 2 2 4 2 3 2" xfId="12438"/>
    <cellStyle name="Comma 8 2 2 4 2 3 2 2" xfId="18977"/>
    <cellStyle name="Comma 8 2 2 4 2 3 3" xfId="16125"/>
    <cellStyle name="Comma 8 2 2 4 2 4" xfId="9771"/>
    <cellStyle name="Comma 8 2 2 4 2 4 2" xfId="13009"/>
    <cellStyle name="Comma 8 2 2 4 2 4 2 2" xfId="19548"/>
    <cellStyle name="Comma 8 2 2 4 2 4 3" xfId="16696"/>
    <cellStyle name="Comma 8 2 2 4 2 5" xfId="3339"/>
    <cellStyle name="Comma 8 2 2 4 2 5 2" xfId="11296"/>
    <cellStyle name="Comma 8 2 2 4 2 5 2 2" xfId="17835"/>
    <cellStyle name="Comma 8 2 2 4 2 5 3" xfId="14983"/>
    <cellStyle name="Comma 8 2 2 4 2 6" xfId="2764"/>
    <cellStyle name="Comma 8 2 2 4 2 6 2" xfId="14412"/>
    <cellStyle name="Comma 8 2 2 4 2 7" xfId="10725"/>
    <cellStyle name="Comma 8 2 2 4 2 7 2" xfId="17264"/>
    <cellStyle name="Comma 8 2 2 4 2 8" xfId="13843"/>
    <cellStyle name="Comma 8 2 2 4 3" xfId="4092"/>
    <cellStyle name="Comma 8 2 2 4 3 2" xfId="11582"/>
    <cellStyle name="Comma 8 2 2 4 3 2 2" xfId="18121"/>
    <cellStyle name="Comma 8 2 2 4 3 3" xfId="15269"/>
    <cellStyle name="Comma 8 2 2 4 4" xfId="6364"/>
    <cellStyle name="Comma 8 2 2 4 4 2" xfId="12153"/>
    <cellStyle name="Comma 8 2 2 4 4 2 2" xfId="18692"/>
    <cellStyle name="Comma 8 2 2 4 4 3" xfId="15840"/>
    <cellStyle name="Comma 8 2 2 4 5" xfId="8636"/>
    <cellStyle name="Comma 8 2 2 4 5 2" xfId="12724"/>
    <cellStyle name="Comma 8 2 2 4 5 2 2" xfId="19263"/>
    <cellStyle name="Comma 8 2 2 4 5 3" xfId="16411"/>
    <cellStyle name="Comma 8 2 2 4 6" xfId="3054"/>
    <cellStyle name="Comma 8 2 2 4 6 2" xfId="11011"/>
    <cellStyle name="Comma 8 2 2 4 6 2 2" xfId="17550"/>
    <cellStyle name="Comma 8 2 2 4 6 3" xfId="14698"/>
    <cellStyle name="Comma 8 2 2 4 7" xfId="2484"/>
    <cellStyle name="Comma 8 2 2 4 7 2" xfId="14132"/>
    <cellStyle name="Comma 8 2 2 4 8" xfId="10445"/>
    <cellStyle name="Comma 8 2 2 4 8 2" xfId="16984"/>
    <cellStyle name="Comma 8 2 2 4 9" xfId="13558"/>
    <cellStyle name="Comma 8 2 2 5" xfId="1353"/>
    <cellStyle name="Comma 8 2 2 5 2" xfId="4773"/>
    <cellStyle name="Comma 8 2 2 5 2 2" xfId="11753"/>
    <cellStyle name="Comma 8 2 2 5 2 2 2" xfId="18292"/>
    <cellStyle name="Comma 8 2 2 5 2 3" xfId="15440"/>
    <cellStyle name="Comma 8 2 2 5 3" xfId="7045"/>
    <cellStyle name="Comma 8 2 2 5 3 2" xfId="12324"/>
    <cellStyle name="Comma 8 2 2 5 3 2 2" xfId="18863"/>
    <cellStyle name="Comma 8 2 2 5 3 3" xfId="16011"/>
    <cellStyle name="Comma 8 2 2 5 4" xfId="9317"/>
    <cellStyle name="Comma 8 2 2 5 4 2" xfId="12895"/>
    <cellStyle name="Comma 8 2 2 5 4 2 2" xfId="19434"/>
    <cellStyle name="Comma 8 2 2 5 4 3" xfId="16582"/>
    <cellStyle name="Comma 8 2 2 5 5" xfId="3225"/>
    <cellStyle name="Comma 8 2 2 5 5 2" xfId="11182"/>
    <cellStyle name="Comma 8 2 2 5 5 2 2" xfId="17721"/>
    <cellStyle name="Comma 8 2 2 5 5 3" xfId="14869"/>
    <cellStyle name="Comma 8 2 2 5 6" xfId="2652"/>
    <cellStyle name="Comma 8 2 2 5 6 2" xfId="14300"/>
    <cellStyle name="Comma 8 2 2 5 7" xfId="10613"/>
    <cellStyle name="Comma 8 2 2 5 7 2" xfId="17152"/>
    <cellStyle name="Comma 8 2 2 5 8" xfId="13729"/>
    <cellStyle name="Comma 8 2 2 6" xfId="3638"/>
    <cellStyle name="Comma 8 2 2 6 2" xfId="11468"/>
    <cellStyle name="Comma 8 2 2 6 2 2" xfId="18007"/>
    <cellStyle name="Comma 8 2 2 6 3" xfId="15155"/>
    <cellStyle name="Comma 8 2 2 7" xfId="5910"/>
    <cellStyle name="Comma 8 2 2 7 2" xfId="12039"/>
    <cellStyle name="Comma 8 2 2 7 2 2" xfId="18578"/>
    <cellStyle name="Comma 8 2 2 7 3" xfId="15726"/>
    <cellStyle name="Comma 8 2 2 8" xfId="8182"/>
    <cellStyle name="Comma 8 2 2 8 2" xfId="12610"/>
    <cellStyle name="Comma 8 2 2 8 2 2" xfId="19149"/>
    <cellStyle name="Comma 8 2 2 8 3" xfId="16297"/>
    <cellStyle name="Comma 8 2 2 9" xfId="2937"/>
    <cellStyle name="Comma 8 2 2 9 2" xfId="10896"/>
    <cellStyle name="Comma 8 2 2 9 2 2" xfId="17435"/>
    <cellStyle name="Comma 8 2 2 9 3" xfId="14583"/>
    <cellStyle name="Comma 8 2 3" xfId="151"/>
    <cellStyle name="Comma 8 2 3 10" xfId="2357"/>
    <cellStyle name="Comma 8 2 3 10 2" xfId="14005"/>
    <cellStyle name="Comma 8 2 3 11" xfId="10318"/>
    <cellStyle name="Comma 8 2 3 11 2" xfId="16857"/>
    <cellStyle name="Comma 8 2 3 12" xfId="13429"/>
    <cellStyle name="Comma 8 2 3 2" xfId="389"/>
    <cellStyle name="Comma 8 2 3 2 10" xfId="13487"/>
    <cellStyle name="Comma 8 2 3 2 2" xfId="843"/>
    <cellStyle name="Comma 8 2 3 2 2 2" xfId="1978"/>
    <cellStyle name="Comma 8 2 3 2 2 2 2" xfId="5398"/>
    <cellStyle name="Comma 8 2 3 2 2 2 2 2" xfId="11910"/>
    <cellStyle name="Comma 8 2 3 2 2 2 2 2 2" xfId="18449"/>
    <cellStyle name="Comma 8 2 3 2 2 2 2 3" xfId="15597"/>
    <cellStyle name="Comma 8 2 3 2 2 2 3" xfId="7670"/>
    <cellStyle name="Comma 8 2 3 2 2 2 3 2" xfId="12481"/>
    <cellStyle name="Comma 8 2 3 2 2 2 3 2 2" xfId="19020"/>
    <cellStyle name="Comma 8 2 3 2 2 2 3 3" xfId="16168"/>
    <cellStyle name="Comma 8 2 3 2 2 2 4" xfId="9942"/>
    <cellStyle name="Comma 8 2 3 2 2 2 4 2" xfId="13052"/>
    <cellStyle name="Comma 8 2 3 2 2 2 4 2 2" xfId="19591"/>
    <cellStyle name="Comma 8 2 3 2 2 2 4 3" xfId="16739"/>
    <cellStyle name="Comma 8 2 3 2 2 2 5" xfId="3382"/>
    <cellStyle name="Comma 8 2 3 2 2 2 5 2" xfId="11339"/>
    <cellStyle name="Comma 8 2 3 2 2 2 5 2 2" xfId="17878"/>
    <cellStyle name="Comma 8 2 3 2 2 2 5 3" xfId="15026"/>
    <cellStyle name="Comma 8 2 3 2 2 2 6" xfId="2806"/>
    <cellStyle name="Comma 8 2 3 2 2 2 6 2" xfId="14454"/>
    <cellStyle name="Comma 8 2 3 2 2 2 7" xfId="10767"/>
    <cellStyle name="Comma 8 2 3 2 2 2 7 2" xfId="17306"/>
    <cellStyle name="Comma 8 2 3 2 2 2 8" xfId="13886"/>
    <cellStyle name="Comma 8 2 3 2 2 3" xfId="4263"/>
    <cellStyle name="Comma 8 2 3 2 2 3 2" xfId="11625"/>
    <cellStyle name="Comma 8 2 3 2 2 3 2 2" xfId="18164"/>
    <cellStyle name="Comma 8 2 3 2 2 3 3" xfId="15312"/>
    <cellStyle name="Comma 8 2 3 2 2 4" xfId="6535"/>
    <cellStyle name="Comma 8 2 3 2 2 4 2" xfId="12196"/>
    <cellStyle name="Comma 8 2 3 2 2 4 2 2" xfId="18735"/>
    <cellStyle name="Comma 8 2 3 2 2 4 3" xfId="15883"/>
    <cellStyle name="Comma 8 2 3 2 2 5" xfId="8807"/>
    <cellStyle name="Comma 8 2 3 2 2 5 2" xfId="12767"/>
    <cellStyle name="Comma 8 2 3 2 2 5 2 2" xfId="19306"/>
    <cellStyle name="Comma 8 2 3 2 2 5 3" xfId="16454"/>
    <cellStyle name="Comma 8 2 3 2 2 6" xfId="3097"/>
    <cellStyle name="Comma 8 2 3 2 2 6 2" xfId="11054"/>
    <cellStyle name="Comma 8 2 3 2 2 6 2 2" xfId="17593"/>
    <cellStyle name="Comma 8 2 3 2 2 6 3" xfId="14741"/>
    <cellStyle name="Comma 8 2 3 2 2 7" xfId="2526"/>
    <cellStyle name="Comma 8 2 3 2 2 7 2" xfId="14174"/>
    <cellStyle name="Comma 8 2 3 2 2 8" xfId="10487"/>
    <cellStyle name="Comma 8 2 3 2 2 8 2" xfId="17026"/>
    <cellStyle name="Comma 8 2 3 2 2 9" xfId="13601"/>
    <cellStyle name="Comma 8 2 3 2 3" xfId="1524"/>
    <cellStyle name="Comma 8 2 3 2 3 2" xfId="4944"/>
    <cellStyle name="Comma 8 2 3 2 3 2 2" xfId="11796"/>
    <cellStyle name="Comma 8 2 3 2 3 2 2 2" xfId="18335"/>
    <cellStyle name="Comma 8 2 3 2 3 2 3" xfId="15483"/>
    <cellStyle name="Comma 8 2 3 2 3 3" xfId="7216"/>
    <cellStyle name="Comma 8 2 3 2 3 3 2" xfId="12367"/>
    <cellStyle name="Comma 8 2 3 2 3 3 2 2" xfId="18906"/>
    <cellStyle name="Comma 8 2 3 2 3 3 3" xfId="16054"/>
    <cellStyle name="Comma 8 2 3 2 3 4" xfId="9488"/>
    <cellStyle name="Comma 8 2 3 2 3 4 2" xfId="12938"/>
    <cellStyle name="Comma 8 2 3 2 3 4 2 2" xfId="19477"/>
    <cellStyle name="Comma 8 2 3 2 3 4 3" xfId="16625"/>
    <cellStyle name="Comma 8 2 3 2 3 5" xfId="3268"/>
    <cellStyle name="Comma 8 2 3 2 3 5 2" xfId="11225"/>
    <cellStyle name="Comma 8 2 3 2 3 5 2 2" xfId="17764"/>
    <cellStyle name="Comma 8 2 3 2 3 5 3" xfId="14912"/>
    <cellStyle name="Comma 8 2 3 2 3 6" xfId="2694"/>
    <cellStyle name="Comma 8 2 3 2 3 6 2" xfId="14342"/>
    <cellStyle name="Comma 8 2 3 2 3 7" xfId="10655"/>
    <cellStyle name="Comma 8 2 3 2 3 7 2" xfId="17194"/>
    <cellStyle name="Comma 8 2 3 2 3 8" xfId="13772"/>
    <cellStyle name="Comma 8 2 3 2 4" xfId="3809"/>
    <cellStyle name="Comma 8 2 3 2 4 2" xfId="11511"/>
    <cellStyle name="Comma 8 2 3 2 4 2 2" xfId="18050"/>
    <cellStyle name="Comma 8 2 3 2 4 3" xfId="15198"/>
    <cellStyle name="Comma 8 2 3 2 5" xfId="6081"/>
    <cellStyle name="Comma 8 2 3 2 5 2" xfId="12082"/>
    <cellStyle name="Comma 8 2 3 2 5 2 2" xfId="18621"/>
    <cellStyle name="Comma 8 2 3 2 5 3" xfId="15769"/>
    <cellStyle name="Comma 8 2 3 2 6" xfId="8353"/>
    <cellStyle name="Comma 8 2 3 2 6 2" xfId="12653"/>
    <cellStyle name="Comma 8 2 3 2 6 2 2" xfId="19192"/>
    <cellStyle name="Comma 8 2 3 2 6 3" xfId="16340"/>
    <cellStyle name="Comma 8 2 3 2 7" xfId="2983"/>
    <cellStyle name="Comma 8 2 3 2 7 2" xfId="10940"/>
    <cellStyle name="Comma 8 2 3 2 7 2 2" xfId="17479"/>
    <cellStyle name="Comma 8 2 3 2 7 3" xfId="14627"/>
    <cellStyle name="Comma 8 2 3 2 8" xfId="2414"/>
    <cellStyle name="Comma 8 2 3 2 8 2" xfId="14062"/>
    <cellStyle name="Comma 8 2 3 2 9" xfId="10375"/>
    <cellStyle name="Comma 8 2 3 2 9 2" xfId="16914"/>
    <cellStyle name="Comma 8 2 3 3" xfId="1070"/>
    <cellStyle name="Comma 8 2 3 3 2" xfId="2205"/>
    <cellStyle name="Comma 8 2 3 3 2 2" xfId="5625"/>
    <cellStyle name="Comma 8 2 3 3 2 2 2" xfId="11967"/>
    <cellStyle name="Comma 8 2 3 3 2 2 2 2" xfId="18506"/>
    <cellStyle name="Comma 8 2 3 3 2 2 3" xfId="15654"/>
    <cellStyle name="Comma 8 2 3 3 2 3" xfId="7897"/>
    <cellStyle name="Comma 8 2 3 3 2 3 2" xfId="12538"/>
    <cellStyle name="Comma 8 2 3 3 2 3 2 2" xfId="19077"/>
    <cellStyle name="Comma 8 2 3 3 2 3 3" xfId="16225"/>
    <cellStyle name="Comma 8 2 3 3 2 4" xfId="10169"/>
    <cellStyle name="Comma 8 2 3 3 2 4 2" xfId="13109"/>
    <cellStyle name="Comma 8 2 3 3 2 4 2 2" xfId="19648"/>
    <cellStyle name="Comma 8 2 3 3 2 4 3" xfId="16796"/>
    <cellStyle name="Comma 8 2 3 3 2 5" xfId="3439"/>
    <cellStyle name="Comma 8 2 3 3 2 5 2" xfId="11396"/>
    <cellStyle name="Comma 8 2 3 3 2 5 2 2" xfId="17935"/>
    <cellStyle name="Comma 8 2 3 3 2 5 3" xfId="15083"/>
    <cellStyle name="Comma 8 2 3 3 2 6" xfId="2862"/>
    <cellStyle name="Comma 8 2 3 3 2 6 2" xfId="14510"/>
    <cellStyle name="Comma 8 2 3 3 2 7" xfId="10823"/>
    <cellStyle name="Comma 8 2 3 3 2 7 2" xfId="17362"/>
    <cellStyle name="Comma 8 2 3 3 2 8" xfId="13943"/>
    <cellStyle name="Comma 8 2 3 3 3" xfId="4490"/>
    <cellStyle name="Comma 8 2 3 3 3 2" xfId="11682"/>
    <cellStyle name="Comma 8 2 3 3 3 2 2" xfId="18221"/>
    <cellStyle name="Comma 8 2 3 3 3 3" xfId="15369"/>
    <cellStyle name="Comma 8 2 3 3 4" xfId="6762"/>
    <cellStyle name="Comma 8 2 3 3 4 2" xfId="12253"/>
    <cellStyle name="Comma 8 2 3 3 4 2 2" xfId="18792"/>
    <cellStyle name="Comma 8 2 3 3 4 3" xfId="15940"/>
    <cellStyle name="Comma 8 2 3 3 5" xfId="9034"/>
    <cellStyle name="Comma 8 2 3 3 5 2" xfId="12824"/>
    <cellStyle name="Comma 8 2 3 3 5 2 2" xfId="19363"/>
    <cellStyle name="Comma 8 2 3 3 5 3" xfId="16511"/>
    <cellStyle name="Comma 8 2 3 3 6" xfId="3154"/>
    <cellStyle name="Comma 8 2 3 3 6 2" xfId="11111"/>
    <cellStyle name="Comma 8 2 3 3 6 2 2" xfId="17650"/>
    <cellStyle name="Comma 8 2 3 3 6 3" xfId="14798"/>
    <cellStyle name="Comma 8 2 3 3 7" xfId="2582"/>
    <cellStyle name="Comma 8 2 3 3 7 2" xfId="14230"/>
    <cellStyle name="Comma 8 2 3 3 8" xfId="10543"/>
    <cellStyle name="Comma 8 2 3 3 8 2" xfId="17082"/>
    <cellStyle name="Comma 8 2 3 3 9" xfId="13658"/>
    <cellStyle name="Comma 8 2 3 4" xfId="616"/>
    <cellStyle name="Comma 8 2 3 4 2" xfId="1751"/>
    <cellStyle name="Comma 8 2 3 4 2 2" xfId="5171"/>
    <cellStyle name="Comma 8 2 3 4 2 2 2" xfId="11853"/>
    <cellStyle name="Comma 8 2 3 4 2 2 2 2" xfId="18392"/>
    <cellStyle name="Comma 8 2 3 4 2 2 3" xfId="15540"/>
    <cellStyle name="Comma 8 2 3 4 2 3" xfId="7443"/>
    <cellStyle name="Comma 8 2 3 4 2 3 2" xfId="12424"/>
    <cellStyle name="Comma 8 2 3 4 2 3 2 2" xfId="18963"/>
    <cellStyle name="Comma 8 2 3 4 2 3 3" xfId="16111"/>
    <cellStyle name="Comma 8 2 3 4 2 4" xfId="9715"/>
    <cellStyle name="Comma 8 2 3 4 2 4 2" xfId="12995"/>
    <cellStyle name="Comma 8 2 3 4 2 4 2 2" xfId="19534"/>
    <cellStyle name="Comma 8 2 3 4 2 4 3" xfId="16682"/>
    <cellStyle name="Comma 8 2 3 4 2 5" xfId="3325"/>
    <cellStyle name="Comma 8 2 3 4 2 5 2" xfId="11282"/>
    <cellStyle name="Comma 8 2 3 4 2 5 2 2" xfId="17821"/>
    <cellStyle name="Comma 8 2 3 4 2 5 3" xfId="14969"/>
    <cellStyle name="Comma 8 2 3 4 2 6" xfId="2750"/>
    <cellStyle name="Comma 8 2 3 4 2 6 2" xfId="14398"/>
    <cellStyle name="Comma 8 2 3 4 2 7" xfId="10711"/>
    <cellStyle name="Comma 8 2 3 4 2 7 2" xfId="17250"/>
    <cellStyle name="Comma 8 2 3 4 2 8" xfId="13829"/>
    <cellStyle name="Comma 8 2 3 4 3" xfId="4036"/>
    <cellStyle name="Comma 8 2 3 4 3 2" xfId="11568"/>
    <cellStyle name="Comma 8 2 3 4 3 2 2" xfId="18107"/>
    <cellStyle name="Comma 8 2 3 4 3 3" xfId="15255"/>
    <cellStyle name="Comma 8 2 3 4 4" xfId="6308"/>
    <cellStyle name="Comma 8 2 3 4 4 2" xfId="12139"/>
    <cellStyle name="Comma 8 2 3 4 4 2 2" xfId="18678"/>
    <cellStyle name="Comma 8 2 3 4 4 3" xfId="15826"/>
    <cellStyle name="Comma 8 2 3 4 5" xfId="8580"/>
    <cellStyle name="Comma 8 2 3 4 5 2" xfId="12710"/>
    <cellStyle name="Comma 8 2 3 4 5 2 2" xfId="19249"/>
    <cellStyle name="Comma 8 2 3 4 5 3" xfId="16397"/>
    <cellStyle name="Comma 8 2 3 4 6" xfId="3040"/>
    <cellStyle name="Comma 8 2 3 4 6 2" xfId="10997"/>
    <cellStyle name="Comma 8 2 3 4 6 2 2" xfId="17536"/>
    <cellStyle name="Comma 8 2 3 4 6 3" xfId="14684"/>
    <cellStyle name="Comma 8 2 3 4 7" xfId="2470"/>
    <cellStyle name="Comma 8 2 3 4 7 2" xfId="14118"/>
    <cellStyle name="Comma 8 2 3 4 8" xfId="10431"/>
    <cellStyle name="Comma 8 2 3 4 8 2" xfId="16970"/>
    <cellStyle name="Comma 8 2 3 4 9" xfId="13544"/>
    <cellStyle name="Comma 8 2 3 5" xfId="1297"/>
    <cellStyle name="Comma 8 2 3 5 2" xfId="4717"/>
    <cellStyle name="Comma 8 2 3 5 2 2" xfId="11739"/>
    <cellStyle name="Comma 8 2 3 5 2 2 2" xfId="18278"/>
    <cellStyle name="Comma 8 2 3 5 2 3" xfId="15426"/>
    <cellStyle name="Comma 8 2 3 5 3" xfId="6989"/>
    <cellStyle name="Comma 8 2 3 5 3 2" xfId="12310"/>
    <cellStyle name="Comma 8 2 3 5 3 2 2" xfId="18849"/>
    <cellStyle name="Comma 8 2 3 5 3 3" xfId="15997"/>
    <cellStyle name="Comma 8 2 3 5 4" xfId="9261"/>
    <cellStyle name="Comma 8 2 3 5 4 2" xfId="12881"/>
    <cellStyle name="Comma 8 2 3 5 4 2 2" xfId="19420"/>
    <cellStyle name="Comma 8 2 3 5 4 3" xfId="16568"/>
    <cellStyle name="Comma 8 2 3 5 5" xfId="3211"/>
    <cellStyle name="Comma 8 2 3 5 5 2" xfId="11168"/>
    <cellStyle name="Comma 8 2 3 5 5 2 2" xfId="17707"/>
    <cellStyle name="Comma 8 2 3 5 5 3" xfId="14855"/>
    <cellStyle name="Comma 8 2 3 5 6" xfId="2638"/>
    <cellStyle name="Comma 8 2 3 5 6 2" xfId="14286"/>
    <cellStyle name="Comma 8 2 3 5 7" xfId="10599"/>
    <cellStyle name="Comma 8 2 3 5 7 2" xfId="17138"/>
    <cellStyle name="Comma 8 2 3 5 8" xfId="13715"/>
    <cellStyle name="Comma 8 2 3 6" xfId="3582"/>
    <cellStyle name="Comma 8 2 3 6 2" xfId="11454"/>
    <cellStyle name="Comma 8 2 3 6 2 2" xfId="17993"/>
    <cellStyle name="Comma 8 2 3 6 3" xfId="15141"/>
    <cellStyle name="Comma 8 2 3 7" xfId="5854"/>
    <cellStyle name="Comma 8 2 3 7 2" xfId="12025"/>
    <cellStyle name="Comma 8 2 3 7 2 2" xfId="18564"/>
    <cellStyle name="Comma 8 2 3 7 3" xfId="15712"/>
    <cellStyle name="Comma 8 2 3 8" xfId="8126"/>
    <cellStyle name="Comma 8 2 3 8 2" xfId="12596"/>
    <cellStyle name="Comma 8 2 3 8 2 2" xfId="19135"/>
    <cellStyle name="Comma 8 2 3 8 3" xfId="16283"/>
    <cellStyle name="Comma 8 2 3 9" xfId="2923"/>
    <cellStyle name="Comma 8 2 3 9 2" xfId="10882"/>
    <cellStyle name="Comma 8 2 3 9 2 2" xfId="17421"/>
    <cellStyle name="Comma 8 2 3 9 3" xfId="14569"/>
    <cellStyle name="Comma 8 2 4" xfId="277"/>
    <cellStyle name="Comma 8 2 4 10" xfId="2386"/>
    <cellStyle name="Comma 8 2 4 10 2" xfId="14034"/>
    <cellStyle name="Comma 8 2 4 11" xfId="10347"/>
    <cellStyle name="Comma 8 2 4 11 2" xfId="16886"/>
    <cellStyle name="Comma 8 2 4 12" xfId="13459"/>
    <cellStyle name="Comma 8 2 4 2" xfId="504"/>
    <cellStyle name="Comma 8 2 4 2 10" xfId="13516"/>
    <cellStyle name="Comma 8 2 4 2 2" xfId="958"/>
    <cellStyle name="Comma 8 2 4 2 2 2" xfId="2093"/>
    <cellStyle name="Comma 8 2 4 2 2 2 2" xfId="5513"/>
    <cellStyle name="Comma 8 2 4 2 2 2 2 2" xfId="11939"/>
    <cellStyle name="Comma 8 2 4 2 2 2 2 2 2" xfId="18478"/>
    <cellStyle name="Comma 8 2 4 2 2 2 2 3" xfId="15626"/>
    <cellStyle name="Comma 8 2 4 2 2 2 3" xfId="7785"/>
    <cellStyle name="Comma 8 2 4 2 2 2 3 2" xfId="12510"/>
    <cellStyle name="Comma 8 2 4 2 2 2 3 2 2" xfId="19049"/>
    <cellStyle name="Comma 8 2 4 2 2 2 3 3" xfId="16197"/>
    <cellStyle name="Comma 8 2 4 2 2 2 4" xfId="10057"/>
    <cellStyle name="Comma 8 2 4 2 2 2 4 2" xfId="13081"/>
    <cellStyle name="Comma 8 2 4 2 2 2 4 2 2" xfId="19620"/>
    <cellStyle name="Comma 8 2 4 2 2 2 4 3" xfId="16768"/>
    <cellStyle name="Comma 8 2 4 2 2 2 5" xfId="3411"/>
    <cellStyle name="Comma 8 2 4 2 2 2 5 2" xfId="11368"/>
    <cellStyle name="Comma 8 2 4 2 2 2 5 2 2" xfId="17907"/>
    <cellStyle name="Comma 8 2 4 2 2 2 5 3" xfId="15055"/>
    <cellStyle name="Comma 8 2 4 2 2 2 6" xfId="2834"/>
    <cellStyle name="Comma 8 2 4 2 2 2 6 2" xfId="14482"/>
    <cellStyle name="Comma 8 2 4 2 2 2 7" xfId="10795"/>
    <cellStyle name="Comma 8 2 4 2 2 2 7 2" xfId="17334"/>
    <cellStyle name="Comma 8 2 4 2 2 2 8" xfId="13915"/>
    <cellStyle name="Comma 8 2 4 2 2 3" xfId="4378"/>
    <cellStyle name="Comma 8 2 4 2 2 3 2" xfId="11654"/>
    <cellStyle name="Comma 8 2 4 2 2 3 2 2" xfId="18193"/>
    <cellStyle name="Comma 8 2 4 2 2 3 3" xfId="15341"/>
    <cellStyle name="Comma 8 2 4 2 2 4" xfId="6650"/>
    <cellStyle name="Comma 8 2 4 2 2 4 2" xfId="12225"/>
    <cellStyle name="Comma 8 2 4 2 2 4 2 2" xfId="18764"/>
    <cellStyle name="Comma 8 2 4 2 2 4 3" xfId="15912"/>
    <cellStyle name="Comma 8 2 4 2 2 5" xfId="8922"/>
    <cellStyle name="Comma 8 2 4 2 2 5 2" xfId="12796"/>
    <cellStyle name="Comma 8 2 4 2 2 5 2 2" xfId="19335"/>
    <cellStyle name="Comma 8 2 4 2 2 5 3" xfId="16483"/>
    <cellStyle name="Comma 8 2 4 2 2 6" xfId="3126"/>
    <cellStyle name="Comma 8 2 4 2 2 6 2" xfId="11083"/>
    <cellStyle name="Comma 8 2 4 2 2 6 2 2" xfId="17622"/>
    <cellStyle name="Comma 8 2 4 2 2 6 3" xfId="14770"/>
    <cellStyle name="Comma 8 2 4 2 2 7" xfId="2554"/>
    <cellStyle name="Comma 8 2 4 2 2 7 2" xfId="14202"/>
    <cellStyle name="Comma 8 2 4 2 2 8" xfId="10515"/>
    <cellStyle name="Comma 8 2 4 2 2 8 2" xfId="17054"/>
    <cellStyle name="Comma 8 2 4 2 2 9" xfId="13630"/>
    <cellStyle name="Comma 8 2 4 2 3" xfId="1639"/>
    <cellStyle name="Comma 8 2 4 2 3 2" xfId="5059"/>
    <cellStyle name="Comma 8 2 4 2 3 2 2" xfId="11825"/>
    <cellStyle name="Comma 8 2 4 2 3 2 2 2" xfId="18364"/>
    <cellStyle name="Comma 8 2 4 2 3 2 3" xfId="15512"/>
    <cellStyle name="Comma 8 2 4 2 3 3" xfId="7331"/>
    <cellStyle name="Comma 8 2 4 2 3 3 2" xfId="12396"/>
    <cellStyle name="Comma 8 2 4 2 3 3 2 2" xfId="18935"/>
    <cellStyle name="Comma 8 2 4 2 3 3 3" xfId="16083"/>
    <cellStyle name="Comma 8 2 4 2 3 4" xfId="9603"/>
    <cellStyle name="Comma 8 2 4 2 3 4 2" xfId="12967"/>
    <cellStyle name="Comma 8 2 4 2 3 4 2 2" xfId="19506"/>
    <cellStyle name="Comma 8 2 4 2 3 4 3" xfId="16654"/>
    <cellStyle name="Comma 8 2 4 2 3 5" xfId="3297"/>
    <cellStyle name="Comma 8 2 4 2 3 5 2" xfId="11254"/>
    <cellStyle name="Comma 8 2 4 2 3 5 2 2" xfId="17793"/>
    <cellStyle name="Comma 8 2 4 2 3 5 3" xfId="14941"/>
    <cellStyle name="Comma 8 2 4 2 3 6" xfId="2722"/>
    <cellStyle name="Comma 8 2 4 2 3 6 2" xfId="14370"/>
    <cellStyle name="Comma 8 2 4 2 3 7" xfId="10683"/>
    <cellStyle name="Comma 8 2 4 2 3 7 2" xfId="17222"/>
    <cellStyle name="Comma 8 2 4 2 3 8" xfId="13801"/>
    <cellStyle name="Comma 8 2 4 2 4" xfId="3924"/>
    <cellStyle name="Comma 8 2 4 2 4 2" xfId="11540"/>
    <cellStyle name="Comma 8 2 4 2 4 2 2" xfId="18079"/>
    <cellStyle name="Comma 8 2 4 2 4 3" xfId="15227"/>
    <cellStyle name="Comma 8 2 4 2 5" xfId="6196"/>
    <cellStyle name="Comma 8 2 4 2 5 2" xfId="12111"/>
    <cellStyle name="Comma 8 2 4 2 5 2 2" xfId="18650"/>
    <cellStyle name="Comma 8 2 4 2 5 3" xfId="15798"/>
    <cellStyle name="Comma 8 2 4 2 6" xfId="8468"/>
    <cellStyle name="Comma 8 2 4 2 6 2" xfId="12682"/>
    <cellStyle name="Comma 8 2 4 2 6 2 2" xfId="19221"/>
    <cellStyle name="Comma 8 2 4 2 6 3" xfId="16369"/>
    <cellStyle name="Comma 8 2 4 2 7" xfId="3012"/>
    <cellStyle name="Comma 8 2 4 2 7 2" xfId="10969"/>
    <cellStyle name="Comma 8 2 4 2 7 2 2" xfId="17508"/>
    <cellStyle name="Comma 8 2 4 2 7 3" xfId="14656"/>
    <cellStyle name="Comma 8 2 4 2 8" xfId="2442"/>
    <cellStyle name="Comma 8 2 4 2 8 2" xfId="14090"/>
    <cellStyle name="Comma 8 2 4 2 9" xfId="10403"/>
    <cellStyle name="Comma 8 2 4 2 9 2" xfId="16942"/>
    <cellStyle name="Comma 8 2 4 3" xfId="1185"/>
    <cellStyle name="Comma 8 2 4 3 2" xfId="2320"/>
    <cellStyle name="Comma 8 2 4 3 2 2" xfId="5740"/>
    <cellStyle name="Comma 8 2 4 3 2 2 2" xfId="11996"/>
    <cellStyle name="Comma 8 2 4 3 2 2 2 2" xfId="18535"/>
    <cellStyle name="Comma 8 2 4 3 2 2 3" xfId="15683"/>
    <cellStyle name="Comma 8 2 4 3 2 3" xfId="8012"/>
    <cellStyle name="Comma 8 2 4 3 2 3 2" xfId="12567"/>
    <cellStyle name="Comma 8 2 4 3 2 3 2 2" xfId="19106"/>
    <cellStyle name="Comma 8 2 4 3 2 3 3" xfId="16254"/>
    <cellStyle name="Comma 8 2 4 3 2 4" xfId="10284"/>
    <cellStyle name="Comma 8 2 4 3 2 4 2" xfId="13138"/>
    <cellStyle name="Comma 8 2 4 3 2 4 2 2" xfId="19677"/>
    <cellStyle name="Comma 8 2 4 3 2 4 3" xfId="16825"/>
    <cellStyle name="Comma 8 2 4 3 2 5" xfId="3468"/>
    <cellStyle name="Comma 8 2 4 3 2 5 2" xfId="11425"/>
    <cellStyle name="Comma 8 2 4 3 2 5 2 2" xfId="17964"/>
    <cellStyle name="Comma 8 2 4 3 2 5 3" xfId="15112"/>
    <cellStyle name="Comma 8 2 4 3 2 6" xfId="2890"/>
    <cellStyle name="Comma 8 2 4 3 2 6 2" xfId="14538"/>
    <cellStyle name="Comma 8 2 4 3 2 7" xfId="10851"/>
    <cellStyle name="Comma 8 2 4 3 2 7 2" xfId="17390"/>
    <cellStyle name="Comma 8 2 4 3 2 8" xfId="13972"/>
    <cellStyle name="Comma 8 2 4 3 3" xfId="4605"/>
    <cellStyle name="Comma 8 2 4 3 3 2" xfId="11711"/>
    <cellStyle name="Comma 8 2 4 3 3 2 2" xfId="18250"/>
    <cellStyle name="Comma 8 2 4 3 3 3" xfId="15398"/>
    <cellStyle name="Comma 8 2 4 3 4" xfId="6877"/>
    <cellStyle name="Comma 8 2 4 3 4 2" xfId="12282"/>
    <cellStyle name="Comma 8 2 4 3 4 2 2" xfId="18821"/>
    <cellStyle name="Comma 8 2 4 3 4 3" xfId="15969"/>
    <cellStyle name="Comma 8 2 4 3 5" xfId="9149"/>
    <cellStyle name="Comma 8 2 4 3 5 2" xfId="12853"/>
    <cellStyle name="Comma 8 2 4 3 5 2 2" xfId="19392"/>
    <cellStyle name="Comma 8 2 4 3 5 3" xfId="16540"/>
    <cellStyle name="Comma 8 2 4 3 6" xfId="3183"/>
    <cellStyle name="Comma 8 2 4 3 6 2" xfId="11140"/>
    <cellStyle name="Comma 8 2 4 3 6 2 2" xfId="17679"/>
    <cellStyle name="Comma 8 2 4 3 6 3" xfId="14827"/>
    <cellStyle name="Comma 8 2 4 3 7" xfId="2610"/>
    <cellStyle name="Comma 8 2 4 3 7 2" xfId="14258"/>
    <cellStyle name="Comma 8 2 4 3 8" xfId="10571"/>
    <cellStyle name="Comma 8 2 4 3 8 2" xfId="17110"/>
    <cellStyle name="Comma 8 2 4 3 9" xfId="13687"/>
    <cellStyle name="Comma 8 2 4 4" xfId="731"/>
    <cellStyle name="Comma 8 2 4 4 2" xfId="1866"/>
    <cellStyle name="Comma 8 2 4 4 2 2" xfId="5286"/>
    <cellStyle name="Comma 8 2 4 4 2 2 2" xfId="11882"/>
    <cellStyle name="Comma 8 2 4 4 2 2 2 2" xfId="18421"/>
    <cellStyle name="Comma 8 2 4 4 2 2 3" xfId="15569"/>
    <cellStyle name="Comma 8 2 4 4 2 3" xfId="7558"/>
    <cellStyle name="Comma 8 2 4 4 2 3 2" xfId="12453"/>
    <cellStyle name="Comma 8 2 4 4 2 3 2 2" xfId="18992"/>
    <cellStyle name="Comma 8 2 4 4 2 3 3" xfId="16140"/>
    <cellStyle name="Comma 8 2 4 4 2 4" xfId="9830"/>
    <cellStyle name="Comma 8 2 4 4 2 4 2" xfId="13024"/>
    <cellStyle name="Comma 8 2 4 4 2 4 2 2" xfId="19563"/>
    <cellStyle name="Comma 8 2 4 4 2 4 3" xfId="16711"/>
    <cellStyle name="Comma 8 2 4 4 2 5" xfId="3354"/>
    <cellStyle name="Comma 8 2 4 4 2 5 2" xfId="11311"/>
    <cellStyle name="Comma 8 2 4 4 2 5 2 2" xfId="17850"/>
    <cellStyle name="Comma 8 2 4 4 2 5 3" xfId="14998"/>
    <cellStyle name="Comma 8 2 4 4 2 6" xfId="2778"/>
    <cellStyle name="Comma 8 2 4 4 2 6 2" xfId="14426"/>
    <cellStyle name="Comma 8 2 4 4 2 7" xfId="10739"/>
    <cellStyle name="Comma 8 2 4 4 2 7 2" xfId="17278"/>
    <cellStyle name="Comma 8 2 4 4 2 8" xfId="13858"/>
    <cellStyle name="Comma 8 2 4 4 3" xfId="4151"/>
    <cellStyle name="Comma 8 2 4 4 3 2" xfId="11597"/>
    <cellStyle name="Comma 8 2 4 4 3 2 2" xfId="18136"/>
    <cellStyle name="Comma 8 2 4 4 3 3" xfId="15284"/>
    <cellStyle name="Comma 8 2 4 4 4" xfId="6423"/>
    <cellStyle name="Comma 8 2 4 4 4 2" xfId="12168"/>
    <cellStyle name="Comma 8 2 4 4 4 2 2" xfId="18707"/>
    <cellStyle name="Comma 8 2 4 4 4 3" xfId="15855"/>
    <cellStyle name="Comma 8 2 4 4 5" xfId="8695"/>
    <cellStyle name="Comma 8 2 4 4 5 2" xfId="12739"/>
    <cellStyle name="Comma 8 2 4 4 5 2 2" xfId="19278"/>
    <cellStyle name="Comma 8 2 4 4 5 3" xfId="16426"/>
    <cellStyle name="Comma 8 2 4 4 6" xfId="3069"/>
    <cellStyle name="Comma 8 2 4 4 6 2" xfId="11026"/>
    <cellStyle name="Comma 8 2 4 4 6 2 2" xfId="17565"/>
    <cellStyle name="Comma 8 2 4 4 6 3" xfId="14713"/>
    <cellStyle name="Comma 8 2 4 4 7" xfId="2498"/>
    <cellStyle name="Comma 8 2 4 4 7 2" xfId="14146"/>
    <cellStyle name="Comma 8 2 4 4 8" xfId="10459"/>
    <cellStyle name="Comma 8 2 4 4 8 2" xfId="16998"/>
    <cellStyle name="Comma 8 2 4 4 9" xfId="13573"/>
    <cellStyle name="Comma 8 2 4 5" xfId="1412"/>
    <cellStyle name="Comma 8 2 4 5 2" xfId="4832"/>
    <cellStyle name="Comma 8 2 4 5 2 2" xfId="11768"/>
    <cellStyle name="Comma 8 2 4 5 2 2 2" xfId="18307"/>
    <cellStyle name="Comma 8 2 4 5 2 3" xfId="15455"/>
    <cellStyle name="Comma 8 2 4 5 3" xfId="7104"/>
    <cellStyle name="Comma 8 2 4 5 3 2" xfId="12339"/>
    <cellStyle name="Comma 8 2 4 5 3 2 2" xfId="18878"/>
    <cellStyle name="Comma 8 2 4 5 3 3" xfId="16026"/>
    <cellStyle name="Comma 8 2 4 5 4" xfId="9376"/>
    <cellStyle name="Comma 8 2 4 5 4 2" xfId="12910"/>
    <cellStyle name="Comma 8 2 4 5 4 2 2" xfId="19449"/>
    <cellStyle name="Comma 8 2 4 5 4 3" xfId="16597"/>
    <cellStyle name="Comma 8 2 4 5 5" xfId="3240"/>
    <cellStyle name="Comma 8 2 4 5 5 2" xfId="11197"/>
    <cellStyle name="Comma 8 2 4 5 5 2 2" xfId="17736"/>
    <cellStyle name="Comma 8 2 4 5 5 3" xfId="14884"/>
    <cellStyle name="Comma 8 2 4 5 6" xfId="2666"/>
    <cellStyle name="Comma 8 2 4 5 6 2" xfId="14314"/>
    <cellStyle name="Comma 8 2 4 5 7" xfId="10627"/>
    <cellStyle name="Comma 8 2 4 5 7 2" xfId="17166"/>
    <cellStyle name="Comma 8 2 4 5 8" xfId="13744"/>
    <cellStyle name="Comma 8 2 4 6" xfId="3697"/>
    <cellStyle name="Comma 8 2 4 6 2" xfId="11483"/>
    <cellStyle name="Comma 8 2 4 6 2 2" xfId="18022"/>
    <cellStyle name="Comma 8 2 4 6 3" xfId="15170"/>
    <cellStyle name="Comma 8 2 4 7" xfId="5969"/>
    <cellStyle name="Comma 8 2 4 7 2" xfId="12054"/>
    <cellStyle name="Comma 8 2 4 7 2 2" xfId="18593"/>
    <cellStyle name="Comma 8 2 4 7 3" xfId="15741"/>
    <cellStyle name="Comma 8 2 4 8" xfId="8241"/>
    <cellStyle name="Comma 8 2 4 8 2" xfId="12625"/>
    <cellStyle name="Comma 8 2 4 8 2 2" xfId="19164"/>
    <cellStyle name="Comma 8 2 4 8 3" xfId="16312"/>
    <cellStyle name="Comma 8 2 4 9" xfId="2955"/>
    <cellStyle name="Comma 8 2 4 9 2" xfId="10912"/>
    <cellStyle name="Comma 8 2 4 9 2 2" xfId="17451"/>
    <cellStyle name="Comma 8 2 4 9 3" xfId="14599"/>
    <cellStyle name="Comma 8 2 5" xfId="333"/>
    <cellStyle name="Comma 8 2 5 10" xfId="13473"/>
    <cellStyle name="Comma 8 2 5 2" xfId="787"/>
    <cellStyle name="Comma 8 2 5 2 2" xfId="1922"/>
    <cellStyle name="Comma 8 2 5 2 2 2" xfId="5342"/>
    <cellStyle name="Comma 8 2 5 2 2 2 2" xfId="11896"/>
    <cellStyle name="Comma 8 2 5 2 2 2 2 2" xfId="18435"/>
    <cellStyle name="Comma 8 2 5 2 2 2 3" xfId="15583"/>
    <cellStyle name="Comma 8 2 5 2 2 3" xfId="7614"/>
    <cellStyle name="Comma 8 2 5 2 2 3 2" xfId="12467"/>
    <cellStyle name="Comma 8 2 5 2 2 3 2 2" xfId="19006"/>
    <cellStyle name="Comma 8 2 5 2 2 3 3" xfId="16154"/>
    <cellStyle name="Comma 8 2 5 2 2 4" xfId="9886"/>
    <cellStyle name="Comma 8 2 5 2 2 4 2" xfId="13038"/>
    <cellStyle name="Comma 8 2 5 2 2 4 2 2" xfId="19577"/>
    <cellStyle name="Comma 8 2 5 2 2 4 3" xfId="16725"/>
    <cellStyle name="Comma 8 2 5 2 2 5" xfId="3368"/>
    <cellStyle name="Comma 8 2 5 2 2 5 2" xfId="11325"/>
    <cellStyle name="Comma 8 2 5 2 2 5 2 2" xfId="17864"/>
    <cellStyle name="Comma 8 2 5 2 2 5 3" xfId="15012"/>
    <cellStyle name="Comma 8 2 5 2 2 6" xfId="2792"/>
    <cellStyle name="Comma 8 2 5 2 2 6 2" xfId="14440"/>
    <cellStyle name="Comma 8 2 5 2 2 7" xfId="10753"/>
    <cellStyle name="Comma 8 2 5 2 2 7 2" xfId="17292"/>
    <cellStyle name="Comma 8 2 5 2 2 8" xfId="13872"/>
    <cellStyle name="Comma 8 2 5 2 3" xfId="4207"/>
    <cellStyle name="Comma 8 2 5 2 3 2" xfId="11611"/>
    <cellStyle name="Comma 8 2 5 2 3 2 2" xfId="18150"/>
    <cellStyle name="Comma 8 2 5 2 3 3" xfId="15298"/>
    <cellStyle name="Comma 8 2 5 2 4" xfId="6479"/>
    <cellStyle name="Comma 8 2 5 2 4 2" xfId="12182"/>
    <cellStyle name="Comma 8 2 5 2 4 2 2" xfId="18721"/>
    <cellStyle name="Comma 8 2 5 2 4 3" xfId="15869"/>
    <cellStyle name="Comma 8 2 5 2 5" xfId="8751"/>
    <cellStyle name="Comma 8 2 5 2 5 2" xfId="12753"/>
    <cellStyle name="Comma 8 2 5 2 5 2 2" xfId="19292"/>
    <cellStyle name="Comma 8 2 5 2 5 3" xfId="16440"/>
    <cellStyle name="Comma 8 2 5 2 6" xfId="3083"/>
    <cellStyle name="Comma 8 2 5 2 6 2" xfId="11040"/>
    <cellStyle name="Comma 8 2 5 2 6 2 2" xfId="17579"/>
    <cellStyle name="Comma 8 2 5 2 6 3" xfId="14727"/>
    <cellStyle name="Comma 8 2 5 2 7" xfId="2512"/>
    <cellStyle name="Comma 8 2 5 2 7 2" xfId="14160"/>
    <cellStyle name="Comma 8 2 5 2 8" xfId="10473"/>
    <cellStyle name="Comma 8 2 5 2 8 2" xfId="17012"/>
    <cellStyle name="Comma 8 2 5 2 9" xfId="13587"/>
    <cellStyle name="Comma 8 2 5 3" xfId="1468"/>
    <cellStyle name="Comma 8 2 5 3 2" xfId="4888"/>
    <cellStyle name="Comma 8 2 5 3 2 2" xfId="11782"/>
    <cellStyle name="Comma 8 2 5 3 2 2 2" xfId="18321"/>
    <cellStyle name="Comma 8 2 5 3 2 3" xfId="15469"/>
    <cellStyle name="Comma 8 2 5 3 3" xfId="7160"/>
    <cellStyle name="Comma 8 2 5 3 3 2" xfId="12353"/>
    <cellStyle name="Comma 8 2 5 3 3 2 2" xfId="18892"/>
    <cellStyle name="Comma 8 2 5 3 3 3" xfId="16040"/>
    <cellStyle name="Comma 8 2 5 3 4" xfId="9432"/>
    <cellStyle name="Comma 8 2 5 3 4 2" xfId="12924"/>
    <cellStyle name="Comma 8 2 5 3 4 2 2" xfId="19463"/>
    <cellStyle name="Comma 8 2 5 3 4 3" xfId="16611"/>
    <cellStyle name="Comma 8 2 5 3 5" xfId="3254"/>
    <cellStyle name="Comma 8 2 5 3 5 2" xfId="11211"/>
    <cellStyle name="Comma 8 2 5 3 5 2 2" xfId="17750"/>
    <cellStyle name="Comma 8 2 5 3 5 3" xfId="14898"/>
    <cellStyle name="Comma 8 2 5 3 6" xfId="2680"/>
    <cellStyle name="Comma 8 2 5 3 6 2" xfId="14328"/>
    <cellStyle name="Comma 8 2 5 3 7" xfId="10641"/>
    <cellStyle name="Comma 8 2 5 3 7 2" xfId="17180"/>
    <cellStyle name="Comma 8 2 5 3 8" xfId="13758"/>
    <cellStyle name="Comma 8 2 5 4" xfId="3753"/>
    <cellStyle name="Comma 8 2 5 4 2" xfId="11497"/>
    <cellStyle name="Comma 8 2 5 4 2 2" xfId="18036"/>
    <cellStyle name="Comma 8 2 5 4 3" xfId="15184"/>
    <cellStyle name="Comma 8 2 5 5" xfId="6025"/>
    <cellStyle name="Comma 8 2 5 5 2" xfId="12068"/>
    <cellStyle name="Comma 8 2 5 5 2 2" xfId="18607"/>
    <cellStyle name="Comma 8 2 5 5 3" xfId="15755"/>
    <cellStyle name="Comma 8 2 5 6" xfId="8297"/>
    <cellStyle name="Comma 8 2 5 6 2" xfId="12639"/>
    <cellStyle name="Comma 8 2 5 6 2 2" xfId="19178"/>
    <cellStyle name="Comma 8 2 5 6 3" xfId="16326"/>
    <cellStyle name="Comma 8 2 5 7" xfId="2969"/>
    <cellStyle name="Comma 8 2 5 7 2" xfId="10926"/>
    <cellStyle name="Comma 8 2 5 7 2 2" xfId="17465"/>
    <cellStyle name="Comma 8 2 5 7 3" xfId="14613"/>
    <cellStyle name="Comma 8 2 5 8" xfId="2400"/>
    <cellStyle name="Comma 8 2 5 8 2" xfId="14048"/>
    <cellStyle name="Comma 8 2 5 9" xfId="10361"/>
    <cellStyle name="Comma 8 2 5 9 2" xfId="16900"/>
    <cellStyle name="Comma 8 2 6" xfId="1014"/>
    <cellStyle name="Comma 8 2 6 2" xfId="2149"/>
    <cellStyle name="Comma 8 2 6 2 2" xfId="5569"/>
    <cellStyle name="Comma 8 2 6 2 2 2" xfId="11953"/>
    <cellStyle name="Comma 8 2 6 2 2 2 2" xfId="18492"/>
    <cellStyle name="Comma 8 2 6 2 2 3" xfId="15640"/>
    <cellStyle name="Comma 8 2 6 2 3" xfId="7841"/>
    <cellStyle name="Comma 8 2 6 2 3 2" xfId="12524"/>
    <cellStyle name="Comma 8 2 6 2 3 2 2" xfId="19063"/>
    <cellStyle name="Comma 8 2 6 2 3 3" xfId="16211"/>
    <cellStyle name="Comma 8 2 6 2 4" xfId="10113"/>
    <cellStyle name="Comma 8 2 6 2 4 2" xfId="13095"/>
    <cellStyle name="Comma 8 2 6 2 4 2 2" xfId="19634"/>
    <cellStyle name="Comma 8 2 6 2 4 3" xfId="16782"/>
    <cellStyle name="Comma 8 2 6 2 5" xfId="3425"/>
    <cellStyle name="Comma 8 2 6 2 5 2" xfId="11382"/>
    <cellStyle name="Comma 8 2 6 2 5 2 2" xfId="17921"/>
    <cellStyle name="Comma 8 2 6 2 5 3" xfId="15069"/>
    <cellStyle name="Comma 8 2 6 2 6" xfId="2848"/>
    <cellStyle name="Comma 8 2 6 2 6 2" xfId="14496"/>
    <cellStyle name="Comma 8 2 6 2 7" xfId="10809"/>
    <cellStyle name="Comma 8 2 6 2 7 2" xfId="17348"/>
    <cellStyle name="Comma 8 2 6 2 8" xfId="13929"/>
    <cellStyle name="Comma 8 2 6 3" xfId="4434"/>
    <cellStyle name="Comma 8 2 6 3 2" xfId="11668"/>
    <cellStyle name="Comma 8 2 6 3 2 2" xfId="18207"/>
    <cellStyle name="Comma 8 2 6 3 3" xfId="15355"/>
    <cellStyle name="Comma 8 2 6 4" xfId="6706"/>
    <cellStyle name="Comma 8 2 6 4 2" xfId="12239"/>
    <cellStyle name="Comma 8 2 6 4 2 2" xfId="18778"/>
    <cellStyle name="Comma 8 2 6 4 3" xfId="15926"/>
    <cellStyle name="Comma 8 2 6 5" xfId="8978"/>
    <cellStyle name="Comma 8 2 6 5 2" xfId="12810"/>
    <cellStyle name="Comma 8 2 6 5 2 2" xfId="19349"/>
    <cellStyle name="Comma 8 2 6 5 3" xfId="16497"/>
    <cellStyle name="Comma 8 2 6 6" xfId="3140"/>
    <cellStyle name="Comma 8 2 6 6 2" xfId="11097"/>
    <cellStyle name="Comma 8 2 6 6 2 2" xfId="17636"/>
    <cellStyle name="Comma 8 2 6 6 3" xfId="14784"/>
    <cellStyle name="Comma 8 2 6 7" xfId="2568"/>
    <cellStyle name="Comma 8 2 6 7 2" xfId="14216"/>
    <cellStyle name="Comma 8 2 6 8" xfId="10529"/>
    <cellStyle name="Comma 8 2 6 8 2" xfId="17068"/>
    <cellStyle name="Comma 8 2 6 9" xfId="13644"/>
    <cellStyle name="Comma 8 2 7" xfId="560"/>
    <cellStyle name="Comma 8 2 7 2" xfId="1695"/>
    <cellStyle name="Comma 8 2 7 2 2" xfId="5115"/>
    <cellStyle name="Comma 8 2 7 2 2 2" xfId="11839"/>
    <cellStyle name="Comma 8 2 7 2 2 2 2" xfId="18378"/>
    <cellStyle name="Comma 8 2 7 2 2 3" xfId="15526"/>
    <cellStyle name="Comma 8 2 7 2 3" xfId="7387"/>
    <cellStyle name="Comma 8 2 7 2 3 2" xfId="12410"/>
    <cellStyle name="Comma 8 2 7 2 3 2 2" xfId="18949"/>
    <cellStyle name="Comma 8 2 7 2 3 3" xfId="16097"/>
    <cellStyle name="Comma 8 2 7 2 4" xfId="9659"/>
    <cellStyle name="Comma 8 2 7 2 4 2" xfId="12981"/>
    <cellStyle name="Comma 8 2 7 2 4 2 2" xfId="19520"/>
    <cellStyle name="Comma 8 2 7 2 4 3" xfId="16668"/>
    <cellStyle name="Comma 8 2 7 2 5" xfId="3311"/>
    <cellStyle name="Comma 8 2 7 2 5 2" xfId="11268"/>
    <cellStyle name="Comma 8 2 7 2 5 2 2" xfId="17807"/>
    <cellStyle name="Comma 8 2 7 2 5 3" xfId="14955"/>
    <cellStyle name="Comma 8 2 7 2 6" xfId="2736"/>
    <cellStyle name="Comma 8 2 7 2 6 2" xfId="14384"/>
    <cellStyle name="Comma 8 2 7 2 7" xfId="10697"/>
    <cellStyle name="Comma 8 2 7 2 7 2" xfId="17236"/>
    <cellStyle name="Comma 8 2 7 2 8" xfId="13815"/>
    <cellStyle name="Comma 8 2 7 3" xfId="3980"/>
    <cellStyle name="Comma 8 2 7 3 2" xfId="11554"/>
    <cellStyle name="Comma 8 2 7 3 2 2" xfId="18093"/>
    <cellStyle name="Comma 8 2 7 3 3" xfId="15241"/>
    <cellStyle name="Comma 8 2 7 4" xfId="6252"/>
    <cellStyle name="Comma 8 2 7 4 2" xfId="12125"/>
    <cellStyle name="Comma 8 2 7 4 2 2" xfId="18664"/>
    <cellStyle name="Comma 8 2 7 4 3" xfId="15812"/>
    <cellStyle name="Comma 8 2 7 5" xfId="8524"/>
    <cellStyle name="Comma 8 2 7 5 2" xfId="12696"/>
    <cellStyle name="Comma 8 2 7 5 2 2" xfId="19235"/>
    <cellStyle name="Comma 8 2 7 5 3" xfId="16383"/>
    <cellStyle name="Comma 8 2 7 6" xfId="3026"/>
    <cellStyle name="Comma 8 2 7 6 2" xfId="10983"/>
    <cellStyle name="Comma 8 2 7 6 2 2" xfId="17522"/>
    <cellStyle name="Comma 8 2 7 6 3" xfId="14670"/>
    <cellStyle name="Comma 8 2 7 7" xfId="2456"/>
    <cellStyle name="Comma 8 2 7 7 2" xfId="14104"/>
    <cellStyle name="Comma 8 2 7 8" xfId="10417"/>
    <cellStyle name="Comma 8 2 7 8 2" xfId="16956"/>
    <cellStyle name="Comma 8 2 7 9" xfId="13530"/>
    <cellStyle name="Comma 8 2 8" xfId="1241"/>
    <cellStyle name="Comma 8 2 8 2" xfId="4661"/>
    <cellStyle name="Comma 8 2 8 2 2" xfId="11725"/>
    <cellStyle name="Comma 8 2 8 2 2 2" xfId="18264"/>
    <cellStyle name="Comma 8 2 8 2 3" xfId="15412"/>
    <cellStyle name="Comma 8 2 8 3" xfId="6933"/>
    <cellStyle name="Comma 8 2 8 3 2" xfId="12296"/>
    <cellStyle name="Comma 8 2 8 3 2 2" xfId="18835"/>
    <cellStyle name="Comma 8 2 8 3 3" xfId="15983"/>
    <cellStyle name="Comma 8 2 8 4" xfId="9205"/>
    <cellStyle name="Comma 8 2 8 4 2" xfId="12867"/>
    <cellStyle name="Comma 8 2 8 4 2 2" xfId="19406"/>
    <cellStyle name="Comma 8 2 8 4 3" xfId="16554"/>
    <cellStyle name="Comma 8 2 8 5" xfId="3197"/>
    <cellStyle name="Comma 8 2 8 5 2" xfId="11154"/>
    <cellStyle name="Comma 8 2 8 5 2 2" xfId="17693"/>
    <cellStyle name="Comma 8 2 8 5 3" xfId="14841"/>
    <cellStyle name="Comma 8 2 8 6" xfId="2624"/>
    <cellStyle name="Comma 8 2 8 6 2" xfId="14272"/>
    <cellStyle name="Comma 8 2 8 7" xfId="10585"/>
    <cellStyle name="Comma 8 2 8 7 2" xfId="17124"/>
    <cellStyle name="Comma 8 2 8 8" xfId="13701"/>
    <cellStyle name="Comma 8 2 9" xfId="3526"/>
    <cellStyle name="Comma 8 2 9 2" xfId="11440"/>
    <cellStyle name="Comma 8 2 9 2 2" xfId="17979"/>
    <cellStyle name="Comma 8 2 9 3" xfId="15127"/>
    <cellStyle name="Comma 8 3" xfId="179"/>
    <cellStyle name="Comma 8 3 10" xfId="2364"/>
    <cellStyle name="Comma 8 3 10 2" xfId="14012"/>
    <cellStyle name="Comma 8 3 11" xfId="10325"/>
    <cellStyle name="Comma 8 3 11 2" xfId="16864"/>
    <cellStyle name="Comma 8 3 12" xfId="13436"/>
    <cellStyle name="Comma 8 3 2" xfId="417"/>
    <cellStyle name="Comma 8 3 2 10" xfId="13494"/>
    <cellStyle name="Comma 8 3 2 2" xfId="871"/>
    <cellStyle name="Comma 8 3 2 2 2" xfId="2006"/>
    <cellStyle name="Comma 8 3 2 2 2 2" xfId="5426"/>
    <cellStyle name="Comma 8 3 2 2 2 2 2" xfId="11917"/>
    <cellStyle name="Comma 8 3 2 2 2 2 2 2" xfId="18456"/>
    <cellStyle name="Comma 8 3 2 2 2 2 3" xfId="15604"/>
    <cellStyle name="Comma 8 3 2 2 2 3" xfId="7698"/>
    <cellStyle name="Comma 8 3 2 2 2 3 2" xfId="12488"/>
    <cellStyle name="Comma 8 3 2 2 2 3 2 2" xfId="19027"/>
    <cellStyle name="Comma 8 3 2 2 2 3 3" xfId="16175"/>
    <cellStyle name="Comma 8 3 2 2 2 4" xfId="9970"/>
    <cellStyle name="Comma 8 3 2 2 2 4 2" xfId="13059"/>
    <cellStyle name="Comma 8 3 2 2 2 4 2 2" xfId="19598"/>
    <cellStyle name="Comma 8 3 2 2 2 4 3" xfId="16746"/>
    <cellStyle name="Comma 8 3 2 2 2 5" xfId="3389"/>
    <cellStyle name="Comma 8 3 2 2 2 5 2" xfId="11346"/>
    <cellStyle name="Comma 8 3 2 2 2 5 2 2" xfId="17885"/>
    <cellStyle name="Comma 8 3 2 2 2 5 3" xfId="15033"/>
    <cellStyle name="Comma 8 3 2 2 2 6" xfId="2813"/>
    <cellStyle name="Comma 8 3 2 2 2 6 2" xfId="14461"/>
    <cellStyle name="Comma 8 3 2 2 2 7" xfId="10774"/>
    <cellStyle name="Comma 8 3 2 2 2 7 2" xfId="17313"/>
    <cellStyle name="Comma 8 3 2 2 2 8" xfId="13893"/>
    <cellStyle name="Comma 8 3 2 2 3" xfId="4291"/>
    <cellStyle name="Comma 8 3 2 2 3 2" xfId="11632"/>
    <cellStyle name="Comma 8 3 2 2 3 2 2" xfId="18171"/>
    <cellStyle name="Comma 8 3 2 2 3 3" xfId="15319"/>
    <cellStyle name="Comma 8 3 2 2 4" xfId="6563"/>
    <cellStyle name="Comma 8 3 2 2 4 2" xfId="12203"/>
    <cellStyle name="Comma 8 3 2 2 4 2 2" xfId="18742"/>
    <cellStyle name="Comma 8 3 2 2 4 3" xfId="15890"/>
    <cellStyle name="Comma 8 3 2 2 5" xfId="8835"/>
    <cellStyle name="Comma 8 3 2 2 5 2" xfId="12774"/>
    <cellStyle name="Comma 8 3 2 2 5 2 2" xfId="19313"/>
    <cellStyle name="Comma 8 3 2 2 5 3" xfId="16461"/>
    <cellStyle name="Comma 8 3 2 2 6" xfId="3104"/>
    <cellStyle name="Comma 8 3 2 2 6 2" xfId="11061"/>
    <cellStyle name="Comma 8 3 2 2 6 2 2" xfId="17600"/>
    <cellStyle name="Comma 8 3 2 2 6 3" xfId="14748"/>
    <cellStyle name="Comma 8 3 2 2 7" xfId="2533"/>
    <cellStyle name="Comma 8 3 2 2 7 2" xfId="14181"/>
    <cellStyle name="Comma 8 3 2 2 8" xfId="10494"/>
    <cellStyle name="Comma 8 3 2 2 8 2" xfId="17033"/>
    <cellStyle name="Comma 8 3 2 2 9" xfId="13608"/>
    <cellStyle name="Comma 8 3 2 3" xfId="1552"/>
    <cellStyle name="Comma 8 3 2 3 2" xfId="4972"/>
    <cellStyle name="Comma 8 3 2 3 2 2" xfId="11803"/>
    <cellStyle name="Comma 8 3 2 3 2 2 2" xfId="18342"/>
    <cellStyle name="Comma 8 3 2 3 2 3" xfId="15490"/>
    <cellStyle name="Comma 8 3 2 3 3" xfId="7244"/>
    <cellStyle name="Comma 8 3 2 3 3 2" xfId="12374"/>
    <cellStyle name="Comma 8 3 2 3 3 2 2" xfId="18913"/>
    <cellStyle name="Comma 8 3 2 3 3 3" xfId="16061"/>
    <cellStyle name="Comma 8 3 2 3 4" xfId="9516"/>
    <cellStyle name="Comma 8 3 2 3 4 2" xfId="12945"/>
    <cellStyle name="Comma 8 3 2 3 4 2 2" xfId="19484"/>
    <cellStyle name="Comma 8 3 2 3 4 3" xfId="16632"/>
    <cellStyle name="Comma 8 3 2 3 5" xfId="3275"/>
    <cellStyle name="Comma 8 3 2 3 5 2" xfId="11232"/>
    <cellStyle name="Comma 8 3 2 3 5 2 2" xfId="17771"/>
    <cellStyle name="Comma 8 3 2 3 5 3" xfId="14919"/>
    <cellStyle name="Comma 8 3 2 3 6" xfId="2701"/>
    <cellStyle name="Comma 8 3 2 3 6 2" xfId="14349"/>
    <cellStyle name="Comma 8 3 2 3 7" xfId="10662"/>
    <cellStyle name="Comma 8 3 2 3 7 2" xfId="17201"/>
    <cellStyle name="Comma 8 3 2 3 8" xfId="13779"/>
    <cellStyle name="Comma 8 3 2 4" xfId="3837"/>
    <cellStyle name="Comma 8 3 2 4 2" xfId="11518"/>
    <cellStyle name="Comma 8 3 2 4 2 2" xfId="18057"/>
    <cellStyle name="Comma 8 3 2 4 3" xfId="15205"/>
    <cellStyle name="Comma 8 3 2 5" xfId="6109"/>
    <cellStyle name="Comma 8 3 2 5 2" xfId="12089"/>
    <cellStyle name="Comma 8 3 2 5 2 2" xfId="18628"/>
    <cellStyle name="Comma 8 3 2 5 3" xfId="15776"/>
    <cellStyle name="Comma 8 3 2 6" xfId="8381"/>
    <cellStyle name="Comma 8 3 2 6 2" xfId="12660"/>
    <cellStyle name="Comma 8 3 2 6 2 2" xfId="19199"/>
    <cellStyle name="Comma 8 3 2 6 3" xfId="16347"/>
    <cellStyle name="Comma 8 3 2 7" xfId="2990"/>
    <cellStyle name="Comma 8 3 2 7 2" xfId="10947"/>
    <cellStyle name="Comma 8 3 2 7 2 2" xfId="17486"/>
    <cellStyle name="Comma 8 3 2 7 3" xfId="14634"/>
    <cellStyle name="Comma 8 3 2 8" xfId="2421"/>
    <cellStyle name="Comma 8 3 2 8 2" xfId="14069"/>
    <cellStyle name="Comma 8 3 2 9" xfId="10382"/>
    <cellStyle name="Comma 8 3 2 9 2" xfId="16921"/>
    <cellStyle name="Comma 8 3 3" xfId="1098"/>
    <cellStyle name="Comma 8 3 3 2" xfId="2233"/>
    <cellStyle name="Comma 8 3 3 2 2" xfId="5653"/>
    <cellStyle name="Comma 8 3 3 2 2 2" xfId="11974"/>
    <cellStyle name="Comma 8 3 3 2 2 2 2" xfId="18513"/>
    <cellStyle name="Comma 8 3 3 2 2 3" xfId="15661"/>
    <cellStyle name="Comma 8 3 3 2 3" xfId="7925"/>
    <cellStyle name="Comma 8 3 3 2 3 2" xfId="12545"/>
    <cellStyle name="Comma 8 3 3 2 3 2 2" xfId="19084"/>
    <cellStyle name="Comma 8 3 3 2 3 3" xfId="16232"/>
    <cellStyle name="Comma 8 3 3 2 4" xfId="10197"/>
    <cellStyle name="Comma 8 3 3 2 4 2" xfId="13116"/>
    <cellStyle name="Comma 8 3 3 2 4 2 2" xfId="19655"/>
    <cellStyle name="Comma 8 3 3 2 4 3" xfId="16803"/>
    <cellStyle name="Comma 8 3 3 2 5" xfId="3446"/>
    <cellStyle name="Comma 8 3 3 2 5 2" xfId="11403"/>
    <cellStyle name="Comma 8 3 3 2 5 2 2" xfId="17942"/>
    <cellStyle name="Comma 8 3 3 2 5 3" xfId="15090"/>
    <cellStyle name="Comma 8 3 3 2 6" xfId="2869"/>
    <cellStyle name="Comma 8 3 3 2 6 2" xfId="14517"/>
    <cellStyle name="Comma 8 3 3 2 7" xfId="10830"/>
    <cellStyle name="Comma 8 3 3 2 7 2" xfId="17369"/>
    <cellStyle name="Comma 8 3 3 2 8" xfId="13950"/>
    <cellStyle name="Comma 8 3 3 3" xfId="4518"/>
    <cellStyle name="Comma 8 3 3 3 2" xfId="11689"/>
    <cellStyle name="Comma 8 3 3 3 2 2" xfId="18228"/>
    <cellStyle name="Comma 8 3 3 3 3" xfId="15376"/>
    <cellStyle name="Comma 8 3 3 4" xfId="6790"/>
    <cellStyle name="Comma 8 3 3 4 2" xfId="12260"/>
    <cellStyle name="Comma 8 3 3 4 2 2" xfId="18799"/>
    <cellStyle name="Comma 8 3 3 4 3" xfId="15947"/>
    <cellStyle name="Comma 8 3 3 5" xfId="9062"/>
    <cellStyle name="Comma 8 3 3 5 2" xfId="12831"/>
    <cellStyle name="Comma 8 3 3 5 2 2" xfId="19370"/>
    <cellStyle name="Comma 8 3 3 5 3" xfId="16518"/>
    <cellStyle name="Comma 8 3 3 6" xfId="3161"/>
    <cellStyle name="Comma 8 3 3 6 2" xfId="11118"/>
    <cellStyle name="Comma 8 3 3 6 2 2" xfId="17657"/>
    <cellStyle name="Comma 8 3 3 6 3" xfId="14805"/>
    <cellStyle name="Comma 8 3 3 7" xfId="2589"/>
    <cellStyle name="Comma 8 3 3 7 2" xfId="14237"/>
    <cellStyle name="Comma 8 3 3 8" xfId="10550"/>
    <cellStyle name="Comma 8 3 3 8 2" xfId="17089"/>
    <cellStyle name="Comma 8 3 3 9" xfId="13665"/>
    <cellStyle name="Comma 8 3 4" xfId="644"/>
    <cellStyle name="Comma 8 3 4 2" xfId="1779"/>
    <cellStyle name="Comma 8 3 4 2 2" xfId="5199"/>
    <cellStyle name="Comma 8 3 4 2 2 2" xfId="11860"/>
    <cellStyle name="Comma 8 3 4 2 2 2 2" xfId="18399"/>
    <cellStyle name="Comma 8 3 4 2 2 3" xfId="15547"/>
    <cellStyle name="Comma 8 3 4 2 3" xfId="7471"/>
    <cellStyle name="Comma 8 3 4 2 3 2" xfId="12431"/>
    <cellStyle name="Comma 8 3 4 2 3 2 2" xfId="18970"/>
    <cellStyle name="Comma 8 3 4 2 3 3" xfId="16118"/>
    <cellStyle name="Comma 8 3 4 2 4" xfId="9743"/>
    <cellStyle name="Comma 8 3 4 2 4 2" xfId="13002"/>
    <cellStyle name="Comma 8 3 4 2 4 2 2" xfId="19541"/>
    <cellStyle name="Comma 8 3 4 2 4 3" xfId="16689"/>
    <cellStyle name="Comma 8 3 4 2 5" xfId="3332"/>
    <cellStyle name="Comma 8 3 4 2 5 2" xfId="11289"/>
    <cellStyle name="Comma 8 3 4 2 5 2 2" xfId="17828"/>
    <cellStyle name="Comma 8 3 4 2 5 3" xfId="14976"/>
    <cellStyle name="Comma 8 3 4 2 6" xfId="2757"/>
    <cellStyle name="Comma 8 3 4 2 6 2" xfId="14405"/>
    <cellStyle name="Comma 8 3 4 2 7" xfId="10718"/>
    <cellStyle name="Comma 8 3 4 2 7 2" xfId="17257"/>
    <cellStyle name="Comma 8 3 4 2 8" xfId="13836"/>
    <cellStyle name="Comma 8 3 4 3" xfId="4064"/>
    <cellStyle name="Comma 8 3 4 3 2" xfId="11575"/>
    <cellStyle name="Comma 8 3 4 3 2 2" xfId="18114"/>
    <cellStyle name="Comma 8 3 4 3 3" xfId="15262"/>
    <cellStyle name="Comma 8 3 4 4" xfId="6336"/>
    <cellStyle name="Comma 8 3 4 4 2" xfId="12146"/>
    <cellStyle name="Comma 8 3 4 4 2 2" xfId="18685"/>
    <cellStyle name="Comma 8 3 4 4 3" xfId="15833"/>
    <cellStyle name="Comma 8 3 4 5" xfId="8608"/>
    <cellStyle name="Comma 8 3 4 5 2" xfId="12717"/>
    <cellStyle name="Comma 8 3 4 5 2 2" xfId="19256"/>
    <cellStyle name="Comma 8 3 4 5 3" xfId="16404"/>
    <cellStyle name="Comma 8 3 4 6" xfId="3047"/>
    <cellStyle name="Comma 8 3 4 6 2" xfId="11004"/>
    <cellStyle name="Comma 8 3 4 6 2 2" xfId="17543"/>
    <cellStyle name="Comma 8 3 4 6 3" xfId="14691"/>
    <cellStyle name="Comma 8 3 4 7" xfId="2477"/>
    <cellStyle name="Comma 8 3 4 7 2" xfId="14125"/>
    <cellStyle name="Comma 8 3 4 8" xfId="10438"/>
    <cellStyle name="Comma 8 3 4 8 2" xfId="16977"/>
    <cellStyle name="Comma 8 3 4 9" xfId="13551"/>
    <cellStyle name="Comma 8 3 5" xfId="1325"/>
    <cellStyle name="Comma 8 3 5 2" xfId="4745"/>
    <cellStyle name="Comma 8 3 5 2 2" xfId="11746"/>
    <cellStyle name="Comma 8 3 5 2 2 2" xfId="18285"/>
    <cellStyle name="Comma 8 3 5 2 3" xfId="15433"/>
    <cellStyle name="Comma 8 3 5 3" xfId="7017"/>
    <cellStyle name="Comma 8 3 5 3 2" xfId="12317"/>
    <cellStyle name="Comma 8 3 5 3 2 2" xfId="18856"/>
    <cellStyle name="Comma 8 3 5 3 3" xfId="16004"/>
    <cellStyle name="Comma 8 3 5 4" xfId="9289"/>
    <cellStyle name="Comma 8 3 5 4 2" xfId="12888"/>
    <cellStyle name="Comma 8 3 5 4 2 2" xfId="19427"/>
    <cellStyle name="Comma 8 3 5 4 3" xfId="16575"/>
    <cellStyle name="Comma 8 3 5 5" xfId="3218"/>
    <cellStyle name="Comma 8 3 5 5 2" xfId="11175"/>
    <cellStyle name="Comma 8 3 5 5 2 2" xfId="17714"/>
    <cellStyle name="Comma 8 3 5 5 3" xfId="14862"/>
    <cellStyle name="Comma 8 3 5 6" xfId="2645"/>
    <cellStyle name="Comma 8 3 5 6 2" xfId="14293"/>
    <cellStyle name="Comma 8 3 5 7" xfId="10606"/>
    <cellStyle name="Comma 8 3 5 7 2" xfId="17145"/>
    <cellStyle name="Comma 8 3 5 8" xfId="13722"/>
    <cellStyle name="Comma 8 3 6" xfId="3610"/>
    <cellStyle name="Comma 8 3 6 2" xfId="11461"/>
    <cellStyle name="Comma 8 3 6 2 2" xfId="18000"/>
    <cellStyle name="Comma 8 3 6 3" xfId="15148"/>
    <cellStyle name="Comma 8 3 7" xfId="5882"/>
    <cellStyle name="Comma 8 3 7 2" xfId="12032"/>
    <cellStyle name="Comma 8 3 7 2 2" xfId="18571"/>
    <cellStyle name="Comma 8 3 7 3" xfId="15719"/>
    <cellStyle name="Comma 8 3 8" xfId="8154"/>
    <cellStyle name="Comma 8 3 8 2" xfId="12603"/>
    <cellStyle name="Comma 8 3 8 2 2" xfId="19142"/>
    <cellStyle name="Comma 8 3 8 3" xfId="16290"/>
    <cellStyle name="Comma 8 3 9" xfId="2930"/>
    <cellStyle name="Comma 8 3 9 2" xfId="10889"/>
    <cellStyle name="Comma 8 3 9 2 2" xfId="17428"/>
    <cellStyle name="Comma 8 3 9 3" xfId="14576"/>
    <cellStyle name="Comma 8 4" xfId="123"/>
    <cellStyle name="Comma 8 4 10" xfId="2350"/>
    <cellStyle name="Comma 8 4 10 2" xfId="13998"/>
    <cellStyle name="Comma 8 4 11" xfId="10311"/>
    <cellStyle name="Comma 8 4 11 2" xfId="16850"/>
    <cellStyle name="Comma 8 4 12" xfId="13422"/>
    <cellStyle name="Comma 8 4 2" xfId="361"/>
    <cellStyle name="Comma 8 4 2 10" xfId="13480"/>
    <cellStyle name="Comma 8 4 2 2" xfId="815"/>
    <cellStyle name="Comma 8 4 2 2 2" xfId="1950"/>
    <cellStyle name="Comma 8 4 2 2 2 2" xfId="5370"/>
    <cellStyle name="Comma 8 4 2 2 2 2 2" xfId="11903"/>
    <cellStyle name="Comma 8 4 2 2 2 2 2 2" xfId="18442"/>
    <cellStyle name="Comma 8 4 2 2 2 2 3" xfId="15590"/>
    <cellStyle name="Comma 8 4 2 2 2 3" xfId="7642"/>
    <cellStyle name="Comma 8 4 2 2 2 3 2" xfId="12474"/>
    <cellStyle name="Comma 8 4 2 2 2 3 2 2" xfId="19013"/>
    <cellStyle name="Comma 8 4 2 2 2 3 3" xfId="16161"/>
    <cellStyle name="Comma 8 4 2 2 2 4" xfId="9914"/>
    <cellStyle name="Comma 8 4 2 2 2 4 2" xfId="13045"/>
    <cellStyle name="Comma 8 4 2 2 2 4 2 2" xfId="19584"/>
    <cellStyle name="Comma 8 4 2 2 2 4 3" xfId="16732"/>
    <cellStyle name="Comma 8 4 2 2 2 5" xfId="3375"/>
    <cellStyle name="Comma 8 4 2 2 2 5 2" xfId="11332"/>
    <cellStyle name="Comma 8 4 2 2 2 5 2 2" xfId="17871"/>
    <cellStyle name="Comma 8 4 2 2 2 5 3" xfId="15019"/>
    <cellStyle name="Comma 8 4 2 2 2 6" xfId="2799"/>
    <cellStyle name="Comma 8 4 2 2 2 6 2" xfId="14447"/>
    <cellStyle name="Comma 8 4 2 2 2 7" xfId="10760"/>
    <cellStyle name="Comma 8 4 2 2 2 7 2" xfId="17299"/>
    <cellStyle name="Comma 8 4 2 2 2 8" xfId="13879"/>
    <cellStyle name="Comma 8 4 2 2 3" xfId="4235"/>
    <cellStyle name="Comma 8 4 2 2 3 2" xfId="11618"/>
    <cellStyle name="Comma 8 4 2 2 3 2 2" xfId="18157"/>
    <cellStyle name="Comma 8 4 2 2 3 3" xfId="15305"/>
    <cellStyle name="Comma 8 4 2 2 4" xfId="6507"/>
    <cellStyle name="Comma 8 4 2 2 4 2" xfId="12189"/>
    <cellStyle name="Comma 8 4 2 2 4 2 2" xfId="18728"/>
    <cellStyle name="Comma 8 4 2 2 4 3" xfId="15876"/>
    <cellStyle name="Comma 8 4 2 2 5" xfId="8779"/>
    <cellStyle name="Comma 8 4 2 2 5 2" xfId="12760"/>
    <cellStyle name="Comma 8 4 2 2 5 2 2" xfId="19299"/>
    <cellStyle name="Comma 8 4 2 2 5 3" xfId="16447"/>
    <cellStyle name="Comma 8 4 2 2 6" xfId="3090"/>
    <cellStyle name="Comma 8 4 2 2 6 2" xfId="11047"/>
    <cellStyle name="Comma 8 4 2 2 6 2 2" xfId="17586"/>
    <cellStyle name="Comma 8 4 2 2 6 3" xfId="14734"/>
    <cellStyle name="Comma 8 4 2 2 7" xfId="2519"/>
    <cellStyle name="Comma 8 4 2 2 7 2" xfId="14167"/>
    <cellStyle name="Comma 8 4 2 2 8" xfId="10480"/>
    <cellStyle name="Comma 8 4 2 2 8 2" xfId="17019"/>
    <cellStyle name="Comma 8 4 2 2 9" xfId="13594"/>
    <cellStyle name="Comma 8 4 2 3" xfId="1496"/>
    <cellStyle name="Comma 8 4 2 3 2" xfId="4916"/>
    <cellStyle name="Comma 8 4 2 3 2 2" xfId="11789"/>
    <cellStyle name="Comma 8 4 2 3 2 2 2" xfId="18328"/>
    <cellStyle name="Comma 8 4 2 3 2 3" xfId="15476"/>
    <cellStyle name="Comma 8 4 2 3 3" xfId="7188"/>
    <cellStyle name="Comma 8 4 2 3 3 2" xfId="12360"/>
    <cellStyle name="Comma 8 4 2 3 3 2 2" xfId="18899"/>
    <cellStyle name="Comma 8 4 2 3 3 3" xfId="16047"/>
    <cellStyle name="Comma 8 4 2 3 4" xfId="9460"/>
    <cellStyle name="Comma 8 4 2 3 4 2" xfId="12931"/>
    <cellStyle name="Comma 8 4 2 3 4 2 2" xfId="19470"/>
    <cellStyle name="Comma 8 4 2 3 4 3" xfId="16618"/>
    <cellStyle name="Comma 8 4 2 3 5" xfId="3261"/>
    <cellStyle name="Comma 8 4 2 3 5 2" xfId="11218"/>
    <cellStyle name="Comma 8 4 2 3 5 2 2" xfId="17757"/>
    <cellStyle name="Comma 8 4 2 3 5 3" xfId="14905"/>
    <cellStyle name="Comma 8 4 2 3 6" xfId="2687"/>
    <cellStyle name="Comma 8 4 2 3 6 2" xfId="14335"/>
    <cellStyle name="Comma 8 4 2 3 7" xfId="10648"/>
    <cellStyle name="Comma 8 4 2 3 7 2" xfId="17187"/>
    <cellStyle name="Comma 8 4 2 3 8" xfId="13765"/>
    <cellStyle name="Comma 8 4 2 4" xfId="3781"/>
    <cellStyle name="Comma 8 4 2 4 2" xfId="11504"/>
    <cellStyle name="Comma 8 4 2 4 2 2" xfId="18043"/>
    <cellStyle name="Comma 8 4 2 4 3" xfId="15191"/>
    <cellStyle name="Comma 8 4 2 5" xfId="6053"/>
    <cellStyle name="Comma 8 4 2 5 2" xfId="12075"/>
    <cellStyle name="Comma 8 4 2 5 2 2" xfId="18614"/>
    <cellStyle name="Comma 8 4 2 5 3" xfId="15762"/>
    <cellStyle name="Comma 8 4 2 6" xfId="8325"/>
    <cellStyle name="Comma 8 4 2 6 2" xfId="12646"/>
    <cellStyle name="Comma 8 4 2 6 2 2" xfId="19185"/>
    <cellStyle name="Comma 8 4 2 6 3" xfId="16333"/>
    <cellStyle name="Comma 8 4 2 7" xfId="2976"/>
    <cellStyle name="Comma 8 4 2 7 2" xfId="10933"/>
    <cellStyle name="Comma 8 4 2 7 2 2" xfId="17472"/>
    <cellStyle name="Comma 8 4 2 7 3" xfId="14620"/>
    <cellStyle name="Comma 8 4 2 8" xfId="2407"/>
    <cellStyle name="Comma 8 4 2 8 2" xfId="14055"/>
    <cellStyle name="Comma 8 4 2 9" xfId="10368"/>
    <cellStyle name="Comma 8 4 2 9 2" xfId="16907"/>
    <cellStyle name="Comma 8 4 3" xfId="1042"/>
    <cellStyle name="Comma 8 4 3 2" xfId="2177"/>
    <cellStyle name="Comma 8 4 3 2 2" xfId="5597"/>
    <cellStyle name="Comma 8 4 3 2 2 2" xfId="11960"/>
    <cellStyle name="Comma 8 4 3 2 2 2 2" xfId="18499"/>
    <cellStyle name="Comma 8 4 3 2 2 3" xfId="15647"/>
    <cellStyle name="Comma 8 4 3 2 3" xfId="7869"/>
    <cellStyle name="Comma 8 4 3 2 3 2" xfId="12531"/>
    <cellStyle name="Comma 8 4 3 2 3 2 2" xfId="19070"/>
    <cellStyle name="Comma 8 4 3 2 3 3" xfId="16218"/>
    <cellStyle name="Comma 8 4 3 2 4" xfId="10141"/>
    <cellStyle name="Comma 8 4 3 2 4 2" xfId="13102"/>
    <cellStyle name="Comma 8 4 3 2 4 2 2" xfId="19641"/>
    <cellStyle name="Comma 8 4 3 2 4 3" xfId="16789"/>
    <cellStyle name="Comma 8 4 3 2 5" xfId="3432"/>
    <cellStyle name="Comma 8 4 3 2 5 2" xfId="11389"/>
    <cellStyle name="Comma 8 4 3 2 5 2 2" xfId="17928"/>
    <cellStyle name="Comma 8 4 3 2 5 3" xfId="15076"/>
    <cellStyle name="Comma 8 4 3 2 6" xfId="2855"/>
    <cellStyle name="Comma 8 4 3 2 6 2" xfId="14503"/>
    <cellStyle name="Comma 8 4 3 2 7" xfId="10816"/>
    <cellStyle name="Comma 8 4 3 2 7 2" xfId="17355"/>
    <cellStyle name="Comma 8 4 3 2 8" xfId="13936"/>
    <cellStyle name="Comma 8 4 3 3" xfId="4462"/>
    <cellStyle name="Comma 8 4 3 3 2" xfId="11675"/>
    <cellStyle name="Comma 8 4 3 3 2 2" xfId="18214"/>
    <cellStyle name="Comma 8 4 3 3 3" xfId="15362"/>
    <cellStyle name="Comma 8 4 3 4" xfId="6734"/>
    <cellStyle name="Comma 8 4 3 4 2" xfId="12246"/>
    <cellStyle name="Comma 8 4 3 4 2 2" xfId="18785"/>
    <cellStyle name="Comma 8 4 3 4 3" xfId="15933"/>
    <cellStyle name="Comma 8 4 3 5" xfId="9006"/>
    <cellStyle name="Comma 8 4 3 5 2" xfId="12817"/>
    <cellStyle name="Comma 8 4 3 5 2 2" xfId="19356"/>
    <cellStyle name="Comma 8 4 3 5 3" xfId="16504"/>
    <cellStyle name="Comma 8 4 3 6" xfId="3147"/>
    <cellStyle name="Comma 8 4 3 6 2" xfId="11104"/>
    <cellStyle name="Comma 8 4 3 6 2 2" xfId="17643"/>
    <cellStyle name="Comma 8 4 3 6 3" xfId="14791"/>
    <cellStyle name="Comma 8 4 3 7" xfId="2575"/>
    <cellStyle name="Comma 8 4 3 7 2" xfId="14223"/>
    <cellStyle name="Comma 8 4 3 8" xfId="10536"/>
    <cellStyle name="Comma 8 4 3 8 2" xfId="17075"/>
    <cellStyle name="Comma 8 4 3 9" xfId="13651"/>
    <cellStyle name="Comma 8 4 4" xfId="588"/>
    <cellStyle name="Comma 8 4 4 2" xfId="1723"/>
    <cellStyle name="Comma 8 4 4 2 2" xfId="5143"/>
    <cellStyle name="Comma 8 4 4 2 2 2" xfId="11846"/>
    <cellStyle name="Comma 8 4 4 2 2 2 2" xfId="18385"/>
    <cellStyle name="Comma 8 4 4 2 2 3" xfId="15533"/>
    <cellStyle name="Comma 8 4 4 2 3" xfId="7415"/>
    <cellStyle name="Comma 8 4 4 2 3 2" xfId="12417"/>
    <cellStyle name="Comma 8 4 4 2 3 2 2" xfId="18956"/>
    <cellStyle name="Comma 8 4 4 2 3 3" xfId="16104"/>
    <cellStyle name="Comma 8 4 4 2 4" xfId="9687"/>
    <cellStyle name="Comma 8 4 4 2 4 2" xfId="12988"/>
    <cellStyle name="Comma 8 4 4 2 4 2 2" xfId="19527"/>
    <cellStyle name="Comma 8 4 4 2 4 3" xfId="16675"/>
    <cellStyle name="Comma 8 4 4 2 5" xfId="3318"/>
    <cellStyle name="Comma 8 4 4 2 5 2" xfId="11275"/>
    <cellStyle name="Comma 8 4 4 2 5 2 2" xfId="17814"/>
    <cellStyle name="Comma 8 4 4 2 5 3" xfId="14962"/>
    <cellStyle name="Comma 8 4 4 2 6" xfId="2743"/>
    <cellStyle name="Comma 8 4 4 2 6 2" xfId="14391"/>
    <cellStyle name="Comma 8 4 4 2 7" xfId="10704"/>
    <cellStyle name="Comma 8 4 4 2 7 2" xfId="17243"/>
    <cellStyle name="Comma 8 4 4 2 8" xfId="13822"/>
    <cellStyle name="Comma 8 4 4 3" xfId="4008"/>
    <cellStyle name="Comma 8 4 4 3 2" xfId="11561"/>
    <cellStyle name="Comma 8 4 4 3 2 2" xfId="18100"/>
    <cellStyle name="Comma 8 4 4 3 3" xfId="15248"/>
    <cellStyle name="Comma 8 4 4 4" xfId="6280"/>
    <cellStyle name="Comma 8 4 4 4 2" xfId="12132"/>
    <cellStyle name="Comma 8 4 4 4 2 2" xfId="18671"/>
    <cellStyle name="Comma 8 4 4 4 3" xfId="15819"/>
    <cellStyle name="Comma 8 4 4 5" xfId="8552"/>
    <cellStyle name="Comma 8 4 4 5 2" xfId="12703"/>
    <cellStyle name="Comma 8 4 4 5 2 2" xfId="19242"/>
    <cellStyle name="Comma 8 4 4 5 3" xfId="16390"/>
    <cellStyle name="Comma 8 4 4 6" xfId="3033"/>
    <cellStyle name="Comma 8 4 4 6 2" xfId="10990"/>
    <cellStyle name="Comma 8 4 4 6 2 2" xfId="17529"/>
    <cellStyle name="Comma 8 4 4 6 3" xfId="14677"/>
    <cellStyle name="Comma 8 4 4 7" xfId="2463"/>
    <cellStyle name="Comma 8 4 4 7 2" xfId="14111"/>
    <cellStyle name="Comma 8 4 4 8" xfId="10424"/>
    <cellStyle name="Comma 8 4 4 8 2" xfId="16963"/>
    <cellStyle name="Comma 8 4 4 9" xfId="13537"/>
    <cellStyle name="Comma 8 4 5" xfId="1269"/>
    <cellStyle name="Comma 8 4 5 2" xfId="4689"/>
    <cellStyle name="Comma 8 4 5 2 2" xfId="11732"/>
    <cellStyle name="Comma 8 4 5 2 2 2" xfId="18271"/>
    <cellStyle name="Comma 8 4 5 2 3" xfId="15419"/>
    <cellStyle name="Comma 8 4 5 3" xfId="6961"/>
    <cellStyle name="Comma 8 4 5 3 2" xfId="12303"/>
    <cellStyle name="Comma 8 4 5 3 2 2" xfId="18842"/>
    <cellStyle name="Comma 8 4 5 3 3" xfId="15990"/>
    <cellStyle name="Comma 8 4 5 4" xfId="9233"/>
    <cellStyle name="Comma 8 4 5 4 2" xfId="12874"/>
    <cellStyle name="Comma 8 4 5 4 2 2" xfId="19413"/>
    <cellStyle name="Comma 8 4 5 4 3" xfId="16561"/>
    <cellStyle name="Comma 8 4 5 5" xfId="3204"/>
    <cellStyle name="Comma 8 4 5 5 2" xfId="11161"/>
    <cellStyle name="Comma 8 4 5 5 2 2" xfId="17700"/>
    <cellStyle name="Comma 8 4 5 5 3" xfId="14848"/>
    <cellStyle name="Comma 8 4 5 6" xfId="2631"/>
    <cellStyle name="Comma 8 4 5 6 2" xfId="14279"/>
    <cellStyle name="Comma 8 4 5 7" xfId="10592"/>
    <cellStyle name="Comma 8 4 5 7 2" xfId="17131"/>
    <cellStyle name="Comma 8 4 5 8" xfId="13708"/>
    <cellStyle name="Comma 8 4 6" xfId="3554"/>
    <cellStyle name="Comma 8 4 6 2" xfId="11447"/>
    <cellStyle name="Comma 8 4 6 2 2" xfId="17986"/>
    <cellStyle name="Comma 8 4 6 3" xfId="15134"/>
    <cellStyle name="Comma 8 4 7" xfId="5826"/>
    <cellStyle name="Comma 8 4 7 2" xfId="12018"/>
    <cellStyle name="Comma 8 4 7 2 2" xfId="18557"/>
    <cellStyle name="Comma 8 4 7 3" xfId="15705"/>
    <cellStyle name="Comma 8 4 8" xfId="8098"/>
    <cellStyle name="Comma 8 4 8 2" xfId="12589"/>
    <cellStyle name="Comma 8 4 8 2 2" xfId="19128"/>
    <cellStyle name="Comma 8 4 8 3" xfId="16276"/>
    <cellStyle name="Comma 8 4 9" xfId="2916"/>
    <cellStyle name="Comma 8 4 9 2" xfId="10875"/>
    <cellStyle name="Comma 8 4 9 2 2" xfId="17414"/>
    <cellStyle name="Comma 8 4 9 3" xfId="14562"/>
    <cellStyle name="Comma 8 5" xfId="249"/>
    <cellStyle name="Comma 8 5 10" xfId="2379"/>
    <cellStyle name="Comma 8 5 10 2" xfId="14027"/>
    <cellStyle name="Comma 8 5 11" xfId="10340"/>
    <cellStyle name="Comma 8 5 11 2" xfId="16879"/>
    <cellStyle name="Comma 8 5 12" xfId="13452"/>
    <cellStyle name="Comma 8 5 2" xfId="476"/>
    <cellStyle name="Comma 8 5 2 10" xfId="13509"/>
    <cellStyle name="Comma 8 5 2 2" xfId="930"/>
    <cellStyle name="Comma 8 5 2 2 2" xfId="2065"/>
    <cellStyle name="Comma 8 5 2 2 2 2" xfId="5485"/>
    <cellStyle name="Comma 8 5 2 2 2 2 2" xfId="11932"/>
    <cellStyle name="Comma 8 5 2 2 2 2 2 2" xfId="18471"/>
    <cellStyle name="Comma 8 5 2 2 2 2 3" xfId="15619"/>
    <cellStyle name="Comma 8 5 2 2 2 3" xfId="7757"/>
    <cellStyle name="Comma 8 5 2 2 2 3 2" xfId="12503"/>
    <cellStyle name="Comma 8 5 2 2 2 3 2 2" xfId="19042"/>
    <cellStyle name="Comma 8 5 2 2 2 3 3" xfId="16190"/>
    <cellStyle name="Comma 8 5 2 2 2 4" xfId="10029"/>
    <cellStyle name="Comma 8 5 2 2 2 4 2" xfId="13074"/>
    <cellStyle name="Comma 8 5 2 2 2 4 2 2" xfId="19613"/>
    <cellStyle name="Comma 8 5 2 2 2 4 3" xfId="16761"/>
    <cellStyle name="Comma 8 5 2 2 2 5" xfId="3404"/>
    <cellStyle name="Comma 8 5 2 2 2 5 2" xfId="11361"/>
    <cellStyle name="Comma 8 5 2 2 2 5 2 2" xfId="17900"/>
    <cellStyle name="Comma 8 5 2 2 2 5 3" xfId="15048"/>
    <cellStyle name="Comma 8 5 2 2 2 6" xfId="2827"/>
    <cellStyle name="Comma 8 5 2 2 2 6 2" xfId="14475"/>
    <cellStyle name="Comma 8 5 2 2 2 7" xfId="10788"/>
    <cellStyle name="Comma 8 5 2 2 2 7 2" xfId="17327"/>
    <cellStyle name="Comma 8 5 2 2 2 8" xfId="13908"/>
    <cellStyle name="Comma 8 5 2 2 3" xfId="4350"/>
    <cellStyle name="Comma 8 5 2 2 3 2" xfId="11647"/>
    <cellStyle name="Comma 8 5 2 2 3 2 2" xfId="18186"/>
    <cellStyle name="Comma 8 5 2 2 3 3" xfId="15334"/>
    <cellStyle name="Comma 8 5 2 2 4" xfId="6622"/>
    <cellStyle name="Comma 8 5 2 2 4 2" xfId="12218"/>
    <cellStyle name="Comma 8 5 2 2 4 2 2" xfId="18757"/>
    <cellStyle name="Comma 8 5 2 2 4 3" xfId="15905"/>
    <cellStyle name="Comma 8 5 2 2 5" xfId="8894"/>
    <cellStyle name="Comma 8 5 2 2 5 2" xfId="12789"/>
    <cellStyle name="Comma 8 5 2 2 5 2 2" xfId="19328"/>
    <cellStyle name="Comma 8 5 2 2 5 3" xfId="16476"/>
    <cellStyle name="Comma 8 5 2 2 6" xfId="3119"/>
    <cellStyle name="Comma 8 5 2 2 6 2" xfId="11076"/>
    <cellStyle name="Comma 8 5 2 2 6 2 2" xfId="17615"/>
    <cellStyle name="Comma 8 5 2 2 6 3" xfId="14763"/>
    <cellStyle name="Comma 8 5 2 2 7" xfId="2547"/>
    <cellStyle name="Comma 8 5 2 2 7 2" xfId="14195"/>
    <cellStyle name="Comma 8 5 2 2 8" xfId="10508"/>
    <cellStyle name="Comma 8 5 2 2 8 2" xfId="17047"/>
    <cellStyle name="Comma 8 5 2 2 9" xfId="13623"/>
    <cellStyle name="Comma 8 5 2 3" xfId="1611"/>
    <cellStyle name="Comma 8 5 2 3 2" xfId="5031"/>
    <cellStyle name="Comma 8 5 2 3 2 2" xfId="11818"/>
    <cellStyle name="Comma 8 5 2 3 2 2 2" xfId="18357"/>
    <cellStyle name="Comma 8 5 2 3 2 3" xfId="15505"/>
    <cellStyle name="Comma 8 5 2 3 3" xfId="7303"/>
    <cellStyle name="Comma 8 5 2 3 3 2" xfId="12389"/>
    <cellStyle name="Comma 8 5 2 3 3 2 2" xfId="18928"/>
    <cellStyle name="Comma 8 5 2 3 3 3" xfId="16076"/>
    <cellStyle name="Comma 8 5 2 3 4" xfId="9575"/>
    <cellStyle name="Comma 8 5 2 3 4 2" xfId="12960"/>
    <cellStyle name="Comma 8 5 2 3 4 2 2" xfId="19499"/>
    <cellStyle name="Comma 8 5 2 3 4 3" xfId="16647"/>
    <cellStyle name="Comma 8 5 2 3 5" xfId="3290"/>
    <cellStyle name="Comma 8 5 2 3 5 2" xfId="11247"/>
    <cellStyle name="Comma 8 5 2 3 5 2 2" xfId="17786"/>
    <cellStyle name="Comma 8 5 2 3 5 3" xfId="14934"/>
    <cellStyle name="Comma 8 5 2 3 6" xfId="2715"/>
    <cellStyle name="Comma 8 5 2 3 6 2" xfId="14363"/>
    <cellStyle name="Comma 8 5 2 3 7" xfId="10676"/>
    <cellStyle name="Comma 8 5 2 3 7 2" xfId="17215"/>
    <cellStyle name="Comma 8 5 2 3 8" xfId="13794"/>
    <cellStyle name="Comma 8 5 2 4" xfId="3896"/>
    <cellStyle name="Comma 8 5 2 4 2" xfId="11533"/>
    <cellStyle name="Comma 8 5 2 4 2 2" xfId="18072"/>
    <cellStyle name="Comma 8 5 2 4 3" xfId="15220"/>
    <cellStyle name="Comma 8 5 2 5" xfId="6168"/>
    <cellStyle name="Comma 8 5 2 5 2" xfId="12104"/>
    <cellStyle name="Comma 8 5 2 5 2 2" xfId="18643"/>
    <cellStyle name="Comma 8 5 2 5 3" xfId="15791"/>
    <cellStyle name="Comma 8 5 2 6" xfId="8440"/>
    <cellStyle name="Comma 8 5 2 6 2" xfId="12675"/>
    <cellStyle name="Comma 8 5 2 6 2 2" xfId="19214"/>
    <cellStyle name="Comma 8 5 2 6 3" xfId="16362"/>
    <cellStyle name="Comma 8 5 2 7" xfId="3005"/>
    <cellStyle name="Comma 8 5 2 7 2" xfId="10962"/>
    <cellStyle name="Comma 8 5 2 7 2 2" xfId="17501"/>
    <cellStyle name="Comma 8 5 2 7 3" xfId="14649"/>
    <cellStyle name="Comma 8 5 2 8" xfId="2435"/>
    <cellStyle name="Comma 8 5 2 8 2" xfId="14083"/>
    <cellStyle name="Comma 8 5 2 9" xfId="10396"/>
    <cellStyle name="Comma 8 5 2 9 2" xfId="16935"/>
    <cellStyle name="Comma 8 5 3" xfId="1157"/>
    <cellStyle name="Comma 8 5 3 2" xfId="2292"/>
    <cellStyle name="Comma 8 5 3 2 2" xfId="5712"/>
    <cellStyle name="Comma 8 5 3 2 2 2" xfId="11989"/>
    <cellStyle name="Comma 8 5 3 2 2 2 2" xfId="18528"/>
    <cellStyle name="Comma 8 5 3 2 2 3" xfId="15676"/>
    <cellStyle name="Comma 8 5 3 2 3" xfId="7984"/>
    <cellStyle name="Comma 8 5 3 2 3 2" xfId="12560"/>
    <cellStyle name="Comma 8 5 3 2 3 2 2" xfId="19099"/>
    <cellStyle name="Comma 8 5 3 2 3 3" xfId="16247"/>
    <cellStyle name="Comma 8 5 3 2 4" xfId="10256"/>
    <cellStyle name="Comma 8 5 3 2 4 2" xfId="13131"/>
    <cellStyle name="Comma 8 5 3 2 4 2 2" xfId="19670"/>
    <cellStyle name="Comma 8 5 3 2 4 3" xfId="16818"/>
    <cellStyle name="Comma 8 5 3 2 5" xfId="3461"/>
    <cellStyle name="Comma 8 5 3 2 5 2" xfId="11418"/>
    <cellStyle name="Comma 8 5 3 2 5 2 2" xfId="17957"/>
    <cellStyle name="Comma 8 5 3 2 5 3" xfId="15105"/>
    <cellStyle name="Comma 8 5 3 2 6" xfId="2883"/>
    <cellStyle name="Comma 8 5 3 2 6 2" xfId="14531"/>
    <cellStyle name="Comma 8 5 3 2 7" xfId="10844"/>
    <cellStyle name="Comma 8 5 3 2 7 2" xfId="17383"/>
    <cellStyle name="Comma 8 5 3 2 8" xfId="13965"/>
    <cellStyle name="Comma 8 5 3 3" xfId="4577"/>
    <cellStyle name="Comma 8 5 3 3 2" xfId="11704"/>
    <cellStyle name="Comma 8 5 3 3 2 2" xfId="18243"/>
    <cellStyle name="Comma 8 5 3 3 3" xfId="15391"/>
    <cellStyle name="Comma 8 5 3 4" xfId="6849"/>
    <cellStyle name="Comma 8 5 3 4 2" xfId="12275"/>
    <cellStyle name="Comma 8 5 3 4 2 2" xfId="18814"/>
    <cellStyle name="Comma 8 5 3 4 3" xfId="15962"/>
    <cellStyle name="Comma 8 5 3 5" xfId="9121"/>
    <cellStyle name="Comma 8 5 3 5 2" xfId="12846"/>
    <cellStyle name="Comma 8 5 3 5 2 2" xfId="19385"/>
    <cellStyle name="Comma 8 5 3 5 3" xfId="16533"/>
    <cellStyle name="Comma 8 5 3 6" xfId="3176"/>
    <cellStyle name="Comma 8 5 3 6 2" xfId="11133"/>
    <cellStyle name="Comma 8 5 3 6 2 2" xfId="17672"/>
    <cellStyle name="Comma 8 5 3 6 3" xfId="14820"/>
    <cellStyle name="Comma 8 5 3 7" xfId="2603"/>
    <cellStyle name="Comma 8 5 3 7 2" xfId="14251"/>
    <cellStyle name="Comma 8 5 3 8" xfId="10564"/>
    <cellStyle name="Comma 8 5 3 8 2" xfId="17103"/>
    <cellStyle name="Comma 8 5 3 9" xfId="13680"/>
    <cellStyle name="Comma 8 5 4" xfId="703"/>
    <cellStyle name="Comma 8 5 4 2" xfId="1838"/>
    <cellStyle name="Comma 8 5 4 2 2" xfId="5258"/>
    <cellStyle name="Comma 8 5 4 2 2 2" xfId="11875"/>
    <cellStyle name="Comma 8 5 4 2 2 2 2" xfId="18414"/>
    <cellStyle name="Comma 8 5 4 2 2 3" xfId="15562"/>
    <cellStyle name="Comma 8 5 4 2 3" xfId="7530"/>
    <cellStyle name="Comma 8 5 4 2 3 2" xfId="12446"/>
    <cellStyle name="Comma 8 5 4 2 3 2 2" xfId="18985"/>
    <cellStyle name="Comma 8 5 4 2 3 3" xfId="16133"/>
    <cellStyle name="Comma 8 5 4 2 4" xfId="9802"/>
    <cellStyle name="Comma 8 5 4 2 4 2" xfId="13017"/>
    <cellStyle name="Comma 8 5 4 2 4 2 2" xfId="19556"/>
    <cellStyle name="Comma 8 5 4 2 4 3" xfId="16704"/>
    <cellStyle name="Comma 8 5 4 2 5" xfId="3347"/>
    <cellStyle name="Comma 8 5 4 2 5 2" xfId="11304"/>
    <cellStyle name="Comma 8 5 4 2 5 2 2" xfId="17843"/>
    <cellStyle name="Comma 8 5 4 2 5 3" xfId="14991"/>
    <cellStyle name="Comma 8 5 4 2 6" xfId="2771"/>
    <cellStyle name="Comma 8 5 4 2 6 2" xfId="14419"/>
    <cellStyle name="Comma 8 5 4 2 7" xfId="10732"/>
    <cellStyle name="Comma 8 5 4 2 7 2" xfId="17271"/>
    <cellStyle name="Comma 8 5 4 2 8" xfId="13851"/>
    <cellStyle name="Comma 8 5 4 3" xfId="4123"/>
    <cellStyle name="Comma 8 5 4 3 2" xfId="11590"/>
    <cellStyle name="Comma 8 5 4 3 2 2" xfId="18129"/>
    <cellStyle name="Comma 8 5 4 3 3" xfId="15277"/>
    <cellStyle name="Comma 8 5 4 4" xfId="6395"/>
    <cellStyle name="Comma 8 5 4 4 2" xfId="12161"/>
    <cellStyle name="Comma 8 5 4 4 2 2" xfId="18700"/>
    <cellStyle name="Comma 8 5 4 4 3" xfId="15848"/>
    <cellStyle name="Comma 8 5 4 5" xfId="8667"/>
    <cellStyle name="Comma 8 5 4 5 2" xfId="12732"/>
    <cellStyle name="Comma 8 5 4 5 2 2" xfId="19271"/>
    <cellStyle name="Comma 8 5 4 5 3" xfId="16419"/>
    <cellStyle name="Comma 8 5 4 6" xfId="3062"/>
    <cellStyle name="Comma 8 5 4 6 2" xfId="11019"/>
    <cellStyle name="Comma 8 5 4 6 2 2" xfId="17558"/>
    <cellStyle name="Comma 8 5 4 6 3" xfId="14706"/>
    <cellStyle name="Comma 8 5 4 7" xfId="2491"/>
    <cellStyle name="Comma 8 5 4 7 2" xfId="14139"/>
    <cellStyle name="Comma 8 5 4 8" xfId="10452"/>
    <cellStyle name="Comma 8 5 4 8 2" xfId="16991"/>
    <cellStyle name="Comma 8 5 4 9" xfId="13566"/>
    <cellStyle name="Comma 8 5 5" xfId="1384"/>
    <cellStyle name="Comma 8 5 5 2" xfId="4804"/>
    <cellStyle name="Comma 8 5 5 2 2" xfId="11761"/>
    <cellStyle name="Comma 8 5 5 2 2 2" xfId="18300"/>
    <cellStyle name="Comma 8 5 5 2 3" xfId="15448"/>
    <cellStyle name="Comma 8 5 5 3" xfId="7076"/>
    <cellStyle name="Comma 8 5 5 3 2" xfId="12332"/>
    <cellStyle name="Comma 8 5 5 3 2 2" xfId="18871"/>
    <cellStyle name="Comma 8 5 5 3 3" xfId="16019"/>
    <cellStyle name="Comma 8 5 5 4" xfId="9348"/>
    <cellStyle name="Comma 8 5 5 4 2" xfId="12903"/>
    <cellStyle name="Comma 8 5 5 4 2 2" xfId="19442"/>
    <cellStyle name="Comma 8 5 5 4 3" xfId="16590"/>
    <cellStyle name="Comma 8 5 5 5" xfId="3233"/>
    <cellStyle name="Comma 8 5 5 5 2" xfId="11190"/>
    <cellStyle name="Comma 8 5 5 5 2 2" xfId="17729"/>
    <cellStyle name="Comma 8 5 5 5 3" xfId="14877"/>
    <cellStyle name="Comma 8 5 5 6" xfId="2659"/>
    <cellStyle name="Comma 8 5 5 6 2" xfId="14307"/>
    <cellStyle name="Comma 8 5 5 7" xfId="10620"/>
    <cellStyle name="Comma 8 5 5 7 2" xfId="17159"/>
    <cellStyle name="Comma 8 5 5 8" xfId="13737"/>
    <cellStyle name="Comma 8 5 6" xfId="3669"/>
    <cellStyle name="Comma 8 5 6 2" xfId="11476"/>
    <cellStyle name="Comma 8 5 6 2 2" xfId="18015"/>
    <cellStyle name="Comma 8 5 6 3" xfId="15163"/>
    <cellStyle name="Comma 8 5 7" xfId="5941"/>
    <cellStyle name="Comma 8 5 7 2" xfId="12047"/>
    <cellStyle name="Comma 8 5 7 2 2" xfId="18586"/>
    <cellStyle name="Comma 8 5 7 3" xfId="15734"/>
    <cellStyle name="Comma 8 5 8" xfId="8213"/>
    <cellStyle name="Comma 8 5 8 2" xfId="12618"/>
    <cellStyle name="Comma 8 5 8 2 2" xfId="19157"/>
    <cellStyle name="Comma 8 5 8 3" xfId="16305"/>
    <cellStyle name="Comma 8 5 9" xfId="2948"/>
    <cellStyle name="Comma 8 5 9 2" xfId="10905"/>
    <cellStyle name="Comma 8 5 9 2 2" xfId="17444"/>
    <cellStyle name="Comma 8 5 9 3" xfId="14592"/>
    <cellStyle name="Comma 8 6" xfId="305"/>
    <cellStyle name="Comma 8 6 10" xfId="13466"/>
    <cellStyle name="Comma 8 6 2" xfId="759"/>
    <cellStyle name="Comma 8 6 2 2" xfId="1894"/>
    <cellStyle name="Comma 8 6 2 2 2" xfId="5314"/>
    <cellStyle name="Comma 8 6 2 2 2 2" xfId="11889"/>
    <cellStyle name="Comma 8 6 2 2 2 2 2" xfId="18428"/>
    <cellStyle name="Comma 8 6 2 2 2 3" xfId="15576"/>
    <cellStyle name="Comma 8 6 2 2 3" xfId="7586"/>
    <cellStyle name="Comma 8 6 2 2 3 2" xfId="12460"/>
    <cellStyle name="Comma 8 6 2 2 3 2 2" xfId="18999"/>
    <cellStyle name="Comma 8 6 2 2 3 3" xfId="16147"/>
    <cellStyle name="Comma 8 6 2 2 4" xfId="9858"/>
    <cellStyle name="Comma 8 6 2 2 4 2" xfId="13031"/>
    <cellStyle name="Comma 8 6 2 2 4 2 2" xfId="19570"/>
    <cellStyle name="Comma 8 6 2 2 4 3" xfId="16718"/>
    <cellStyle name="Comma 8 6 2 2 5" xfId="3361"/>
    <cellStyle name="Comma 8 6 2 2 5 2" xfId="11318"/>
    <cellStyle name="Comma 8 6 2 2 5 2 2" xfId="17857"/>
    <cellStyle name="Comma 8 6 2 2 5 3" xfId="15005"/>
    <cellStyle name="Comma 8 6 2 2 6" xfId="2785"/>
    <cellStyle name="Comma 8 6 2 2 6 2" xfId="14433"/>
    <cellStyle name="Comma 8 6 2 2 7" xfId="10746"/>
    <cellStyle name="Comma 8 6 2 2 7 2" xfId="17285"/>
    <cellStyle name="Comma 8 6 2 2 8" xfId="13865"/>
    <cellStyle name="Comma 8 6 2 3" xfId="4179"/>
    <cellStyle name="Comma 8 6 2 3 2" xfId="11604"/>
    <cellStyle name="Comma 8 6 2 3 2 2" xfId="18143"/>
    <cellStyle name="Comma 8 6 2 3 3" xfId="15291"/>
    <cellStyle name="Comma 8 6 2 4" xfId="6451"/>
    <cellStyle name="Comma 8 6 2 4 2" xfId="12175"/>
    <cellStyle name="Comma 8 6 2 4 2 2" xfId="18714"/>
    <cellStyle name="Comma 8 6 2 4 3" xfId="15862"/>
    <cellStyle name="Comma 8 6 2 5" xfId="8723"/>
    <cellStyle name="Comma 8 6 2 5 2" xfId="12746"/>
    <cellStyle name="Comma 8 6 2 5 2 2" xfId="19285"/>
    <cellStyle name="Comma 8 6 2 5 3" xfId="16433"/>
    <cellStyle name="Comma 8 6 2 6" xfId="3076"/>
    <cellStyle name="Comma 8 6 2 6 2" xfId="11033"/>
    <cellStyle name="Comma 8 6 2 6 2 2" xfId="17572"/>
    <cellStyle name="Comma 8 6 2 6 3" xfId="14720"/>
    <cellStyle name="Comma 8 6 2 7" xfId="2505"/>
    <cellStyle name="Comma 8 6 2 7 2" xfId="14153"/>
    <cellStyle name="Comma 8 6 2 8" xfId="10466"/>
    <cellStyle name="Comma 8 6 2 8 2" xfId="17005"/>
    <cellStyle name="Comma 8 6 2 9" xfId="13580"/>
    <cellStyle name="Comma 8 6 3" xfId="1440"/>
    <cellStyle name="Comma 8 6 3 2" xfId="4860"/>
    <cellStyle name="Comma 8 6 3 2 2" xfId="11775"/>
    <cellStyle name="Comma 8 6 3 2 2 2" xfId="18314"/>
    <cellStyle name="Comma 8 6 3 2 3" xfId="15462"/>
    <cellStyle name="Comma 8 6 3 3" xfId="7132"/>
    <cellStyle name="Comma 8 6 3 3 2" xfId="12346"/>
    <cellStyle name="Comma 8 6 3 3 2 2" xfId="18885"/>
    <cellStyle name="Comma 8 6 3 3 3" xfId="16033"/>
    <cellStyle name="Comma 8 6 3 4" xfId="9404"/>
    <cellStyle name="Comma 8 6 3 4 2" xfId="12917"/>
    <cellStyle name="Comma 8 6 3 4 2 2" xfId="19456"/>
    <cellStyle name="Comma 8 6 3 4 3" xfId="16604"/>
    <cellStyle name="Comma 8 6 3 5" xfId="3247"/>
    <cellStyle name="Comma 8 6 3 5 2" xfId="11204"/>
    <cellStyle name="Comma 8 6 3 5 2 2" xfId="17743"/>
    <cellStyle name="Comma 8 6 3 5 3" xfId="14891"/>
    <cellStyle name="Comma 8 6 3 6" xfId="2673"/>
    <cellStyle name="Comma 8 6 3 6 2" xfId="14321"/>
    <cellStyle name="Comma 8 6 3 7" xfId="10634"/>
    <cellStyle name="Comma 8 6 3 7 2" xfId="17173"/>
    <cellStyle name="Comma 8 6 3 8" xfId="13751"/>
    <cellStyle name="Comma 8 6 4" xfId="3725"/>
    <cellStyle name="Comma 8 6 4 2" xfId="11490"/>
    <cellStyle name="Comma 8 6 4 2 2" xfId="18029"/>
    <cellStyle name="Comma 8 6 4 3" xfId="15177"/>
    <cellStyle name="Comma 8 6 5" xfId="5997"/>
    <cellStyle name="Comma 8 6 5 2" xfId="12061"/>
    <cellStyle name="Comma 8 6 5 2 2" xfId="18600"/>
    <cellStyle name="Comma 8 6 5 3" xfId="15748"/>
    <cellStyle name="Comma 8 6 6" xfId="8269"/>
    <cellStyle name="Comma 8 6 6 2" xfId="12632"/>
    <cellStyle name="Comma 8 6 6 2 2" xfId="19171"/>
    <cellStyle name="Comma 8 6 6 3" xfId="16319"/>
    <cellStyle name="Comma 8 6 7" xfId="2962"/>
    <cellStyle name="Comma 8 6 7 2" xfId="10919"/>
    <cellStyle name="Comma 8 6 7 2 2" xfId="17458"/>
    <cellStyle name="Comma 8 6 7 3" xfId="14606"/>
    <cellStyle name="Comma 8 6 8" xfId="2393"/>
    <cellStyle name="Comma 8 6 8 2" xfId="14041"/>
    <cellStyle name="Comma 8 6 9" xfId="10354"/>
    <cellStyle name="Comma 8 6 9 2" xfId="16893"/>
    <cellStyle name="Comma 8 7" xfId="986"/>
    <cellStyle name="Comma 8 7 2" xfId="2121"/>
    <cellStyle name="Comma 8 7 2 2" xfId="5541"/>
    <cellStyle name="Comma 8 7 2 2 2" xfId="11946"/>
    <cellStyle name="Comma 8 7 2 2 2 2" xfId="18485"/>
    <cellStyle name="Comma 8 7 2 2 3" xfId="15633"/>
    <cellStyle name="Comma 8 7 2 3" xfId="7813"/>
    <cellStyle name="Comma 8 7 2 3 2" xfId="12517"/>
    <cellStyle name="Comma 8 7 2 3 2 2" xfId="19056"/>
    <cellStyle name="Comma 8 7 2 3 3" xfId="16204"/>
    <cellStyle name="Comma 8 7 2 4" xfId="10085"/>
    <cellStyle name="Comma 8 7 2 4 2" xfId="13088"/>
    <cellStyle name="Comma 8 7 2 4 2 2" xfId="19627"/>
    <cellStyle name="Comma 8 7 2 4 3" xfId="16775"/>
    <cellStyle name="Comma 8 7 2 5" xfId="3418"/>
    <cellStyle name="Comma 8 7 2 5 2" xfId="11375"/>
    <cellStyle name="Comma 8 7 2 5 2 2" xfId="17914"/>
    <cellStyle name="Comma 8 7 2 5 3" xfId="15062"/>
    <cellStyle name="Comma 8 7 2 6" xfId="2841"/>
    <cellStyle name="Comma 8 7 2 6 2" xfId="14489"/>
    <cellStyle name="Comma 8 7 2 7" xfId="10802"/>
    <cellStyle name="Comma 8 7 2 7 2" xfId="17341"/>
    <cellStyle name="Comma 8 7 2 8" xfId="13922"/>
    <cellStyle name="Comma 8 7 3" xfId="4406"/>
    <cellStyle name="Comma 8 7 3 2" xfId="11661"/>
    <cellStyle name="Comma 8 7 3 2 2" xfId="18200"/>
    <cellStyle name="Comma 8 7 3 3" xfId="15348"/>
    <cellStyle name="Comma 8 7 4" xfId="6678"/>
    <cellStyle name="Comma 8 7 4 2" xfId="12232"/>
    <cellStyle name="Comma 8 7 4 2 2" xfId="18771"/>
    <cellStyle name="Comma 8 7 4 3" xfId="15919"/>
    <cellStyle name="Comma 8 7 5" xfId="8950"/>
    <cellStyle name="Comma 8 7 5 2" xfId="12803"/>
    <cellStyle name="Comma 8 7 5 2 2" xfId="19342"/>
    <cellStyle name="Comma 8 7 5 3" xfId="16490"/>
    <cellStyle name="Comma 8 7 6" xfId="3133"/>
    <cellStyle name="Comma 8 7 6 2" xfId="11090"/>
    <cellStyle name="Comma 8 7 6 2 2" xfId="17629"/>
    <cellStyle name="Comma 8 7 6 3" xfId="14777"/>
    <cellStyle name="Comma 8 7 7" xfId="2561"/>
    <cellStyle name="Comma 8 7 7 2" xfId="14209"/>
    <cellStyle name="Comma 8 7 8" xfId="10522"/>
    <cellStyle name="Comma 8 7 8 2" xfId="17061"/>
    <cellStyle name="Comma 8 7 9" xfId="13637"/>
    <cellStyle name="Comma 8 8" xfId="532"/>
    <cellStyle name="Comma 8 8 2" xfId="1667"/>
    <cellStyle name="Comma 8 8 2 2" xfId="5087"/>
    <cellStyle name="Comma 8 8 2 2 2" xfId="11832"/>
    <cellStyle name="Comma 8 8 2 2 2 2" xfId="18371"/>
    <cellStyle name="Comma 8 8 2 2 3" xfId="15519"/>
    <cellStyle name="Comma 8 8 2 3" xfId="7359"/>
    <cellStyle name="Comma 8 8 2 3 2" xfId="12403"/>
    <cellStyle name="Comma 8 8 2 3 2 2" xfId="18942"/>
    <cellStyle name="Comma 8 8 2 3 3" xfId="16090"/>
    <cellStyle name="Comma 8 8 2 4" xfId="9631"/>
    <cellStyle name="Comma 8 8 2 4 2" xfId="12974"/>
    <cellStyle name="Comma 8 8 2 4 2 2" xfId="19513"/>
    <cellStyle name="Comma 8 8 2 4 3" xfId="16661"/>
    <cellStyle name="Comma 8 8 2 5" xfId="3304"/>
    <cellStyle name="Comma 8 8 2 5 2" xfId="11261"/>
    <cellStyle name="Comma 8 8 2 5 2 2" xfId="17800"/>
    <cellStyle name="Comma 8 8 2 5 3" xfId="14948"/>
    <cellStyle name="Comma 8 8 2 6" xfId="2729"/>
    <cellStyle name="Comma 8 8 2 6 2" xfId="14377"/>
    <cellStyle name="Comma 8 8 2 7" xfId="10690"/>
    <cellStyle name="Comma 8 8 2 7 2" xfId="17229"/>
    <cellStyle name="Comma 8 8 2 8" xfId="13808"/>
    <cellStyle name="Comma 8 8 3" xfId="3952"/>
    <cellStyle name="Comma 8 8 3 2" xfId="11547"/>
    <cellStyle name="Comma 8 8 3 2 2" xfId="18086"/>
    <cellStyle name="Comma 8 8 3 3" xfId="15234"/>
    <cellStyle name="Comma 8 8 4" xfId="6224"/>
    <cellStyle name="Comma 8 8 4 2" xfId="12118"/>
    <cellStyle name="Comma 8 8 4 2 2" xfId="18657"/>
    <cellStyle name="Comma 8 8 4 3" xfId="15805"/>
    <cellStyle name="Comma 8 8 5" xfId="8496"/>
    <cellStyle name="Comma 8 8 5 2" xfId="12689"/>
    <cellStyle name="Comma 8 8 5 2 2" xfId="19228"/>
    <cellStyle name="Comma 8 8 5 3" xfId="16376"/>
    <cellStyle name="Comma 8 8 6" xfId="3019"/>
    <cellStyle name="Comma 8 8 6 2" xfId="10976"/>
    <cellStyle name="Comma 8 8 6 2 2" xfId="17515"/>
    <cellStyle name="Comma 8 8 6 3" xfId="14663"/>
    <cellStyle name="Comma 8 8 7" xfId="2449"/>
    <cellStyle name="Comma 8 8 7 2" xfId="14097"/>
    <cellStyle name="Comma 8 8 8" xfId="10410"/>
    <cellStyle name="Comma 8 8 8 2" xfId="16949"/>
    <cellStyle name="Comma 8 8 9" xfId="13523"/>
    <cellStyle name="Comma 8 9" xfId="1213"/>
    <cellStyle name="Comma 8 9 2" xfId="4633"/>
    <cellStyle name="Comma 8 9 2 2" xfId="11718"/>
    <cellStyle name="Comma 8 9 2 2 2" xfId="18257"/>
    <cellStyle name="Comma 8 9 2 3" xfId="15405"/>
    <cellStyle name="Comma 8 9 3" xfId="6905"/>
    <cellStyle name="Comma 8 9 3 2" xfId="12289"/>
    <cellStyle name="Comma 8 9 3 2 2" xfId="18828"/>
    <cellStyle name="Comma 8 9 3 3" xfId="15976"/>
    <cellStyle name="Comma 8 9 4" xfId="9177"/>
    <cellStyle name="Comma 8 9 4 2" xfId="12860"/>
    <cellStyle name="Comma 8 9 4 2 2" xfId="19399"/>
    <cellStyle name="Comma 8 9 4 3" xfId="16547"/>
    <cellStyle name="Comma 8 9 5" xfId="3190"/>
    <cellStyle name="Comma 8 9 5 2" xfId="11147"/>
    <cellStyle name="Comma 8 9 5 2 2" xfId="17686"/>
    <cellStyle name="Comma 8 9 5 3" xfId="14834"/>
    <cellStyle name="Comma 8 9 6" xfId="2617"/>
    <cellStyle name="Comma 8 9 6 2" xfId="14265"/>
    <cellStyle name="Comma 8 9 7" xfId="10578"/>
    <cellStyle name="Comma 8 9 7 2" xfId="17117"/>
    <cellStyle name="Comma 8 9 8" xfId="13694"/>
    <cellStyle name="Comma 9" xfId="67"/>
    <cellStyle name="Comma 9 10" xfId="3500"/>
    <cellStyle name="Comma 9 10 2" xfId="11434"/>
    <cellStyle name="Comma 9 10 2 2" xfId="17973"/>
    <cellStyle name="Comma 9 10 3" xfId="15121"/>
    <cellStyle name="Comma 9 11" xfId="5772"/>
    <cellStyle name="Comma 9 11 2" xfId="12005"/>
    <cellStyle name="Comma 9 11 2 2" xfId="18544"/>
    <cellStyle name="Comma 9 11 3" xfId="15692"/>
    <cellStyle name="Comma 9 12" xfId="8044"/>
    <cellStyle name="Comma 9 12 2" xfId="12576"/>
    <cellStyle name="Comma 9 12 2 2" xfId="19115"/>
    <cellStyle name="Comma 9 12 3" xfId="16263"/>
    <cellStyle name="Comma 9 13" xfId="2901"/>
    <cellStyle name="Comma 9 13 2" xfId="10861"/>
    <cellStyle name="Comma 9 13 2 2" xfId="17400"/>
    <cellStyle name="Comma 9 13 3" xfId="14548"/>
    <cellStyle name="Comma 9 14" xfId="2336"/>
    <cellStyle name="Comma 9 14 2" xfId="13984"/>
    <cellStyle name="Comma 9 15" xfId="10297"/>
    <cellStyle name="Comma 9 15 2" xfId="16836"/>
    <cellStyle name="Comma 9 16" xfId="13265"/>
    <cellStyle name="Comma 9 16 2" xfId="19774"/>
    <cellStyle name="Comma 9 17" xfId="13408"/>
    <cellStyle name="Comma 9 2" xfId="97"/>
    <cellStyle name="Comma 9 2 10" xfId="5800"/>
    <cellStyle name="Comma 9 2 10 2" xfId="12012"/>
    <cellStyle name="Comma 9 2 10 2 2" xfId="18551"/>
    <cellStyle name="Comma 9 2 10 3" xfId="15699"/>
    <cellStyle name="Comma 9 2 11" xfId="8072"/>
    <cellStyle name="Comma 9 2 11 2" xfId="12583"/>
    <cellStyle name="Comma 9 2 11 2 2" xfId="19122"/>
    <cellStyle name="Comma 9 2 11 3" xfId="16270"/>
    <cellStyle name="Comma 9 2 12" xfId="2910"/>
    <cellStyle name="Comma 9 2 12 2" xfId="10869"/>
    <cellStyle name="Comma 9 2 12 2 2" xfId="17408"/>
    <cellStyle name="Comma 9 2 12 3" xfId="14556"/>
    <cellStyle name="Comma 9 2 13" xfId="2344"/>
    <cellStyle name="Comma 9 2 13 2" xfId="13992"/>
    <cellStyle name="Comma 9 2 14" xfId="10305"/>
    <cellStyle name="Comma 9 2 14 2" xfId="16844"/>
    <cellStyle name="Comma 9 2 15" xfId="13266"/>
    <cellStyle name="Comma 9 2 15 2" xfId="19775"/>
    <cellStyle name="Comma 9 2 16" xfId="13416"/>
    <cellStyle name="Comma 9 2 2" xfId="209"/>
    <cellStyle name="Comma 9 2 2 10" xfId="2372"/>
    <cellStyle name="Comma 9 2 2 10 2" xfId="14020"/>
    <cellStyle name="Comma 9 2 2 11" xfId="10333"/>
    <cellStyle name="Comma 9 2 2 11 2" xfId="16872"/>
    <cellStyle name="Comma 9 2 2 12" xfId="13444"/>
    <cellStyle name="Comma 9 2 2 2" xfId="447"/>
    <cellStyle name="Comma 9 2 2 2 10" xfId="13502"/>
    <cellStyle name="Comma 9 2 2 2 2" xfId="901"/>
    <cellStyle name="Comma 9 2 2 2 2 2" xfId="2036"/>
    <cellStyle name="Comma 9 2 2 2 2 2 2" xfId="5456"/>
    <cellStyle name="Comma 9 2 2 2 2 2 2 2" xfId="11925"/>
    <cellStyle name="Comma 9 2 2 2 2 2 2 2 2" xfId="18464"/>
    <cellStyle name="Comma 9 2 2 2 2 2 2 3" xfId="15612"/>
    <cellStyle name="Comma 9 2 2 2 2 2 3" xfId="7728"/>
    <cellStyle name="Comma 9 2 2 2 2 2 3 2" xfId="12496"/>
    <cellStyle name="Comma 9 2 2 2 2 2 3 2 2" xfId="19035"/>
    <cellStyle name="Comma 9 2 2 2 2 2 3 3" xfId="16183"/>
    <cellStyle name="Comma 9 2 2 2 2 2 4" xfId="10000"/>
    <cellStyle name="Comma 9 2 2 2 2 2 4 2" xfId="13067"/>
    <cellStyle name="Comma 9 2 2 2 2 2 4 2 2" xfId="19606"/>
    <cellStyle name="Comma 9 2 2 2 2 2 4 3" xfId="16754"/>
    <cellStyle name="Comma 9 2 2 2 2 2 5" xfId="3397"/>
    <cellStyle name="Comma 9 2 2 2 2 2 5 2" xfId="11354"/>
    <cellStyle name="Comma 9 2 2 2 2 2 5 2 2" xfId="17893"/>
    <cellStyle name="Comma 9 2 2 2 2 2 5 3" xfId="15041"/>
    <cellStyle name="Comma 9 2 2 2 2 2 6" xfId="2821"/>
    <cellStyle name="Comma 9 2 2 2 2 2 6 2" xfId="14469"/>
    <cellStyle name="Comma 9 2 2 2 2 2 7" xfId="10782"/>
    <cellStyle name="Comma 9 2 2 2 2 2 7 2" xfId="17321"/>
    <cellStyle name="Comma 9 2 2 2 2 2 8" xfId="13901"/>
    <cellStyle name="Comma 9 2 2 2 2 3" xfId="4321"/>
    <cellStyle name="Comma 9 2 2 2 2 3 2" xfId="11640"/>
    <cellStyle name="Comma 9 2 2 2 2 3 2 2" xfId="18179"/>
    <cellStyle name="Comma 9 2 2 2 2 3 3" xfId="15327"/>
    <cellStyle name="Comma 9 2 2 2 2 4" xfId="6593"/>
    <cellStyle name="Comma 9 2 2 2 2 4 2" xfId="12211"/>
    <cellStyle name="Comma 9 2 2 2 2 4 2 2" xfId="18750"/>
    <cellStyle name="Comma 9 2 2 2 2 4 3" xfId="15898"/>
    <cellStyle name="Comma 9 2 2 2 2 5" xfId="8865"/>
    <cellStyle name="Comma 9 2 2 2 2 5 2" xfId="12782"/>
    <cellStyle name="Comma 9 2 2 2 2 5 2 2" xfId="19321"/>
    <cellStyle name="Comma 9 2 2 2 2 5 3" xfId="16469"/>
    <cellStyle name="Comma 9 2 2 2 2 6" xfId="3112"/>
    <cellStyle name="Comma 9 2 2 2 2 6 2" xfId="11069"/>
    <cellStyle name="Comma 9 2 2 2 2 6 2 2" xfId="17608"/>
    <cellStyle name="Comma 9 2 2 2 2 6 3" xfId="14756"/>
    <cellStyle name="Comma 9 2 2 2 2 7" xfId="2541"/>
    <cellStyle name="Comma 9 2 2 2 2 7 2" xfId="14189"/>
    <cellStyle name="Comma 9 2 2 2 2 8" xfId="10502"/>
    <cellStyle name="Comma 9 2 2 2 2 8 2" xfId="17041"/>
    <cellStyle name="Comma 9 2 2 2 2 9" xfId="13616"/>
    <cellStyle name="Comma 9 2 2 2 3" xfId="1582"/>
    <cellStyle name="Comma 9 2 2 2 3 2" xfId="5002"/>
    <cellStyle name="Comma 9 2 2 2 3 2 2" xfId="11811"/>
    <cellStyle name="Comma 9 2 2 2 3 2 2 2" xfId="18350"/>
    <cellStyle name="Comma 9 2 2 2 3 2 3" xfId="15498"/>
    <cellStyle name="Comma 9 2 2 2 3 3" xfId="7274"/>
    <cellStyle name="Comma 9 2 2 2 3 3 2" xfId="12382"/>
    <cellStyle name="Comma 9 2 2 2 3 3 2 2" xfId="18921"/>
    <cellStyle name="Comma 9 2 2 2 3 3 3" xfId="16069"/>
    <cellStyle name="Comma 9 2 2 2 3 4" xfId="9546"/>
    <cellStyle name="Comma 9 2 2 2 3 4 2" xfId="12953"/>
    <cellStyle name="Comma 9 2 2 2 3 4 2 2" xfId="19492"/>
    <cellStyle name="Comma 9 2 2 2 3 4 3" xfId="16640"/>
    <cellStyle name="Comma 9 2 2 2 3 5" xfId="3283"/>
    <cellStyle name="Comma 9 2 2 2 3 5 2" xfId="11240"/>
    <cellStyle name="Comma 9 2 2 2 3 5 2 2" xfId="17779"/>
    <cellStyle name="Comma 9 2 2 2 3 5 3" xfId="14927"/>
    <cellStyle name="Comma 9 2 2 2 3 6" xfId="2709"/>
    <cellStyle name="Comma 9 2 2 2 3 6 2" xfId="14357"/>
    <cellStyle name="Comma 9 2 2 2 3 7" xfId="10670"/>
    <cellStyle name="Comma 9 2 2 2 3 7 2" xfId="17209"/>
    <cellStyle name="Comma 9 2 2 2 3 8" xfId="13787"/>
    <cellStyle name="Comma 9 2 2 2 4" xfId="3867"/>
    <cellStyle name="Comma 9 2 2 2 4 2" xfId="11526"/>
    <cellStyle name="Comma 9 2 2 2 4 2 2" xfId="18065"/>
    <cellStyle name="Comma 9 2 2 2 4 3" xfId="15213"/>
    <cellStyle name="Comma 9 2 2 2 5" xfId="6139"/>
    <cellStyle name="Comma 9 2 2 2 5 2" xfId="12097"/>
    <cellStyle name="Comma 9 2 2 2 5 2 2" xfId="18636"/>
    <cellStyle name="Comma 9 2 2 2 5 3" xfId="15784"/>
    <cellStyle name="Comma 9 2 2 2 6" xfId="8411"/>
    <cellStyle name="Comma 9 2 2 2 6 2" xfId="12668"/>
    <cellStyle name="Comma 9 2 2 2 6 2 2" xfId="19207"/>
    <cellStyle name="Comma 9 2 2 2 6 3" xfId="16355"/>
    <cellStyle name="Comma 9 2 2 2 7" xfId="2998"/>
    <cellStyle name="Comma 9 2 2 2 7 2" xfId="10955"/>
    <cellStyle name="Comma 9 2 2 2 7 2 2" xfId="17494"/>
    <cellStyle name="Comma 9 2 2 2 7 3" xfId="14642"/>
    <cellStyle name="Comma 9 2 2 2 8" xfId="2429"/>
    <cellStyle name="Comma 9 2 2 2 8 2" xfId="14077"/>
    <cellStyle name="Comma 9 2 2 2 9" xfId="10390"/>
    <cellStyle name="Comma 9 2 2 2 9 2" xfId="16929"/>
    <cellStyle name="Comma 9 2 2 3" xfId="1128"/>
    <cellStyle name="Comma 9 2 2 3 2" xfId="2263"/>
    <cellStyle name="Comma 9 2 2 3 2 2" xfId="5683"/>
    <cellStyle name="Comma 9 2 2 3 2 2 2" xfId="11982"/>
    <cellStyle name="Comma 9 2 2 3 2 2 2 2" xfId="18521"/>
    <cellStyle name="Comma 9 2 2 3 2 2 3" xfId="15669"/>
    <cellStyle name="Comma 9 2 2 3 2 3" xfId="7955"/>
    <cellStyle name="Comma 9 2 2 3 2 3 2" xfId="12553"/>
    <cellStyle name="Comma 9 2 2 3 2 3 2 2" xfId="19092"/>
    <cellStyle name="Comma 9 2 2 3 2 3 3" xfId="16240"/>
    <cellStyle name="Comma 9 2 2 3 2 4" xfId="10227"/>
    <cellStyle name="Comma 9 2 2 3 2 4 2" xfId="13124"/>
    <cellStyle name="Comma 9 2 2 3 2 4 2 2" xfId="19663"/>
    <cellStyle name="Comma 9 2 2 3 2 4 3" xfId="16811"/>
    <cellStyle name="Comma 9 2 2 3 2 5" xfId="3454"/>
    <cellStyle name="Comma 9 2 2 3 2 5 2" xfId="11411"/>
    <cellStyle name="Comma 9 2 2 3 2 5 2 2" xfId="17950"/>
    <cellStyle name="Comma 9 2 2 3 2 5 3" xfId="15098"/>
    <cellStyle name="Comma 9 2 2 3 2 6" xfId="2877"/>
    <cellStyle name="Comma 9 2 2 3 2 6 2" xfId="14525"/>
    <cellStyle name="Comma 9 2 2 3 2 7" xfId="10838"/>
    <cellStyle name="Comma 9 2 2 3 2 7 2" xfId="17377"/>
    <cellStyle name="Comma 9 2 2 3 2 8" xfId="13958"/>
    <cellStyle name="Comma 9 2 2 3 3" xfId="4548"/>
    <cellStyle name="Comma 9 2 2 3 3 2" xfId="11697"/>
    <cellStyle name="Comma 9 2 2 3 3 2 2" xfId="18236"/>
    <cellStyle name="Comma 9 2 2 3 3 3" xfId="15384"/>
    <cellStyle name="Comma 9 2 2 3 4" xfId="6820"/>
    <cellStyle name="Comma 9 2 2 3 4 2" xfId="12268"/>
    <cellStyle name="Comma 9 2 2 3 4 2 2" xfId="18807"/>
    <cellStyle name="Comma 9 2 2 3 4 3" xfId="15955"/>
    <cellStyle name="Comma 9 2 2 3 5" xfId="9092"/>
    <cellStyle name="Comma 9 2 2 3 5 2" xfId="12839"/>
    <cellStyle name="Comma 9 2 2 3 5 2 2" xfId="19378"/>
    <cellStyle name="Comma 9 2 2 3 5 3" xfId="16526"/>
    <cellStyle name="Comma 9 2 2 3 6" xfId="3169"/>
    <cellStyle name="Comma 9 2 2 3 6 2" xfId="11126"/>
    <cellStyle name="Comma 9 2 2 3 6 2 2" xfId="17665"/>
    <cellStyle name="Comma 9 2 2 3 6 3" xfId="14813"/>
    <cellStyle name="Comma 9 2 2 3 7" xfId="2597"/>
    <cellStyle name="Comma 9 2 2 3 7 2" xfId="14245"/>
    <cellStyle name="Comma 9 2 2 3 8" xfId="10558"/>
    <cellStyle name="Comma 9 2 2 3 8 2" xfId="17097"/>
    <cellStyle name="Comma 9 2 2 3 9" xfId="13673"/>
    <cellStyle name="Comma 9 2 2 4" xfId="674"/>
    <cellStyle name="Comma 9 2 2 4 2" xfId="1809"/>
    <cellStyle name="Comma 9 2 2 4 2 2" xfId="5229"/>
    <cellStyle name="Comma 9 2 2 4 2 2 2" xfId="11868"/>
    <cellStyle name="Comma 9 2 2 4 2 2 2 2" xfId="18407"/>
    <cellStyle name="Comma 9 2 2 4 2 2 3" xfId="15555"/>
    <cellStyle name="Comma 9 2 2 4 2 3" xfId="7501"/>
    <cellStyle name="Comma 9 2 2 4 2 3 2" xfId="12439"/>
    <cellStyle name="Comma 9 2 2 4 2 3 2 2" xfId="18978"/>
    <cellStyle name="Comma 9 2 2 4 2 3 3" xfId="16126"/>
    <cellStyle name="Comma 9 2 2 4 2 4" xfId="9773"/>
    <cellStyle name="Comma 9 2 2 4 2 4 2" xfId="13010"/>
    <cellStyle name="Comma 9 2 2 4 2 4 2 2" xfId="19549"/>
    <cellStyle name="Comma 9 2 2 4 2 4 3" xfId="16697"/>
    <cellStyle name="Comma 9 2 2 4 2 5" xfId="3340"/>
    <cellStyle name="Comma 9 2 2 4 2 5 2" xfId="11297"/>
    <cellStyle name="Comma 9 2 2 4 2 5 2 2" xfId="17836"/>
    <cellStyle name="Comma 9 2 2 4 2 5 3" xfId="14984"/>
    <cellStyle name="Comma 9 2 2 4 2 6" xfId="2765"/>
    <cellStyle name="Comma 9 2 2 4 2 6 2" xfId="14413"/>
    <cellStyle name="Comma 9 2 2 4 2 7" xfId="10726"/>
    <cellStyle name="Comma 9 2 2 4 2 7 2" xfId="17265"/>
    <cellStyle name="Comma 9 2 2 4 2 8" xfId="13844"/>
    <cellStyle name="Comma 9 2 2 4 3" xfId="4094"/>
    <cellStyle name="Comma 9 2 2 4 3 2" xfId="11583"/>
    <cellStyle name="Comma 9 2 2 4 3 2 2" xfId="18122"/>
    <cellStyle name="Comma 9 2 2 4 3 3" xfId="15270"/>
    <cellStyle name="Comma 9 2 2 4 4" xfId="6366"/>
    <cellStyle name="Comma 9 2 2 4 4 2" xfId="12154"/>
    <cellStyle name="Comma 9 2 2 4 4 2 2" xfId="18693"/>
    <cellStyle name="Comma 9 2 2 4 4 3" xfId="15841"/>
    <cellStyle name="Comma 9 2 2 4 5" xfId="8638"/>
    <cellStyle name="Comma 9 2 2 4 5 2" xfId="12725"/>
    <cellStyle name="Comma 9 2 2 4 5 2 2" xfId="19264"/>
    <cellStyle name="Comma 9 2 2 4 5 3" xfId="16412"/>
    <cellStyle name="Comma 9 2 2 4 6" xfId="3055"/>
    <cellStyle name="Comma 9 2 2 4 6 2" xfId="11012"/>
    <cellStyle name="Comma 9 2 2 4 6 2 2" xfId="17551"/>
    <cellStyle name="Comma 9 2 2 4 6 3" xfId="14699"/>
    <cellStyle name="Comma 9 2 2 4 7" xfId="2485"/>
    <cellStyle name="Comma 9 2 2 4 7 2" xfId="14133"/>
    <cellStyle name="Comma 9 2 2 4 8" xfId="10446"/>
    <cellStyle name="Comma 9 2 2 4 8 2" xfId="16985"/>
    <cellStyle name="Comma 9 2 2 4 9" xfId="13559"/>
    <cellStyle name="Comma 9 2 2 5" xfId="1355"/>
    <cellStyle name="Comma 9 2 2 5 2" xfId="4775"/>
    <cellStyle name="Comma 9 2 2 5 2 2" xfId="11754"/>
    <cellStyle name="Comma 9 2 2 5 2 2 2" xfId="18293"/>
    <cellStyle name="Comma 9 2 2 5 2 3" xfId="15441"/>
    <cellStyle name="Comma 9 2 2 5 3" xfId="7047"/>
    <cellStyle name="Comma 9 2 2 5 3 2" xfId="12325"/>
    <cellStyle name="Comma 9 2 2 5 3 2 2" xfId="18864"/>
    <cellStyle name="Comma 9 2 2 5 3 3" xfId="16012"/>
    <cellStyle name="Comma 9 2 2 5 4" xfId="9319"/>
    <cellStyle name="Comma 9 2 2 5 4 2" xfId="12896"/>
    <cellStyle name="Comma 9 2 2 5 4 2 2" xfId="19435"/>
    <cellStyle name="Comma 9 2 2 5 4 3" xfId="16583"/>
    <cellStyle name="Comma 9 2 2 5 5" xfId="3226"/>
    <cellStyle name="Comma 9 2 2 5 5 2" xfId="11183"/>
    <cellStyle name="Comma 9 2 2 5 5 2 2" xfId="17722"/>
    <cellStyle name="Comma 9 2 2 5 5 3" xfId="14870"/>
    <cellStyle name="Comma 9 2 2 5 6" xfId="2653"/>
    <cellStyle name="Comma 9 2 2 5 6 2" xfId="14301"/>
    <cellStyle name="Comma 9 2 2 5 7" xfId="10614"/>
    <cellStyle name="Comma 9 2 2 5 7 2" xfId="17153"/>
    <cellStyle name="Comma 9 2 2 5 8" xfId="13730"/>
    <cellStyle name="Comma 9 2 2 6" xfId="3640"/>
    <cellStyle name="Comma 9 2 2 6 2" xfId="11469"/>
    <cellStyle name="Comma 9 2 2 6 2 2" xfId="18008"/>
    <cellStyle name="Comma 9 2 2 6 3" xfId="15156"/>
    <cellStyle name="Comma 9 2 2 7" xfId="5912"/>
    <cellStyle name="Comma 9 2 2 7 2" xfId="12040"/>
    <cellStyle name="Comma 9 2 2 7 2 2" xfId="18579"/>
    <cellStyle name="Comma 9 2 2 7 3" xfId="15727"/>
    <cellStyle name="Comma 9 2 2 8" xfId="8184"/>
    <cellStyle name="Comma 9 2 2 8 2" xfId="12611"/>
    <cellStyle name="Comma 9 2 2 8 2 2" xfId="19150"/>
    <cellStyle name="Comma 9 2 2 8 3" xfId="16298"/>
    <cellStyle name="Comma 9 2 2 9" xfId="2938"/>
    <cellStyle name="Comma 9 2 2 9 2" xfId="10897"/>
    <cellStyle name="Comma 9 2 2 9 2 2" xfId="17436"/>
    <cellStyle name="Comma 9 2 2 9 3" xfId="14584"/>
    <cellStyle name="Comma 9 2 3" xfId="153"/>
    <cellStyle name="Comma 9 2 3 10" xfId="2358"/>
    <cellStyle name="Comma 9 2 3 10 2" xfId="14006"/>
    <cellStyle name="Comma 9 2 3 11" xfId="10319"/>
    <cellStyle name="Comma 9 2 3 11 2" xfId="16858"/>
    <cellStyle name="Comma 9 2 3 12" xfId="13430"/>
    <cellStyle name="Comma 9 2 3 2" xfId="391"/>
    <cellStyle name="Comma 9 2 3 2 10" xfId="13488"/>
    <cellStyle name="Comma 9 2 3 2 2" xfId="845"/>
    <cellStyle name="Comma 9 2 3 2 2 2" xfId="1980"/>
    <cellStyle name="Comma 9 2 3 2 2 2 2" xfId="5400"/>
    <cellStyle name="Comma 9 2 3 2 2 2 2 2" xfId="11911"/>
    <cellStyle name="Comma 9 2 3 2 2 2 2 2 2" xfId="18450"/>
    <cellStyle name="Comma 9 2 3 2 2 2 2 3" xfId="15598"/>
    <cellStyle name="Comma 9 2 3 2 2 2 3" xfId="7672"/>
    <cellStyle name="Comma 9 2 3 2 2 2 3 2" xfId="12482"/>
    <cellStyle name="Comma 9 2 3 2 2 2 3 2 2" xfId="19021"/>
    <cellStyle name="Comma 9 2 3 2 2 2 3 3" xfId="16169"/>
    <cellStyle name="Comma 9 2 3 2 2 2 4" xfId="9944"/>
    <cellStyle name="Comma 9 2 3 2 2 2 4 2" xfId="13053"/>
    <cellStyle name="Comma 9 2 3 2 2 2 4 2 2" xfId="19592"/>
    <cellStyle name="Comma 9 2 3 2 2 2 4 3" xfId="16740"/>
    <cellStyle name="Comma 9 2 3 2 2 2 5" xfId="3383"/>
    <cellStyle name="Comma 9 2 3 2 2 2 5 2" xfId="11340"/>
    <cellStyle name="Comma 9 2 3 2 2 2 5 2 2" xfId="17879"/>
    <cellStyle name="Comma 9 2 3 2 2 2 5 3" xfId="15027"/>
    <cellStyle name="Comma 9 2 3 2 2 2 6" xfId="2807"/>
    <cellStyle name="Comma 9 2 3 2 2 2 6 2" xfId="14455"/>
    <cellStyle name="Comma 9 2 3 2 2 2 7" xfId="10768"/>
    <cellStyle name="Comma 9 2 3 2 2 2 7 2" xfId="17307"/>
    <cellStyle name="Comma 9 2 3 2 2 2 8" xfId="13887"/>
    <cellStyle name="Comma 9 2 3 2 2 3" xfId="4265"/>
    <cellStyle name="Comma 9 2 3 2 2 3 2" xfId="11626"/>
    <cellStyle name="Comma 9 2 3 2 2 3 2 2" xfId="18165"/>
    <cellStyle name="Comma 9 2 3 2 2 3 3" xfId="15313"/>
    <cellStyle name="Comma 9 2 3 2 2 4" xfId="6537"/>
    <cellStyle name="Comma 9 2 3 2 2 4 2" xfId="12197"/>
    <cellStyle name="Comma 9 2 3 2 2 4 2 2" xfId="18736"/>
    <cellStyle name="Comma 9 2 3 2 2 4 3" xfId="15884"/>
    <cellStyle name="Comma 9 2 3 2 2 5" xfId="8809"/>
    <cellStyle name="Comma 9 2 3 2 2 5 2" xfId="12768"/>
    <cellStyle name="Comma 9 2 3 2 2 5 2 2" xfId="19307"/>
    <cellStyle name="Comma 9 2 3 2 2 5 3" xfId="16455"/>
    <cellStyle name="Comma 9 2 3 2 2 6" xfId="3098"/>
    <cellStyle name="Comma 9 2 3 2 2 6 2" xfId="11055"/>
    <cellStyle name="Comma 9 2 3 2 2 6 2 2" xfId="17594"/>
    <cellStyle name="Comma 9 2 3 2 2 6 3" xfId="14742"/>
    <cellStyle name="Comma 9 2 3 2 2 7" xfId="2527"/>
    <cellStyle name="Comma 9 2 3 2 2 7 2" xfId="14175"/>
    <cellStyle name="Comma 9 2 3 2 2 8" xfId="10488"/>
    <cellStyle name="Comma 9 2 3 2 2 8 2" xfId="17027"/>
    <cellStyle name="Comma 9 2 3 2 2 9" xfId="13602"/>
    <cellStyle name="Comma 9 2 3 2 3" xfId="1526"/>
    <cellStyle name="Comma 9 2 3 2 3 2" xfId="4946"/>
    <cellStyle name="Comma 9 2 3 2 3 2 2" xfId="11797"/>
    <cellStyle name="Comma 9 2 3 2 3 2 2 2" xfId="18336"/>
    <cellStyle name="Comma 9 2 3 2 3 2 3" xfId="15484"/>
    <cellStyle name="Comma 9 2 3 2 3 3" xfId="7218"/>
    <cellStyle name="Comma 9 2 3 2 3 3 2" xfId="12368"/>
    <cellStyle name="Comma 9 2 3 2 3 3 2 2" xfId="18907"/>
    <cellStyle name="Comma 9 2 3 2 3 3 3" xfId="16055"/>
    <cellStyle name="Comma 9 2 3 2 3 4" xfId="9490"/>
    <cellStyle name="Comma 9 2 3 2 3 4 2" xfId="12939"/>
    <cellStyle name="Comma 9 2 3 2 3 4 2 2" xfId="19478"/>
    <cellStyle name="Comma 9 2 3 2 3 4 3" xfId="16626"/>
    <cellStyle name="Comma 9 2 3 2 3 5" xfId="3269"/>
    <cellStyle name="Comma 9 2 3 2 3 5 2" xfId="11226"/>
    <cellStyle name="Comma 9 2 3 2 3 5 2 2" xfId="17765"/>
    <cellStyle name="Comma 9 2 3 2 3 5 3" xfId="14913"/>
    <cellStyle name="Comma 9 2 3 2 3 6" xfId="2695"/>
    <cellStyle name="Comma 9 2 3 2 3 6 2" xfId="14343"/>
    <cellStyle name="Comma 9 2 3 2 3 7" xfId="10656"/>
    <cellStyle name="Comma 9 2 3 2 3 7 2" xfId="17195"/>
    <cellStyle name="Comma 9 2 3 2 3 8" xfId="13773"/>
    <cellStyle name="Comma 9 2 3 2 4" xfId="3811"/>
    <cellStyle name="Comma 9 2 3 2 4 2" xfId="11512"/>
    <cellStyle name="Comma 9 2 3 2 4 2 2" xfId="18051"/>
    <cellStyle name="Comma 9 2 3 2 4 3" xfId="15199"/>
    <cellStyle name="Comma 9 2 3 2 5" xfId="6083"/>
    <cellStyle name="Comma 9 2 3 2 5 2" xfId="12083"/>
    <cellStyle name="Comma 9 2 3 2 5 2 2" xfId="18622"/>
    <cellStyle name="Comma 9 2 3 2 5 3" xfId="15770"/>
    <cellStyle name="Comma 9 2 3 2 6" xfId="8355"/>
    <cellStyle name="Comma 9 2 3 2 6 2" xfId="12654"/>
    <cellStyle name="Comma 9 2 3 2 6 2 2" xfId="19193"/>
    <cellStyle name="Comma 9 2 3 2 6 3" xfId="16341"/>
    <cellStyle name="Comma 9 2 3 2 7" xfId="2984"/>
    <cellStyle name="Comma 9 2 3 2 7 2" xfId="10941"/>
    <cellStyle name="Comma 9 2 3 2 7 2 2" xfId="17480"/>
    <cellStyle name="Comma 9 2 3 2 7 3" xfId="14628"/>
    <cellStyle name="Comma 9 2 3 2 8" xfId="2415"/>
    <cellStyle name="Comma 9 2 3 2 8 2" xfId="14063"/>
    <cellStyle name="Comma 9 2 3 2 9" xfId="10376"/>
    <cellStyle name="Comma 9 2 3 2 9 2" xfId="16915"/>
    <cellStyle name="Comma 9 2 3 3" xfId="1072"/>
    <cellStyle name="Comma 9 2 3 3 2" xfId="2207"/>
    <cellStyle name="Comma 9 2 3 3 2 2" xfId="5627"/>
    <cellStyle name="Comma 9 2 3 3 2 2 2" xfId="11968"/>
    <cellStyle name="Comma 9 2 3 3 2 2 2 2" xfId="18507"/>
    <cellStyle name="Comma 9 2 3 3 2 2 3" xfId="15655"/>
    <cellStyle name="Comma 9 2 3 3 2 3" xfId="7899"/>
    <cellStyle name="Comma 9 2 3 3 2 3 2" xfId="12539"/>
    <cellStyle name="Comma 9 2 3 3 2 3 2 2" xfId="19078"/>
    <cellStyle name="Comma 9 2 3 3 2 3 3" xfId="16226"/>
    <cellStyle name="Comma 9 2 3 3 2 4" xfId="10171"/>
    <cellStyle name="Comma 9 2 3 3 2 4 2" xfId="13110"/>
    <cellStyle name="Comma 9 2 3 3 2 4 2 2" xfId="19649"/>
    <cellStyle name="Comma 9 2 3 3 2 4 3" xfId="16797"/>
    <cellStyle name="Comma 9 2 3 3 2 5" xfId="3440"/>
    <cellStyle name="Comma 9 2 3 3 2 5 2" xfId="11397"/>
    <cellStyle name="Comma 9 2 3 3 2 5 2 2" xfId="17936"/>
    <cellStyle name="Comma 9 2 3 3 2 5 3" xfId="15084"/>
    <cellStyle name="Comma 9 2 3 3 2 6" xfId="2863"/>
    <cellStyle name="Comma 9 2 3 3 2 6 2" xfId="14511"/>
    <cellStyle name="Comma 9 2 3 3 2 7" xfId="10824"/>
    <cellStyle name="Comma 9 2 3 3 2 7 2" xfId="17363"/>
    <cellStyle name="Comma 9 2 3 3 2 8" xfId="13944"/>
    <cellStyle name="Comma 9 2 3 3 3" xfId="4492"/>
    <cellStyle name="Comma 9 2 3 3 3 2" xfId="11683"/>
    <cellStyle name="Comma 9 2 3 3 3 2 2" xfId="18222"/>
    <cellStyle name="Comma 9 2 3 3 3 3" xfId="15370"/>
    <cellStyle name="Comma 9 2 3 3 4" xfId="6764"/>
    <cellStyle name="Comma 9 2 3 3 4 2" xfId="12254"/>
    <cellStyle name="Comma 9 2 3 3 4 2 2" xfId="18793"/>
    <cellStyle name="Comma 9 2 3 3 4 3" xfId="15941"/>
    <cellStyle name="Comma 9 2 3 3 5" xfId="9036"/>
    <cellStyle name="Comma 9 2 3 3 5 2" xfId="12825"/>
    <cellStyle name="Comma 9 2 3 3 5 2 2" xfId="19364"/>
    <cellStyle name="Comma 9 2 3 3 5 3" xfId="16512"/>
    <cellStyle name="Comma 9 2 3 3 6" xfId="3155"/>
    <cellStyle name="Comma 9 2 3 3 6 2" xfId="11112"/>
    <cellStyle name="Comma 9 2 3 3 6 2 2" xfId="17651"/>
    <cellStyle name="Comma 9 2 3 3 6 3" xfId="14799"/>
    <cellStyle name="Comma 9 2 3 3 7" xfId="2583"/>
    <cellStyle name="Comma 9 2 3 3 7 2" xfId="14231"/>
    <cellStyle name="Comma 9 2 3 3 8" xfId="10544"/>
    <cellStyle name="Comma 9 2 3 3 8 2" xfId="17083"/>
    <cellStyle name="Comma 9 2 3 3 9" xfId="13659"/>
    <cellStyle name="Comma 9 2 3 4" xfId="618"/>
    <cellStyle name="Comma 9 2 3 4 2" xfId="1753"/>
    <cellStyle name="Comma 9 2 3 4 2 2" xfId="5173"/>
    <cellStyle name="Comma 9 2 3 4 2 2 2" xfId="11854"/>
    <cellStyle name="Comma 9 2 3 4 2 2 2 2" xfId="18393"/>
    <cellStyle name="Comma 9 2 3 4 2 2 3" xfId="15541"/>
    <cellStyle name="Comma 9 2 3 4 2 3" xfId="7445"/>
    <cellStyle name="Comma 9 2 3 4 2 3 2" xfId="12425"/>
    <cellStyle name="Comma 9 2 3 4 2 3 2 2" xfId="18964"/>
    <cellStyle name="Comma 9 2 3 4 2 3 3" xfId="16112"/>
    <cellStyle name="Comma 9 2 3 4 2 4" xfId="9717"/>
    <cellStyle name="Comma 9 2 3 4 2 4 2" xfId="12996"/>
    <cellStyle name="Comma 9 2 3 4 2 4 2 2" xfId="19535"/>
    <cellStyle name="Comma 9 2 3 4 2 4 3" xfId="16683"/>
    <cellStyle name="Comma 9 2 3 4 2 5" xfId="3326"/>
    <cellStyle name="Comma 9 2 3 4 2 5 2" xfId="11283"/>
    <cellStyle name="Comma 9 2 3 4 2 5 2 2" xfId="17822"/>
    <cellStyle name="Comma 9 2 3 4 2 5 3" xfId="14970"/>
    <cellStyle name="Comma 9 2 3 4 2 6" xfId="2751"/>
    <cellStyle name="Comma 9 2 3 4 2 6 2" xfId="14399"/>
    <cellStyle name="Comma 9 2 3 4 2 7" xfId="10712"/>
    <cellStyle name="Comma 9 2 3 4 2 7 2" xfId="17251"/>
    <cellStyle name="Comma 9 2 3 4 2 8" xfId="13830"/>
    <cellStyle name="Comma 9 2 3 4 3" xfId="4038"/>
    <cellStyle name="Comma 9 2 3 4 3 2" xfId="11569"/>
    <cellStyle name="Comma 9 2 3 4 3 2 2" xfId="18108"/>
    <cellStyle name="Comma 9 2 3 4 3 3" xfId="15256"/>
    <cellStyle name="Comma 9 2 3 4 4" xfId="6310"/>
    <cellStyle name="Comma 9 2 3 4 4 2" xfId="12140"/>
    <cellStyle name="Comma 9 2 3 4 4 2 2" xfId="18679"/>
    <cellStyle name="Comma 9 2 3 4 4 3" xfId="15827"/>
    <cellStyle name="Comma 9 2 3 4 5" xfId="8582"/>
    <cellStyle name="Comma 9 2 3 4 5 2" xfId="12711"/>
    <cellStyle name="Comma 9 2 3 4 5 2 2" xfId="19250"/>
    <cellStyle name="Comma 9 2 3 4 5 3" xfId="16398"/>
    <cellStyle name="Comma 9 2 3 4 6" xfId="3041"/>
    <cellStyle name="Comma 9 2 3 4 6 2" xfId="10998"/>
    <cellStyle name="Comma 9 2 3 4 6 2 2" xfId="17537"/>
    <cellStyle name="Comma 9 2 3 4 6 3" xfId="14685"/>
    <cellStyle name="Comma 9 2 3 4 7" xfId="2471"/>
    <cellStyle name="Comma 9 2 3 4 7 2" xfId="14119"/>
    <cellStyle name="Comma 9 2 3 4 8" xfId="10432"/>
    <cellStyle name="Comma 9 2 3 4 8 2" xfId="16971"/>
    <cellStyle name="Comma 9 2 3 4 9" xfId="13545"/>
    <cellStyle name="Comma 9 2 3 5" xfId="1299"/>
    <cellStyle name="Comma 9 2 3 5 2" xfId="4719"/>
    <cellStyle name="Comma 9 2 3 5 2 2" xfId="11740"/>
    <cellStyle name="Comma 9 2 3 5 2 2 2" xfId="18279"/>
    <cellStyle name="Comma 9 2 3 5 2 3" xfId="15427"/>
    <cellStyle name="Comma 9 2 3 5 3" xfId="6991"/>
    <cellStyle name="Comma 9 2 3 5 3 2" xfId="12311"/>
    <cellStyle name="Comma 9 2 3 5 3 2 2" xfId="18850"/>
    <cellStyle name="Comma 9 2 3 5 3 3" xfId="15998"/>
    <cellStyle name="Comma 9 2 3 5 4" xfId="9263"/>
    <cellStyle name="Comma 9 2 3 5 4 2" xfId="12882"/>
    <cellStyle name="Comma 9 2 3 5 4 2 2" xfId="19421"/>
    <cellStyle name="Comma 9 2 3 5 4 3" xfId="16569"/>
    <cellStyle name="Comma 9 2 3 5 5" xfId="3212"/>
    <cellStyle name="Comma 9 2 3 5 5 2" xfId="11169"/>
    <cellStyle name="Comma 9 2 3 5 5 2 2" xfId="17708"/>
    <cellStyle name="Comma 9 2 3 5 5 3" xfId="14856"/>
    <cellStyle name="Comma 9 2 3 5 6" xfId="2639"/>
    <cellStyle name="Comma 9 2 3 5 6 2" xfId="14287"/>
    <cellStyle name="Comma 9 2 3 5 7" xfId="10600"/>
    <cellStyle name="Comma 9 2 3 5 7 2" xfId="17139"/>
    <cellStyle name="Comma 9 2 3 5 8" xfId="13716"/>
    <cellStyle name="Comma 9 2 3 6" xfId="3584"/>
    <cellStyle name="Comma 9 2 3 6 2" xfId="11455"/>
    <cellStyle name="Comma 9 2 3 6 2 2" xfId="17994"/>
    <cellStyle name="Comma 9 2 3 6 3" xfId="15142"/>
    <cellStyle name="Comma 9 2 3 7" xfId="5856"/>
    <cellStyle name="Comma 9 2 3 7 2" xfId="12026"/>
    <cellStyle name="Comma 9 2 3 7 2 2" xfId="18565"/>
    <cellStyle name="Comma 9 2 3 7 3" xfId="15713"/>
    <cellStyle name="Comma 9 2 3 8" xfId="8128"/>
    <cellStyle name="Comma 9 2 3 8 2" xfId="12597"/>
    <cellStyle name="Comma 9 2 3 8 2 2" xfId="19136"/>
    <cellStyle name="Comma 9 2 3 8 3" xfId="16284"/>
    <cellStyle name="Comma 9 2 3 9" xfId="2924"/>
    <cellStyle name="Comma 9 2 3 9 2" xfId="10883"/>
    <cellStyle name="Comma 9 2 3 9 2 2" xfId="17422"/>
    <cellStyle name="Comma 9 2 3 9 3" xfId="14570"/>
    <cellStyle name="Comma 9 2 4" xfId="279"/>
    <cellStyle name="Comma 9 2 4 10" xfId="2387"/>
    <cellStyle name="Comma 9 2 4 10 2" xfId="14035"/>
    <cellStyle name="Comma 9 2 4 11" xfId="10348"/>
    <cellStyle name="Comma 9 2 4 11 2" xfId="16887"/>
    <cellStyle name="Comma 9 2 4 12" xfId="13460"/>
    <cellStyle name="Comma 9 2 4 2" xfId="506"/>
    <cellStyle name="Comma 9 2 4 2 10" xfId="13517"/>
    <cellStyle name="Comma 9 2 4 2 2" xfId="960"/>
    <cellStyle name="Comma 9 2 4 2 2 2" xfId="2095"/>
    <cellStyle name="Comma 9 2 4 2 2 2 2" xfId="5515"/>
    <cellStyle name="Comma 9 2 4 2 2 2 2 2" xfId="11940"/>
    <cellStyle name="Comma 9 2 4 2 2 2 2 2 2" xfId="18479"/>
    <cellStyle name="Comma 9 2 4 2 2 2 2 3" xfId="15627"/>
    <cellStyle name="Comma 9 2 4 2 2 2 3" xfId="7787"/>
    <cellStyle name="Comma 9 2 4 2 2 2 3 2" xfId="12511"/>
    <cellStyle name="Comma 9 2 4 2 2 2 3 2 2" xfId="19050"/>
    <cellStyle name="Comma 9 2 4 2 2 2 3 3" xfId="16198"/>
    <cellStyle name="Comma 9 2 4 2 2 2 4" xfId="10059"/>
    <cellStyle name="Comma 9 2 4 2 2 2 4 2" xfId="13082"/>
    <cellStyle name="Comma 9 2 4 2 2 2 4 2 2" xfId="19621"/>
    <cellStyle name="Comma 9 2 4 2 2 2 4 3" xfId="16769"/>
    <cellStyle name="Comma 9 2 4 2 2 2 5" xfId="3412"/>
    <cellStyle name="Comma 9 2 4 2 2 2 5 2" xfId="11369"/>
    <cellStyle name="Comma 9 2 4 2 2 2 5 2 2" xfId="17908"/>
    <cellStyle name="Comma 9 2 4 2 2 2 5 3" xfId="15056"/>
    <cellStyle name="Comma 9 2 4 2 2 2 6" xfId="2835"/>
    <cellStyle name="Comma 9 2 4 2 2 2 6 2" xfId="14483"/>
    <cellStyle name="Comma 9 2 4 2 2 2 7" xfId="10796"/>
    <cellStyle name="Comma 9 2 4 2 2 2 7 2" xfId="17335"/>
    <cellStyle name="Comma 9 2 4 2 2 2 8" xfId="13916"/>
    <cellStyle name="Comma 9 2 4 2 2 3" xfId="4380"/>
    <cellStyle name="Comma 9 2 4 2 2 3 2" xfId="11655"/>
    <cellStyle name="Comma 9 2 4 2 2 3 2 2" xfId="18194"/>
    <cellStyle name="Comma 9 2 4 2 2 3 3" xfId="15342"/>
    <cellStyle name="Comma 9 2 4 2 2 4" xfId="6652"/>
    <cellStyle name="Comma 9 2 4 2 2 4 2" xfId="12226"/>
    <cellStyle name="Comma 9 2 4 2 2 4 2 2" xfId="18765"/>
    <cellStyle name="Comma 9 2 4 2 2 4 3" xfId="15913"/>
    <cellStyle name="Comma 9 2 4 2 2 5" xfId="8924"/>
    <cellStyle name="Comma 9 2 4 2 2 5 2" xfId="12797"/>
    <cellStyle name="Comma 9 2 4 2 2 5 2 2" xfId="19336"/>
    <cellStyle name="Comma 9 2 4 2 2 5 3" xfId="16484"/>
    <cellStyle name="Comma 9 2 4 2 2 6" xfId="3127"/>
    <cellStyle name="Comma 9 2 4 2 2 6 2" xfId="11084"/>
    <cellStyle name="Comma 9 2 4 2 2 6 2 2" xfId="17623"/>
    <cellStyle name="Comma 9 2 4 2 2 6 3" xfId="14771"/>
    <cellStyle name="Comma 9 2 4 2 2 7" xfId="2555"/>
    <cellStyle name="Comma 9 2 4 2 2 7 2" xfId="14203"/>
    <cellStyle name="Comma 9 2 4 2 2 8" xfId="10516"/>
    <cellStyle name="Comma 9 2 4 2 2 8 2" xfId="17055"/>
    <cellStyle name="Comma 9 2 4 2 2 9" xfId="13631"/>
    <cellStyle name="Comma 9 2 4 2 3" xfId="1641"/>
    <cellStyle name="Comma 9 2 4 2 3 2" xfId="5061"/>
    <cellStyle name="Comma 9 2 4 2 3 2 2" xfId="11826"/>
    <cellStyle name="Comma 9 2 4 2 3 2 2 2" xfId="18365"/>
    <cellStyle name="Comma 9 2 4 2 3 2 3" xfId="15513"/>
    <cellStyle name="Comma 9 2 4 2 3 3" xfId="7333"/>
    <cellStyle name="Comma 9 2 4 2 3 3 2" xfId="12397"/>
    <cellStyle name="Comma 9 2 4 2 3 3 2 2" xfId="18936"/>
    <cellStyle name="Comma 9 2 4 2 3 3 3" xfId="16084"/>
    <cellStyle name="Comma 9 2 4 2 3 4" xfId="9605"/>
    <cellStyle name="Comma 9 2 4 2 3 4 2" xfId="12968"/>
    <cellStyle name="Comma 9 2 4 2 3 4 2 2" xfId="19507"/>
    <cellStyle name="Comma 9 2 4 2 3 4 3" xfId="16655"/>
    <cellStyle name="Comma 9 2 4 2 3 5" xfId="3298"/>
    <cellStyle name="Comma 9 2 4 2 3 5 2" xfId="11255"/>
    <cellStyle name="Comma 9 2 4 2 3 5 2 2" xfId="17794"/>
    <cellStyle name="Comma 9 2 4 2 3 5 3" xfId="14942"/>
    <cellStyle name="Comma 9 2 4 2 3 6" xfId="2723"/>
    <cellStyle name="Comma 9 2 4 2 3 6 2" xfId="14371"/>
    <cellStyle name="Comma 9 2 4 2 3 7" xfId="10684"/>
    <cellStyle name="Comma 9 2 4 2 3 7 2" xfId="17223"/>
    <cellStyle name="Comma 9 2 4 2 3 8" xfId="13802"/>
    <cellStyle name="Comma 9 2 4 2 4" xfId="3926"/>
    <cellStyle name="Comma 9 2 4 2 4 2" xfId="11541"/>
    <cellStyle name="Comma 9 2 4 2 4 2 2" xfId="18080"/>
    <cellStyle name="Comma 9 2 4 2 4 3" xfId="15228"/>
    <cellStyle name="Comma 9 2 4 2 5" xfId="6198"/>
    <cellStyle name="Comma 9 2 4 2 5 2" xfId="12112"/>
    <cellStyle name="Comma 9 2 4 2 5 2 2" xfId="18651"/>
    <cellStyle name="Comma 9 2 4 2 5 3" xfId="15799"/>
    <cellStyle name="Comma 9 2 4 2 6" xfId="8470"/>
    <cellStyle name="Comma 9 2 4 2 6 2" xfId="12683"/>
    <cellStyle name="Comma 9 2 4 2 6 2 2" xfId="19222"/>
    <cellStyle name="Comma 9 2 4 2 6 3" xfId="16370"/>
    <cellStyle name="Comma 9 2 4 2 7" xfId="3013"/>
    <cellStyle name="Comma 9 2 4 2 7 2" xfId="10970"/>
    <cellStyle name="Comma 9 2 4 2 7 2 2" xfId="17509"/>
    <cellStyle name="Comma 9 2 4 2 7 3" xfId="14657"/>
    <cellStyle name="Comma 9 2 4 2 8" xfId="2443"/>
    <cellStyle name="Comma 9 2 4 2 8 2" xfId="14091"/>
    <cellStyle name="Comma 9 2 4 2 9" xfId="10404"/>
    <cellStyle name="Comma 9 2 4 2 9 2" xfId="16943"/>
    <cellStyle name="Comma 9 2 4 3" xfId="1187"/>
    <cellStyle name="Comma 9 2 4 3 2" xfId="2322"/>
    <cellStyle name="Comma 9 2 4 3 2 2" xfId="5742"/>
    <cellStyle name="Comma 9 2 4 3 2 2 2" xfId="11997"/>
    <cellStyle name="Comma 9 2 4 3 2 2 2 2" xfId="18536"/>
    <cellStyle name="Comma 9 2 4 3 2 2 3" xfId="15684"/>
    <cellStyle name="Comma 9 2 4 3 2 3" xfId="8014"/>
    <cellStyle name="Comma 9 2 4 3 2 3 2" xfId="12568"/>
    <cellStyle name="Comma 9 2 4 3 2 3 2 2" xfId="19107"/>
    <cellStyle name="Comma 9 2 4 3 2 3 3" xfId="16255"/>
    <cellStyle name="Comma 9 2 4 3 2 4" xfId="10286"/>
    <cellStyle name="Comma 9 2 4 3 2 4 2" xfId="13139"/>
    <cellStyle name="Comma 9 2 4 3 2 4 2 2" xfId="19678"/>
    <cellStyle name="Comma 9 2 4 3 2 4 3" xfId="16826"/>
    <cellStyle name="Comma 9 2 4 3 2 5" xfId="3469"/>
    <cellStyle name="Comma 9 2 4 3 2 5 2" xfId="11426"/>
    <cellStyle name="Comma 9 2 4 3 2 5 2 2" xfId="17965"/>
    <cellStyle name="Comma 9 2 4 3 2 5 3" xfId="15113"/>
    <cellStyle name="Comma 9 2 4 3 2 6" xfId="2891"/>
    <cellStyle name="Comma 9 2 4 3 2 6 2" xfId="14539"/>
    <cellStyle name="Comma 9 2 4 3 2 7" xfId="10852"/>
    <cellStyle name="Comma 9 2 4 3 2 7 2" xfId="17391"/>
    <cellStyle name="Comma 9 2 4 3 2 8" xfId="13973"/>
    <cellStyle name="Comma 9 2 4 3 3" xfId="4607"/>
    <cellStyle name="Comma 9 2 4 3 3 2" xfId="11712"/>
    <cellStyle name="Comma 9 2 4 3 3 2 2" xfId="18251"/>
    <cellStyle name="Comma 9 2 4 3 3 3" xfId="15399"/>
    <cellStyle name="Comma 9 2 4 3 4" xfId="6879"/>
    <cellStyle name="Comma 9 2 4 3 4 2" xfId="12283"/>
    <cellStyle name="Comma 9 2 4 3 4 2 2" xfId="18822"/>
    <cellStyle name="Comma 9 2 4 3 4 3" xfId="15970"/>
    <cellStyle name="Comma 9 2 4 3 5" xfId="9151"/>
    <cellStyle name="Comma 9 2 4 3 5 2" xfId="12854"/>
    <cellStyle name="Comma 9 2 4 3 5 2 2" xfId="19393"/>
    <cellStyle name="Comma 9 2 4 3 5 3" xfId="16541"/>
    <cellStyle name="Comma 9 2 4 3 6" xfId="3184"/>
    <cellStyle name="Comma 9 2 4 3 6 2" xfId="11141"/>
    <cellStyle name="Comma 9 2 4 3 6 2 2" xfId="17680"/>
    <cellStyle name="Comma 9 2 4 3 6 3" xfId="14828"/>
    <cellStyle name="Comma 9 2 4 3 7" xfId="2611"/>
    <cellStyle name="Comma 9 2 4 3 7 2" xfId="14259"/>
    <cellStyle name="Comma 9 2 4 3 8" xfId="10572"/>
    <cellStyle name="Comma 9 2 4 3 8 2" xfId="17111"/>
    <cellStyle name="Comma 9 2 4 3 9" xfId="13688"/>
    <cellStyle name="Comma 9 2 4 4" xfId="733"/>
    <cellStyle name="Comma 9 2 4 4 2" xfId="1868"/>
    <cellStyle name="Comma 9 2 4 4 2 2" xfId="5288"/>
    <cellStyle name="Comma 9 2 4 4 2 2 2" xfId="11883"/>
    <cellStyle name="Comma 9 2 4 4 2 2 2 2" xfId="18422"/>
    <cellStyle name="Comma 9 2 4 4 2 2 3" xfId="15570"/>
    <cellStyle name="Comma 9 2 4 4 2 3" xfId="7560"/>
    <cellStyle name="Comma 9 2 4 4 2 3 2" xfId="12454"/>
    <cellStyle name="Comma 9 2 4 4 2 3 2 2" xfId="18993"/>
    <cellStyle name="Comma 9 2 4 4 2 3 3" xfId="16141"/>
    <cellStyle name="Comma 9 2 4 4 2 4" xfId="9832"/>
    <cellStyle name="Comma 9 2 4 4 2 4 2" xfId="13025"/>
    <cellStyle name="Comma 9 2 4 4 2 4 2 2" xfId="19564"/>
    <cellStyle name="Comma 9 2 4 4 2 4 3" xfId="16712"/>
    <cellStyle name="Comma 9 2 4 4 2 5" xfId="3355"/>
    <cellStyle name="Comma 9 2 4 4 2 5 2" xfId="11312"/>
    <cellStyle name="Comma 9 2 4 4 2 5 2 2" xfId="17851"/>
    <cellStyle name="Comma 9 2 4 4 2 5 3" xfId="14999"/>
    <cellStyle name="Comma 9 2 4 4 2 6" xfId="2779"/>
    <cellStyle name="Comma 9 2 4 4 2 6 2" xfId="14427"/>
    <cellStyle name="Comma 9 2 4 4 2 7" xfId="10740"/>
    <cellStyle name="Comma 9 2 4 4 2 7 2" xfId="17279"/>
    <cellStyle name="Comma 9 2 4 4 2 8" xfId="13859"/>
    <cellStyle name="Comma 9 2 4 4 3" xfId="4153"/>
    <cellStyle name="Comma 9 2 4 4 3 2" xfId="11598"/>
    <cellStyle name="Comma 9 2 4 4 3 2 2" xfId="18137"/>
    <cellStyle name="Comma 9 2 4 4 3 3" xfId="15285"/>
    <cellStyle name="Comma 9 2 4 4 4" xfId="6425"/>
    <cellStyle name="Comma 9 2 4 4 4 2" xfId="12169"/>
    <cellStyle name="Comma 9 2 4 4 4 2 2" xfId="18708"/>
    <cellStyle name="Comma 9 2 4 4 4 3" xfId="15856"/>
    <cellStyle name="Comma 9 2 4 4 5" xfId="8697"/>
    <cellStyle name="Comma 9 2 4 4 5 2" xfId="12740"/>
    <cellStyle name="Comma 9 2 4 4 5 2 2" xfId="19279"/>
    <cellStyle name="Comma 9 2 4 4 5 3" xfId="16427"/>
    <cellStyle name="Comma 9 2 4 4 6" xfId="3070"/>
    <cellStyle name="Comma 9 2 4 4 6 2" xfId="11027"/>
    <cellStyle name="Comma 9 2 4 4 6 2 2" xfId="17566"/>
    <cellStyle name="Comma 9 2 4 4 6 3" xfId="14714"/>
    <cellStyle name="Comma 9 2 4 4 7" xfId="2499"/>
    <cellStyle name="Comma 9 2 4 4 7 2" xfId="14147"/>
    <cellStyle name="Comma 9 2 4 4 8" xfId="10460"/>
    <cellStyle name="Comma 9 2 4 4 8 2" xfId="16999"/>
    <cellStyle name="Comma 9 2 4 4 9" xfId="13574"/>
    <cellStyle name="Comma 9 2 4 5" xfId="1414"/>
    <cellStyle name="Comma 9 2 4 5 2" xfId="4834"/>
    <cellStyle name="Comma 9 2 4 5 2 2" xfId="11769"/>
    <cellStyle name="Comma 9 2 4 5 2 2 2" xfId="18308"/>
    <cellStyle name="Comma 9 2 4 5 2 3" xfId="15456"/>
    <cellStyle name="Comma 9 2 4 5 3" xfId="7106"/>
    <cellStyle name="Comma 9 2 4 5 3 2" xfId="12340"/>
    <cellStyle name="Comma 9 2 4 5 3 2 2" xfId="18879"/>
    <cellStyle name="Comma 9 2 4 5 3 3" xfId="16027"/>
    <cellStyle name="Comma 9 2 4 5 4" xfId="9378"/>
    <cellStyle name="Comma 9 2 4 5 4 2" xfId="12911"/>
    <cellStyle name="Comma 9 2 4 5 4 2 2" xfId="19450"/>
    <cellStyle name="Comma 9 2 4 5 4 3" xfId="16598"/>
    <cellStyle name="Comma 9 2 4 5 5" xfId="3241"/>
    <cellStyle name="Comma 9 2 4 5 5 2" xfId="11198"/>
    <cellStyle name="Comma 9 2 4 5 5 2 2" xfId="17737"/>
    <cellStyle name="Comma 9 2 4 5 5 3" xfId="14885"/>
    <cellStyle name="Comma 9 2 4 5 6" xfId="2667"/>
    <cellStyle name="Comma 9 2 4 5 6 2" xfId="14315"/>
    <cellStyle name="Comma 9 2 4 5 7" xfId="10628"/>
    <cellStyle name="Comma 9 2 4 5 7 2" xfId="17167"/>
    <cellStyle name="Comma 9 2 4 5 8" xfId="13745"/>
    <cellStyle name="Comma 9 2 4 6" xfId="3699"/>
    <cellStyle name="Comma 9 2 4 6 2" xfId="11484"/>
    <cellStyle name="Comma 9 2 4 6 2 2" xfId="18023"/>
    <cellStyle name="Comma 9 2 4 6 3" xfId="15171"/>
    <cellStyle name="Comma 9 2 4 7" xfId="5971"/>
    <cellStyle name="Comma 9 2 4 7 2" xfId="12055"/>
    <cellStyle name="Comma 9 2 4 7 2 2" xfId="18594"/>
    <cellStyle name="Comma 9 2 4 7 3" xfId="15742"/>
    <cellStyle name="Comma 9 2 4 8" xfId="8243"/>
    <cellStyle name="Comma 9 2 4 8 2" xfId="12626"/>
    <cellStyle name="Comma 9 2 4 8 2 2" xfId="19165"/>
    <cellStyle name="Comma 9 2 4 8 3" xfId="16313"/>
    <cellStyle name="Comma 9 2 4 9" xfId="2956"/>
    <cellStyle name="Comma 9 2 4 9 2" xfId="10913"/>
    <cellStyle name="Comma 9 2 4 9 2 2" xfId="17452"/>
    <cellStyle name="Comma 9 2 4 9 3" xfId="14600"/>
    <cellStyle name="Comma 9 2 5" xfId="335"/>
    <cellStyle name="Comma 9 2 5 10" xfId="13474"/>
    <cellStyle name="Comma 9 2 5 2" xfId="789"/>
    <cellStyle name="Comma 9 2 5 2 2" xfId="1924"/>
    <cellStyle name="Comma 9 2 5 2 2 2" xfId="5344"/>
    <cellStyle name="Comma 9 2 5 2 2 2 2" xfId="11897"/>
    <cellStyle name="Comma 9 2 5 2 2 2 2 2" xfId="18436"/>
    <cellStyle name="Comma 9 2 5 2 2 2 3" xfId="15584"/>
    <cellStyle name="Comma 9 2 5 2 2 3" xfId="7616"/>
    <cellStyle name="Comma 9 2 5 2 2 3 2" xfId="12468"/>
    <cellStyle name="Comma 9 2 5 2 2 3 2 2" xfId="19007"/>
    <cellStyle name="Comma 9 2 5 2 2 3 3" xfId="16155"/>
    <cellStyle name="Comma 9 2 5 2 2 4" xfId="9888"/>
    <cellStyle name="Comma 9 2 5 2 2 4 2" xfId="13039"/>
    <cellStyle name="Comma 9 2 5 2 2 4 2 2" xfId="19578"/>
    <cellStyle name="Comma 9 2 5 2 2 4 3" xfId="16726"/>
    <cellStyle name="Comma 9 2 5 2 2 5" xfId="3369"/>
    <cellStyle name="Comma 9 2 5 2 2 5 2" xfId="11326"/>
    <cellStyle name="Comma 9 2 5 2 2 5 2 2" xfId="17865"/>
    <cellStyle name="Comma 9 2 5 2 2 5 3" xfId="15013"/>
    <cellStyle name="Comma 9 2 5 2 2 6" xfId="2793"/>
    <cellStyle name="Comma 9 2 5 2 2 6 2" xfId="14441"/>
    <cellStyle name="Comma 9 2 5 2 2 7" xfId="10754"/>
    <cellStyle name="Comma 9 2 5 2 2 7 2" xfId="17293"/>
    <cellStyle name="Comma 9 2 5 2 2 8" xfId="13873"/>
    <cellStyle name="Comma 9 2 5 2 3" xfId="4209"/>
    <cellStyle name="Comma 9 2 5 2 3 2" xfId="11612"/>
    <cellStyle name="Comma 9 2 5 2 3 2 2" xfId="18151"/>
    <cellStyle name="Comma 9 2 5 2 3 3" xfId="15299"/>
    <cellStyle name="Comma 9 2 5 2 4" xfId="6481"/>
    <cellStyle name="Comma 9 2 5 2 4 2" xfId="12183"/>
    <cellStyle name="Comma 9 2 5 2 4 2 2" xfId="18722"/>
    <cellStyle name="Comma 9 2 5 2 4 3" xfId="15870"/>
    <cellStyle name="Comma 9 2 5 2 5" xfId="8753"/>
    <cellStyle name="Comma 9 2 5 2 5 2" xfId="12754"/>
    <cellStyle name="Comma 9 2 5 2 5 2 2" xfId="19293"/>
    <cellStyle name="Comma 9 2 5 2 5 3" xfId="16441"/>
    <cellStyle name="Comma 9 2 5 2 6" xfId="3084"/>
    <cellStyle name="Comma 9 2 5 2 6 2" xfId="11041"/>
    <cellStyle name="Comma 9 2 5 2 6 2 2" xfId="17580"/>
    <cellStyle name="Comma 9 2 5 2 6 3" xfId="14728"/>
    <cellStyle name="Comma 9 2 5 2 7" xfId="2513"/>
    <cellStyle name="Comma 9 2 5 2 7 2" xfId="14161"/>
    <cellStyle name="Comma 9 2 5 2 8" xfId="10474"/>
    <cellStyle name="Comma 9 2 5 2 8 2" xfId="17013"/>
    <cellStyle name="Comma 9 2 5 2 9" xfId="13588"/>
    <cellStyle name="Comma 9 2 5 3" xfId="1470"/>
    <cellStyle name="Comma 9 2 5 3 2" xfId="4890"/>
    <cellStyle name="Comma 9 2 5 3 2 2" xfId="11783"/>
    <cellStyle name="Comma 9 2 5 3 2 2 2" xfId="18322"/>
    <cellStyle name="Comma 9 2 5 3 2 3" xfId="15470"/>
    <cellStyle name="Comma 9 2 5 3 3" xfId="7162"/>
    <cellStyle name="Comma 9 2 5 3 3 2" xfId="12354"/>
    <cellStyle name="Comma 9 2 5 3 3 2 2" xfId="18893"/>
    <cellStyle name="Comma 9 2 5 3 3 3" xfId="16041"/>
    <cellStyle name="Comma 9 2 5 3 4" xfId="9434"/>
    <cellStyle name="Comma 9 2 5 3 4 2" xfId="12925"/>
    <cellStyle name="Comma 9 2 5 3 4 2 2" xfId="19464"/>
    <cellStyle name="Comma 9 2 5 3 4 3" xfId="16612"/>
    <cellStyle name="Comma 9 2 5 3 5" xfId="3255"/>
    <cellStyle name="Comma 9 2 5 3 5 2" xfId="11212"/>
    <cellStyle name="Comma 9 2 5 3 5 2 2" xfId="17751"/>
    <cellStyle name="Comma 9 2 5 3 5 3" xfId="14899"/>
    <cellStyle name="Comma 9 2 5 3 6" xfId="2681"/>
    <cellStyle name="Comma 9 2 5 3 6 2" xfId="14329"/>
    <cellStyle name="Comma 9 2 5 3 7" xfId="10642"/>
    <cellStyle name="Comma 9 2 5 3 7 2" xfId="17181"/>
    <cellStyle name="Comma 9 2 5 3 8" xfId="13759"/>
    <cellStyle name="Comma 9 2 5 4" xfId="3755"/>
    <cellStyle name="Comma 9 2 5 4 2" xfId="11498"/>
    <cellStyle name="Comma 9 2 5 4 2 2" xfId="18037"/>
    <cellStyle name="Comma 9 2 5 4 3" xfId="15185"/>
    <cellStyle name="Comma 9 2 5 5" xfId="6027"/>
    <cellStyle name="Comma 9 2 5 5 2" xfId="12069"/>
    <cellStyle name="Comma 9 2 5 5 2 2" xfId="18608"/>
    <cellStyle name="Comma 9 2 5 5 3" xfId="15756"/>
    <cellStyle name="Comma 9 2 5 6" xfId="8299"/>
    <cellStyle name="Comma 9 2 5 6 2" xfId="12640"/>
    <cellStyle name="Comma 9 2 5 6 2 2" xfId="19179"/>
    <cellStyle name="Comma 9 2 5 6 3" xfId="16327"/>
    <cellStyle name="Comma 9 2 5 7" xfId="2970"/>
    <cellStyle name="Comma 9 2 5 7 2" xfId="10927"/>
    <cellStyle name="Comma 9 2 5 7 2 2" xfId="17466"/>
    <cellStyle name="Comma 9 2 5 7 3" xfId="14614"/>
    <cellStyle name="Comma 9 2 5 8" xfId="2401"/>
    <cellStyle name="Comma 9 2 5 8 2" xfId="14049"/>
    <cellStyle name="Comma 9 2 5 9" xfId="10362"/>
    <cellStyle name="Comma 9 2 5 9 2" xfId="16901"/>
    <cellStyle name="Comma 9 2 6" xfId="1016"/>
    <cellStyle name="Comma 9 2 6 2" xfId="2151"/>
    <cellStyle name="Comma 9 2 6 2 2" xfId="5571"/>
    <cellStyle name="Comma 9 2 6 2 2 2" xfId="11954"/>
    <cellStyle name="Comma 9 2 6 2 2 2 2" xfId="18493"/>
    <cellStyle name="Comma 9 2 6 2 2 3" xfId="15641"/>
    <cellStyle name="Comma 9 2 6 2 3" xfId="7843"/>
    <cellStyle name="Comma 9 2 6 2 3 2" xfId="12525"/>
    <cellStyle name="Comma 9 2 6 2 3 2 2" xfId="19064"/>
    <cellStyle name="Comma 9 2 6 2 3 3" xfId="16212"/>
    <cellStyle name="Comma 9 2 6 2 4" xfId="10115"/>
    <cellStyle name="Comma 9 2 6 2 4 2" xfId="13096"/>
    <cellStyle name="Comma 9 2 6 2 4 2 2" xfId="19635"/>
    <cellStyle name="Comma 9 2 6 2 4 3" xfId="16783"/>
    <cellStyle name="Comma 9 2 6 2 5" xfId="3426"/>
    <cellStyle name="Comma 9 2 6 2 5 2" xfId="11383"/>
    <cellStyle name="Comma 9 2 6 2 5 2 2" xfId="17922"/>
    <cellStyle name="Comma 9 2 6 2 5 3" xfId="15070"/>
    <cellStyle name="Comma 9 2 6 2 6" xfId="2849"/>
    <cellStyle name="Comma 9 2 6 2 6 2" xfId="14497"/>
    <cellStyle name="Comma 9 2 6 2 7" xfId="10810"/>
    <cellStyle name="Comma 9 2 6 2 7 2" xfId="17349"/>
    <cellStyle name="Comma 9 2 6 2 8" xfId="13930"/>
    <cellStyle name="Comma 9 2 6 3" xfId="4436"/>
    <cellStyle name="Comma 9 2 6 3 2" xfId="11669"/>
    <cellStyle name="Comma 9 2 6 3 2 2" xfId="18208"/>
    <cellStyle name="Comma 9 2 6 3 3" xfId="15356"/>
    <cellStyle name="Comma 9 2 6 4" xfId="6708"/>
    <cellStyle name="Comma 9 2 6 4 2" xfId="12240"/>
    <cellStyle name="Comma 9 2 6 4 2 2" xfId="18779"/>
    <cellStyle name="Comma 9 2 6 4 3" xfId="15927"/>
    <cellStyle name="Comma 9 2 6 5" xfId="8980"/>
    <cellStyle name="Comma 9 2 6 5 2" xfId="12811"/>
    <cellStyle name="Comma 9 2 6 5 2 2" xfId="19350"/>
    <cellStyle name="Comma 9 2 6 5 3" xfId="16498"/>
    <cellStyle name="Comma 9 2 6 6" xfId="3141"/>
    <cellStyle name="Comma 9 2 6 6 2" xfId="11098"/>
    <cellStyle name="Comma 9 2 6 6 2 2" xfId="17637"/>
    <cellStyle name="Comma 9 2 6 6 3" xfId="14785"/>
    <cellStyle name="Comma 9 2 6 7" xfId="2569"/>
    <cellStyle name="Comma 9 2 6 7 2" xfId="14217"/>
    <cellStyle name="Comma 9 2 6 8" xfId="10530"/>
    <cellStyle name="Comma 9 2 6 8 2" xfId="17069"/>
    <cellStyle name="Comma 9 2 6 9" xfId="13645"/>
    <cellStyle name="Comma 9 2 7" xfId="562"/>
    <cellStyle name="Comma 9 2 7 2" xfId="1697"/>
    <cellStyle name="Comma 9 2 7 2 2" xfId="5117"/>
    <cellStyle name="Comma 9 2 7 2 2 2" xfId="11840"/>
    <cellStyle name="Comma 9 2 7 2 2 2 2" xfId="18379"/>
    <cellStyle name="Comma 9 2 7 2 2 3" xfId="15527"/>
    <cellStyle name="Comma 9 2 7 2 3" xfId="7389"/>
    <cellStyle name="Comma 9 2 7 2 3 2" xfId="12411"/>
    <cellStyle name="Comma 9 2 7 2 3 2 2" xfId="18950"/>
    <cellStyle name="Comma 9 2 7 2 3 3" xfId="16098"/>
    <cellStyle name="Comma 9 2 7 2 4" xfId="9661"/>
    <cellStyle name="Comma 9 2 7 2 4 2" xfId="12982"/>
    <cellStyle name="Comma 9 2 7 2 4 2 2" xfId="19521"/>
    <cellStyle name="Comma 9 2 7 2 4 3" xfId="16669"/>
    <cellStyle name="Comma 9 2 7 2 5" xfId="3312"/>
    <cellStyle name="Comma 9 2 7 2 5 2" xfId="11269"/>
    <cellStyle name="Comma 9 2 7 2 5 2 2" xfId="17808"/>
    <cellStyle name="Comma 9 2 7 2 5 3" xfId="14956"/>
    <cellStyle name="Comma 9 2 7 2 6" xfId="2737"/>
    <cellStyle name="Comma 9 2 7 2 6 2" xfId="14385"/>
    <cellStyle name="Comma 9 2 7 2 7" xfId="10698"/>
    <cellStyle name="Comma 9 2 7 2 7 2" xfId="17237"/>
    <cellStyle name="Comma 9 2 7 2 8" xfId="13816"/>
    <cellStyle name="Comma 9 2 7 3" xfId="3982"/>
    <cellStyle name="Comma 9 2 7 3 2" xfId="11555"/>
    <cellStyle name="Comma 9 2 7 3 2 2" xfId="18094"/>
    <cellStyle name="Comma 9 2 7 3 3" xfId="15242"/>
    <cellStyle name="Comma 9 2 7 4" xfId="6254"/>
    <cellStyle name="Comma 9 2 7 4 2" xfId="12126"/>
    <cellStyle name="Comma 9 2 7 4 2 2" xfId="18665"/>
    <cellStyle name="Comma 9 2 7 4 3" xfId="15813"/>
    <cellStyle name="Comma 9 2 7 5" xfId="8526"/>
    <cellStyle name="Comma 9 2 7 5 2" xfId="12697"/>
    <cellStyle name="Comma 9 2 7 5 2 2" xfId="19236"/>
    <cellStyle name="Comma 9 2 7 5 3" xfId="16384"/>
    <cellStyle name="Comma 9 2 7 6" xfId="3027"/>
    <cellStyle name="Comma 9 2 7 6 2" xfId="10984"/>
    <cellStyle name="Comma 9 2 7 6 2 2" xfId="17523"/>
    <cellStyle name="Comma 9 2 7 6 3" xfId="14671"/>
    <cellStyle name="Comma 9 2 7 7" xfId="2457"/>
    <cellStyle name="Comma 9 2 7 7 2" xfId="14105"/>
    <cellStyle name="Comma 9 2 7 8" xfId="10418"/>
    <cellStyle name="Comma 9 2 7 8 2" xfId="16957"/>
    <cellStyle name="Comma 9 2 7 9" xfId="13531"/>
    <cellStyle name="Comma 9 2 8" xfId="1243"/>
    <cellStyle name="Comma 9 2 8 2" xfId="4663"/>
    <cellStyle name="Comma 9 2 8 2 2" xfId="11726"/>
    <cellStyle name="Comma 9 2 8 2 2 2" xfId="18265"/>
    <cellStyle name="Comma 9 2 8 2 3" xfId="15413"/>
    <cellStyle name="Comma 9 2 8 3" xfId="6935"/>
    <cellStyle name="Comma 9 2 8 3 2" xfId="12297"/>
    <cellStyle name="Comma 9 2 8 3 2 2" xfId="18836"/>
    <cellStyle name="Comma 9 2 8 3 3" xfId="15984"/>
    <cellStyle name="Comma 9 2 8 4" xfId="9207"/>
    <cellStyle name="Comma 9 2 8 4 2" xfId="12868"/>
    <cellStyle name="Comma 9 2 8 4 2 2" xfId="19407"/>
    <cellStyle name="Comma 9 2 8 4 3" xfId="16555"/>
    <cellStyle name="Comma 9 2 8 5" xfId="3198"/>
    <cellStyle name="Comma 9 2 8 5 2" xfId="11155"/>
    <cellStyle name="Comma 9 2 8 5 2 2" xfId="17694"/>
    <cellStyle name="Comma 9 2 8 5 3" xfId="14842"/>
    <cellStyle name="Comma 9 2 8 6" xfId="2625"/>
    <cellStyle name="Comma 9 2 8 6 2" xfId="14273"/>
    <cellStyle name="Comma 9 2 8 7" xfId="10586"/>
    <cellStyle name="Comma 9 2 8 7 2" xfId="17125"/>
    <cellStyle name="Comma 9 2 8 8" xfId="13702"/>
    <cellStyle name="Comma 9 2 9" xfId="3528"/>
    <cellStyle name="Comma 9 2 9 2" xfId="11441"/>
    <cellStyle name="Comma 9 2 9 2 2" xfId="17980"/>
    <cellStyle name="Comma 9 2 9 3" xfId="15128"/>
    <cellStyle name="Comma 9 3" xfId="181"/>
    <cellStyle name="Comma 9 3 10" xfId="2365"/>
    <cellStyle name="Comma 9 3 10 2" xfId="14013"/>
    <cellStyle name="Comma 9 3 11" xfId="10326"/>
    <cellStyle name="Comma 9 3 11 2" xfId="16865"/>
    <cellStyle name="Comma 9 3 12" xfId="13437"/>
    <cellStyle name="Comma 9 3 2" xfId="419"/>
    <cellStyle name="Comma 9 3 2 10" xfId="13495"/>
    <cellStyle name="Comma 9 3 2 2" xfId="873"/>
    <cellStyle name="Comma 9 3 2 2 2" xfId="2008"/>
    <cellStyle name="Comma 9 3 2 2 2 2" xfId="5428"/>
    <cellStyle name="Comma 9 3 2 2 2 2 2" xfId="11918"/>
    <cellStyle name="Comma 9 3 2 2 2 2 2 2" xfId="18457"/>
    <cellStyle name="Comma 9 3 2 2 2 2 3" xfId="15605"/>
    <cellStyle name="Comma 9 3 2 2 2 3" xfId="7700"/>
    <cellStyle name="Comma 9 3 2 2 2 3 2" xfId="12489"/>
    <cellStyle name="Comma 9 3 2 2 2 3 2 2" xfId="19028"/>
    <cellStyle name="Comma 9 3 2 2 2 3 3" xfId="16176"/>
    <cellStyle name="Comma 9 3 2 2 2 4" xfId="9972"/>
    <cellStyle name="Comma 9 3 2 2 2 4 2" xfId="13060"/>
    <cellStyle name="Comma 9 3 2 2 2 4 2 2" xfId="19599"/>
    <cellStyle name="Comma 9 3 2 2 2 4 3" xfId="16747"/>
    <cellStyle name="Comma 9 3 2 2 2 5" xfId="3390"/>
    <cellStyle name="Comma 9 3 2 2 2 5 2" xfId="11347"/>
    <cellStyle name="Comma 9 3 2 2 2 5 2 2" xfId="17886"/>
    <cellStyle name="Comma 9 3 2 2 2 5 3" xfId="15034"/>
    <cellStyle name="Comma 9 3 2 2 2 6" xfId="2814"/>
    <cellStyle name="Comma 9 3 2 2 2 6 2" xfId="14462"/>
    <cellStyle name="Comma 9 3 2 2 2 7" xfId="10775"/>
    <cellStyle name="Comma 9 3 2 2 2 7 2" xfId="17314"/>
    <cellStyle name="Comma 9 3 2 2 2 8" xfId="13894"/>
    <cellStyle name="Comma 9 3 2 2 3" xfId="4293"/>
    <cellStyle name="Comma 9 3 2 2 3 2" xfId="11633"/>
    <cellStyle name="Comma 9 3 2 2 3 2 2" xfId="18172"/>
    <cellStyle name="Comma 9 3 2 2 3 3" xfId="15320"/>
    <cellStyle name="Comma 9 3 2 2 4" xfId="6565"/>
    <cellStyle name="Comma 9 3 2 2 4 2" xfId="12204"/>
    <cellStyle name="Comma 9 3 2 2 4 2 2" xfId="18743"/>
    <cellStyle name="Comma 9 3 2 2 4 3" xfId="15891"/>
    <cellStyle name="Comma 9 3 2 2 5" xfId="8837"/>
    <cellStyle name="Comma 9 3 2 2 5 2" xfId="12775"/>
    <cellStyle name="Comma 9 3 2 2 5 2 2" xfId="19314"/>
    <cellStyle name="Comma 9 3 2 2 5 3" xfId="16462"/>
    <cellStyle name="Comma 9 3 2 2 6" xfId="3105"/>
    <cellStyle name="Comma 9 3 2 2 6 2" xfId="11062"/>
    <cellStyle name="Comma 9 3 2 2 6 2 2" xfId="17601"/>
    <cellStyle name="Comma 9 3 2 2 6 3" xfId="14749"/>
    <cellStyle name="Comma 9 3 2 2 7" xfId="2534"/>
    <cellStyle name="Comma 9 3 2 2 7 2" xfId="14182"/>
    <cellStyle name="Comma 9 3 2 2 8" xfId="10495"/>
    <cellStyle name="Comma 9 3 2 2 8 2" xfId="17034"/>
    <cellStyle name="Comma 9 3 2 2 9" xfId="13609"/>
    <cellStyle name="Comma 9 3 2 3" xfId="1554"/>
    <cellStyle name="Comma 9 3 2 3 2" xfId="4974"/>
    <cellStyle name="Comma 9 3 2 3 2 2" xfId="11804"/>
    <cellStyle name="Comma 9 3 2 3 2 2 2" xfId="18343"/>
    <cellStyle name="Comma 9 3 2 3 2 3" xfId="15491"/>
    <cellStyle name="Comma 9 3 2 3 3" xfId="7246"/>
    <cellStyle name="Comma 9 3 2 3 3 2" xfId="12375"/>
    <cellStyle name="Comma 9 3 2 3 3 2 2" xfId="18914"/>
    <cellStyle name="Comma 9 3 2 3 3 3" xfId="16062"/>
    <cellStyle name="Comma 9 3 2 3 4" xfId="9518"/>
    <cellStyle name="Comma 9 3 2 3 4 2" xfId="12946"/>
    <cellStyle name="Comma 9 3 2 3 4 2 2" xfId="19485"/>
    <cellStyle name="Comma 9 3 2 3 4 3" xfId="16633"/>
    <cellStyle name="Comma 9 3 2 3 5" xfId="3276"/>
    <cellStyle name="Comma 9 3 2 3 5 2" xfId="11233"/>
    <cellStyle name="Comma 9 3 2 3 5 2 2" xfId="17772"/>
    <cellStyle name="Comma 9 3 2 3 5 3" xfId="14920"/>
    <cellStyle name="Comma 9 3 2 3 6" xfId="2702"/>
    <cellStyle name="Comma 9 3 2 3 6 2" xfId="14350"/>
    <cellStyle name="Comma 9 3 2 3 7" xfId="10663"/>
    <cellStyle name="Comma 9 3 2 3 7 2" xfId="17202"/>
    <cellStyle name="Comma 9 3 2 3 8" xfId="13780"/>
    <cellStyle name="Comma 9 3 2 4" xfId="3839"/>
    <cellStyle name="Comma 9 3 2 4 2" xfId="11519"/>
    <cellStyle name="Comma 9 3 2 4 2 2" xfId="18058"/>
    <cellStyle name="Comma 9 3 2 4 3" xfId="15206"/>
    <cellStyle name="Comma 9 3 2 5" xfId="6111"/>
    <cellStyle name="Comma 9 3 2 5 2" xfId="12090"/>
    <cellStyle name="Comma 9 3 2 5 2 2" xfId="18629"/>
    <cellStyle name="Comma 9 3 2 5 3" xfId="15777"/>
    <cellStyle name="Comma 9 3 2 6" xfId="8383"/>
    <cellStyle name="Comma 9 3 2 6 2" xfId="12661"/>
    <cellStyle name="Comma 9 3 2 6 2 2" xfId="19200"/>
    <cellStyle name="Comma 9 3 2 6 3" xfId="16348"/>
    <cellStyle name="Comma 9 3 2 7" xfId="2991"/>
    <cellStyle name="Comma 9 3 2 7 2" xfId="10948"/>
    <cellStyle name="Comma 9 3 2 7 2 2" xfId="17487"/>
    <cellStyle name="Comma 9 3 2 7 3" xfId="14635"/>
    <cellStyle name="Comma 9 3 2 8" xfId="2422"/>
    <cellStyle name="Comma 9 3 2 8 2" xfId="14070"/>
    <cellStyle name="Comma 9 3 2 9" xfId="10383"/>
    <cellStyle name="Comma 9 3 2 9 2" xfId="16922"/>
    <cellStyle name="Comma 9 3 3" xfId="1100"/>
    <cellStyle name="Comma 9 3 3 2" xfId="2235"/>
    <cellStyle name="Comma 9 3 3 2 2" xfId="5655"/>
    <cellStyle name="Comma 9 3 3 2 2 2" xfId="11975"/>
    <cellStyle name="Comma 9 3 3 2 2 2 2" xfId="18514"/>
    <cellStyle name="Comma 9 3 3 2 2 3" xfId="15662"/>
    <cellStyle name="Comma 9 3 3 2 3" xfId="7927"/>
    <cellStyle name="Comma 9 3 3 2 3 2" xfId="12546"/>
    <cellStyle name="Comma 9 3 3 2 3 2 2" xfId="19085"/>
    <cellStyle name="Comma 9 3 3 2 3 3" xfId="16233"/>
    <cellStyle name="Comma 9 3 3 2 4" xfId="10199"/>
    <cellStyle name="Comma 9 3 3 2 4 2" xfId="13117"/>
    <cellStyle name="Comma 9 3 3 2 4 2 2" xfId="19656"/>
    <cellStyle name="Comma 9 3 3 2 4 3" xfId="16804"/>
    <cellStyle name="Comma 9 3 3 2 5" xfId="3447"/>
    <cellStyle name="Comma 9 3 3 2 5 2" xfId="11404"/>
    <cellStyle name="Comma 9 3 3 2 5 2 2" xfId="17943"/>
    <cellStyle name="Comma 9 3 3 2 5 3" xfId="15091"/>
    <cellStyle name="Comma 9 3 3 2 6" xfId="2870"/>
    <cellStyle name="Comma 9 3 3 2 6 2" xfId="14518"/>
    <cellStyle name="Comma 9 3 3 2 7" xfId="10831"/>
    <cellStyle name="Comma 9 3 3 2 7 2" xfId="17370"/>
    <cellStyle name="Comma 9 3 3 2 8" xfId="13951"/>
    <cellStyle name="Comma 9 3 3 3" xfId="4520"/>
    <cellStyle name="Comma 9 3 3 3 2" xfId="11690"/>
    <cellStyle name="Comma 9 3 3 3 2 2" xfId="18229"/>
    <cellStyle name="Comma 9 3 3 3 3" xfId="15377"/>
    <cellStyle name="Comma 9 3 3 4" xfId="6792"/>
    <cellStyle name="Comma 9 3 3 4 2" xfId="12261"/>
    <cellStyle name="Comma 9 3 3 4 2 2" xfId="18800"/>
    <cellStyle name="Comma 9 3 3 4 3" xfId="15948"/>
    <cellStyle name="Comma 9 3 3 5" xfId="9064"/>
    <cellStyle name="Comma 9 3 3 5 2" xfId="12832"/>
    <cellStyle name="Comma 9 3 3 5 2 2" xfId="19371"/>
    <cellStyle name="Comma 9 3 3 5 3" xfId="16519"/>
    <cellStyle name="Comma 9 3 3 6" xfId="3162"/>
    <cellStyle name="Comma 9 3 3 6 2" xfId="11119"/>
    <cellStyle name="Comma 9 3 3 6 2 2" xfId="17658"/>
    <cellStyle name="Comma 9 3 3 6 3" xfId="14806"/>
    <cellStyle name="Comma 9 3 3 7" xfId="2590"/>
    <cellStyle name="Comma 9 3 3 7 2" xfId="14238"/>
    <cellStyle name="Comma 9 3 3 8" xfId="10551"/>
    <cellStyle name="Comma 9 3 3 8 2" xfId="17090"/>
    <cellStyle name="Comma 9 3 3 9" xfId="13666"/>
    <cellStyle name="Comma 9 3 4" xfId="646"/>
    <cellStyle name="Comma 9 3 4 2" xfId="1781"/>
    <cellStyle name="Comma 9 3 4 2 2" xfId="5201"/>
    <cellStyle name="Comma 9 3 4 2 2 2" xfId="11861"/>
    <cellStyle name="Comma 9 3 4 2 2 2 2" xfId="18400"/>
    <cellStyle name="Comma 9 3 4 2 2 3" xfId="15548"/>
    <cellStyle name="Comma 9 3 4 2 3" xfId="7473"/>
    <cellStyle name="Comma 9 3 4 2 3 2" xfId="12432"/>
    <cellStyle name="Comma 9 3 4 2 3 2 2" xfId="18971"/>
    <cellStyle name="Comma 9 3 4 2 3 3" xfId="16119"/>
    <cellStyle name="Comma 9 3 4 2 4" xfId="9745"/>
    <cellStyle name="Comma 9 3 4 2 4 2" xfId="13003"/>
    <cellStyle name="Comma 9 3 4 2 4 2 2" xfId="19542"/>
    <cellStyle name="Comma 9 3 4 2 4 3" xfId="16690"/>
    <cellStyle name="Comma 9 3 4 2 5" xfId="3333"/>
    <cellStyle name="Comma 9 3 4 2 5 2" xfId="11290"/>
    <cellStyle name="Comma 9 3 4 2 5 2 2" xfId="17829"/>
    <cellStyle name="Comma 9 3 4 2 5 3" xfId="14977"/>
    <cellStyle name="Comma 9 3 4 2 6" xfId="2758"/>
    <cellStyle name="Comma 9 3 4 2 6 2" xfId="14406"/>
    <cellStyle name="Comma 9 3 4 2 7" xfId="10719"/>
    <cellStyle name="Comma 9 3 4 2 7 2" xfId="17258"/>
    <cellStyle name="Comma 9 3 4 2 8" xfId="13837"/>
    <cellStyle name="Comma 9 3 4 3" xfId="4066"/>
    <cellStyle name="Comma 9 3 4 3 2" xfId="11576"/>
    <cellStyle name="Comma 9 3 4 3 2 2" xfId="18115"/>
    <cellStyle name="Comma 9 3 4 3 3" xfId="15263"/>
    <cellStyle name="Comma 9 3 4 4" xfId="6338"/>
    <cellStyle name="Comma 9 3 4 4 2" xfId="12147"/>
    <cellStyle name="Comma 9 3 4 4 2 2" xfId="18686"/>
    <cellStyle name="Comma 9 3 4 4 3" xfId="15834"/>
    <cellStyle name="Comma 9 3 4 5" xfId="8610"/>
    <cellStyle name="Comma 9 3 4 5 2" xfId="12718"/>
    <cellStyle name="Comma 9 3 4 5 2 2" xfId="19257"/>
    <cellStyle name="Comma 9 3 4 5 3" xfId="16405"/>
    <cellStyle name="Comma 9 3 4 6" xfId="3048"/>
    <cellStyle name="Comma 9 3 4 6 2" xfId="11005"/>
    <cellStyle name="Comma 9 3 4 6 2 2" xfId="17544"/>
    <cellStyle name="Comma 9 3 4 6 3" xfId="14692"/>
    <cellStyle name="Comma 9 3 4 7" xfId="2478"/>
    <cellStyle name="Comma 9 3 4 7 2" xfId="14126"/>
    <cellStyle name="Comma 9 3 4 8" xfId="10439"/>
    <cellStyle name="Comma 9 3 4 8 2" xfId="16978"/>
    <cellStyle name="Comma 9 3 4 9" xfId="13552"/>
    <cellStyle name="Comma 9 3 5" xfId="1327"/>
    <cellStyle name="Comma 9 3 5 2" xfId="4747"/>
    <cellStyle name="Comma 9 3 5 2 2" xfId="11747"/>
    <cellStyle name="Comma 9 3 5 2 2 2" xfId="18286"/>
    <cellStyle name="Comma 9 3 5 2 3" xfId="15434"/>
    <cellStyle name="Comma 9 3 5 3" xfId="7019"/>
    <cellStyle name="Comma 9 3 5 3 2" xfId="12318"/>
    <cellStyle name="Comma 9 3 5 3 2 2" xfId="18857"/>
    <cellStyle name="Comma 9 3 5 3 3" xfId="16005"/>
    <cellStyle name="Comma 9 3 5 4" xfId="9291"/>
    <cellStyle name="Comma 9 3 5 4 2" xfId="12889"/>
    <cellStyle name="Comma 9 3 5 4 2 2" xfId="19428"/>
    <cellStyle name="Comma 9 3 5 4 3" xfId="16576"/>
    <cellStyle name="Comma 9 3 5 5" xfId="3219"/>
    <cellStyle name="Comma 9 3 5 5 2" xfId="11176"/>
    <cellStyle name="Comma 9 3 5 5 2 2" xfId="17715"/>
    <cellStyle name="Comma 9 3 5 5 3" xfId="14863"/>
    <cellStyle name="Comma 9 3 5 6" xfId="2646"/>
    <cellStyle name="Comma 9 3 5 6 2" xfId="14294"/>
    <cellStyle name="Comma 9 3 5 7" xfId="10607"/>
    <cellStyle name="Comma 9 3 5 7 2" xfId="17146"/>
    <cellStyle name="Comma 9 3 5 8" xfId="13723"/>
    <cellStyle name="Comma 9 3 6" xfId="3612"/>
    <cellStyle name="Comma 9 3 6 2" xfId="11462"/>
    <cellStyle name="Comma 9 3 6 2 2" xfId="18001"/>
    <cellStyle name="Comma 9 3 6 3" xfId="15149"/>
    <cellStyle name="Comma 9 3 7" xfId="5884"/>
    <cellStyle name="Comma 9 3 7 2" xfId="12033"/>
    <cellStyle name="Comma 9 3 7 2 2" xfId="18572"/>
    <cellStyle name="Comma 9 3 7 3" xfId="15720"/>
    <cellStyle name="Comma 9 3 8" xfId="8156"/>
    <cellStyle name="Comma 9 3 8 2" xfId="12604"/>
    <cellStyle name="Comma 9 3 8 2 2" xfId="19143"/>
    <cellStyle name="Comma 9 3 8 3" xfId="16291"/>
    <cellStyle name="Comma 9 3 9" xfId="2931"/>
    <cellStyle name="Comma 9 3 9 2" xfId="10890"/>
    <cellStyle name="Comma 9 3 9 2 2" xfId="17429"/>
    <cellStyle name="Comma 9 3 9 3" xfId="14577"/>
    <cellStyle name="Comma 9 4" xfId="125"/>
    <cellStyle name="Comma 9 4 10" xfId="2351"/>
    <cellStyle name="Comma 9 4 10 2" xfId="13999"/>
    <cellStyle name="Comma 9 4 11" xfId="10312"/>
    <cellStyle name="Comma 9 4 11 2" xfId="16851"/>
    <cellStyle name="Comma 9 4 12" xfId="13423"/>
    <cellStyle name="Comma 9 4 2" xfId="363"/>
    <cellStyle name="Comma 9 4 2 10" xfId="13481"/>
    <cellStyle name="Comma 9 4 2 2" xfId="817"/>
    <cellStyle name="Comma 9 4 2 2 2" xfId="1952"/>
    <cellStyle name="Comma 9 4 2 2 2 2" xfId="5372"/>
    <cellStyle name="Comma 9 4 2 2 2 2 2" xfId="11904"/>
    <cellStyle name="Comma 9 4 2 2 2 2 2 2" xfId="18443"/>
    <cellStyle name="Comma 9 4 2 2 2 2 3" xfId="15591"/>
    <cellStyle name="Comma 9 4 2 2 2 3" xfId="7644"/>
    <cellStyle name="Comma 9 4 2 2 2 3 2" xfId="12475"/>
    <cellStyle name="Comma 9 4 2 2 2 3 2 2" xfId="19014"/>
    <cellStyle name="Comma 9 4 2 2 2 3 3" xfId="16162"/>
    <cellStyle name="Comma 9 4 2 2 2 4" xfId="9916"/>
    <cellStyle name="Comma 9 4 2 2 2 4 2" xfId="13046"/>
    <cellStyle name="Comma 9 4 2 2 2 4 2 2" xfId="19585"/>
    <cellStyle name="Comma 9 4 2 2 2 4 3" xfId="16733"/>
    <cellStyle name="Comma 9 4 2 2 2 5" xfId="3376"/>
    <cellStyle name="Comma 9 4 2 2 2 5 2" xfId="11333"/>
    <cellStyle name="Comma 9 4 2 2 2 5 2 2" xfId="17872"/>
    <cellStyle name="Comma 9 4 2 2 2 5 3" xfId="15020"/>
    <cellStyle name="Comma 9 4 2 2 2 6" xfId="2800"/>
    <cellStyle name="Comma 9 4 2 2 2 6 2" xfId="14448"/>
    <cellStyle name="Comma 9 4 2 2 2 7" xfId="10761"/>
    <cellStyle name="Comma 9 4 2 2 2 7 2" xfId="17300"/>
    <cellStyle name="Comma 9 4 2 2 2 8" xfId="13880"/>
    <cellStyle name="Comma 9 4 2 2 3" xfId="4237"/>
    <cellStyle name="Comma 9 4 2 2 3 2" xfId="11619"/>
    <cellStyle name="Comma 9 4 2 2 3 2 2" xfId="18158"/>
    <cellStyle name="Comma 9 4 2 2 3 3" xfId="15306"/>
    <cellStyle name="Comma 9 4 2 2 4" xfId="6509"/>
    <cellStyle name="Comma 9 4 2 2 4 2" xfId="12190"/>
    <cellStyle name="Comma 9 4 2 2 4 2 2" xfId="18729"/>
    <cellStyle name="Comma 9 4 2 2 4 3" xfId="15877"/>
    <cellStyle name="Comma 9 4 2 2 5" xfId="8781"/>
    <cellStyle name="Comma 9 4 2 2 5 2" xfId="12761"/>
    <cellStyle name="Comma 9 4 2 2 5 2 2" xfId="19300"/>
    <cellStyle name="Comma 9 4 2 2 5 3" xfId="16448"/>
    <cellStyle name="Comma 9 4 2 2 6" xfId="3091"/>
    <cellStyle name="Comma 9 4 2 2 6 2" xfId="11048"/>
    <cellStyle name="Comma 9 4 2 2 6 2 2" xfId="17587"/>
    <cellStyle name="Comma 9 4 2 2 6 3" xfId="14735"/>
    <cellStyle name="Comma 9 4 2 2 7" xfId="2520"/>
    <cellStyle name="Comma 9 4 2 2 7 2" xfId="14168"/>
    <cellStyle name="Comma 9 4 2 2 8" xfId="10481"/>
    <cellStyle name="Comma 9 4 2 2 8 2" xfId="17020"/>
    <cellStyle name="Comma 9 4 2 2 9" xfId="13595"/>
    <cellStyle name="Comma 9 4 2 3" xfId="1498"/>
    <cellStyle name="Comma 9 4 2 3 2" xfId="4918"/>
    <cellStyle name="Comma 9 4 2 3 2 2" xfId="11790"/>
    <cellStyle name="Comma 9 4 2 3 2 2 2" xfId="18329"/>
    <cellStyle name="Comma 9 4 2 3 2 3" xfId="15477"/>
    <cellStyle name="Comma 9 4 2 3 3" xfId="7190"/>
    <cellStyle name="Comma 9 4 2 3 3 2" xfId="12361"/>
    <cellStyle name="Comma 9 4 2 3 3 2 2" xfId="18900"/>
    <cellStyle name="Comma 9 4 2 3 3 3" xfId="16048"/>
    <cellStyle name="Comma 9 4 2 3 4" xfId="9462"/>
    <cellStyle name="Comma 9 4 2 3 4 2" xfId="12932"/>
    <cellStyle name="Comma 9 4 2 3 4 2 2" xfId="19471"/>
    <cellStyle name="Comma 9 4 2 3 4 3" xfId="16619"/>
    <cellStyle name="Comma 9 4 2 3 5" xfId="3262"/>
    <cellStyle name="Comma 9 4 2 3 5 2" xfId="11219"/>
    <cellStyle name="Comma 9 4 2 3 5 2 2" xfId="17758"/>
    <cellStyle name="Comma 9 4 2 3 5 3" xfId="14906"/>
    <cellStyle name="Comma 9 4 2 3 6" xfId="2688"/>
    <cellStyle name="Comma 9 4 2 3 6 2" xfId="14336"/>
    <cellStyle name="Comma 9 4 2 3 7" xfId="10649"/>
    <cellStyle name="Comma 9 4 2 3 7 2" xfId="17188"/>
    <cellStyle name="Comma 9 4 2 3 8" xfId="13766"/>
    <cellStyle name="Comma 9 4 2 4" xfId="3783"/>
    <cellStyle name="Comma 9 4 2 4 2" xfId="11505"/>
    <cellStyle name="Comma 9 4 2 4 2 2" xfId="18044"/>
    <cellStyle name="Comma 9 4 2 4 3" xfId="15192"/>
    <cellStyle name="Comma 9 4 2 5" xfId="6055"/>
    <cellStyle name="Comma 9 4 2 5 2" xfId="12076"/>
    <cellStyle name="Comma 9 4 2 5 2 2" xfId="18615"/>
    <cellStyle name="Comma 9 4 2 5 3" xfId="15763"/>
    <cellStyle name="Comma 9 4 2 6" xfId="8327"/>
    <cellStyle name="Comma 9 4 2 6 2" xfId="12647"/>
    <cellStyle name="Comma 9 4 2 6 2 2" xfId="19186"/>
    <cellStyle name="Comma 9 4 2 6 3" xfId="16334"/>
    <cellStyle name="Comma 9 4 2 7" xfId="2977"/>
    <cellStyle name="Comma 9 4 2 7 2" xfId="10934"/>
    <cellStyle name="Comma 9 4 2 7 2 2" xfId="17473"/>
    <cellStyle name="Comma 9 4 2 7 3" xfId="14621"/>
    <cellStyle name="Comma 9 4 2 8" xfId="2408"/>
    <cellStyle name="Comma 9 4 2 8 2" xfId="14056"/>
    <cellStyle name="Comma 9 4 2 9" xfId="10369"/>
    <cellStyle name="Comma 9 4 2 9 2" xfId="16908"/>
    <cellStyle name="Comma 9 4 3" xfId="1044"/>
    <cellStyle name="Comma 9 4 3 2" xfId="2179"/>
    <cellStyle name="Comma 9 4 3 2 2" xfId="5599"/>
    <cellStyle name="Comma 9 4 3 2 2 2" xfId="11961"/>
    <cellStyle name="Comma 9 4 3 2 2 2 2" xfId="18500"/>
    <cellStyle name="Comma 9 4 3 2 2 3" xfId="15648"/>
    <cellStyle name="Comma 9 4 3 2 3" xfId="7871"/>
    <cellStyle name="Comma 9 4 3 2 3 2" xfId="12532"/>
    <cellStyle name="Comma 9 4 3 2 3 2 2" xfId="19071"/>
    <cellStyle name="Comma 9 4 3 2 3 3" xfId="16219"/>
    <cellStyle name="Comma 9 4 3 2 4" xfId="10143"/>
    <cellStyle name="Comma 9 4 3 2 4 2" xfId="13103"/>
    <cellStyle name="Comma 9 4 3 2 4 2 2" xfId="19642"/>
    <cellStyle name="Comma 9 4 3 2 4 3" xfId="16790"/>
    <cellStyle name="Comma 9 4 3 2 5" xfId="3433"/>
    <cellStyle name="Comma 9 4 3 2 5 2" xfId="11390"/>
    <cellStyle name="Comma 9 4 3 2 5 2 2" xfId="17929"/>
    <cellStyle name="Comma 9 4 3 2 5 3" xfId="15077"/>
    <cellStyle name="Comma 9 4 3 2 6" xfId="2856"/>
    <cellStyle name="Comma 9 4 3 2 6 2" xfId="14504"/>
    <cellStyle name="Comma 9 4 3 2 7" xfId="10817"/>
    <cellStyle name="Comma 9 4 3 2 7 2" xfId="17356"/>
    <cellStyle name="Comma 9 4 3 2 8" xfId="13937"/>
    <cellStyle name="Comma 9 4 3 3" xfId="4464"/>
    <cellStyle name="Comma 9 4 3 3 2" xfId="11676"/>
    <cellStyle name="Comma 9 4 3 3 2 2" xfId="18215"/>
    <cellStyle name="Comma 9 4 3 3 3" xfId="15363"/>
    <cellStyle name="Comma 9 4 3 4" xfId="6736"/>
    <cellStyle name="Comma 9 4 3 4 2" xfId="12247"/>
    <cellStyle name="Comma 9 4 3 4 2 2" xfId="18786"/>
    <cellStyle name="Comma 9 4 3 4 3" xfId="15934"/>
    <cellStyle name="Comma 9 4 3 5" xfId="9008"/>
    <cellStyle name="Comma 9 4 3 5 2" xfId="12818"/>
    <cellStyle name="Comma 9 4 3 5 2 2" xfId="19357"/>
    <cellStyle name="Comma 9 4 3 5 3" xfId="16505"/>
    <cellStyle name="Comma 9 4 3 6" xfId="3148"/>
    <cellStyle name="Comma 9 4 3 6 2" xfId="11105"/>
    <cellStyle name="Comma 9 4 3 6 2 2" xfId="17644"/>
    <cellStyle name="Comma 9 4 3 6 3" xfId="14792"/>
    <cellStyle name="Comma 9 4 3 7" xfId="2576"/>
    <cellStyle name="Comma 9 4 3 7 2" xfId="14224"/>
    <cellStyle name="Comma 9 4 3 8" xfId="10537"/>
    <cellStyle name="Comma 9 4 3 8 2" xfId="17076"/>
    <cellStyle name="Comma 9 4 3 9" xfId="13652"/>
    <cellStyle name="Comma 9 4 4" xfId="590"/>
    <cellStyle name="Comma 9 4 4 2" xfId="1725"/>
    <cellStyle name="Comma 9 4 4 2 2" xfId="5145"/>
    <cellStyle name="Comma 9 4 4 2 2 2" xfId="11847"/>
    <cellStyle name="Comma 9 4 4 2 2 2 2" xfId="18386"/>
    <cellStyle name="Comma 9 4 4 2 2 3" xfId="15534"/>
    <cellStyle name="Comma 9 4 4 2 3" xfId="7417"/>
    <cellStyle name="Comma 9 4 4 2 3 2" xfId="12418"/>
    <cellStyle name="Comma 9 4 4 2 3 2 2" xfId="18957"/>
    <cellStyle name="Comma 9 4 4 2 3 3" xfId="16105"/>
    <cellStyle name="Comma 9 4 4 2 4" xfId="9689"/>
    <cellStyle name="Comma 9 4 4 2 4 2" xfId="12989"/>
    <cellStyle name="Comma 9 4 4 2 4 2 2" xfId="19528"/>
    <cellStyle name="Comma 9 4 4 2 4 3" xfId="16676"/>
    <cellStyle name="Comma 9 4 4 2 5" xfId="3319"/>
    <cellStyle name="Comma 9 4 4 2 5 2" xfId="11276"/>
    <cellStyle name="Comma 9 4 4 2 5 2 2" xfId="17815"/>
    <cellStyle name="Comma 9 4 4 2 5 3" xfId="14963"/>
    <cellStyle name="Comma 9 4 4 2 6" xfId="2744"/>
    <cellStyle name="Comma 9 4 4 2 6 2" xfId="14392"/>
    <cellStyle name="Comma 9 4 4 2 7" xfId="10705"/>
    <cellStyle name="Comma 9 4 4 2 7 2" xfId="17244"/>
    <cellStyle name="Comma 9 4 4 2 8" xfId="13823"/>
    <cellStyle name="Comma 9 4 4 3" xfId="4010"/>
    <cellStyle name="Comma 9 4 4 3 2" xfId="11562"/>
    <cellStyle name="Comma 9 4 4 3 2 2" xfId="18101"/>
    <cellStyle name="Comma 9 4 4 3 3" xfId="15249"/>
    <cellStyle name="Comma 9 4 4 4" xfId="6282"/>
    <cellStyle name="Comma 9 4 4 4 2" xfId="12133"/>
    <cellStyle name="Comma 9 4 4 4 2 2" xfId="18672"/>
    <cellStyle name="Comma 9 4 4 4 3" xfId="15820"/>
    <cellStyle name="Comma 9 4 4 5" xfId="8554"/>
    <cellStyle name="Comma 9 4 4 5 2" xfId="12704"/>
    <cellStyle name="Comma 9 4 4 5 2 2" xfId="19243"/>
    <cellStyle name="Comma 9 4 4 5 3" xfId="16391"/>
    <cellStyle name="Comma 9 4 4 6" xfId="3034"/>
    <cellStyle name="Comma 9 4 4 6 2" xfId="10991"/>
    <cellStyle name="Comma 9 4 4 6 2 2" xfId="17530"/>
    <cellStyle name="Comma 9 4 4 6 3" xfId="14678"/>
    <cellStyle name="Comma 9 4 4 7" xfId="2464"/>
    <cellStyle name="Comma 9 4 4 7 2" xfId="14112"/>
    <cellStyle name="Comma 9 4 4 8" xfId="10425"/>
    <cellStyle name="Comma 9 4 4 8 2" xfId="16964"/>
    <cellStyle name="Comma 9 4 4 9" xfId="13538"/>
    <cellStyle name="Comma 9 4 5" xfId="1271"/>
    <cellStyle name="Comma 9 4 5 2" xfId="4691"/>
    <cellStyle name="Comma 9 4 5 2 2" xfId="11733"/>
    <cellStyle name="Comma 9 4 5 2 2 2" xfId="18272"/>
    <cellStyle name="Comma 9 4 5 2 3" xfId="15420"/>
    <cellStyle name="Comma 9 4 5 3" xfId="6963"/>
    <cellStyle name="Comma 9 4 5 3 2" xfId="12304"/>
    <cellStyle name="Comma 9 4 5 3 2 2" xfId="18843"/>
    <cellStyle name="Comma 9 4 5 3 3" xfId="15991"/>
    <cellStyle name="Comma 9 4 5 4" xfId="9235"/>
    <cellStyle name="Comma 9 4 5 4 2" xfId="12875"/>
    <cellStyle name="Comma 9 4 5 4 2 2" xfId="19414"/>
    <cellStyle name="Comma 9 4 5 4 3" xfId="16562"/>
    <cellStyle name="Comma 9 4 5 5" xfId="3205"/>
    <cellStyle name="Comma 9 4 5 5 2" xfId="11162"/>
    <cellStyle name="Comma 9 4 5 5 2 2" xfId="17701"/>
    <cellStyle name="Comma 9 4 5 5 3" xfId="14849"/>
    <cellStyle name="Comma 9 4 5 6" xfId="2632"/>
    <cellStyle name="Comma 9 4 5 6 2" xfId="14280"/>
    <cellStyle name="Comma 9 4 5 7" xfId="10593"/>
    <cellStyle name="Comma 9 4 5 7 2" xfId="17132"/>
    <cellStyle name="Comma 9 4 5 8" xfId="13709"/>
    <cellStyle name="Comma 9 4 6" xfId="3556"/>
    <cellStyle name="Comma 9 4 6 2" xfId="11448"/>
    <cellStyle name="Comma 9 4 6 2 2" xfId="17987"/>
    <cellStyle name="Comma 9 4 6 3" xfId="15135"/>
    <cellStyle name="Comma 9 4 7" xfId="5828"/>
    <cellStyle name="Comma 9 4 7 2" xfId="12019"/>
    <cellStyle name="Comma 9 4 7 2 2" xfId="18558"/>
    <cellStyle name="Comma 9 4 7 3" xfId="15706"/>
    <cellStyle name="Comma 9 4 8" xfId="8100"/>
    <cellStyle name="Comma 9 4 8 2" xfId="12590"/>
    <cellStyle name="Comma 9 4 8 2 2" xfId="19129"/>
    <cellStyle name="Comma 9 4 8 3" xfId="16277"/>
    <cellStyle name="Comma 9 4 9" xfId="2917"/>
    <cellStyle name="Comma 9 4 9 2" xfId="10876"/>
    <cellStyle name="Comma 9 4 9 2 2" xfId="17415"/>
    <cellStyle name="Comma 9 4 9 3" xfId="14563"/>
    <cellStyle name="Comma 9 5" xfId="251"/>
    <cellStyle name="Comma 9 5 10" xfId="2380"/>
    <cellStyle name="Comma 9 5 10 2" xfId="14028"/>
    <cellStyle name="Comma 9 5 11" xfId="10341"/>
    <cellStyle name="Comma 9 5 11 2" xfId="16880"/>
    <cellStyle name="Comma 9 5 12" xfId="13453"/>
    <cellStyle name="Comma 9 5 2" xfId="478"/>
    <cellStyle name="Comma 9 5 2 10" xfId="13510"/>
    <cellStyle name="Comma 9 5 2 2" xfId="932"/>
    <cellStyle name="Comma 9 5 2 2 2" xfId="2067"/>
    <cellStyle name="Comma 9 5 2 2 2 2" xfId="5487"/>
    <cellStyle name="Comma 9 5 2 2 2 2 2" xfId="11933"/>
    <cellStyle name="Comma 9 5 2 2 2 2 2 2" xfId="18472"/>
    <cellStyle name="Comma 9 5 2 2 2 2 3" xfId="15620"/>
    <cellStyle name="Comma 9 5 2 2 2 3" xfId="7759"/>
    <cellStyle name="Comma 9 5 2 2 2 3 2" xfId="12504"/>
    <cellStyle name="Comma 9 5 2 2 2 3 2 2" xfId="19043"/>
    <cellStyle name="Comma 9 5 2 2 2 3 3" xfId="16191"/>
    <cellStyle name="Comma 9 5 2 2 2 4" xfId="10031"/>
    <cellStyle name="Comma 9 5 2 2 2 4 2" xfId="13075"/>
    <cellStyle name="Comma 9 5 2 2 2 4 2 2" xfId="19614"/>
    <cellStyle name="Comma 9 5 2 2 2 4 3" xfId="16762"/>
    <cellStyle name="Comma 9 5 2 2 2 5" xfId="3405"/>
    <cellStyle name="Comma 9 5 2 2 2 5 2" xfId="11362"/>
    <cellStyle name="Comma 9 5 2 2 2 5 2 2" xfId="17901"/>
    <cellStyle name="Comma 9 5 2 2 2 5 3" xfId="15049"/>
    <cellStyle name="Comma 9 5 2 2 2 6" xfId="2828"/>
    <cellStyle name="Comma 9 5 2 2 2 6 2" xfId="14476"/>
    <cellStyle name="Comma 9 5 2 2 2 7" xfId="10789"/>
    <cellStyle name="Comma 9 5 2 2 2 7 2" xfId="17328"/>
    <cellStyle name="Comma 9 5 2 2 2 8" xfId="13909"/>
    <cellStyle name="Comma 9 5 2 2 3" xfId="4352"/>
    <cellStyle name="Comma 9 5 2 2 3 2" xfId="11648"/>
    <cellStyle name="Comma 9 5 2 2 3 2 2" xfId="18187"/>
    <cellStyle name="Comma 9 5 2 2 3 3" xfId="15335"/>
    <cellStyle name="Comma 9 5 2 2 4" xfId="6624"/>
    <cellStyle name="Comma 9 5 2 2 4 2" xfId="12219"/>
    <cellStyle name="Comma 9 5 2 2 4 2 2" xfId="18758"/>
    <cellStyle name="Comma 9 5 2 2 4 3" xfId="15906"/>
    <cellStyle name="Comma 9 5 2 2 5" xfId="8896"/>
    <cellStyle name="Comma 9 5 2 2 5 2" xfId="12790"/>
    <cellStyle name="Comma 9 5 2 2 5 2 2" xfId="19329"/>
    <cellStyle name="Comma 9 5 2 2 5 3" xfId="16477"/>
    <cellStyle name="Comma 9 5 2 2 6" xfId="3120"/>
    <cellStyle name="Comma 9 5 2 2 6 2" xfId="11077"/>
    <cellStyle name="Comma 9 5 2 2 6 2 2" xfId="17616"/>
    <cellStyle name="Comma 9 5 2 2 6 3" xfId="14764"/>
    <cellStyle name="Comma 9 5 2 2 7" xfId="2548"/>
    <cellStyle name="Comma 9 5 2 2 7 2" xfId="14196"/>
    <cellStyle name="Comma 9 5 2 2 8" xfId="10509"/>
    <cellStyle name="Comma 9 5 2 2 8 2" xfId="17048"/>
    <cellStyle name="Comma 9 5 2 2 9" xfId="13624"/>
    <cellStyle name="Comma 9 5 2 3" xfId="1613"/>
    <cellStyle name="Comma 9 5 2 3 2" xfId="5033"/>
    <cellStyle name="Comma 9 5 2 3 2 2" xfId="11819"/>
    <cellStyle name="Comma 9 5 2 3 2 2 2" xfId="18358"/>
    <cellStyle name="Comma 9 5 2 3 2 3" xfId="15506"/>
    <cellStyle name="Comma 9 5 2 3 3" xfId="7305"/>
    <cellStyle name="Comma 9 5 2 3 3 2" xfId="12390"/>
    <cellStyle name="Comma 9 5 2 3 3 2 2" xfId="18929"/>
    <cellStyle name="Comma 9 5 2 3 3 3" xfId="16077"/>
    <cellStyle name="Comma 9 5 2 3 4" xfId="9577"/>
    <cellStyle name="Comma 9 5 2 3 4 2" xfId="12961"/>
    <cellStyle name="Comma 9 5 2 3 4 2 2" xfId="19500"/>
    <cellStyle name="Comma 9 5 2 3 4 3" xfId="16648"/>
    <cellStyle name="Comma 9 5 2 3 5" xfId="3291"/>
    <cellStyle name="Comma 9 5 2 3 5 2" xfId="11248"/>
    <cellStyle name="Comma 9 5 2 3 5 2 2" xfId="17787"/>
    <cellStyle name="Comma 9 5 2 3 5 3" xfId="14935"/>
    <cellStyle name="Comma 9 5 2 3 6" xfId="2716"/>
    <cellStyle name="Comma 9 5 2 3 6 2" xfId="14364"/>
    <cellStyle name="Comma 9 5 2 3 7" xfId="10677"/>
    <cellStyle name="Comma 9 5 2 3 7 2" xfId="17216"/>
    <cellStyle name="Comma 9 5 2 3 8" xfId="13795"/>
    <cellStyle name="Comma 9 5 2 4" xfId="3898"/>
    <cellStyle name="Comma 9 5 2 4 2" xfId="11534"/>
    <cellStyle name="Comma 9 5 2 4 2 2" xfId="18073"/>
    <cellStyle name="Comma 9 5 2 4 3" xfId="15221"/>
    <cellStyle name="Comma 9 5 2 5" xfId="6170"/>
    <cellStyle name="Comma 9 5 2 5 2" xfId="12105"/>
    <cellStyle name="Comma 9 5 2 5 2 2" xfId="18644"/>
    <cellStyle name="Comma 9 5 2 5 3" xfId="15792"/>
    <cellStyle name="Comma 9 5 2 6" xfId="8442"/>
    <cellStyle name="Comma 9 5 2 6 2" xfId="12676"/>
    <cellStyle name="Comma 9 5 2 6 2 2" xfId="19215"/>
    <cellStyle name="Comma 9 5 2 6 3" xfId="16363"/>
    <cellStyle name="Comma 9 5 2 7" xfId="3006"/>
    <cellStyle name="Comma 9 5 2 7 2" xfId="10963"/>
    <cellStyle name="Comma 9 5 2 7 2 2" xfId="17502"/>
    <cellStyle name="Comma 9 5 2 7 3" xfId="14650"/>
    <cellStyle name="Comma 9 5 2 8" xfId="2436"/>
    <cellStyle name="Comma 9 5 2 8 2" xfId="14084"/>
    <cellStyle name="Comma 9 5 2 9" xfId="10397"/>
    <cellStyle name="Comma 9 5 2 9 2" xfId="16936"/>
    <cellStyle name="Comma 9 5 3" xfId="1159"/>
    <cellStyle name="Comma 9 5 3 2" xfId="2294"/>
    <cellStyle name="Comma 9 5 3 2 2" xfId="5714"/>
    <cellStyle name="Comma 9 5 3 2 2 2" xfId="11990"/>
    <cellStyle name="Comma 9 5 3 2 2 2 2" xfId="18529"/>
    <cellStyle name="Comma 9 5 3 2 2 3" xfId="15677"/>
    <cellStyle name="Comma 9 5 3 2 3" xfId="7986"/>
    <cellStyle name="Comma 9 5 3 2 3 2" xfId="12561"/>
    <cellStyle name="Comma 9 5 3 2 3 2 2" xfId="19100"/>
    <cellStyle name="Comma 9 5 3 2 3 3" xfId="16248"/>
    <cellStyle name="Comma 9 5 3 2 4" xfId="10258"/>
    <cellStyle name="Comma 9 5 3 2 4 2" xfId="13132"/>
    <cellStyle name="Comma 9 5 3 2 4 2 2" xfId="19671"/>
    <cellStyle name="Comma 9 5 3 2 4 3" xfId="16819"/>
    <cellStyle name="Comma 9 5 3 2 5" xfId="3462"/>
    <cellStyle name="Comma 9 5 3 2 5 2" xfId="11419"/>
    <cellStyle name="Comma 9 5 3 2 5 2 2" xfId="17958"/>
    <cellStyle name="Comma 9 5 3 2 5 3" xfId="15106"/>
    <cellStyle name="Comma 9 5 3 2 6" xfId="2884"/>
    <cellStyle name="Comma 9 5 3 2 6 2" xfId="14532"/>
    <cellStyle name="Comma 9 5 3 2 7" xfId="10845"/>
    <cellStyle name="Comma 9 5 3 2 7 2" xfId="17384"/>
    <cellStyle name="Comma 9 5 3 2 8" xfId="13966"/>
    <cellStyle name="Comma 9 5 3 3" xfId="4579"/>
    <cellStyle name="Comma 9 5 3 3 2" xfId="11705"/>
    <cellStyle name="Comma 9 5 3 3 2 2" xfId="18244"/>
    <cellStyle name="Comma 9 5 3 3 3" xfId="15392"/>
    <cellStyle name="Comma 9 5 3 4" xfId="6851"/>
    <cellStyle name="Comma 9 5 3 4 2" xfId="12276"/>
    <cellStyle name="Comma 9 5 3 4 2 2" xfId="18815"/>
    <cellStyle name="Comma 9 5 3 4 3" xfId="15963"/>
    <cellStyle name="Comma 9 5 3 5" xfId="9123"/>
    <cellStyle name="Comma 9 5 3 5 2" xfId="12847"/>
    <cellStyle name="Comma 9 5 3 5 2 2" xfId="19386"/>
    <cellStyle name="Comma 9 5 3 5 3" xfId="16534"/>
    <cellStyle name="Comma 9 5 3 6" xfId="3177"/>
    <cellStyle name="Comma 9 5 3 6 2" xfId="11134"/>
    <cellStyle name="Comma 9 5 3 6 2 2" xfId="17673"/>
    <cellStyle name="Comma 9 5 3 6 3" xfId="14821"/>
    <cellStyle name="Comma 9 5 3 7" xfId="2604"/>
    <cellStyle name="Comma 9 5 3 7 2" xfId="14252"/>
    <cellStyle name="Comma 9 5 3 8" xfId="10565"/>
    <cellStyle name="Comma 9 5 3 8 2" xfId="17104"/>
    <cellStyle name="Comma 9 5 3 9" xfId="13681"/>
    <cellStyle name="Comma 9 5 4" xfId="705"/>
    <cellStyle name="Comma 9 5 4 2" xfId="1840"/>
    <cellStyle name="Comma 9 5 4 2 2" xfId="5260"/>
    <cellStyle name="Comma 9 5 4 2 2 2" xfId="11876"/>
    <cellStyle name="Comma 9 5 4 2 2 2 2" xfId="18415"/>
    <cellStyle name="Comma 9 5 4 2 2 3" xfId="15563"/>
    <cellStyle name="Comma 9 5 4 2 3" xfId="7532"/>
    <cellStyle name="Comma 9 5 4 2 3 2" xfId="12447"/>
    <cellStyle name="Comma 9 5 4 2 3 2 2" xfId="18986"/>
    <cellStyle name="Comma 9 5 4 2 3 3" xfId="16134"/>
    <cellStyle name="Comma 9 5 4 2 4" xfId="9804"/>
    <cellStyle name="Comma 9 5 4 2 4 2" xfId="13018"/>
    <cellStyle name="Comma 9 5 4 2 4 2 2" xfId="19557"/>
    <cellStyle name="Comma 9 5 4 2 4 3" xfId="16705"/>
    <cellStyle name="Comma 9 5 4 2 5" xfId="3348"/>
    <cellStyle name="Comma 9 5 4 2 5 2" xfId="11305"/>
    <cellStyle name="Comma 9 5 4 2 5 2 2" xfId="17844"/>
    <cellStyle name="Comma 9 5 4 2 5 3" xfId="14992"/>
    <cellStyle name="Comma 9 5 4 2 6" xfId="2772"/>
    <cellStyle name="Comma 9 5 4 2 6 2" xfId="14420"/>
    <cellStyle name="Comma 9 5 4 2 7" xfId="10733"/>
    <cellStyle name="Comma 9 5 4 2 7 2" xfId="17272"/>
    <cellStyle name="Comma 9 5 4 2 8" xfId="13852"/>
    <cellStyle name="Comma 9 5 4 3" xfId="4125"/>
    <cellStyle name="Comma 9 5 4 3 2" xfId="11591"/>
    <cellStyle name="Comma 9 5 4 3 2 2" xfId="18130"/>
    <cellStyle name="Comma 9 5 4 3 3" xfId="15278"/>
    <cellStyle name="Comma 9 5 4 4" xfId="6397"/>
    <cellStyle name="Comma 9 5 4 4 2" xfId="12162"/>
    <cellStyle name="Comma 9 5 4 4 2 2" xfId="18701"/>
    <cellStyle name="Comma 9 5 4 4 3" xfId="15849"/>
    <cellStyle name="Comma 9 5 4 5" xfId="8669"/>
    <cellStyle name="Comma 9 5 4 5 2" xfId="12733"/>
    <cellStyle name="Comma 9 5 4 5 2 2" xfId="19272"/>
    <cellStyle name="Comma 9 5 4 5 3" xfId="16420"/>
    <cellStyle name="Comma 9 5 4 6" xfId="3063"/>
    <cellStyle name="Comma 9 5 4 6 2" xfId="11020"/>
    <cellStyle name="Comma 9 5 4 6 2 2" xfId="17559"/>
    <cellStyle name="Comma 9 5 4 6 3" xfId="14707"/>
    <cellStyle name="Comma 9 5 4 7" xfId="2492"/>
    <cellStyle name="Comma 9 5 4 7 2" xfId="14140"/>
    <cellStyle name="Comma 9 5 4 8" xfId="10453"/>
    <cellStyle name="Comma 9 5 4 8 2" xfId="16992"/>
    <cellStyle name="Comma 9 5 4 9" xfId="13567"/>
    <cellStyle name="Comma 9 5 5" xfId="1386"/>
    <cellStyle name="Comma 9 5 5 2" xfId="4806"/>
    <cellStyle name="Comma 9 5 5 2 2" xfId="11762"/>
    <cellStyle name="Comma 9 5 5 2 2 2" xfId="18301"/>
    <cellStyle name="Comma 9 5 5 2 3" xfId="15449"/>
    <cellStyle name="Comma 9 5 5 3" xfId="7078"/>
    <cellStyle name="Comma 9 5 5 3 2" xfId="12333"/>
    <cellStyle name="Comma 9 5 5 3 2 2" xfId="18872"/>
    <cellStyle name="Comma 9 5 5 3 3" xfId="16020"/>
    <cellStyle name="Comma 9 5 5 4" xfId="9350"/>
    <cellStyle name="Comma 9 5 5 4 2" xfId="12904"/>
    <cellStyle name="Comma 9 5 5 4 2 2" xfId="19443"/>
    <cellStyle name="Comma 9 5 5 4 3" xfId="16591"/>
    <cellStyle name="Comma 9 5 5 5" xfId="3234"/>
    <cellStyle name="Comma 9 5 5 5 2" xfId="11191"/>
    <cellStyle name="Comma 9 5 5 5 2 2" xfId="17730"/>
    <cellStyle name="Comma 9 5 5 5 3" xfId="14878"/>
    <cellStyle name="Comma 9 5 5 6" xfId="2660"/>
    <cellStyle name="Comma 9 5 5 6 2" xfId="14308"/>
    <cellStyle name="Comma 9 5 5 7" xfId="10621"/>
    <cellStyle name="Comma 9 5 5 7 2" xfId="17160"/>
    <cellStyle name="Comma 9 5 5 8" xfId="13738"/>
    <cellStyle name="Comma 9 5 6" xfId="3671"/>
    <cellStyle name="Comma 9 5 6 2" xfId="11477"/>
    <cellStyle name="Comma 9 5 6 2 2" xfId="18016"/>
    <cellStyle name="Comma 9 5 6 3" xfId="15164"/>
    <cellStyle name="Comma 9 5 7" xfId="5943"/>
    <cellStyle name="Comma 9 5 7 2" xfId="12048"/>
    <cellStyle name="Comma 9 5 7 2 2" xfId="18587"/>
    <cellStyle name="Comma 9 5 7 3" xfId="15735"/>
    <cellStyle name="Comma 9 5 8" xfId="8215"/>
    <cellStyle name="Comma 9 5 8 2" xfId="12619"/>
    <cellStyle name="Comma 9 5 8 2 2" xfId="19158"/>
    <cellStyle name="Comma 9 5 8 3" xfId="16306"/>
    <cellStyle name="Comma 9 5 9" xfId="2949"/>
    <cellStyle name="Comma 9 5 9 2" xfId="10906"/>
    <cellStyle name="Comma 9 5 9 2 2" xfId="17445"/>
    <cellStyle name="Comma 9 5 9 3" xfId="14593"/>
    <cellStyle name="Comma 9 6" xfId="307"/>
    <cellStyle name="Comma 9 6 10" xfId="13467"/>
    <cellStyle name="Comma 9 6 2" xfId="761"/>
    <cellStyle name="Comma 9 6 2 2" xfId="1896"/>
    <cellStyle name="Comma 9 6 2 2 2" xfId="5316"/>
    <cellStyle name="Comma 9 6 2 2 2 2" xfId="11890"/>
    <cellStyle name="Comma 9 6 2 2 2 2 2" xfId="18429"/>
    <cellStyle name="Comma 9 6 2 2 2 3" xfId="15577"/>
    <cellStyle name="Comma 9 6 2 2 3" xfId="7588"/>
    <cellStyle name="Comma 9 6 2 2 3 2" xfId="12461"/>
    <cellStyle name="Comma 9 6 2 2 3 2 2" xfId="19000"/>
    <cellStyle name="Comma 9 6 2 2 3 3" xfId="16148"/>
    <cellStyle name="Comma 9 6 2 2 4" xfId="9860"/>
    <cellStyle name="Comma 9 6 2 2 4 2" xfId="13032"/>
    <cellStyle name="Comma 9 6 2 2 4 2 2" xfId="19571"/>
    <cellStyle name="Comma 9 6 2 2 4 3" xfId="16719"/>
    <cellStyle name="Comma 9 6 2 2 5" xfId="3362"/>
    <cellStyle name="Comma 9 6 2 2 5 2" xfId="11319"/>
    <cellStyle name="Comma 9 6 2 2 5 2 2" xfId="17858"/>
    <cellStyle name="Comma 9 6 2 2 5 3" xfId="15006"/>
    <cellStyle name="Comma 9 6 2 2 6" xfId="2786"/>
    <cellStyle name="Comma 9 6 2 2 6 2" xfId="14434"/>
    <cellStyle name="Comma 9 6 2 2 7" xfId="10747"/>
    <cellStyle name="Comma 9 6 2 2 7 2" xfId="17286"/>
    <cellStyle name="Comma 9 6 2 2 8" xfId="13866"/>
    <cellStyle name="Comma 9 6 2 3" xfId="4181"/>
    <cellStyle name="Comma 9 6 2 3 2" xfId="11605"/>
    <cellStyle name="Comma 9 6 2 3 2 2" xfId="18144"/>
    <cellStyle name="Comma 9 6 2 3 3" xfId="15292"/>
    <cellStyle name="Comma 9 6 2 4" xfId="6453"/>
    <cellStyle name="Comma 9 6 2 4 2" xfId="12176"/>
    <cellStyle name="Comma 9 6 2 4 2 2" xfId="18715"/>
    <cellStyle name="Comma 9 6 2 4 3" xfId="15863"/>
    <cellStyle name="Comma 9 6 2 5" xfId="8725"/>
    <cellStyle name="Comma 9 6 2 5 2" xfId="12747"/>
    <cellStyle name="Comma 9 6 2 5 2 2" xfId="19286"/>
    <cellStyle name="Comma 9 6 2 5 3" xfId="16434"/>
    <cellStyle name="Comma 9 6 2 6" xfId="3077"/>
    <cellStyle name="Comma 9 6 2 6 2" xfId="11034"/>
    <cellStyle name="Comma 9 6 2 6 2 2" xfId="17573"/>
    <cellStyle name="Comma 9 6 2 6 3" xfId="14721"/>
    <cellStyle name="Comma 9 6 2 7" xfId="2506"/>
    <cellStyle name="Comma 9 6 2 7 2" xfId="14154"/>
    <cellStyle name="Comma 9 6 2 8" xfId="10467"/>
    <cellStyle name="Comma 9 6 2 8 2" xfId="17006"/>
    <cellStyle name="Comma 9 6 2 9" xfId="13581"/>
    <cellStyle name="Comma 9 6 3" xfId="1442"/>
    <cellStyle name="Comma 9 6 3 2" xfId="4862"/>
    <cellStyle name="Comma 9 6 3 2 2" xfId="11776"/>
    <cellStyle name="Comma 9 6 3 2 2 2" xfId="18315"/>
    <cellStyle name="Comma 9 6 3 2 3" xfId="15463"/>
    <cellStyle name="Comma 9 6 3 3" xfId="7134"/>
    <cellStyle name="Comma 9 6 3 3 2" xfId="12347"/>
    <cellStyle name="Comma 9 6 3 3 2 2" xfId="18886"/>
    <cellStyle name="Comma 9 6 3 3 3" xfId="16034"/>
    <cellStyle name="Comma 9 6 3 4" xfId="9406"/>
    <cellStyle name="Comma 9 6 3 4 2" xfId="12918"/>
    <cellStyle name="Comma 9 6 3 4 2 2" xfId="19457"/>
    <cellStyle name="Comma 9 6 3 4 3" xfId="16605"/>
    <cellStyle name="Comma 9 6 3 5" xfId="3248"/>
    <cellStyle name="Comma 9 6 3 5 2" xfId="11205"/>
    <cellStyle name="Comma 9 6 3 5 2 2" xfId="17744"/>
    <cellStyle name="Comma 9 6 3 5 3" xfId="14892"/>
    <cellStyle name="Comma 9 6 3 6" xfId="2674"/>
    <cellStyle name="Comma 9 6 3 6 2" xfId="14322"/>
    <cellStyle name="Comma 9 6 3 7" xfId="10635"/>
    <cellStyle name="Comma 9 6 3 7 2" xfId="17174"/>
    <cellStyle name="Comma 9 6 3 8" xfId="13752"/>
    <cellStyle name="Comma 9 6 4" xfId="3727"/>
    <cellStyle name="Comma 9 6 4 2" xfId="11491"/>
    <cellStyle name="Comma 9 6 4 2 2" xfId="18030"/>
    <cellStyle name="Comma 9 6 4 3" xfId="15178"/>
    <cellStyle name="Comma 9 6 5" xfId="5999"/>
    <cellStyle name="Comma 9 6 5 2" xfId="12062"/>
    <cellStyle name="Comma 9 6 5 2 2" xfId="18601"/>
    <cellStyle name="Comma 9 6 5 3" xfId="15749"/>
    <cellStyle name="Comma 9 6 6" xfId="8271"/>
    <cellStyle name="Comma 9 6 6 2" xfId="12633"/>
    <cellStyle name="Comma 9 6 6 2 2" xfId="19172"/>
    <cellStyle name="Comma 9 6 6 3" xfId="16320"/>
    <cellStyle name="Comma 9 6 7" xfId="2963"/>
    <cellStyle name="Comma 9 6 7 2" xfId="10920"/>
    <cellStyle name="Comma 9 6 7 2 2" xfId="17459"/>
    <cellStyle name="Comma 9 6 7 3" xfId="14607"/>
    <cellStyle name="Comma 9 6 8" xfId="2394"/>
    <cellStyle name="Comma 9 6 8 2" xfId="14042"/>
    <cellStyle name="Comma 9 6 9" xfId="10355"/>
    <cellStyle name="Comma 9 6 9 2" xfId="16894"/>
    <cellStyle name="Comma 9 7" xfId="988"/>
    <cellStyle name="Comma 9 7 2" xfId="2123"/>
    <cellStyle name="Comma 9 7 2 2" xfId="5543"/>
    <cellStyle name="Comma 9 7 2 2 2" xfId="11947"/>
    <cellStyle name="Comma 9 7 2 2 2 2" xfId="18486"/>
    <cellStyle name="Comma 9 7 2 2 3" xfId="15634"/>
    <cellStyle name="Comma 9 7 2 3" xfId="7815"/>
    <cellStyle name="Comma 9 7 2 3 2" xfId="12518"/>
    <cellStyle name="Comma 9 7 2 3 2 2" xfId="19057"/>
    <cellStyle name="Comma 9 7 2 3 3" xfId="16205"/>
    <cellStyle name="Comma 9 7 2 4" xfId="10087"/>
    <cellStyle name="Comma 9 7 2 4 2" xfId="13089"/>
    <cellStyle name="Comma 9 7 2 4 2 2" xfId="19628"/>
    <cellStyle name="Comma 9 7 2 4 3" xfId="16776"/>
    <cellStyle name="Comma 9 7 2 5" xfId="3419"/>
    <cellStyle name="Comma 9 7 2 5 2" xfId="11376"/>
    <cellStyle name="Comma 9 7 2 5 2 2" xfId="17915"/>
    <cellStyle name="Comma 9 7 2 5 3" xfId="15063"/>
    <cellStyle name="Comma 9 7 2 6" xfId="2842"/>
    <cellStyle name="Comma 9 7 2 6 2" xfId="14490"/>
    <cellStyle name="Comma 9 7 2 7" xfId="10803"/>
    <cellStyle name="Comma 9 7 2 7 2" xfId="17342"/>
    <cellStyle name="Comma 9 7 2 8" xfId="13923"/>
    <cellStyle name="Comma 9 7 3" xfId="4408"/>
    <cellStyle name="Comma 9 7 3 2" xfId="11662"/>
    <cellStyle name="Comma 9 7 3 2 2" xfId="18201"/>
    <cellStyle name="Comma 9 7 3 3" xfId="15349"/>
    <cellStyle name="Comma 9 7 4" xfId="6680"/>
    <cellStyle name="Comma 9 7 4 2" xfId="12233"/>
    <cellStyle name="Comma 9 7 4 2 2" xfId="18772"/>
    <cellStyle name="Comma 9 7 4 3" xfId="15920"/>
    <cellStyle name="Comma 9 7 5" xfId="8952"/>
    <cellStyle name="Comma 9 7 5 2" xfId="12804"/>
    <cellStyle name="Comma 9 7 5 2 2" xfId="19343"/>
    <cellStyle name="Comma 9 7 5 3" xfId="16491"/>
    <cellStyle name="Comma 9 7 6" xfId="3134"/>
    <cellStyle name="Comma 9 7 6 2" xfId="11091"/>
    <cellStyle name="Comma 9 7 6 2 2" xfId="17630"/>
    <cellStyle name="Comma 9 7 6 3" xfId="14778"/>
    <cellStyle name="Comma 9 7 7" xfId="2562"/>
    <cellStyle name="Comma 9 7 7 2" xfId="14210"/>
    <cellStyle name="Comma 9 7 8" xfId="10523"/>
    <cellStyle name="Comma 9 7 8 2" xfId="17062"/>
    <cellStyle name="Comma 9 7 9" xfId="13638"/>
    <cellStyle name="Comma 9 8" xfId="534"/>
    <cellStyle name="Comma 9 8 2" xfId="1669"/>
    <cellStyle name="Comma 9 8 2 2" xfId="5089"/>
    <cellStyle name="Comma 9 8 2 2 2" xfId="11833"/>
    <cellStyle name="Comma 9 8 2 2 2 2" xfId="18372"/>
    <cellStyle name="Comma 9 8 2 2 3" xfId="15520"/>
    <cellStyle name="Comma 9 8 2 3" xfId="7361"/>
    <cellStyle name="Comma 9 8 2 3 2" xfId="12404"/>
    <cellStyle name="Comma 9 8 2 3 2 2" xfId="18943"/>
    <cellStyle name="Comma 9 8 2 3 3" xfId="16091"/>
    <cellStyle name="Comma 9 8 2 4" xfId="9633"/>
    <cellStyle name="Comma 9 8 2 4 2" xfId="12975"/>
    <cellStyle name="Comma 9 8 2 4 2 2" xfId="19514"/>
    <cellStyle name="Comma 9 8 2 4 3" xfId="16662"/>
    <cellStyle name="Comma 9 8 2 5" xfId="3305"/>
    <cellStyle name="Comma 9 8 2 5 2" xfId="11262"/>
    <cellStyle name="Comma 9 8 2 5 2 2" xfId="17801"/>
    <cellStyle name="Comma 9 8 2 5 3" xfId="14949"/>
    <cellStyle name="Comma 9 8 2 6" xfId="2730"/>
    <cellStyle name="Comma 9 8 2 6 2" xfId="14378"/>
    <cellStyle name="Comma 9 8 2 7" xfId="10691"/>
    <cellStyle name="Comma 9 8 2 7 2" xfId="17230"/>
    <cellStyle name="Comma 9 8 2 8" xfId="13809"/>
    <cellStyle name="Comma 9 8 3" xfId="3954"/>
    <cellStyle name="Comma 9 8 3 2" xfId="11548"/>
    <cellStyle name="Comma 9 8 3 2 2" xfId="18087"/>
    <cellStyle name="Comma 9 8 3 3" xfId="15235"/>
    <cellStyle name="Comma 9 8 4" xfId="6226"/>
    <cellStyle name="Comma 9 8 4 2" xfId="12119"/>
    <cellStyle name="Comma 9 8 4 2 2" xfId="18658"/>
    <cellStyle name="Comma 9 8 4 3" xfId="15806"/>
    <cellStyle name="Comma 9 8 5" xfId="8498"/>
    <cellStyle name="Comma 9 8 5 2" xfId="12690"/>
    <cellStyle name="Comma 9 8 5 2 2" xfId="19229"/>
    <cellStyle name="Comma 9 8 5 3" xfId="16377"/>
    <cellStyle name="Comma 9 8 6" xfId="3020"/>
    <cellStyle name="Comma 9 8 6 2" xfId="10977"/>
    <cellStyle name="Comma 9 8 6 2 2" xfId="17516"/>
    <cellStyle name="Comma 9 8 6 3" xfId="14664"/>
    <cellStyle name="Comma 9 8 7" xfId="2450"/>
    <cellStyle name="Comma 9 8 7 2" xfId="14098"/>
    <cellStyle name="Comma 9 8 8" xfId="10411"/>
    <cellStyle name="Comma 9 8 8 2" xfId="16950"/>
    <cellStyle name="Comma 9 8 9" xfId="13524"/>
    <cellStyle name="Comma 9 9" xfId="1215"/>
    <cellStyle name="Comma 9 9 2" xfId="4635"/>
    <cellStyle name="Comma 9 9 2 2" xfId="11719"/>
    <cellStyle name="Comma 9 9 2 2 2" xfId="18258"/>
    <cellStyle name="Comma 9 9 2 3" xfId="15406"/>
    <cellStyle name="Comma 9 9 3" xfId="6907"/>
    <cellStyle name="Comma 9 9 3 2" xfId="12290"/>
    <cellStyle name="Comma 9 9 3 2 2" xfId="18829"/>
    <cellStyle name="Comma 9 9 3 3" xfId="15977"/>
    <cellStyle name="Comma 9 9 4" xfId="9179"/>
    <cellStyle name="Comma 9 9 4 2" xfId="12861"/>
    <cellStyle name="Comma 9 9 4 2 2" xfId="19400"/>
    <cellStyle name="Comma 9 9 4 3" xfId="16548"/>
    <cellStyle name="Comma 9 9 5" xfId="3191"/>
    <cellStyle name="Comma 9 9 5 2" xfId="11148"/>
    <cellStyle name="Comma 9 9 5 2 2" xfId="17687"/>
    <cellStyle name="Comma 9 9 5 3" xfId="14835"/>
    <cellStyle name="Comma 9 9 6" xfId="2618"/>
    <cellStyle name="Comma 9 9 6 2" xfId="14266"/>
    <cellStyle name="Comma 9 9 7" xfId="10579"/>
    <cellStyle name="Comma 9 9 7 2" xfId="17118"/>
    <cellStyle name="Comma 9 9 8" xfId="13695"/>
    <cellStyle name="Currency 2" xfId="13172"/>
    <cellStyle name="Euro" xfId="13156"/>
    <cellStyle name="Euro 2" xfId="13157"/>
    <cellStyle name="Explanatory Text" xfId="18" builtinId="53" customBuiltin="1"/>
    <cellStyle name="Good" xfId="11" builtinId="26" customBuiltin="1"/>
    <cellStyle name="Heading 1" xfId="7" builtinId="16" customBuiltin="1"/>
    <cellStyle name="Heading 2" xfId="8" builtinId="17" customBuiltin="1"/>
    <cellStyle name="Heading 3" xfId="9" builtinId="18" customBuiltin="1"/>
    <cellStyle name="Heading 4" xfId="10" builtinId="19" customBuiltin="1"/>
    <cellStyle name="Hyperlink 2" xfId="5"/>
    <cellStyle name="Input" xfId="12" builtinId="20" customBuiltin="1"/>
    <cellStyle name="Input 2" xfId="13174"/>
    <cellStyle name="Linked Cell" xfId="15" builtinId="24" customBuiltin="1"/>
    <cellStyle name="Neutral" xfId="13145" builtinId="28" customBuiltin="1"/>
    <cellStyle name="Neutral 2" xfId="229"/>
    <cellStyle name="Neutral 3" xfId="44"/>
    <cellStyle name="Normal" xfId="0" builtinId="0"/>
    <cellStyle name="Normal 10" xfId="66"/>
    <cellStyle name="Normal 10 10" xfId="3499"/>
    <cellStyle name="Normal 10 11" xfId="5771"/>
    <cellStyle name="Normal 10 12" xfId="8043"/>
    <cellStyle name="Normal 10 13" xfId="13158"/>
    <cellStyle name="Normal 10 2" xfId="96"/>
    <cellStyle name="Normal 10 2 10" xfId="5799"/>
    <cellStyle name="Normal 10 2 11" xfId="8071"/>
    <cellStyle name="Normal 10 2 2" xfId="208"/>
    <cellStyle name="Normal 10 2 2 2" xfId="446"/>
    <cellStyle name="Normal 10 2 2 2 2" xfId="900"/>
    <cellStyle name="Normal 10 2 2 2 2 2" xfId="2035"/>
    <cellStyle name="Normal 10 2 2 2 2 2 2" xfId="5455"/>
    <cellStyle name="Normal 10 2 2 2 2 2 3" xfId="7727"/>
    <cellStyle name="Normal 10 2 2 2 2 2 4" xfId="9999"/>
    <cellStyle name="Normal 10 2 2 2 2 3" xfId="4320"/>
    <cellStyle name="Normal 10 2 2 2 2 4" xfId="6592"/>
    <cellStyle name="Normal 10 2 2 2 2 5" xfId="8864"/>
    <cellStyle name="Normal 10 2 2 2 3" xfId="1581"/>
    <cellStyle name="Normal 10 2 2 2 3 2" xfId="5001"/>
    <cellStyle name="Normal 10 2 2 2 3 3" xfId="7273"/>
    <cellStyle name="Normal 10 2 2 2 3 4" xfId="9545"/>
    <cellStyle name="Normal 10 2 2 2 4" xfId="3866"/>
    <cellStyle name="Normal 10 2 2 2 5" xfId="6138"/>
    <cellStyle name="Normal 10 2 2 2 6" xfId="8410"/>
    <cellStyle name="Normal 10 2 2 3" xfId="1127"/>
    <cellStyle name="Normal 10 2 2 3 2" xfId="2262"/>
    <cellStyle name="Normal 10 2 2 3 2 2" xfId="5682"/>
    <cellStyle name="Normal 10 2 2 3 2 3" xfId="7954"/>
    <cellStyle name="Normal 10 2 2 3 2 4" xfId="10226"/>
    <cellStyle name="Normal 10 2 2 3 3" xfId="4547"/>
    <cellStyle name="Normal 10 2 2 3 4" xfId="6819"/>
    <cellStyle name="Normal 10 2 2 3 5" xfId="9091"/>
    <cellStyle name="Normal 10 2 2 4" xfId="673"/>
    <cellStyle name="Normal 10 2 2 4 2" xfId="1808"/>
    <cellStyle name="Normal 10 2 2 4 2 2" xfId="5228"/>
    <cellStyle name="Normal 10 2 2 4 2 3" xfId="7500"/>
    <cellStyle name="Normal 10 2 2 4 2 4" xfId="9772"/>
    <cellStyle name="Normal 10 2 2 4 3" xfId="4093"/>
    <cellStyle name="Normal 10 2 2 4 4" xfId="6365"/>
    <cellStyle name="Normal 10 2 2 4 5" xfId="8637"/>
    <cellStyle name="Normal 10 2 2 5" xfId="1354"/>
    <cellStyle name="Normal 10 2 2 5 2" xfId="4774"/>
    <cellStyle name="Normal 10 2 2 5 3" xfId="7046"/>
    <cellStyle name="Normal 10 2 2 5 4" xfId="9318"/>
    <cellStyle name="Normal 10 2 2 6" xfId="3639"/>
    <cellStyle name="Normal 10 2 2 7" xfId="5911"/>
    <cellStyle name="Normal 10 2 2 8" xfId="8183"/>
    <cellStyle name="Normal 10 2 3" xfId="152"/>
    <cellStyle name="Normal 10 2 3 2" xfId="390"/>
    <cellStyle name="Normal 10 2 3 2 2" xfId="844"/>
    <cellStyle name="Normal 10 2 3 2 2 2" xfId="1979"/>
    <cellStyle name="Normal 10 2 3 2 2 2 2" xfId="5399"/>
    <cellStyle name="Normal 10 2 3 2 2 2 3" xfId="7671"/>
    <cellStyle name="Normal 10 2 3 2 2 2 4" xfId="9943"/>
    <cellStyle name="Normal 10 2 3 2 2 3" xfId="4264"/>
    <cellStyle name="Normal 10 2 3 2 2 4" xfId="6536"/>
    <cellStyle name="Normal 10 2 3 2 2 5" xfId="8808"/>
    <cellStyle name="Normal 10 2 3 2 3" xfId="1525"/>
    <cellStyle name="Normal 10 2 3 2 3 2" xfId="4945"/>
    <cellStyle name="Normal 10 2 3 2 3 3" xfId="7217"/>
    <cellStyle name="Normal 10 2 3 2 3 4" xfId="9489"/>
    <cellStyle name="Normal 10 2 3 2 4" xfId="3810"/>
    <cellStyle name="Normal 10 2 3 2 5" xfId="6082"/>
    <cellStyle name="Normal 10 2 3 2 6" xfId="8354"/>
    <cellStyle name="Normal 10 2 3 3" xfId="1071"/>
    <cellStyle name="Normal 10 2 3 3 2" xfId="2206"/>
    <cellStyle name="Normal 10 2 3 3 2 2" xfId="5626"/>
    <cellStyle name="Normal 10 2 3 3 2 3" xfId="7898"/>
    <cellStyle name="Normal 10 2 3 3 2 4" xfId="10170"/>
    <cellStyle name="Normal 10 2 3 3 3" xfId="4491"/>
    <cellStyle name="Normal 10 2 3 3 4" xfId="6763"/>
    <cellStyle name="Normal 10 2 3 3 5" xfId="9035"/>
    <cellStyle name="Normal 10 2 3 4" xfId="617"/>
    <cellStyle name="Normal 10 2 3 4 2" xfId="1752"/>
    <cellStyle name="Normal 10 2 3 4 2 2" xfId="5172"/>
    <cellStyle name="Normal 10 2 3 4 2 3" xfId="7444"/>
    <cellStyle name="Normal 10 2 3 4 2 4" xfId="9716"/>
    <cellStyle name="Normal 10 2 3 4 3" xfId="4037"/>
    <cellStyle name="Normal 10 2 3 4 4" xfId="6309"/>
    <cellStyle name="Normal 10 2 3 4 5" xfId="8581"/>
    <cellStyle name="Normal 10 2 3 5" xfId="1298"/>
    <cellStyle name="Normal 10 2 3 5 2" xfId="4718"/>
    <cellStyle name="Normal 10 2 3 5 3" xfId="6990"/>
    <cellStyle name="Normal 10 2 3 5 4" xfId="9262"/>
    <cellStyle name="Normal 10 2 3 6" xfId="3583"/>
    <cellStyle name="Normal 10 2 3 7" xfId="5855"/>
    <cellStyle name="Normal 10 2 3 8" xfId="8127"/>
    <cellStyle name="Normal 10 2 4" xfId="278"/>
    <cellStyle name="Normal 10 2 4 2" xfId="505"/>
    <cellStyle name="Normal 10 2 4 2 2" xfId="959"/>
    <cellStyle name="Normal 10 2 4 2 2 2" xfId="2094"/>
    <cellStyle name="Normal 10 2 4 2 2 2 2" xfId="5514"/>
    <cellStyle name="Normal 10 2 4 2 2 2 3" xfId="7786"/>
    <cellStyle name="Normal 10 2 4 2 2 2 4" xfId="10058"/>
    <cellStyle name="Normal 10 2 4 2 2 3" xfId="4379"/>
    <cellStyle name="Normal 10 2 4 2 2 4" xfId="6651"/>
    <cellStyle name="Normal 10 2 4 2 2 5" xfId="8923"/>
    <cellStyle name="Normal 10 2 4 2 3" xfId="1640"/>
    <cellStyle name="Normal 10 2 4 2 3 2" xfId="5060"/>
    <cellStyle name="Normal 10 2 4 2 3 3" xfId="7332"/>
    <cellStyle name="Normal 10 2 4 2 3 4" xfId="9604"/>
    <cellStyle name="Normal 10 2 4 2 4" xfId="3925"/>
    <cellStyle name="Normal 10 2 4 2 5" xfId="6197"/>
    <cellStyle name="Normal 10 2 4 2 6" xfId="8469"/>
    <cellStyle name="Normal 10 2 4 3" xfId="1186"/>
    <cellStyle name="Normal 10 2 4 3 2" xfId="2321"/>
    <cellStyle name="Normal 10 2 4 3 2 2" xfId="5741"/>
    <cellStyle name="Normal 10 2 4 3 2 3" xfId="8013"/>
    <cellStyle name="Normal 10 2 4 3 2 4" xfId="10285"/>
    <cellStyle name="Normal 10 2 4 3 3" xfId="4606"/>
    <cellStyle name="Normal 10 2 4 3 4" xfId="6878"/>
    <cellStyle name="Normal 10 2 4 3 5" xfId="9150"/>
    <cellStyle name="Normal 10 2 4 4" xfId="732"/>
    <cellStyle name="Normal 10 2 4 4 2" xfId="1867"/>
    <cellStyle name="Normal 10 2 4 4 2 2" xfId="5287"/>
    <cellStyle name="Normal 10 2 4 4 2 3" xfId="7559"/>
    <cellStyle name="Normal 10 2 4 4 2 4" xfId="9831"/>
    <cellStyle name="Normal 10 2 4 4 3" xfId="4152"/>
    <cellStyle name="Normal 10 2 4 4 4" xfId="6424"/>
    <cellStyle name="Normal 10 2 4 4 5" xfId="8696"/>
    <cellStyle name="Normal 10 2 4 5" xfId="1413"/>
    <cellStyle name="Normal 10 2 4 5 2" xfId="4833"/>
    <cellStyle name="Normal 10 2 4 5 3" xfId="7105"/>
    <cellStyle name="Normal 10 2 4 5 4" xfId="9377"/>
    <cellStyle name="Normal 10 2 4 6" xfId="3698"/>
    <cellStyle name="Normal 10 2 4 7" xfId="5970"/>
    <cellStyle name="Normal 10 2 4 8" xfId="8242"/>
    <cellStyle name="Normal 10 2 5" xfId="334"/>
    <cellStyle name="Normal 10 2 5 2" xfId="788"/>
    <cellStyle name="Normal 10 2 5 2 2" xfId="1923"/>
    <cellStyle name="Normal 10 2 5 2 2 2" xfId="5343"/>
    <cellStyle name="Normal 10 2 5 2 2 3" xfId="7615"/>
    <cellStyle name="Normal 10 2 5 2 2 4" xfId="9887"/>
    <cellStyle name="Normal 10 2 5 2 3" xfId="4208"/>
    <cellStyle name="Normal 10 2 5 2 4" xfId="6480"/>
    <cellStyle name="Normal 10 2 5 2 5" xfId="8752"/>
    <cellStyle name="Normal 10 2 5 3" xfId="1469"/>
    <cellStyle name="Normal 10 2 5 3 2" xfId="4889"/>
    <cellStyle name="Normal 10 2 5 3 3" xfId="7161"/>
    <cellStyle name="Normal 10 2 5 3 4" xfId="9433"/>
    <cellStyle name="Normal 10 2 5 4" xfId="3754"/>
    <cellStyle name="Normal 10 2 5 5" xfId="6026"/>
    <cellStyle name="Normal 10 2 5 6" xfId="8298"/>
    <cellStyle name="Normal 10 2 6" xfId="1015"/>
    <cellStyle name="Normal 10 2 6 2" xfId="2150"/>
    <cellStyle name="Normal 10 2 6 2 2" xfId="5570"/>
    <cellStyle name="Normal 10 2 6 2 3" xfId="7842"/>
    <cellStyle name="Normal 10 2 6 2 4" xfId="10114"/>
    <cellStyle name="Normal 10 2 6 3" xfId="4435"/>
    <cellStyle name="Normal 10 2 6 4" xfId="6707"/>
    <cellStyle name="Normal 10 2 6 5" xfId="8979"/>
    <cellStyle name="Normal 10 2 7" xfId="561"/>
    <cellStyle name="Normal 10 2 7 2" xfId="1696"/>
    <cellStyle name="Normal 10 2 7 2 2" xfId="5116"/>
    <cellStyle name="Normal 10 2 7 2 3" xfId="7388"/>
    <cellStyle name="Normal 10 2 7 2 4" xfId="9660"/>
    <cellStyle name="Normal 10 2 7 3" xfId="3981"/>
    <cellStyle name="Normal 10 2 7 4" xfId="6253"/>
    <cellStyle name="Normal 10 2 7 5" xfId="8525"/>
    <cellStyle name="Normal 10 2 8" xfId="1242"/>
    <cellStyle name="Normal 10 2 8 2" xfId="4662"/>
    <cellStyle name="Normal 10 2 8 3" xfId="6934"/>
    <cellStyle name="Normal 10 2 8 4" xfId="9206"/>
    <cellStyle name="Normal 10 2 9" xfId="3527"/>
    <cellStyle name="Normal 10 3" xfId="180"/>
    <cellStyle name="Normal 10 3 2" xfId="418"/>
    <cellStyle name="Normal 10 3 2 2" xfId="872"/>
    <cellStyle name="Normal 10 3 2 2 2" xfId="2007"/>
    <cellStyle name="Normal 10 3 2 2 2 2" xfId="5427"/>
    <cellStyle name="Normal 10 3 2 2 2 3" xfId="7699"/>
    <cellStyle name="Normal 10 3 2 2 2 4" xfId="9971"/>
    <cellStyle name="Normal 10 3 2 2 3" xfId="4292"/>
    <cellStyle name="Normal 10 3 2 2 4" xfId="6564"/>
    <cellStyle name="Normal 10 3 2 2 5" xfId="8836"/>
    <cellStyle name="Normal 10 3 2 3" xfId="1553"/>
    <cellStyle name="Normal 10 3 2 3 2" xfId="4973"/>
    <cellStyle name="Normal 10 3 2 3 3" xfId="7245"/>
    <cellStyle name="Normal 10 3 2 3 4" xfId="9517"/>
    <cellStyle name="Normal 10 3 2 4" xfId="3838"/>
    <cellStyle name="Normal 10 3 2 5" xfId="6110"/>
    <cellStyle name="Normal 10 3 2 6" xfId="8382"/>
    <cellStyle name="Normal 10 3 3" xfId="1099"/>
    <cellStyle name="Normal 10 3 3 2" xfId="2234"/>
    <cellStyle name="Normal 10 3 3 2 2" xfId="5654"/>
    <cellStyle name="Normal 10 3 3 2 3" xfId="7926"/>
    <cellStyle name="Normal 10 3 3 2 4" xfId="10198"/>
    <cellStyle name="Normal 10 3 3 3" xfId="4519"/>
    <cellStyle name="Normal 10 3 3 4" xfId="6791"/>
    <cellStyle name="Normal 10 3 3 5" xfId="9063"/>
    <cellStyle name="Normal 10 3 4" xfId="645"/>
    <cellStyle name="Normal 10 3 4 2" xfId="1780"/>
    <cellStyle name="Normal 10 3 4 2 2" xfId="5200"/>
    <cellStyle name="Normal 10 3 4 2 3" xfId="7472"/>
    <cellStyle name="Normal 10 3 4 2 4" xfId="9744"/>
    <cellStyle name="Normal 10 3 4 3" xfId="4065"/>
    <cellStyle name="Normal 10 3 4 4" xfId="6337"/>
    <cellStyle name="Normal 10 3 4 5" xfId="8609"/>
    <cellStyle name="Normal 10 3 5" xfId="1326"/>
    <cellStyle name="Normal 10 3 5 2" xfId="4746"/>
    <cellStyle name="Normal 10 3 5 3" xfId="7018"/>
    <cellStyle name="Normal 10 3 5 4" xfId="9290"/>
    <cellStyle name="Normal 10 3 6" xfId="3611"/>
    <cellStyle name="Normal 10 3 7" xfId="5883"/>
    <cellStyle name="Normal 10 3 8" xfId="8155"/>
    <cellStyle name="Normal 10 4" xfId="124"/>
    <cellStyle name="Normal 10 4 2" xfId="362"/>
    <cellStyle name="Normal 10 4 2 2" xfId="816"/>
    <cellStyle name="Normal 10 4 2 2 2" xfId="1951"/>
    <cellStyle name="Normal 10 4 2 2 2 2" xfId="5371"/>
    <cellStyle name="Normal 10 4 2 2 2 3" xfId="7643"/>
    <cellStyle name="Normal 10 4 2 2 2 4" xfId="9915"/>
    <cellStyle name="Normal 10 4 2 2 3" xfId="4236"/>
    <cellStyle name="Normal 10 4 2 2 4" xfId="6508"/>
    <cellStyle name="Normal 10 4 2 2 5" xfId="8780"/>
    <cellStyle name="Normal 10 4 2 3" xfId="1497"/>
    <cellStyle name="Normal 10 4 2 3 2" xfId="4917"/>
    <cellStyle name="Normal 10 4 2 3 3" xfId="7189"/>
    <cellStyle name="Normal 10 4 2 3 4" xfId="9461"/>
    <cellStyle name="Normal 10 4 2 4" xfId="3782"/>
    <cellStyle name="Normal 10 4 2 5" xfId="6054"/>
    <cellStyle name="Normal 10 4 2 6" xfId="8326"/>
    <cellStyle name="Normal 10 4 3" xfId="1043"/>
    <cellStyle name="Normal 10 4 3 2" xfId="2178"/>
    <cellStyle name="Normal 10 4 3 2 2" xfId="5598"/>
    <cellStyle name="Normal 10 4 3 2 3" xfId="7870"/>
    <cellStyle name="Normal 10 4 3 2 4" xfId="10142"/>
    <cellStyle name="Normal 10 4 3 3" xfId="4463"/>
    <cellStyle name="Normal 10 4 3 4" xfId="6735"/>
    <cellStyle name="Normal 10 4 3 5" xfId="9007"/>
    <cellStyle name="Normal 10 4 4" xfId="589"/>
    <cellStyle name="Normal 10 4 4 2" xfId="1724"/>
    <cellStyle name="Normal 10 4 4 2 2" xfId="5144"/>
    <cellStyle name="Normal 10 4 4 2 3" xfId="7416"/>
    <cellStyle name="Normal 10 4 4 2 4" xfId="9688"/>
    <cellStyle name="Normal 10 4 4 3" xfId="4009"/>
    <cellStyle name="Normal 10 4 4 4" xfId="6281"/>
    <cellStyle name="Normal 10 4 4 5" xfId="8553"/>
    <cellStyle name="Normal 10 4 5" xfId="1270"/>
    <cellStyle name="Normal 10 4 5 2" xfId="4690"/>
    <cellStyle name="Normal 10 4 5 3" xfId="6962"/>
    <cellStyle name="Normal 10 4 5 4" xfId="9234"/>
    <cellStyle name="Normal 10 4 6" xfId="3555"/>
    <cellStyle name="Normal 10 4 7" xfId="5827"/>
    <cellStyle name="Normal 10 4 8" xfId="8099"/>
    <cellStyle name="Normal 10 5" xfId="250"/>
    <cellStyle name="Normal 10 5 2" xfId="477"/>
    <cellStyle name="Normal 10 5 2 2" xfId="931"/>
    <cellStyle name="Normal 10 5 2 2 2" xfId="2066"/>
    <cellStyle name="Normal 10 5 2 2 2 2" xfId="5486"/>
    <cellStyle name="Normal 10 5 2 2 2 3" xfId="7758"/>
    <cellStyle name="Normal 10 5 2 2 2 4" xfId="10030"/>
    <cellStyle name="Normal 10 5 2 2 3" xfId="4351"/>
    <cellStyle name="Normal 10 5 2 2 4" xfId="6623"/>
    <cellStyle name="Normal 10 5 2 2 5" xfId="8895"/>
    <cellStyle name="Normal 10 5 2 3" xfId="1612"/>
    <cellStyle name="Normal 10 5 2 3 2" xfId="5032"/>
    <cellStyle name="Normal 10 5 2 3 3" xfId="7304"/>
    <cellStyle name="Normal 10 5 2 3 4" xfId="9576"/>
    <cellStyle name="Normal 10 5 2 4" xfId="3897"/>
    <cellStyle name="Normal 10 5 2 5" xfId="6169"/>
    <cellStyle name="Normal 10 5 2 6" xfId="8441"/>
    <cellStyle name="Normal 10 5 3" xfId="1158"/>
    <cellStyle name="Normal 10 5 3 2" xfId="2293"/>
    <cellStyle name="Normal 10 5 3 2 2" xfId="5713"/>
    <cellStyle name="Normal 10 5 3 2 3" xfId="7985"/>
    <cellStyle name="Normal 10 5 3 2 4" xfId="10257"/>
    <cellStyle name="Normal 10 5 3 3" xfId="4578"/>
    <cellStyle name="Normal 10 5 3 4" xfId="6850"/>
    <cellStyle name="Normal 10 5 3 5" xfId="9122"/>
    <cellStyle name="Normal 10 5 4" xfId="704"/>
    <cellStyle name="Normal 10 5 4 2" xfId="1839"/>
    <cellStyle name="Normal 10 5 4 2 2" xfId="5259"/>
    <cellStyle name="Normal 10 5 4 2 3" xfId="7531"/>
    <cellStyle name="Normal 10 5 4 2 4" xfId="9803"/>
    <cellStyle name="Normal 10 5 4 3" xfId="4124"/>
    <cellStyle name="Normal 10 5 4 4" xfId="6396"/>
    <cellStyle name="Normal 10 5 4 5" xfId="8668"/>
    <cellStyle name="Normal 10 5 5" xfId="1385"/>
    <cellStyle name="Normal 10 5 5 2" xfId="4805"/>
    <cellStyle name="Normal 10 5 5 3" xfId="7077"/>
    <cellStyle name="Normal 10 5 5 4" xfId="9349"/>
    <cellStyle name="Normal 10 5 6" xfId="3670"/>
    <cellStyle name="Normal 10 5 7" xfId="5942"/>
    <cellStyle name="Normal 10 5 8" xfId="8214"/>
    <cellStyle name="Normal 10 6" xfId="306"/>
    <cellStyle name="Normal 10 6 2" xfId="760"/>
    <cellStyle name="Normal 10 6 2 2" xfId="1895"/>
    <cellStyle name="Normal 10 6 2 2 2" xfId="5315"/>
    <cellStyle name="Normal 10 6 2 2 3" xfId="7587"/>
    <cellStyle name="Normal 10 6 2 2 4" xfId="9859"/>
    <cellStyle name="Normal 10 6 2 3" xfId="4180"/>
    <cellStyle name="Normal 10 6 2 4" xfId="6452"/>
    <cellStyle name="Normal 10 6 2 5" xfId="8724"/>
    <cellStyle name="Normal 10 6 3" xfId="1441"/>
    <cellStyle name="Normal 10 6 3 2" xfId="4861"/>
    <cellStyle name="Normal 10 6 3 3" xfId="7133"/>
    <cellStyle name="Normal 10 6 3 4" xfId="9405"/>
    <cellStyle name="Normal 10 6 4" xfId="3726"/>
    <cellStyle name="Normal 10 6 5" xfId="5998"/>
    <cellStyle name="Normal 10 6 6" xfId="8270"/>
    <cellStyle name="Normal 10 7" xfId="987"/>
    <cellStyle name="Normal 10 7 2" xfId="2122"/>
    <cellStyle name="Normal 10 7 2 2" xfId="5542"/>
    <cellStyle name="Normal 10 7 2 3" xfId="7814"/>
    <cellStyle name="Normal 10 7 2 4" xfId="10086"/>
    <cellStyle name="Normal 10 7 3" xfId="4407"/>
    <cellStyle name="Normal 10 7 4" xfId="6679"/>
    <cellStyle name="Normal 10 7 5" xfId="8951"/>
    <cellStyle name="Normal 10 8" xfId="533"/>
    <cellStyle name="Normal 10 8 2" xfId="1668"/>
    <cellStyle name="Normal 10 8 2 2" xfId="5088"/>
    <cellStyle name="Normal 10 8 2 3" xfId="7360"/>
    <cellStyle name="Normal 10 8 2 4" xfId="9632"/>
    <cellStyle name="Normal 10 8 3" xfId="3953"/>
    <cellStyle name="Normal 10 8 4" xfId="6225"/>
    <cellStyle name="Normal 10 8 5" xfId="8497"/>
    <cellStyle name="Normal 10 9" xfId="1214"/>
    <cellStyle name="Normal 10 9 2" xfId="4634"/>
    <cellStyle name="Normal 10 9 3" xfId="6906"/>
    <cellStyle name="Normal 10 9 4" xfId="9178"/>
    <cellStyle name="Normal 11" xfId="69"/>
    <cellStyle name="Normal 11 2" xfId="2903"/>
    <cellStyle name="Normal 11 2 2" xfId="13268"/>
    <cellStyle name="Normal 11 3" xfId="13267"/>
    <cellStyle name="Normal 12" xfId="225"/>
    <cellStyle name="Normal 12 2" xfId="2940"/>
    <cellStyle name="Normal 12 2 2" xfId="13270"/>
    <cellStyle name="Normal 12 3" xfId="13269"/>
    <cellStyle name="Normal 13" xfId="210"/>
    <cellStyle name="Normal 13 2" xfId="448"/>
    <cellStyle name="Normal 13 2 2" xfId="902"/>
    <cellStyle name="Normal 13 2 2 2" xfId="2037"/>
    <cellStyle name="Normal 13 2 2 2 2" xfId="5457"/>
    <cellStyle name="Normal 13 2 2 2 3" xfId="7729"/>
    <cellStyle name="Normal 13 2 2 2 4" xfId="10001"/>
    <cellStyle name="Normal 13 2 2 3" xfId="4322"/>
    <cellStyle name="Normal 13 2 2 4" xfId="6594"/>
    <cellStyle name="Normal 13 2 2 5" xfId="8866"/>
    <cellStyle name="Normal 13 2 3" xfId="1583"/>
    <cellStyle name="Normal 13 2 3 2" xfId="5003"/>
    <cellStyle name="Normal 13 2 3 3" xfId="7275"/>
    <cellStyle name="Normal 13 2 3 4" xfId="9547"/>
    <cellStyle name="Normal 13 2 4" xfId="3868"/>
    <cellStyle name="Normal 13 2 5" xfId="6140"/>
    <cellStyle name="Normal 13 2 6" xfId="8412"/>
    <cellStyle name="Normal 13 3" xfId="1129"/>
    <cellStyle name="Normal 13 3 2" xfId="2264"/>
    <cellStyle name="Normal 13 3 2 2" xfId="5684"/>
    <cellStyle name="Normal 13 3 2 3" xfId="7956"/>
    <cellStyle name="Normal 13 3 2 4" xfId="10228"/>
    <cellStyle name="Normal 13 3 3" xfId="4549"/>
    <cellStyle name="Normal 13 3 4" xfId="6821"/>
    <cellStyle name="Normal 13 3 5" xfId="9093"/>
    <cellStyle name="Normal 13 4" xfId="675"/>
    <cellStyle name="Normal 13 4 2" xfId="1810"/>
    <cellStyle name="Normal 13 4 2 2" xfId="5230"/>
    <cellStyle name="Normal 13 4 2 3" xfId="7502"/>
    <cellStyle name="Normal 13 4 2 4" xfId="9774"/>
    <cellStyle name="Normal 13 4 3" xfId="4095"/>
    <cellStyle name="Normal 13 4 4" xfId="6367"/>
    <cellStyle name="Normal 13 4 5" xfId="8639"/>
    <cellStyle name="Normal 13 5" xfId="1356"/>
    <cellStyle name="Normal 13 5 2" xfId="4776"/>
    <cellStyle name="Normal 13 5 3" xfId="7048"/>
    <cellStyle name="Normal 13 5 4" xfId="9320"/>
    <cellStyle name="Normal 13 6" xfId="3641"/>
    <cellStyle name="Normal 13 7" xfId="5913"/>
    <cellStyle name="Normal 13 8" xfId="8185"/>
    <cellStyle name="Normal 14" xfId="38"/>
    <cellStyle name="Normal 14 2" xfId="5743"/>
    <cellStyle name="Normal 14 3" xfId="8015"/>
    <cellStyle name="Normal 14 4" xfId="10287"/>
    <cellStyle name="Normal 14 5" xfId="3470"/>
    <cellStyle name="Normal 15" xfId="2327"/>
    <cellStyle name="Normal 15 2" xfId="13159"/>
    <cellStyle name="Normal 15 3" xfId="13271"/>
    <cellStyle name="Normal 16" xfId="13272"/>
    <cellStyle name="Normal 17" xfId="13273"/>
    <cellStyle name="Normal 18" xfId="13274"/>
    <cellStyle name="Normal 19" xfId="13275"/>
    <cellStyle name="Normal 2" xfId="42"/>
    <cellStyle name="Normal 2 2" xfId="55"/>
    <cellStyle name="Normal 2 2 2" xfId="2325"/>
    <cellStyle name="Normal 2 2 3" xfId="13160"/>
    <cellStyle name="Normal 2 3" xfId="3472"/>
    <cellStyle name="Normal 20" xfId="13276"/>
    <cellStyle name="Normal 21" xfId="13277"/>
    <cellStyle name="Normal 22" xfId="13278"/>
    <cellStyle name="Normal 23" xfId="13279"/>
    <cellStyle name="Normal 24" xfId="13280"/>
    <cellStyle name="Normal 25" xfId="13281"/>
    <cellStyle name="Normal 26" xfId="13282"/>
    <cellStyle name="Normal 27" xfId="13283"/>
    <cellStyle name="Normal 27 2" xfId="13143"/>
    <cellStyle name="Normal 28" xfId="13284"/>
    <cellStyle name="Normal 29" xfId="13285"/>
    <cellStyle name="Normal 3" xfId="51"/>
    <cellStyle name="Normal 3 10" xfId="3485"/>
    <cellStyle name="Normal 3 11" xfId="5757"/>
    <cellStyle name="Normal 3 12" xfId="8029"/>
    <cellStyle name="Normal 3 2" xfId="82"/>
    <cellStyle name="Normal 3 2 10" xfId="5785"/>
    <cellStyle name="Normal 3 2 11" xfId="8057"/>
    <cellStyle name="Normal 3 2 2" xfId="194"/>
    <cellStyle name="Normal 3 2 2 2" xfId="432"/>
    <cellStyle name="Normal 3 2 2 2 2" xfId="886"/>
    <cellStyle name="Normal 3 2 2 2 2 2" xfId="2021"/>
    <cellStyle name="Normal 3 2 2 2 2 2 2" xfId="5441"/>
    <cellStyle name="Normal 3 2 2 2 2 2 3" xfId="7713"/>
    <cellStyle name="Normal 3 2 2 2 2 2 4" xfId="9985"/>
    <cellStyle name="Normal 3 2 2 2 2 3" xfId="4306"/>
    <cellStyle name="Normal 3 2 2 2 2 4" xfId="6578"/>
    <cellStyle name="Normal 3 2 2 2 2 5" xfId="8850"/>
    <cellStyle name="Normal 3 2 2 2 3" xfId="1567"/>
    <cellStyle name="Normal 3 2 2 2 3 2" xfId="4987"/>
    <cellStyle name="Normal 3 2 2 2 3 3" xfId="7259"/>
    <cellStyle name="Normal 3 2 2 2 3 4" xfId="9531"/>
    <cellStyle name="Normal 3 2 2 2 4" xfId="3852"/>
    <cellStyle name="Normal 3 2 2 2 5" xfId="6124"/>
    <cellStyle name="Normal 3 2 2 2 6" xfId="8396"/>
    <cellStyle name="Normal 3 2 2 3" xfId="1113"/>
    <cellStyle name="Normal 3 2 2 3 2" xfId="2248"/>
    <cellStyle name="Normal 3 2 2 3 2 2" xfId="5668"/>
    <cellStyle name="Normal 3 2 2 3 2 3" xfId="7940"/>
    <cellStyle name="Normal 3 2 2 3 2 4" xfId="10212"/>
    <cellStyle name="Normal 3 2 2 3 3" xfId="4533"/>
    <cellStyle name="Normal 3 2 2 3 4" xfId="6805"/>
    <cellStyle name="Normal 3 2 2 3 5" xfId="9077"/>
    <cellStyle name="Normal 3 2 2 4" xfId="659"/>
    <cellStyle name="Normal 3 2 2 4 2" xfId="1794"/>
    <cellStyle name="Normal 3 2 2 4 2 2" xfId="5214"/>
    <cellStyle name="Normal 3 2 2 4 2 3" xfId="7486"/>
    <cellStyle name="Normal 3 2 2 4 2 4" xfId="9758"/>
    <cellStyle name="Normal 3 2 2 4 3" xfId="4079"/>
    <cellStyle name="Normal 3 2 2 4 4" xfId="6351"/>
    <cellStyle name="Normal 3 2 2 4 5" xfId="8623"/>
    <cellStyle name="Normal 3 2 2 5" xfId="1340"/>
    <cellStyle name="Normal 3 2 2 5 2" xfId="4760"/>
    <cellStyle name="Normal 3 2 2 5 3" xfId="7032"/>
    <cellStyle name="Normal 3 2 2 5 4" xfId="9304"/>
    <cellStyle name="Normal 3 2 2 6" xfId="3625"/>
    <cellStyle name="Normal 3 2 2 7" xfId="5897"/>
    <cellStyle name="Normal 3 2 2 8" xfId="8169"/>
    <cellStyle name="Normal 3 2 3" xfId="138"/>
    <cellStyle name="Normal 3 2 3 2" xfId="376"/>
    <cellStyle name="Normal 3 2 3 2 2" xfId="830"/>
    <cellStyle name="Normal 3 2 3 2 2 2" xfId="1965"/>
    <cellStyle name="Normal 3 2 3 2 2 2 2" xfId="5385"/>
    <cellStyle name="Normal 3 2 3 2 2 2 3" xfId="7657"/>
    <cellStyle name="Normal 3 2 3 2 2 2 4" xfId="9929"/>
    <cellStyle name="Normal 3 2 3 2 2 3" xfId="4250"/>
    <cellStyle name="Normal 3 2 3 2 2 4" xfId="6522"/>
    <cellStyle name="Normal 3 2 3 2 2 5" xfId="8794"/>
    <cellStyle name="Normal 3 2 3 2 3" xfId="1511"/>
    <cellStyle name="Normal 3 2 3 2 3 2" xfId="4931"/>
    <cellStyle name="Normal 3 2 3 2 3 3" xfId="7203"/>
    <cellStyle name="Normal 3 2 3 2 3 4" xfId="9475"/>
    <cellStyle name="Normal 3 2 3 2 4" xfId="3796"/>
    <cellStyle name="Normal 3 2 3 2 5" xfId="6068"/>
    <cellStyle name="Normal 3 2 3 2 6" xfId="8340"/>
    <cellStyle name="Normal 3 2 3 3" xfId="1057"/>
    <cellStyle name="Normal 3 2 3 3 2" xfId="2192"/>
    <cellStyle name="Normal 3 2 3 3 2 2" xfId="5612"/>
    <cellStyle name="Normal 3 2 3 3 2 3" xfId="7884"/>
    <cellStyle name="Normal 3 2 3 3 2 4" xfId="10156"/>
    <cellStyle name="Normal 3 2 3 3 3" xfId="4477"/>
    <cellStyle name="Normal 3 2 3 3 4" xfId="6749"/>
    <cellStyle name="Normal 3 2 3 3 5" xfId="9021"/>
    <cellStyle name="Normal 3 2 3 4" xfId="603"/>
    <cellStyle name="Normal 3 2 3 4 2" xfId="1738"/>
    <cellStyle name="Normal 3 2 3 4 2 2" xfId="5158"/>
    <cellStyle name="Normal 3 2 3 4 2 3" xfId="7430"/>
    <cellStyle name="Normal 3 2 3 4 2 4" xfId="9702"/>
    <cellStyle name="Normal 3 2 3 4 3" xfId="4023"/>
    <cellStyle name="Normal 3 2 3 4 4" xfId="6295"/>
    <cellStyle name="Normal 3 2 3 4 5" xfId="8567"/>
    <cellStyle name="Normal 3 2 3 5" xfId="1284"/>
    <cellStyle name="Normal 3 2 3 5 2" xfId="4704"/>
    <cellStyle name="Normal 3 2 3 5 3" xfId="6976"/>
    <cellStyle name="Normal 3 2 3 5 4" xfId="9248"/>
    <cellStyle name="Normal 3 2 3 6" xfId="3569"/>
    <cellStyle name="Normal 3 2 3 7" xfId="5841"/>
    <cellStyle name="Normal 3 2 3 8" xfId="8113"/>
    <cellStyle name="Normal 3 2 4" xfId="264"/>
    <cellStyle name="Normal 3 2 4 2" xfId="491"/>
    <cellStyle name="Normal 3 2 4 2 2" xfId="945"/>
    <cellStyle name="Normal 3 2 4 2 2 2" xfId="2080"/>
    <cellStyle name="Normal 3 2 4 2 2 2 2" xfId="5500"/>
    <cellStyle name="Normal 3 2 4 2 2 2 3" xfId="7772"/>
    <cellStyle name="Normal 3 2 4 2 2 2 4" xfId="10044"/>
    <cellStyle name="Normal 3 2 4 2 2 3" xfId="4365"/>
    <cellStyle name="Normal 3 2 4 2 2 4" xfId="6637"/>
    <cellStyle name="Normal 3 2 4 2 2 5" xfId="8909"/>
    <cellStyle name="Normal 3 2 4 2 3" xfId="1626"/>
    <cellStyle name="Normal 3 2 4 2 3 2" xfId="5046"/>
    <cellStyle name="Normal 3 2 4 2 3 3" xfId="7318"/>
    <cellStyle name="Normal 3 2 4 2 3 4" xfId="9590"/>
    <cellStyle name="Normal 3 2 4 2 4" xfId="3911"/>
    <cellStyle name="Normal 3 2 4 2 5" xfId="6183"/>
    <cellStyle name="Normal 3 2 4 2 6" xfId="8455"/>
    <cellStyle name="Normal 3 2 4 3" xfId="1172"/>
    <cellStyle name="Normal 3 2 4 3 2" xfId="2307"/>
    <cellStyle name="Normal 3 2 4 3 2 2" xfId="5727"/>
    <cellStyle name="Normal 3 2 4 3 2 3" xfId="7999"/>
    <cellStyle name="Normal 3 2 4 3 2 4" xfId="10271"/>
    <cellStyle name="Normal 3 2 4 3 3" xfId="4592"/>
    <cellStyle name="Normal 3 2 4 3 4" xfId="6864"/>
    <cellStyle name="Normal 3 2 4 3 5" xfId="9136"/>
    <cellStyle name="Normal 3 2 4 4" xfId="718"/>
    <cellStyle name="Normal 3 2 4 4 2" xfId="1853"/>
    <cellStyle name="Normal 3 2 4 4 2 2" xfId="5273"/>
    <cellStyle name="Normal 3 2 4 4 2 3" xfId="7545"/>
    <cellStyle name="Normal 3 2 4 4 2 4" xfId="9817"/>
    <cellStyle name="Normal 3 2 4 4 3" xfId="4138"/>
    <cellStyle name="Normal 3 2 4 4 4" xfId="6410"/>
    <cellStyle name="Normal 3 2 4 4 5" xfId="8682"/>
    <cellStyle name="Normal 3 2 4 5" xfId="1399"/>
    <cellStyle name="Normal 3 2 4 5 2" xfId="4819"/>
    <cellStyle name="Normal 3 2 4 5 3" xfId="7091"/>
    <cellStyle name="Normal 3 2 4 5 4" xfId="9363"/>
    <cellStyle name="Normal 3 2 4 6" xfId="3684"/>
    <cellStyle name="Normal 3 2 4 7" xfId="5956"/>
    <cellStyle name="Normal 3 2 4 8" xfId="8228"/>
    <cellStyle name="Normal 3 2 5" xfId="320"/>
    <cellStyle name="Normal 3 2 5 2" xfId="774"/>
    <cellStyle name="Normal 3 2 5 2 2" xfId="1909"/>
    <cellStyle name="Normal 3 2 5 2 2 2" xfId="5329"/>
    <cellStyle name="Normal 3 2 5 2 2 3" xfId="7601"/>
    <cellStyle name="Normal 3 2 5 2 2 4" xfId="9873"/>
    <cellStyle name="Normal 3 2 5 2 3" xfId="4194"/>
    <cellStyle name="Normal 3 2 5 2 4" xfId="6466"/>
    <cellStyle name="Normal 3 2 5 2 5" xfId="8738"/>
    <cellStyle name="Normal 3 2 5 3" xfId="1455"/>
    <cellStyle name="Normal 3 2 5 3 2" xfId="4875"/>
    <cellStyle name="Normal 3 2 5 3 3" xfId="7147"/>
    <cellStyle name="Normal 3 2 5 3 4" xfId="9419"/>
    <cellStyle name="Normal 3 2 5 4" xfId="3740"/>
    <cellStyle name="Normal 3 2 5 5" xfId="6012"/>
    <cellStyle name="Normal 3 2 5 6" xfId="8284"/>
    <cellStyle name="Normal 3 2 6" xfId="1001"/>
    <cellStyle name="Normal 3 2 6 2" xfId="2136"/>
    <cellStyle name="Normal 3 2 6 2 2" xfId="5556"/>
    <cellStyle name="Normal 3 2 6 2 3" xfId="7828"/>
    <cellStyle name="Normal 3 2 6 2 4" xfId="10100"/>
    <cellStyle name="Normal 3 2 6 3" xfId="4421"/>
    <cellStyle name="Normal 3 2 6 4" xfId="6693"/>
    <cellStyle name="Normal 3 2 6 5" xfId="8965"/>
    <cellStyle name="Normal 3 2 7" xfId="547"/>
    <cellStyle name="Normal 3 2 7 2" xfId="1682"/>
    <cellStyle name="Normal 3 2 7 2 2" xfId="5102"/>
    <cellStyle name="Normal 3 2 7 2 3" xfId="7374"/>
    <cellStyle name="Normal 3 2 7 2 4" xfId="9646"/>
    <cellStyle name="Normal 3 2 7 3" xfId="3967"/>
    <cellStyle name="Normal 3 2 7 4" xfId="6239"/>
    <cellStyle name="Normal 3 2 7 5" xfId="8511"/>
    <cellStyle name="Normal 3 2 8" xfId="1228"/>
    <cellStyle name="Normal 3 2 8 2" xfId="4648"/>
    <cellStyle name="Normal 3 2 8 3" xfId="6920"/>
    <cellStyle name="Normal 3 2 8 4" xfId="9192"/>
    <cellStyle name="Normal 3 2 9" xfId="3513"/>
    <cellStyle name="Normal 3 3" xfId="166"/>
    <cellStyle name="Normal 3 3 2" xfId="404"/>
    <cellStyle name="Normal 3 3 2 2" xfId="858"/>
    <cellStyle name="Normal 3 3 2 2 2" xfId="1993"/>
    <cellStyle name="Normal 3 3 2 2 2 2" xfId="5413"/>
    <cellStyle name="Normal 3 3 2 2 2 3" xfId="7685"/>
    <cellStyle name="Normal 3 3 2 2 2 4" xfId="9957"/>
    <cellStyle name="Normal 3 3 2 2 3" xfId="4278"/>
    <cellStyle name="Normal 3 3 2 2 4" xfId="6550"/>
    <cellStyle name="Normal 3 3 2 2 5" xfId="8822"/>
    <cellStyle name="Normal 3 3 2 3" xfId="1539"/>
    <cellStyle name="Normal 3 3 2 3 2" xfId="4959"/>
    <cellStyle name="Normal 3 3 2 3 3" xfId="7231"/>
    <cellStyle name="Normal 3 3 2 3 4" xfId="9503"/>
    <cellStyle name="Normal 3 3 2 4" xfId="3824"/>
    <cellStyle name="Normal 3 3 2 5" xfId="6096"/>
    <cellStyle name="Normal 3 3 2 6" xfId="8368"/>
    <cellStyle name="Normal 3 3 3" xfId="1085"/>
    <cellStyle name="Normal 3 3 3 2" xfId="2220"/>
    <cellStyle name="Normal 3 3 3 2 2" xfId="5640"/>
    <cellStyle name="Normal 3 3 3 2 3" xfId="7912"/>
    <cellStyle name="Normal 3 3 3 2 4" xfId="10184"/>
    <cellStyle name="Normal 3 3 3 3" xfId="4505"/>
    <cellStyle name="Normal 3 3 3 4" xfId="6777"/>
    <cellStyle name="Normal 3 3 3 5" xfId="9049"/>
    <cellStyle name="Normal 3 3 4" xfId="631"/>
    <cellStyle name="Normal 3 3 4 2" xfId="1766"/>
    <cellStyle name="Normal 3 3 4 2 2" xfId="5186"/>
    <cellStyle name="Normal 3 3 4 2 3" xfId="7458"/>
    <cellStyle name="Normal 3 3 4 2 4" xfId="9730"/>
    <cellStyle name="Normal 3 3 4 3" xfId="4051"/>
    <cellStyle name="Normal 3 3 4 4" xfId="6323"/>
    <cellStyle name="Normal 3 3 4 5" xfId="8595"/>
    <cellStyle name="Normal 3 3 5" xfId="1312"/>
    <cellStyle name="Normal 3 3 5 2" xfId="4732"/>
    <cellStyle name="Normal 3 3 5 3" xfId="7004"/>
    <cellStyle name="Normal 3 3 5 4" xfId="9276"/>
    <cellStyle name="Normal 3 3 6" xfId="3597"/>
    <cellStyle name="Normal 3 3 7" xfId="5869"/>
    <cellStyle name="Normal 3 3 8" xfId="8141"/>
    <cellStyle name="Normal 3 4" xfId="110"/>
    <cellStyle name="Normal 3 4 2" xfId="348"/>
    <cellStyle name="Normal 3 4 2 2" xfId="802"/>
    <cellStyle name="Normal 3 4 2 2 2" xfId="1937"/>
    <cellStyle name="Normal 3 4 2 2 2 2" xfId="5357"/>
    <cellStyle name="Normal 3 4 2 2 2 3" xfId="7629"/>
    <cellStyle name="Normal 3 4 2 2 2 4" xfId="9901"/>
    <cellStyle name="Normal 3 4 2 2 3" xfId="4222"/>
    <cellStyle name="Normal 3 4 2 2 4" xfId="6494"/>
    <cellStyle name="Normal 3 4 2 2 5" xfId="8766"/>
    <cellStyle name="Normal 3 4 2 3" xfId="1483"/>
    <cellStyle name="Normal 3 4 2 3 2" xfId="4903"/>
    <cellStyle name="Normal 3 4 2 3 3" xfId="7175"/>
    <cellStyle name="Normal 3 4 2 3 4" xfId="9447"/>
    <cellStyle name="Normal 3 4 2 4" xfId="3768"/>
    <cellStyle name="Normal 3 4 2 5" xfId="6040"/>
    <cellStyle name="Normal 3 4 2 6" xfId="8312"/>
    <cellStyle name="Normal 3 4 3" xfId="1029"/>
    <cellStyle name="Normal 3 4 3 2" xfId="2164"/>
    <cellStyle name="Normal 3 4 3 2 2" xfId="5584"/>
    <cellStyle name="Normal 3 4 3 2 3" xfId="7856"/>
    <cellStyle name="Normal 3 4 3 2 4" xfId="10128"/>
    <cellStyle name="Normal 3 4 3 3" xfId="4449"/>
    <cellStyle name="Normal 3 4 3 4" xfId="6721"/>
    <cellStyle name="Normal 3 4 3 5" xfId="8993"/>
    <cellStyle name="Normal 3 4 4" xfId="575"/>
    <cellStyle name="Normal 3 4 4 2" xfId="1710"/>
    <cellStyle name="Normal 3 4 4 2 2" xfId="5130"/>
    <cellStyle name="Normal 3 4 4 2 3" xfId="7402"/>
    <cellStyle name="Normal 3 4 4 2 4" xfId="9674"/>
    <cellStyle name="Normal 3 4 4 3" xfId="3995"/>
    <cellStyle name="Normal 3 4 4 4" xfId="6267"/>
    <cellStyle name="Normal 3 4 4 5" xfId="8539"/>
    <cellStyle name="Normal 3 4 5" xfId="1256"/>
    <cellStyle name="Normal 3 4 5 2" xfId="4676"/>
    <cellStyle name="Normal 3 4 5 3" xfId="6948"/>
    <cellStyle name="Normal 3 4 5 4" xfId="9220"/>
    <cellStyle name="Normal 3 4 6" xfId="3541"/>
    <cellStyle name="Normal 3 4 7" xfId="5813"/>
    <cellStyle name="Normal 3 4 8" xfId="8085"/>
    <cellStyle name="Normal 3 5" xfId="236"/>
    <cellStyle name="Normal 3 5 2" xfId="463"/>
    <cellStyle name="Normal 3 5 2 2" xfId="917"/>
    <cellStyle name="Normal 3 5 2 2 2" xfId="2052"/>
    <cellStyle name="Normal 3 5 2 2 2 2" xfId="5472"/>
    <cellStyle name="Normal 3 5 2 2 2 3" xfId="7744"/>
    <cellStyle name="Normal 3 5 2 2 2 4" xfId="10016"/>
    <cellStyle name="Normal 3 5 2 2 3" xfId="4337"/>
    <cellStyle name="Normal 3 5 2 2 4" xfId="6609"/>
    <cellStyle name="Normal 3 5 2 2 5" xfId="8881"/>
    <cellStyle name="Normal 3 5 2 3" xfId="1598"/>
    <cellStyle name="Normal 3 5 2 3 2" xfId="5018"/>
    <cellStyle name="Normal 3 5 2 3 3" xfId="7290"/>
    <cellStyle name="Normal 3 5 2 3 4" xfId="9562"/>
    <cellStyle name="Normal 3 5 2 4" xfId="3883"/>
    <cellStyle name="Normal 3 5 2 5" xfId="6155"/>
    <cellStyle name="Normal 3 5 2 6" xfId="8427"/>
    <cellStyle name="Normal 3 5 3" xfId="1144"/>
    <cellStyle name="Normal 3 5 3 2" xfId="2279"/>
    <cellStyle name="Normal 3 5 3 2 2" xfId="5699"/>
    <cellStyle name="Normal 3 5 3 2 3" xfId="7971"/>
    <cellStyle name="Normal 3 5 3 2 4" xfId="10243"/>
    <cellStyle name="Normal 3 5 3 3" xfId="4564"/>
    <cellStyle name="Normal 3 5 3 4" xfId="6836"/>
    <cellStyle name="Normal 3 5 3 5" xfId="9108"/>
    <cellStyle name="Normal 3 5 4" xfId="690"/>
    <cellStyle name="Normal 3 5 4 2" xfId="1825"/>
    <cellStyle name="Normal 3 5 4 2 2" xfId="5245"/>
    <cellStyle name="Normal 3 5 4 2 3" xfId="7517"/>
    <cellStyle name="Normal 3 5 4 2 4" xfId="9789"/>
    <cellStyle name="Normal 3 5 4 3" xfId="4110"/>
    <cellStyle name="Normal 3 5 4 4" xfId="6382"/>
    <cellStyle name="Normal 3 5 4 5" xfId="8654"/>
    <cellStyle name="Normal 3 5 5" xfId="1371"/>
    <cellStyle name="Normal 3 5 5 2" xfId="4791"/>
    <cellStyle name="Normal 3 5 5 3" xfId="7063"/>
    <cellStyle name="Normal 3 5 5 4" xfId="9335"/>
    <cellStyle name="Normal 3 5 6" xfId="3656"/>
    <cellStyle name="Normal 3 5 7" xfId="5928"/>
    <cellStyle name="Normal 3 5 8" xfId="8200"/>
    <cellStyle name="Normal 3 6" xfId="292"/>
    <cellStyle name="Normal 3 6 2" xfId="746"/>
    <cellStyle name="Normal 3 6 2 2" xfId="1881"/>
    <cellStyle name="Normal 3 6 2 2 2" xfId="5301"/>
    <cellStyle name="Normal 3 6 2 2 3" xfId="7573"/>
    <cellStyle name="Normal 3 6 2 2 4" xfId="9845"/>
    <cellStyle name="Normal 3 6 2 3" xfId="4166"/>
    <cellStyle name="Normal 3 6 2 4" xfId="6438"/>
    <cellStyle name="Normal 3 6 2 5" xfId="8710"/>
    <cellStyle name="Normal 3 6 3" xfId="1427"/>
    <cellStyle name="Normal 3 6 3 2" xfId="4847"/>
    <cellStyle name="Normal 3 6 3 3" xfId="7119"/>
    <cellStyle name="Normal 3 6 3 4" xfId="9391"/>
    <cellStyle name="Normal 3 6 4" xfId="3712"/>
    <cellStyle name="Normal 3 6 5" xfId="5984"/>
    <cellStyle name="Normal 3 6 6" xfId="8256"/>
    <cellStyle name="Normal 3 7" xfId="973"/>
    <cellStyle name="Normal 3 7 2" xfId="2108"/>
    <cellStyle name="Normal 3 7 2 2" xfId="5528"/>
    <cellStyle name="Normal 3 7 2 3" xfId="7800"/>
    <cellStyle name="Normal 3 7 2 4" xfId="10072"/>
    <cellStyle name="Normal 3 7 3" xfId="4393"/>
    <cellStyle name="Normal 3 7 4" xfId="6665"/>
    <cellStyle name="Normal 3 7 5" xfId="8937"/>
    <cellStyle name="Normal 3 8" xfId="519"/>
    <cellStyle name="Normal 3 8 2" xfId="1654"/>
    <cellStyle name="Normal 3 8 2 2" xfId="5074"/>
    <cellStyle name="Normal 3 8 2 3" xfId="7346"/>
    <cellStyle name="Normal 3 8 2 4" xfId="9618"/>
    <cellStyle name="Normal 3 8 3" xfId="3939"/>
    <cellStyle name="Normal 3 8 4" xfId="6211"/>
    <cellStyle name="Normal 3 8 5" xfId="8483"/>
    <cellStyle name="Normal 3 9" xfId="1200"/>
    <cellStyle name="Normal 3 9 2" xfId="4620"/>
    <cellStyle name="Normal 3 9 3" xfId="6892"/>
    <cellStyle name="Normal 3 9 4" xfId="9164"/>
    <cellStyle name="Normal 30" xfId="13286"/>
    <cellStyle name="Normal 31" xfId="13287"/>
    <cellStyle name="Normal 32" xfId="13288"/>
    <cellStyle name="Normal 33" xfId="13289"/>
    <cellStyle name="Normal 34" xfId="13290"/>
    <cellStyle name="Normal 35" xfId="13291"/>
    <cellStyle name="Normal 36" xfId="13292"/>
    <cellStyle name="Normal 37" xfId="13293"/>
    <cellStyle name="Normal 38" xfId="13294"/>
    <cellStyle name="Normal 39" xfId="13295"/>
    <cellStyle name="Normal 4" xfId="53"/>
    <cellStyle name="Normal 4 10" xfId="3487"/>
    <cellStyle name="Normal 4 11" xfId="5759"/>
    <cellStyle name="Normal 4 12" xfId="8031"/>
    <cellStyle name="Normal 4 13" xfId="13161"/>
    <cellStyle name="Normal 4 14" xfId="13171"/>
    <cellStyle name="Normal 4 2" xfId="84"/>
    <cellStyle name="Normal 4 2 10" xfId="5787"/>
    <cellStyle name="Normal 4 2 11" xfId="8059"/>
    <cellStyle name="Normal 4 2 2" xfId="196"/>
    <cellStyle name="Normal 4 2 2 2" xfId="434"/>
    <cellStyle name="Normal 4 2 2 2 2" xfId="888"/>
    <cellStyle name="Normal 4 2 2 2 2 2" xfId="2023"/>
    <cellStyle name="Normal 4 2 2 2 2 2 2" xfId="5443"/>
    <cellStyle name="Normal 4 2 2 2 2 2 3" xfId="7715"/>
    <cellStyle name="Normal 4 2 2 2 2 2 4" xfId="9987"/>
    <cellStyle name="Normal 4 2 2 2 2 3" xfId="4308"/>
    <cellStyle name="Normal 4 2 2 2 2 4" xfId="6580"/>
    <cellStyle name="Normal 4 2 2 2 2 5" xfId="8852"/>
    <cellStyle name="Normal 4 2 2 2 3" xfId="1569"/>
    <cellStyle name="Normal 4 2 2 2 3 2" xfId="4989"/>
    <cellStyle name="Normal 4 2 2 2 3 3" xfId="7261"/>
    <cellStyle name="Normal 4 2 2 2 3 4" xfId="9533"/>
    <cellStyle name="Normal 4 2 2 2 4" xfId="3854"/>
    <cellStyle name="Normal 4 2 2 2 5" xfId="6126"/>
    <cellStyle name="Normal 4 2 2 2 6" xfId="8398"/>
    <cellStyle name="Normal 4 2 2 3" xfId="1115"/>
    <cellStyle name="Normal 4 2 2 3 2" xfId="2250"/>
    <cellStyle name="Normal 4 2 2 3 2 2" xfId="5670"/>
    <cellStyle name="Normal 4 2 2 3 2 3" xfId="7942"/>
    <cellStyle name="Normal 4 2 2 3 2 4" xfId="10214"/>
    <cellStyle name="Normal 4 2 2 3 3" xfId="4535"/>
    <cellStyle name="Normal 4 2 2 3 4" xfId="6807"/>
    <cellStyle name="Normal 4 2 2 3 5" xfId="9079"/>
    <cellStyle name="Normal 4 2 2 4" xfId="661"/>
    <cellStyle name="Normal 4 2 2 4 2" xfId="1796"/>
    <cellStyle name="Normal 4 2 2 4 2 2" xfId="5216"/>
    <cellStyle name="Normal 4 2 2 4 2 3" xfId="7488"/>
    <cellStyle name="Normal 4 2 2 4 2 4" xfId="9760"/>
    <cellStyle name="Normal 4 2 2 4 3" xfId="4081"/>
    <cellStyle name="Normal 4 2 2 4 4" xfId="6353"/>
    <cellStyle name="Normal 4 2 2 4 5" xfId="8625"/>
    <cellStyle name="Normal 4 2 2 5" xfId="1342"/>
    <cellStyle name="Normal 4 2 2 5 2" xfId="4762"/>
    <cellStyle name="Normal 4 2 2 5 3" xfId="7034"/>
    <cellStyle name="Normal 4 2 2 5 4" xfId="9306"/>
    <cellStyle name="Normal 4 2 2 6" xfId="3627"/>
    <cellStyle name="Normal 4 2 2 7" xfId="5899"/>
    <cellStyle name="Normal 4 2 2 8" xfId="8171"/>
    <cellStyle name="Normal 4 2 3" xfId="140"/>
    <cellStyle name="Normal 4 2 3 2" xfId="378"/>
    <cellStyle name="Normal 4 2 3 2 2" xfId="832"/>
    <cellStyle name="Normal 4 2 3 2 2 2" xfId="1967"/>
    <cellStyle name="Normal 4 2 3 2 2 2 2" xfId="5387"/>
    <cellStyle name="Normal 4 2 3 2 2 2 3" xfId="7659"/>
    <cellStyle name="Normal 4 2 3 2 2 2 4" xfId="9931"/>
    <cellStyle name="Normal 4 2 3 2 2 3" xfId="4252"/>
    <cellStyle name="Normal 4 2 3 2 2 4" xfId="6524"/>
    <cellStyle name="Normal 4 2 3 2 2 5" xfId="8796"/>
    <cellStyle name="Normal 4 2 3 2 3" xfId="1513"/>
    <cellStyle name="Normal 4 2 3 2 3 2" xfId="4933"/>
    <cellStyle name="Normal 4 2 3 2 3 3" xfId="7205"/>
    <cellStyle name="Normal 4 2 3 2 3 4" xfId="9477"/>
    <cellStyle name="Normal 4 2 3 2 4" xfId="3798"/>
    <cellStyle name="Normal 4 2 3 2 5" xfId="6070"/>
    <cellStyle name="Normal 4 2 3 2 6" xfId="8342"/>
    <cellStyle name="Normal 4 2 3 3" xfId="1059"/>
    <cellStyle name="Normal 4 2 3 3 2" xfId="2194"/>
    <cellStyle name="Normal 4 2 3 3 2 2" xfId="5614"/>
    <cellStyle name="Normal 4 2 3 3 2 3" xfId="7886"/>
    <cellStyle name="Normal 4 2 3 3 2 4" xfId="10158"/>
    <cellStyle name="Normal 4 2 3 3 3" xfId="4479"/>
    <cellStyle name="Normal 4 2 3 3 4" xfId="6751"/>
    <cellStyle name="Normal 4 2 3 3 5" xfId="9023"/>
    <cellStyle name="Normal 4 2 3 4" xfId="605"/>
    <cellStyle name="Normal 4 2 3 4 2" xfId="1740"/>
    <cellStyle name="Normal 4 2 3 4 2 2" xfId="5160"/>
    <cellStyle name="Normal 4 2 3 4 2 3" xfId="7432"/>
    <cellStyle name="Normal 4 2 3 4 2 4" xfId="9704"/>
    <cellStyle name="Normal 4 2 3 4 3" xfId="4025"/>
    <cellStyle name="Normal 4 2 3 4 4" xfId="6297"/>
    <cellStyle name="Normal 4 2 3 4 5" xfId="8569"/>
    <cellStyle name="Normal 4 2 3 5" xfId="1286"/>
    <cellStyle name="Normal 4 2 3 5 2" xfId="4706"/>
    <cellStyle name="Normal 4 2 3 5 3" xfId="6978"/>
    <cellStyle name="Normal 4 2 3 5 4" xfId="9250"/>
    <cellStyle name="Normal 4 2 3 6" xfId="3571"/>
    <cellStyle name="Normal 4 2 3 7" xfId="5843"/>
    <cellStyle name="Normal 4 2 3 8" xfId="8115"/>
    <cellStyle name="Normal 4 2 4" xfId="266"/>
    <cellStyle name="Normal 4 2 4 2" xfId="493"/>
    <cellStyle name="Normal 4 2 4 2 2" xfId="947"/>
    <cellStyle name="Normal 4 2 4 2 2 2" xfId="2082"/>
    <cellStyle name="Normal 4 2 4 2 2 2 2" xfId="5502"/>
    <cellStyle name="Normal 4 2 4 2 2 2 3" xfId="7774"/>
    <cellStyle name="Normal 4 2 4 2 2 2 4" xfId="10046"/>
    <cellStyle name="Normal 4 2 4 2 2 3" xfId="4367"/>
    <cellStyle name="Normal 4 2 4 2 2 4" xfId="6639"/>
    <cellStyle name="Normal 4 2 4 2 2 5" xfId="8911"/>
    <cellStyle name="Normal 4 2 4 2 3" xfId="1628"/>
    <cellStyle name="Normal 4 2 4 2 3 2" xfId="5048"/>
    <cellStyle name="Normal 4 2 4 2 3 3" xfId="7320"/>
    <cellStyle name="Normal 4 2 4 2 3 4" xfId="9592"/>
    <cellStyle name="Normal 4 2 4 2 4" xfId="3913"/>
    <cellStyle name="Normal 4 2 4 2 5" xfId="6185"/>
    <cellStyle name="Normal 4 2 4 2 6" xfId="8457"/>
    <cellStyle name="Normal 4 2 4 3" xfId="1174"/>
    <cellStyle name="Normal 4 2 4 3 2" xfId="2309"/>
    <cellStyle name="Normal 4 2 4 3 2 2" xfId="5729"/>
    <cellStyle name="Normal 4 2 4 3 2 3" xfId="8001"/>
    <cellStyle name="Normal 4 2 4 3 2 4" xfId="10273"/>
    <cellStyle name="Normal 4 2 4 3 3" xfId="4594"/>
    <cellStyle name="Normal 4 2 4 3 4" xfId="6866"/>
    <cellStyle name="Normal 4 2 4 3 5" xfId="9138"/>
    <cellStyle name="Normal 4 2 4 4" xfId="720"/>
    <cellStyle name="Normal 4 2 4 4 2" xfId="1855"/>
    <cellStyle name="Normal 4 2 4 4 2 2" xfId="5275"/>
    <cellStyle name="Normal 4 2 4 4 2 3" xfId="7547"/>
    <cellStyle name="Normal 4 2 4 4 2 4" xfId="9819"/>
    <cellStyle name="Normal 4 2 4 4 3" xfId="4140"/>
    <cellStyle name="Normal 4 2 4 4 4" xfId="6412"/>
    <cellStyle name="Normal 4 2 4 4 5" xfId="8684"/>
    <cellStyle name="Normal 4 2 4 5" xfId="1401"/>
    <cellStyle name="Normal 4 2 4 5 2" xfId="4821"/>
    <cellStyle name="Normal 4 2 4 5 3" xfId="7093"/>
    <cellStyle name="Normal 4 2 4 5 4" xfId="9365"/>
    <cellStyle name="Normal 4 2 4 6" xfId="3686"/>
    <cellStyle name="Normal 4 2 4 7" xfId="5958"/>
    <cellStyle name="Normal 4 2 4 8" xfId="8230"/>
    <cellStyle name="Normal 4 2 5" xfId="322"/>
    <cellStyle name="Normal 4 2 5 2" xfId="776"/>
    <cellStyle name="Normal 4 2 5 2 2" xfId="1911"/>
    <cellStyle name="Normal 4 2 5 2 2 2" xfId="5331"/>
    <cellStyle name="Normal 4 2 5 2 2 3" xfId="7603"/>
    <cellStyle name="Normal 4 2 5 2 2 4" xfId="9875"/>
    <cellStyle name="Normal 4 2 5 2 3" xfId="4196"/>
    <cellStyle name="Normal 4 2 5 2 4" xfId="6468"/>
    <cellStyle name="Normal 4 2 5 2 5" xfId="8740"/>
    <cellStyle name="Normal 4 2 5 3" xfId="1457"/>
    <cellStyle name="Normal 4 2 5 3 2" xfId="4877"/>
    <cellStyle name="Normal 4 2 5 3 3" xfId="7149"/>
    <cellStyle name="Normal 4 2 5 3 4" xfId="9421"/>
    <cellStyle name="Normal 4 2 5 4" xfId="3742"/>
    <cellStyle name="Normal 4 2 5 5" xfId="6014"/>
    <cellStyle name="Normal 4 2 5 6" xfId="8286"/>
    <cellStyle name="Normal 4 2 6" xfId="1003"/>
    <cellStyle name="Normal 4 2 6 2" xfId="2138"/>
    <cellStyle name="Normal 4 2 6 2 2" xfId="5558"/>
    <cellStyle name="Normal 4 2 6 2 3" xfId="7830"/>
    <cellStyle name="Normal 4 2 6 2 4" xfId="10102"/>
    <cellStyle name="Normal 4 2 6 3" xfId="4423"/>
    <cellStyle name="Normal 4 2 6 4" xfId="6695"/>
    <cellStyle name="Normal 4 2 6 5" xfId="8967"/>
    <cellStyle name="Normal 4 2 7" xfId="549"/>
    <cellStyle name="Normal 4 2 7 2" xfId="1684"/>
    <cellStyle name="Normal 4 2 7 2 2" xfId="5104"/>
    <cellStyle name="Normal 4 2 7 2 3" xfId="7376"/>
    <cellStyle name="Normal 4 2 7 2 4" xfId="9648"/>
    <cellStyle name="Normal 4 2 7 3" xfId="3969"/>
    <cellStyle name="Normal 4 2 7 4" xfId="6241"/>
    <cellStyle name="Normal 4 2 7 5" xfId="8513"/>
    <cellStyle name="Normal 4 2 8" xfId="1230"/>
    <cellStyle name="Normal 4 2 8 2" xfId="4650"/>
    <cellStyle name="Normal 4 2 8 3" xfId="6922"/>
    <cellStyle name="Normal 4 2 8 4" xfId="9194"/>
    <cellStyle name="Normal 4 2 9" xfId="3515"/>
    <cellStyle name="Normal 4 3" xfId="168"/>
    <cellStyle name="Normal 4 3 2" xfId="406"/>
    <cellStyle name="Normal 4 3 2 2" xfId="860"/>
    <cellStyle name="Normal 4 3 2 2 2" xfId="1995"/>
    <cellStyle name="Normal 4 3 2 2 2 2" xfId="5415"/>
    <cellStyle name="Normal 4 3 2 2 2 3" xfId="7687"/>
    <cellStyle name="Normal 4 3 2 2 2 4" xfId="9959"/>
    <cellStyle name="Normal 4 3 2 2 3" xfId="4280"/>
    <cellStyle name="Normal 4 3 2 2 4" xfId="6552"/>
    <cellStyle name="Normal 4 3 2 2 5" xfId="8824"/>
    <cellStyle name="Normal 4 3 2 3" xfId="1541"/>
    <cellStyle name="Normal 4 3 2 3 2" xfId="4961"/>
    <cellStyle name="Normal 4 3 2 3 3" xfId="7233"/>
    <cellStyle name="Normal 4 3 2 3 4" xfId="9505"/>
    <cellStyle name="Normal 4 3 2 4" xfId="3826"/>
    <cellStyle name="Normal 4 3 2 5" xfId="6098"/>
    <cellStyle name="Normal 4 3 2 6" xfId="8370"/>
    <cellStyle name="Normal 4 3 3" xfId="1087"/>
    <cellStyle name="Normal 4 3 3 2" xfId="2222"/>
    <cellStyle name="Normal 4 3 3 2 2" xfId="5642"/>
    <cellStyle name="Normal 4 3 3 2 3" xfId="7914"/>
    <cellStyle name="Normal 4 3 3 2 4" xfId="10186"/>
    <cellStyle name="Normal 4 3 3 3" xfId="4507"/>
    <cellStyle name="Normal 4 3 3 4" xfId="6779"/>
    <cellStyle name="Normal 4 3 3 5" xfId="9051"/>
    <cellStyle name="Normal 4 3 4" xfId="633"/>
    <cellStyle name="Normal 4 3 4 2" xfId="1768"/>
    <cellStyle name="Normal 4 3 4 2 2" xfId="5188"/>
    <cellStyle name="Normal 4 3 4 2 3" xfId="7460"/>
    <cellStyle name="Normal 4 3 4 2 4" xfId="9732"/>
    <cellStyle name="Normal 4 3 4 3" xfId="4053"/>
    <cellStyle name="Normal 4 3 4 4" xfId="6325"/>
    <cellStyle name="Normal 4 3 4 5" xfId="8597"/>
    <cellStyle name="Normal 4 3 5" xfId="1314"/>
    <cellStyle name="Normal 4 3 5 2" xfId="4734"/>
    <cellStyle name="Normal 4 3 5 3" xfId="7006"/>
    <cellStyle name="Normal 4 3 5 4" xfId="9278"/>
    <cellStyle name="Normal 4 3 6" xfId="3599"/>
    <cellStyle name="Normal 4 3 7" xfId="5871"/>
    <cellStyle name="Normal 4 3 8" xfId="8143"/>
    <cellStyle name="Normal 4 4" xfId="112"/>
    <cellStyle name="Normal 4 4 2" xfId="350"/>
    <cellStyle name="Normal 4 4 2 2" xfId="804"/>
    <cellStyle name="Normal 4 4 2 2 2" xfId="1939"/>
    <cellStyle name="Normal 4 4 2 2 2 2" xfId="5359"/>
    <cellStyle name="Normal 4 4 2 2 2 3" xfId="7631"/>
    <cellStyle name="Normal 4 4 2 2 2 4" xfId="9903"/>
    <cellStyle name="Normal 4 4 2 2 3" xfId="4224"/>
    <cellStyle name="Normal 4 4 2 2 4" xfId="6496"/>
    <cellStyle name="Normal 4 4 2 2 5" xfId="8768"/>
    <cellStyle name="Normal 4 4 2 3" xfId="1485"/>
    <cellStyle name="Normal 4 4 2 3 2" xfId="4905"/>
    <cellStyle name="Normal 4 4 2 3 3" xfId="7177"/>
    <cellStyle name="Normal 4 4 2 3 4" xfId="9449"/>
    <cellStyle name="Normal 4 4 2 4" xfId="3770"/>
    <cellStyle name="Normal 4 4 2 5" xfId="6042"/>
    <cellStyle name="Normal 4 4 2 6" xfId="8314"/>
    <cellStyle name="Normal 4 4 3" xfId="1031"/>
    <cellStyle name="Normal 4 4 3 2" xfId="2166"/>
    <cellStyle name="Normal 4 4 3 2 2" xfId="5586"/>
    <cellStyle name="Normal 4 4 3 2 3" xfId="7858"/>
    <cellStyle name="Normal 4 4 3 2 4" xfId="10130"/>
    <cellStyle name="Normal 4 4 3 3" xfId="4451"/>
    <cellStyle name="Normal 4 4 3 4" xfId="6723"/>
    <cellStyle name="Normal 4 4 3 5" xfId="8995"/>
    <cellStyle name="Normal 4 4 4" xfId="577"/>
    <cellStyle name="Normal 4 4 4 2" xfId="1712"/>
    <cellStyle name="Normal 4 4 4 2 2" xfId="5132"/>
    <cellStyle name="Normal 4 4 4 2 3" xfId="7404"/>
    <cellStyle name="Normal 4 4 4 2 4" xfId="9676"/>
    <cellStyle name="Normal 4 4 4 3" xfId="3997"/>
    <cellStyle name="Normal 4 4 4 4" xfId="6269"/>
    <cellStyle name="Normal 4 4 4 5" xfId="8541"/>
    <cellStyle name="Normal 4 4 5" xfId="1258"/>
    <cellStyle name="Normal 4 4 5 2" xfId="4678"/>
    <cellStyle name="Normal 4 4 5 3" xfId="6950"/>
    <cellStyle name="Normal 4 4 5 4" xfId="9222"/>
    <cellStyle name="Normal 4 4 6" xfId="3543"/>
    <cellStyle name="Normal 4 4 7" xfId="5815"/>
    <cellStyle name="Normal 4 4 8" xfId="8087"/>
    <cellStyle name="Normal 4 5" xfId="238"/>
    <cellStyle name="Normal 4 5 2" xfId="465"/>
    <cellStyle name="Normal 4 5 2 2" xfId="919"/>
    <cellStyle name="Normal 4 5 2 2 2" xfId="2054"/>
    <cellStyle name="Normal 4 5 2 2 2 2" xfId="5474"/>
    <cellStyle name="Normal 4 5 2 2 2 3" xfId="7746"/>
    <cellStyle name="Normal 4 5 2 2 2 4" xfId="10018"/>
    <cellStyle name="Normal 4 5 2 2 3" xfId="4339"/>
    <cellStyle name="Normal 4 5 2 2 4" xfId="6611"/>
    <cellStyle name="Normal 4 5 2 2 5" xfId="8883"/>
    <cellStyle name="Normal 4 5 2 3" xfId="1600"/>
    <cellStyle name="Normal 4 5 2 3 2" xfId="5020"/>
    <cellStyle name="Normal 4 5 2 3 3" xfId="7292"/>
    <cellStyle name="Normal 4 5 2 3 4" xfId="9564"/>
    <cellStyle name="Normal 4 5 2 4" xfId="3885"/>
    <cellStyle name="Normal 4 5 2 5" xfId="6157"/>
    <cellStyle name="Normal 4 5 2 6" xfId="8429"/>
    <cellStyle name="Normal 4 5 3" xfId="1146"/>
    <cellStyle name="Normal 4 5 3 2" xfId="2281"/>
    <cellStyle name="Normal 4 5 3 2 2" xfId="5701"/>
    <cellStyle name="Normal 4 5 3 2 3" xfId="7973"/>
    <cellStyle name="Normal 4 5 3 2 4" xfId="10245"/>
    <cellStyle name="Normal 4 5 3 3" xfId="4566"/>
    <cellStyle name="Normal 4 5 3 4" xfId="6838"/>
    <cellStyle name="Normal 4 5 3 5" xfId="9110"/>
    <cellStyle name="Normal 4 5 4" xfId="692"/>
    <cellStyle name="Normal 4 5 4 2" xfId="1827"/>
    <cellStyle name="Normal 4 5 4 2 2" xfId="5247"/>
    <cellStyle name="Normal 4 5 4 2 3" xfId="7519"/>
    <cellStyle name="Normal 4 5 4 2 4" xfId="9791"/>
    <cellStyle name="Normal 4 5 4 3" xfId="4112"/>
    <cellStyle name="Normal 4 5 4 4" xfId="6384"/>
    <cellStyle name="Normal 4 5 4 5" xfId="8656"/>
    <cellStyle name="Normal 4 5 5" xfId="1373"/>
    <cellStyle name="Normal 4 5 5 2" xfId="4793"/>
    <cellStyle name="Normal 4 5 5 3" xfId="7065"/>
    <cellStyle name="Normal 4 5 5 4" xfId="9337"/>
    <cellStyle name="Normal 4 5 6" xfId="3658"/>
    <cellStyle name="Normal 4 5 7" xfId="5930"/>
    <cellStyle name="Normal 4 5 8" xfId="8202"/>
    <cellStyle name="Normal 4 6" xfId="294"/>
    <cellStyle name="Normal 4 6 2" xfId="748"/>
    <cellStyle name="Normal 4 6 2 2" xfId="1883"/>
    <cellStyle name="Normal 4 6 2 2 2" xfId="5303"/>
    <cellStyle name="Normal 4 6 2 2 3" xfId="7575"/>
    <cellStyle name="Normal 4 6 2 2 4" xfId="9847"/>
    <cellStyle name="Normal 4 6 2 3" xfId="4168"/>
    <cellStyle name="Normal 4 6 2 4" xfId="6440"/>
    <cellStyle name="Normal 4 6 2 5" xfId="8712"/>
    <cellStyle name="Normal 4 6 3" xfId="1429"/>
    <cellStyle name="Normal 4 6 3 2" xfId="4849"/>
    <cellStyle name="Normal 4 6 3 3" xfId="7121"/>
    <cellStyle name="Normal 4 6 3 4" xfId="9393"/>
    <cellStyle name="Normal 4 6 4" xfId="3714"/>
    <cellStyle name="Normal 4 6 5" xfId="5986"/>
    <cellStyle name="Normal 4 6 6" xfId="8258"/>
    <cellStyle name="Normal 4 7" xfId="975"/>
    <cellStyle name="Normal 4 7 2" xfId="2110"/>
    <cellStyle name="Normal 4 7 2 2" xfId="5530"/>
    <cellStyle name="Normal 4 7 2 3" xfId="7802"/>
    <cellStyle name="Normal 4 7 2 4" xfId="10074"/>
    <cellStyle name="Normal 4 7 3" xfId="4395"/>
    <cellStyle name="Normal 4 7 4" xfId="6667"/>
    <cellStyle name="Normal 4 7 5" xfId="8939"/>
    <cellStyle name="Normal 4 8" xfId="521"/>
    <cellStyle name="Normal 4 8 2" xfId="1656"/>
    <cellStyle name="Normal 4 8 2 2" xfId="5076"/>
    <cellStyle name="Normal 4 8 2 3" xfId="7348"/>
    <cellStyle name="Normal 4 8 2 4" xfId="9620"/>
    <cellStyle name="Normal 4 8 3" xfId="3941"/>
    <cellStyle name="Normal 4 8 4" xfId="6213"/>
    <cellStyle name="Normal 4 8 5" xfId="8485"/>
    <cellStyle name="Normal 4 9" xfId="1202"/>
    <cellStyle name="Normal 4 9 2" xfId="4622"/>
    <cellStyle name="Normal 4 9 3" xfId="6894"/>
    <cellStyle name="Normal 4 9 4" xfId="9166"/>
    <cellStyle name="Normal 40" xfId="13296"/>
    <cellStyle name="Normal 41" xfId="13297"/>
    <cellStyle name="Normal 42" xfId="13298"/>
    <cellStyle name="Normal 43" xfId="13299"/>
    <cellStyle name="Normal 44" xfId="13300"/>
    <cellStyle name="Normal 44 10" xfId="13301"/>
    <cellStyle name="Normal 44 2" xfId="13302"/>
    <cellStyle name="Normal 44 3" xfId="13303"/>
    <cellStyle name="Normal 44 4" xfId="13304"/>
    <cellStyle name="Normal 44 5" xfId="13305"/>
    <cellStyle name="Normal 44 6" xfId="13306"/>
    <cellStyle name="Normal 44 7" xfId="13307"/>
    <cellStyle name="Normal 44 8" xfId="13308"/>
    <cellStyle name="Normal 44 9" xfId="13309"/>
    <cellStyle name="Normal 45" xfId="13310"/>
    <cellStyle name="Normal 46" xfId="13311"/>
    <cellStyle name="Normal 47" xfId="13312"/>
    <cellStyle name="Normal 48" xfId="13313"/>
    <cellStyle name="Normal 49" xfId="13314"/>
    <cellStyle name="Normal 5" xfId="56"/>
    <cellStyle name="Normal 5 10" xfId="3489"/>
    <cellStyle name="Normal 5 11" xfId="5761"/>
    <cellStyle name="Normal 5 12" xfId="8033"/>
    <cellStyle name="Normal 5 13" xfId="13162"/>
    <cellStyle name="Normal 5 2" xfId="86"/>
    <cellStyle name="Normal 5 2 10" xfId="5789"/>
    <cellStyle name="Normal 5 2 11" xfId="8061"/>
    <cellStyle name="Normal 5 2 12" xfId="13163"/>
    <cellStyle name="Normal 5 2 2" xfId="198"/>
    <cellStyle name="Normal 5 2 2 2" xfId="436"/>
    <cellStyle name="Normal 5 2 2 2 2" xfId="890"/>
    <cellStyle name="Normal 5 2 2 2 2 2" xfId="2025"/>
    <cellStyle name="Normal 5 2 2 2 2 2 2" xfId="5445"/>
    <cellStyle name="Normal 5 2 2 2 2 2 3" xfId="7717"/>
    <cellStyle name="Normal 5 2 2 2 2 2 4" xfId="9989"/>
    <cellStyle name="Normal 5 2 2 2 2 3" xfId="4310"/>
    <cellStyle name="Normal 5 2 2 2 2 4" xfId="6582"/>
    <cellStyle name="Normal 5 2 2 2 2 5" xfId="8854"/>
    <cellStyle name="Normal 5 2 2 2 3" xfId="1571"/>
    <cellStyle name="Normal 5 2 2 2 3 2" xfId="4991"/>
    <cellStyle name="Normal 5 2 2 2 3 3" xfId="7263"/>
    <cellStyle name="Normal 5 2 2 2 3 4" xfId="9535"/>
    <cellStyle name="Normal 5 2 2 2 4" xfId="3856"/>
    <cellStyle name="Normal 5 2 2 2 5" xfId="6128"/>
    <cellStyle name="Normal 5 2 2 2 6" xfId="8400"/>
    <cellStyle name="Normal 5 2 2 3" xfId="1117"/>
    <cellStyle name="Normal 5 2 2 3 2" xfId="2252"/>
    <cellStyle name="Normal 5 2 2 3 2 2" xfId="5672"/>
    <cellStyle name="Normal 5 2 2 3 2 3" xfId="7944"/>
    <cellStyle name="Normal 5 2 2 3 2 4" xfId="10216"/>
    <cellStyle name="Normal 5 2 2 3 3" xfId="4537"/>
    <cellStyle name="Normal 5 2 2 3 4" xfId="6809"/>
    <cellStyle name="Normal 5 2 2 3 5" xfId="9081"/>
    <cellStyle name="Normal 5 2 2 4" xfId="663"/>
    <cellStyle name="Normal 5 2 2 4 2" xfId="1798"/>
    <cellStyle name="Normal 5 2 2 4 2 2" xfId="5218"/>
    <cellStyle name="Normal 5 2 2 4 2 3" xfId="7490"/>
    <cellStyle name="Normal 5 2 2 4 2 4" xfId="9762"/>
    <cellStyle name="Normal 5 2 2 4 3" xfId="4083"/>
    <cellStyle name="Normal 5 2 2 4 4" xfId="6355"/>
    <cellStyle name="Normal 5 2 2 4 5" xfId="8627"/>
    <cellStyle name="Normal 5 2 2 5" xfId="1344"/>
    <cellStyle name="Normal 5 2 2 5 2" xfId="4764"/>
    <cellStyle name="Normal 5 2 2 5 3" xfId="7036"/>
    <cellStyle name="Normal 5 2 2 5 4" xfId="9308"/>
    <cellStyle name="Normal 5 2 2 6" xfId="3629"/>
    <cellStyle name="Normal 5 2 2 7" xfId="5901"/>
    <cellStyle name="Normal 5 2 2 8" xfId="8173"/>
    <cellStyle name="Normal 5 2 3" xfId="142"/>
    <cellStyle name="Normal 5 2 3 2" xfId="380"/>
    <cellStyle name="Normal 5 2 3 2 2" xfId="834"/>
    <cellStyle name="Normal 5 2 3 2 2 2" xfId="1969"/>
    <cellStyle name="Normal 5 2 3 2 2 2 2" xfId="5389"/>
    <cellStyle name="Normal 5 2 3 2 2 2 3" xfId="7661"/>
    <cellStyle name="Normal 5 2 3 2 2 2 4" xfId="9933"/>
    <cellStyle name="Normal 5 2 3 2 2 3" xfId="4254"/>
    <cellStyle name="Normal 5 2 3 2 2 4" xfId="6526"/>
    <cellStyle name="Normal 5 2 3 2 2 5" xfId="8798"/>
    <cellStyle name="Normal 5 2 3 2 3" xfId="1515"/>
    <cellStyle name="Normal 5 2 3 2 3 2" xfId="4935"/>
    <cellStyle name="Normal 5 2 3 2 3 3" xfId="7207"/>
    <cellStyle name="Normal 5 2 3 2 3 4" xfId="9479"/>
    <cellStyle name="Normal 5 2 3 2 4" xfId="3800"/>
    <cellStyle name="Normal 5 2 3 2 5" xfId="6072"/>
    <cellStyle name="Normal 5 2 3 2 6" xfId="8344"/>
    <cellStyle name="Normal 5 2 3 3" xfId="1061"/>
    <cellStyle name="Normal 5 2 3 3 2" xfId="2196"/>
    <cellStyle name="Normal 5 2 3 3 2 2" xfId="5616"/>
    <cellStyle name="Normal 5 2 3 3 2 3" xfId="7888"/>
    <cellStyle name="Normal 5 2 3 3 2 4" xfId="10160"/>
    <cellStyle name="Normal 5 2 3 3 3" xfId="4481"/>
    <cellStyle name="Normal 5 2 3 3 4" xfId="6753"/>
    <cellStyle name="Normal 5 2 3 3 5" xfId="9025"/>
    <cellStyle name="Normal 5 2 3 4" xfId="607"/>
    <cellStyle name="Normal 5 2 3 4 2" xfId="1742"/>
    <cellStyle name="Normal 5 2 3 4 2 2" xfId="5162"/>
    <cellStyle name="Normal 5 2 3 4 2 3" xfId="7434"/>
    <cellStyle name="Normal 5 2 3 4 2 4" xfId="9706"/>
    <cellStyle name="Normal 5 2 3 4 3" xfId="4027"/>
    <cellStyle name="Normal 5 2 3 4 4" xfId="6299"/>
    <cellStyle name="Normal 5 2 3 4 5" xfId="8571"/>
    <cellStyle name="Normal 5 2 3 5" xfId="1288"/>
    <cellStyle name="Normal 5 2 3 5 2" xfId="4708"/>
    <cellStyle name="Normal 5 2 3 5 3" xfId="6980"/>
    <cellStyle name="Normal 5 2 3 5 4" xfId="9252"/>
    <cellStyle name="Normal 5 2 3 6" xfId="3573"/>
    <cellStyle name="Normal 5 2 3 7" xfId="5845"/>
    <cellStyle name="Normal 5 2 3 8" xfId="8117"/>
    <cellStyle name="Normal 5 2 4" xfId="268"/>
    <cellStyle name="Normal 5 2 4 2" xfId="495"/>
    <cellStyle name="Normal 5 2 4 2 2" xfId="949"/>
    <cellStyle name="Normal 5 2 4 2 2 2" xfId="2084"/>
    <cellStyle name="Normal 5 2 4 2 2 2 2" xfId="5504"/>
    <cellStyle name="Normal 5 2 4 2 2 2 3" xfId="7776"/>
    <cellStyle name="Normal 5 2 4 2 2 2 4" xfId="10048"/>
    <cellStyle name="Normal 5 2 4 2 2 3" xfId="4369"/>
    <cellStyle name="Normal 5 2 4 2 2 4" xfId="6641"/>
    <cellStyle name="Normal 5 2 4 2 2 5" xfId="8913"/>
    <cellStyle name="Normal 5 2 4 2 3" xfId="1630"/>
    <cellStyle name="Normal 5 2 4 2 3 2" xfId="5050"/>
    <cellStyle name="Normal 5 2 4 2 3 3" xfId="7322"/>
    <cellStyle name="Normal 5 2 4 2 3 4" xfId="9594"/>
    <cellStyle name="Normal 5 2 4 2 4" xfId="3915"/>
    <cellStyle name="Normal 5 2 4 2 5" xfId="6187"/>
    <cellStyle name="Normal 5 2 4 2 6" xfId="8459"/>
    <cellStyle name="Normal 5 2 4 3" xfId="1176"/>
    <cellStyle name="Normal 5 2 4 3 2" xfId="2311"/>
    <cellStyle name="Normal 5 2 4 3 2 2" xfId="5731"/>
    <cellStyle name="Normal 5 2 4 3 2 3" xfId="8003"/>
    <cellStyle name="Normal 5 2 4 3 2 4" xfId="10275"/>
    <cellStyle name="Normal 5 2 4 3 3" xfId="4596"/>
    <cellStyle name="Normal 5 2 4 3 4" xfId="6868"/>
    <cellStyle name="Normal 5 2 4 3 5" xfId="9140"/>
    <cellStyle name="Normal 5 2 4 4" xfId="722"/>
    <cellStyle name="Normal 5 2 4 4 2" xfId="1857"/>
    <cellStyle name="Normal 5 2 4 4 2 2" xfId="5277"/>
    <cellStyle name="Normal 5 2 4 4 2 3" xfId="7549"/>
    <cellStyle name="Normal 5 2 4 4 2 4" xfId="9821"/>
    <cellStyle name="Normal 5 2 4 4 3" xfId="4142"/>
    <cellStyle name="Normal 5 2 4 4 4" xfId="6414"/>
    <cellStyle name="Normal 5 2 4 4 5" xfId="8686"/>
    <cellStyle name="Normal 5 2 4 5" xfId="1403"/>
    <cellStyle name="Normal 5 2 4 5 2" xfId="4823"/>
    <cellStyle name="Normal 5 2 4 5 3" xfId="7095"/>
    <cellStyle name="Normal 5 2 4 5 4" xfId="9367"/>
    <cellStyle name="Normal 5 2 4 6" xfId="3688"/>
    <cellStyle name="Normal 5 2 4 7" xfId="5960"/>
    <cellStyle name="Normal 5 2 4 8" xfId="8232"/>
    <cellStyle name="Normal 5 2 5" xfId="324"/>
    <cellStyle name="Normal 5 2 5 2" xfId="778"/>
    <cellStyle name="Normal 5 2 5 2 2" xfId="1913"/>
    <cellStyle name="Normal 5 2 5 2 2 2" xfId="5333"/>
    <cellStyle name="Normal 5 2 5 2 2 3" xfId="7605"/>
    <cellStyle name="Normal 5 2 5 2 2 4" xfId="9877"/>
    <cellStyle name="Normal 5 2 5 2 3" xfId="4198"/>
    <cellStyle name="Normal 5 2 5 2 4" xfId="6470"/>
    <cellStyle name="Normal 5 2 5 2 5" xfId="8742"/>
    <cellStyle name="Normal 5 2 5 3" xfId="1459"/>
    <cellStyle name="Normal 5 2 5 3 2" xfId="4879"/>
    <cellStyle name="Normal 5 2 5 3 3" xfId="7151"/>
    <cellStyle name="Normal 5 2 5 3 4" xfId="9423"/>
    <cellStyle name="Normal 5 2 5 4" xfId="3744"/>
    <cellStyle name="Normal 5 2 5 5" xfId="6016"/>
    <cellStyle name="Normal 5 2 5 6" xfId="8288"/>
    <cellStyle name="Normal 5 2 6" xfId="1005"/>
    <cellStyle name="Normal 5 2 6 2" xfId="2140"/>
    <cellStyle name="Normal 5 2 6 2 2" xfId="5560"/>
    <cellStyle name="Normal 5 2 6 2 3" xfId="7832"/>
    <cellStyle name="Normal 5 2 6 2 4" xfId="10104"/>
    <cellStyle name="Normal 5 2 6 3" xfId="4425"/>
    <cellStyle name="Normal 5 2 6 4" xfId="6697"/>
    <cellStyle name="Normal 5 2 6 5" xfId="8969"/>
    <cellStyle name="Normal 5 2 7" xfId="551"/>
    <cellStyle name="Normal 5 2 7 2" xfId="1686"/>
    <cellStyle name="Normal 5 2 7 2 2" xfId="5106"/>
    <cellStyle name="Normal 5 2 7 2 3" xfId="7378"/>
    <cellStyle name="Normal 5 2 7 2 4" xfId="9650"/>
    <cellStyle name="Normal 5 2 7 3" xfId="3971"/>
    <cellStyle name="Normal 5 2 7 4" xfId="6243"/>
    <cellStyle name="Normal 5 2 7 5" xfId="8515"/>
    <cellStyle name="Normal 5 2 8" xfId="1232"/>
    <cellStyle name="Normal 5 2 8 2" xfId="4652"/>
    <cellStyle name="Normal 5 2 8 3" xfId="6924"/>
    <cellStyle name="Normal 5 2 8 4" xfId="9196"/>
    <cellStyle name="Normal 5 2 9" xfId="3517"/>
    <cellStyle name="Normal 5 3" xfId="170"/>
    <cellStyle name="Normal 5 3 2" xfId="408"/>
    <cellStyle name="Normal 5 3 2 2" xfId="862"/>
    <cellStyle name="Normal 5 3 2 2 2" xfId="1997"/>
    <cellStyle name="Normal 5 3 2 2 2 2" xfId="5417"/>
    <cellStyle name="Normal 5 3 2 2 2 3" xfId="7689"/>
    <cellStyle name="Normal 5 3 2 2 2 4" xfId="9961"/>
    <cellStyle name="Normal 5 3 2 2 3" xfId="4282"/>
    <cellStyle name="Normal 5 3 2 2 4" xfId="6554"/>
    <cellStyle name="Normal 5 3 2 2 5" xfId="8826"/>
    <cellStyle name="Normal 5 3 2 3" xfId="1543"/>
    <cellStyle name="Normal 5 3 2 3 2" xfId="4963"/>
    <cellStyle name="Normal 5 3 2 3 3" xfId="7235"/>
    <cellStyle name="Normal 5 3 2 3 4" xfId="9507"/>
    <cellStyle name="Normal 5 3 2 4" xfId="3828"/>
    <cellStyle name="Normal 5 3 2 5" xfId="6100"/>
    <cellStyle name="Normal 5 3 2 6" xfId="8372"/>
    <cellStyle name="Normal 5 3 3" xfId="1089"/>
    <cellStyle name="Normal 5 3 3 2" xfId="2224"/>
    <cellStyle name="Normal 5 3 3 2 2" xfId="5644"/>
    <cellStyle name="Normal 5 3 3 2 3" xfId="7916"/>
    <cellStyle name="Normal 5 3 3 2 4" xfId="10188"/>
    <cellStyle name="Normal 5 3 3 3" xfId="4509"/>
    <cellStyle name="Normal 5 3 3 4" xfId="6781"/>
    <cellStyle name="Normal 5 3 3 5" xfId="9053"/>
    <cellStyle name="Normal 5 3 4" xfId="635"/>
    <cellStyle name="Normal 5 3 4 2" xfId="1770"/>
    <cellStyle name="Normal 5 3 4 2 2" xfId="5190"/>
    <cellStyle name="Normal 5 3 4 2 3" xfId="7462"/>
    <cellStyle name="Normal 5 3 4 2 4" xfId="9734"/>
    <cellStyle name="Normal 5 3 4 3" xfId="4055"/>
    <cellStyle name="Normal 5 3 4 4" xfId="6327"/>
    <cellStyle name="Normal 5 3 4 5" xfId="8599"/>
    <cellStyle name="Normal 5 3 5" xfId="1316"/>
    <cellStyle name="Normal 5 3 5 2" xfId="4736"/>
    <cellStyle name="Normal 5 3 5 3" xfId="7008"/>
    <cellStyle name="Normal 5 3 5 4" xfId="9280"/>
    <cellStyle name="Normal 5 3 6" xfId="3601"/>
    <cellStyle name="Normal 5 3 7" xfId="5873"/>
    <cellStyle name="Normal 5 3 8" xfId="8145"/>
    <cellStyle name="Normal 5 4" xfId="114"/>
    <cellStyle name="Normal 5 4 2" xfId="352"/>
    <cellStyle name="Normal 5 4 2 2" xfId="806"/>
    <cellStyle name="Normal 5 4 2 2 2" xfId="1941"/>
    <cellStyle name="Normal 5 4 2 2 2 2" xfId="5361"/>
    <cellStyle name="Normal 5 4 2 2 2 3" xfId="7633"/>
    <cellStyle name="Normal 5 4 2 2 2 4" xfId="9905"/>
    <cellStyle name="Normal 5 4 2 2 3" xfId="4226"/>
    <cellStyle name="Normal 5 4 2 2 4" xfId="6498"/>
    <cellStyle name="Normal 5 4 2 2 5" xfId="8770"/>
    <cellStyle name="Normal 5 4 2 3" xfId="1487"/>
    <cellStyle name="Normal 5 4 2 3 2" xfId="4907"/>
    <cellStyle name="Normal 5 4 2 3 3" xfId="7179"/>
    <cellStyle name="Normal 5 4 2 3 4" xfId="9451"/>
    <cellStyle name="Normal 5 4 2 4" xfId="3772"/>
    <cellStyle name="Normal 5 4 2 5" xfId="6044"/>
    <cellStyle name="Normal 5 4 2 6" xfId="8316"/>
    <cellStyle name="Normal 5 4 3" xfId="1033"/>
    <cellStyle name="Normal 5 4 3 2" xfId="2168"/>
    <cellStyle name="Normal 5 4 3 2 2" xfId="5588"/>
    <cellStyle name="Normal 5 4 3 2 3" xfId="7860"/>
    <cellStyle name="Normal 5 4 3 2 4" xfId="10132"/>
    <cellStyle name="Normal 5 4 3 3" xfId="4453"/>
    <cellStyle name="Normal 5 4 3 4" xfId="6725"/>
    <cellStyle name="Normal 5 4 3 5" xfId="8997"/>
    <cellStyle name="Normal 5 4 4" xfId="579"/>
    <cellStyle name="Normal 5 4 4 2" xfId="1714"/>
    <cellStyle name="Normal 5 4 4 2 2" xfId="5134"/>
    <cellStyle name="Normal 5 4 4 2 3" xfId="7406"/>
    <cellStyle name="Normal 5 4 4 2 4" xfId="9678"/>
    <cellStyle name="Normal 5 4 4 3" xfId="3999"/>
    <cellStyle name="Normal 5 4 4 4" xfId="6271"/>
    <cellStyle name="Normal 5 4 4 5" xfId="8543"/>
    <cellStyle name="Normal 5 4 5" xfId="1260"/>
    <cellStyle name="Normal 5 4 5 2" xfId="4680"/>
    <cellStyle name="Normal 5 4 5 3" xfId="6952"/>
    <cellStyle name="Normal 5 4 5 4" xfId="9224"/>
    <cellStyle name="Normal 5 4 6" xfId="3545"/>
    <cellStyle name="Normal 5 4 7" xfId="5817"/>
    <cellStyle name="Normal 5 4 8" xfId="8089"/>
    <cellStyle name="Normal 5 5" xfId="240"/>
    <cellStyle name="Normal 5 5 2" xfId="467"/>
    <cellStyle name="Normal 5 5 2 2" xfId="921"/>
    <cellStyle name="Normal 5 5 2 2 2" xfId="2056"/>
    <cellStyle name="Normal 5 5 2 2 2 2" xfId="5476"/>
    <cellStyle name="Normal 5 5 2 2 2 3" xfId="7748"/>
    <cellStyle name="Normal 5 5 2 2 2 4" xfId="10020"/>
    <cellStyle name="Normal 5 5 2 2 3" xfId="4341"/>
    <cellStyle name="Normal 5 5 2 2 4" xfId="6613"/>
    <cellStyle name="Normal 5 5 2 2 5" xfId="8885"/>
    <cellStyle name="Normal 5 5 2 3" xfId="1602"/>
    <cellStyle name="Normal 5 5 2 3 2" xfId="5022"/>
    <cellStyle name="Normal 5 5 2 3 3" xfId="7294"/>
    <cellStyle name="Normal 5 5 2 3 4" xfId="9566"/>
    <cellStyle name="Normal 5 5 2 4" xfId="3887"/>
    <cellStyle name="Normal 5 5 2 5" xfId="6159"/>
    <cellStyle name="Normal 5 5 2 6" xfId="8431"/>
    <cellStyle name="Normal 5 5 3" xfId="1148"/>
    <cellStyle name="Normal 5 5 3 2" xfId="2283"/>
    <cellStyle name="Normal 5 5 3 2 2" xfId="5703"/>
    <cellStyle name="Normal 5 5 3 2 3" xfId="7975"/>
    <cellStyle name="Normal 5 5 3 2 4" xfId="10247"/>
    <cellStyle name="Normal 5 5 3 3" xfId="4568"/>
    <cellStyle name="Normal 5 5 3 4" xfId="6840"/>
    <cellStyle name="Normal 5 5 3 5" xfId="9112"/>
    <cellStyle name="Normal 5 5 4" xfId="694"/>
    <cellStyle name="Normal 5 5 4 2" xfId="1829"/>
    <cellStyle name="Normal 5 5 4 2 2" xfId="5249"/>
    <cellStyle name="Normal 5 5 4 2 3" xfId="7521"/>
    <cellStyle name="Normal 5 5 4 2 4" xfId="9793"/>
    <cellStyle name="Normal 5 5 4 3" xfId="4114"/>
    <cellStyle name="Normal 5 5 4 4" xfId="6386"/>
    <cellStyle name="Normal 5 5 4 5" xfId="8658"/>
    <cellStyle name="Normal 5 5 5" xfId="1375"/>
    <cellStyle name="Normal 5 5 5 2" xfId="4795"/>
    <cellStyle name="Normal 5 5 5 3" xfId="7067"/>
    <cellStyle name="Normal 5 5 5 4" xfId="9339"/>
    <cellStyle name="Normal 5 5 6" xfId="3660"/>
    <cellStyle name="Normal 5 5 7" xfId="5932"/>
    <cellStyle name="Normal 5 5 8" xfId="8204"/>
    <cellStyle name="Normal 5 6" xfId="296"/>
    <cellStyle name="Normal 5 6 2" xfId="750"/>
    <cellStyle name="Normal 5 6 2 2" xfId="1885"/>
    <cellStyle name="Normal 5 6 2 2 2" xfId="5305"/>
    <cellStyle name="Normal 5 6 2 2 3" xfId="7577"/>
    <cellStyle name="Normal 5 6 2 2 4" xfId="9849"/>
    <cellStyle name="Normal 5 6 2 3" xfId="4170"/>
    <cellStyle name="Normal 5 6 2 4" xfId="6442"/>
    <cellStyle name="Normal 5 6 2 5" xfId="8714"/>
    <cellStyle name="Normal 5 6 3" xfId="1431"/>
    <cellStyle name="Normal 5 6 3 2" xfId="4851"/>
    <cellStyle name="Normal 5 6 3 3" xfId="7123"/>
    <cellStyle name="Normal 5 6 3 4" xfId="9395"/>
    <cellStyle name="Normal 5 6 4" xfId="3716"/>
    <cellStyle name="Normal 5 6 5" xfId="5988"/>
    <cellStyle name="Normal 5 6 6" xfId="8260"/>
    <cellStyle name="Normal 5 7" xfId="977"/>
    <cellStyle name="Normal 5 7 2" xfId="2112"/>
    <cellStyle name="Normal 5 7 2 2" xfId="5532"/>
    <cellStyle name="Normal 5 7 2 3" xfId="7804"/>
    <cellStyle name="Normal 5 7 2 4" xfId="10076"/>
    <cellStyle name="Normal 5 7 3" xfId="4397"/>
    <cellStyle name="Normal 5 7 4" xfId="6669"/>
    <cellStyle name="Normal 5 7 5" xfId="8941"/>
    <cellStyle name="Normal 5 8" xfId="523"/>
    <cellStyle name="Normal 5 8 2" xfId="1658"/>
    <cellStyle name="Normal 5 8 2 2" xfId="5078"/>
    <cellStyle name="Normal 5 8 2 3" xfId="7350"/>
    <cellStyle name="Normal 5 8 2 4" xfId="9622"/>
    <cellStyle name="Normal 5 8 3" xfId="3943"/>
    <cellStyle name="Normal 5 8 4" xfId="6215"/>
    <cellStyle name="Normal 5 8 5" xfId="8487"/>
    <cellStyle name="Normal 5 9" xfId="1204"/>
    <cellStyle name="Normal 5 9 2" xfId="4624"/>
    <cellStyle name="Normal 5 9 3" xfId="6896"/>
    <cellStyle name="Normal 5 9 4" xfId="9168"/>
    <cellStyle name="Normal 50" xfId="13315"/>
    <cellStyle name="Normal 51" xfId="13316"/>
    <cellStyle name="Normal 52" xfId="13317"/>
    <cellStyle name="Normal 53" xfId="13318"/>
    <cellStyle name="Normal 54" xfId="13319"/>
    <cellStyle name="Normal 55" xfId="13320"/>
    <cellStyle name="Normal 56" xfId="13321"/>
    <cellStyle name="Normal 57" xfId="13322"/>
    <cellStyle name="Normal 58" xfId="13323"/>
    <cellStyle name="Normal 59" xfId="13324"/>
    <cellStyle name="Normal 6" xfId="58"/>
    <cellStyle name="Normal 6 10" xfId="3491"/>
    <cellStyle name="Normal 6 11" xfId="5763"/>
    <cellStyle name="Normal 6 12" xfId="8035"/>
    <cellStyle name="Normal 6 13" xfId="13164"/>
    <cellStyle name="Normal 6 2" xfId="88"/>
    <cellStyle name="Normal 6 2 10" xfId="5791"/>
    <cellStyle name="Normal 6 2 11" xfId="8063"/>
    <cellStyle name="Normal 6 2 12" xfId="13165"/>
    <cellStyle name="Normal 6 2 2" xfId="200"/>
    <cellStyle name="Normal 6 2 2 2" xfId="438"/>
    <cellStyle name="Normal 6 2 2 2 2" xfId="892"/>
    <cellStyle name="Normal 6 2 2 2 2 2" xfId="2027"/>
    <cellStyle name="Normal 6 2 2 2 2 2 2" xfId="5447"/>
    <cellStyle name="Normal 6 2 2 2 2 2 3" xfId="7719"/>
    <cellStyle name="Normal 6 2 2 2 2 2 4" xfId="9991"/>
    <cellStyle name="Normal 6 2 2 2 2 3" xfId="4312"/>
    <cellStyle name="Normal 6 2 2 2 2 4" xfId="6584"/>
    <cellStyle name="Normal 6 2 2 2 2 5" xfId="8856"/>
    <cellStyle name="Normal 6 2 2 2 3" xfId="1573"/>
    <cellStyle name="Normal 6 2 2 2 3 2" xfId="4993"/>
    <cellStyle name="Normal 6 2 2 2 3 3" xfId="7265"/>
    <cellStyle name="Normal 6 2 2 2 3 4" xfId="9537"/>
    <cellStyle name="Normal 6 2 2 2 4" xfId="3858"/>
    <cellStyle name="Normal 6 2 2 2 5" xfId="6130"/>
    <cellStyle name="Normal 6 2 2 2 6" xfId="8402"/>
    <cellStyle name="Normal 6 2 2 3" xfId="1119"/>
    <cellStyle name="Normal 6 2 2 3 2" xfId="2254"/>
    <cellStyle name="Normal 6 2 2 3 2 2" xfId="5674"/>
    <cellStyle name="Normal 6 2 2 3 2 3" xfId="7946"/>
    <cellStyle name="Normal 6 2 2 3 2 4" xfId="10218"/>
    <cellStyle name="Normal 6 2 2 3 3" xfId="4539"/>
    <cellStyle name="Normal 6 2 2 3 4" xfId="6811"/>
    <cellStyle name="Normal 6 2 2 3 5" xfId="9083"/>
    <cellStyle name="Normal 6 2 2 4" xfId="665"/>
    <cellStyle name="Normal 6 2 2 4 2" xfId="1800"/>
    <cellStyle name="Normal 6 2 2 4 2 2" xfId="5220"/>
    <cellStyle name="Normal 6 2 2 4 2 3" xfId="7492"/>
    <cellStyle name="Normal 6 2 2 4 2 4" xfId="9764"/>
    <cellStyle name="Normal 6 2 2 4 3" xfId="4085"/>
    <cellStyle name="Normal 6 2 2 4 4" xfId="6357"/>
    <cellStyle name="Normal 6 2 2 4 5" xfId="8629"/>
    <cellStyle name="Normal 6 2 2 5" xfId="1346"/>
    <cellStyle name="Normal 6 2 2 5 2" xfId="4766"/>
    <cellStyle name="Normal 6 2 2 5 3" xfId="7038"/>
    <cellStyle name="Normal 6 2 2 5 4" xfId="9310"/>
    <cellStyle name="Normal 6 2 2 6" xfId="3631"/>
    <cellStyle name="Normal 6 2 2 7" xfId="5903"/>
    <cellStyle name="Normal 6 2 2 8" xfId="8175"/>
    <cellStyle name="Normal 6 2 3" xfId="144"/>
    <cellStyle name="Normal 6 2 3 2" xfId="382"/>
    <cellStyle name="Normal 6 2 3 2 2" xfId="836"/>
    <cellStyle name="Normal 6 2 3 2 2 2" xfId="1971"/>
    <cellStyle name="Normal 6 2 3 2 2 2 2" xfId="5391"/>
    <cellStyle name="Normal 6 2 3 2 2 2 3" xfId="7663"/>
    <cellStyle name="Normal 6 2 3 2 2 2 4" xfId="9935"/>
    <cellStyle name="Normal 6 2 3 2 2 3" xfId="4256"/>
    <cellStyle name="Normal 6 2 3 2 2 4" xfId="6528"/>
    <cellStyle name="Normal 6 2 3 2 2 5" xfId="8800"/>
    <cellStyle name="Normal 6 2 3 2 3" xfId="1517"/>
    <cellStyle name="Normal 6 2 3 2 3 2" xfId="4937"/>
    <cellStyle name="Normal 6 2 3 2 3 3" xfId="7209"/>
    <cellStyle name="Normal 6 2 3 2 3 4" xfId="9481"/>
    <cellStyle name="Normal 6 2 3 2 4" xfId="3802"/>
    <cellStyle name="Normal 6 2 3 2 5" xfId="6074"/>
    <cellStyle name="Normal 6 2 3 2 6" xfId="8346"/>
    <cellStyle name="Normal 6 2 3 3" xfId="1063"/>
    <cellStyle name="Normal 6 2 3 3 2" xfId="2198"/>
    <cellStyle name="Normal 6 2 3 3 2 2" xfId="5618"/>
    <cellStyle name="Normal 6 2 3 3 2 3" xfId="7890"/>
    <cellStyle name="Normal 6 2 3 3 2 4" xfId="10162"/>
    <cellStyle name="Normal 6 2 3 3 3" xfId="4483"/>
    <cellStyle name="Normal 6 2 3 3 4" xfId="6755"/>
    <cellStyle name="Normal 6 2 3 3 5" xfId="9027"/>
    <cellStyle name="Normal 6 2 3 4" xfId="609"/>
    <cellStyle name="Normal 6 2 3 4 2" xfId="1744"/>
    <cellStyle name="Normal 6 2 3 4 2 2" xfId="5164"/>
    <cellStyle name="Normal 6 2 3 4 2 3" xfId="7436"/>
    <cellStyle name="Normal 6 2 3 4 2 4" xfId="9708"/>
    <cellStyle name="Normal 6 2 3 4 3" xfId="4029"/>
    <cellStyle name="Normal 6 2 3 4 4" xfId="6301"/>
    <cellStyle name="Normal 6 2 3 4 5" xfId="8573"/>
    <cellStyle name="Normal 6 2 3 5" xfId="1290"/>
    <cellStyle name="Normal 6 2 3 5 2" xfId="4710"/>
    <cellStyle name="Normal 6 2 3 5 3" xfId="6982"/>
    <cellStyle name="Normal 6 2 3 5 4" xfId="9254"/>
    <cellStyle name="Normal 6 2 3 6" xfId="3575"/>
    <cellStyle name="Normal 6 2 3 7" xfId="5847"/>
    <cellStyle name="Normal 6 2 3 8" xfId="8119"/>
    <cellStyle name="Normal 6 2 4" xfId="270"/>
    <cellStyle name="Normal 6 2 4 2" xfId="497"/>
    <cellStyle name="Normal 6 2 4 2 2" xfId="951"/>
    <cellStyle name="Normal 6 2 4 2 2 2" xfId="2086"/>
    <cellStyle name="Normal 6 2 4 2 2 2 2" xfId="5506"/>
    <cellStyle name="Normal 6 2 4 2 2 2 3" xfId="7778"/>
    <cellStyle name="Normal 6 2 4 2 2 2 4" xfId="10050"/>
    <cellStyle name="Normal 6 2 4 2 2 3" xfId="4371"/>
    <cellStyle name="Normal 6 2 4 2 2 4" xfId="6643"/>
    <cellStyle name="Normal 6 2 4 2 2 5" xfId="8915"/>
    <cellStyle name="Normal 6 2 4 2 3" xfId="1632"/>
    <cellStyle name="Normal 6 2 4 2 3 2" xfId="5052"/>
    <cellStyle name="Normal 6 2 4 2 3 3" xfId="7324"/>
    <cellStyle name="Normal 6 2 4 2 3 4" xfId="9596"/>
    <cellStyle name="Normal 6 2 4 2 4" xfId="3917"/>
    <cellStyle name="Normal 6 2 4 2 5" xfId="6189"/>
    <cellStyle name="Normal 6 2 4 2 6" xfId="8461"/>
    <cellStyle name="Normal 6 2 4 3" xfId="1178"/>
    <cellStyle name="Normal 6 2 4 3 2" xfId="2313"/>
    <cellStyle name="Normal 6 2 4 3 2 2" xfId="5733"/>
    <cellStyle name="Normal 6 2 4 3 2 3" xfId="8005"/>
    <cellStyle name="Normal 6 2 4 3 2 4" xfId="10277"/>
    <cellStyle name="Normal 6 2 4 3 3" xfId="4598"/>
    <cellStyle name="Normal 6 2 4 3 4" xfId="6870"/>
    <cellStyle name="Normal 6 2 4 3 5" xfId="9142"/>
    <cellStyle name="Normal 6 2 4 4" xfId="724"/>
    <cellStyle name="Normal 6 2 4 4 2" xfId="1859"/>
    <cellStyle name="Normal 6 2 4 4 2 2" xfId="5279"/>
    <cellStyle name="Normal 6 2 4 4 2 3" xfId="7551"/>
    <cellStyle name="Normal 6 2 4 4 2 4" xfId="9823"/>
    <cellStyle name="Normal 6 2 4 4 3" xfId="4144"/>
    <cellStyle name="Normal 6 2 4 4 4" xfId="6416"/>
    <cellStyle name="Normal 6 2 4 4 5" xfId="8688"/>
    <cellStyle name="Normal 6 2 4 5" xfId="1405"/>
    <cellStyle name="Normal 6 2 4 5 2" xfId="4825"/>
    <cellStyle name="Normal 6 2 4 5 3" xfId="7097"/>
    <cellStyle name="Normal 6 2 4 5 4" xfId="9369"/>
    <cellStyle name="Normal 6 2 4 6" xfId="3690"/>
    <cellStyle name="Normal 6 2 4 7" xfId="5962"/>
    <cellStyle name="Normal 6 2 4 8" xfId="8234"/>
    <cellStyle name="Normal 6 2 5" xfId="326"/>
    <cellStyle name="Normal 6 2 5 2" xfId="780"/>
    <cellStyle name="Normal 6 2 5 2 2" xfId="1915"/>
    <cellStyle name="Normal 6 2 5 2 2 2" xfId="5335"/>
    <cellStyle name="Normal 6 2 5 2 2 3" xfId="7607"/>
    <cellStyle name="Normal 6 2 5 2 2 4" xfId="9879"/>
    <cellStyle name="Normal 6 2 5 2 3" xfId="4200"/>
    <cellStyle name="Normal 6 2 5 2 4" xfId="6472"/>
    <cellStyle name="Normal 6 2 5 2 5" xfId="8744"/>
    <cellStyle name="Normal 6 2 5 3" xfId="1461"/>
    <cellStyle name="Normal 6 2 5 3 2" xfId="4881"/>
    <cellStyle name="Normal 6 2 5 3 3" xfId="7153"/>
    <cellStyle name="Normal 6 2 5 3 4" xfId="9425"/>
    <cellStyle name="Normal 6 2 5 4" xfId="3746"/>
    <cellStyle name="Normal 6 2 5 5" xfId="6018"/>
    <cellStyle name="Normal 6 2 5 6" xfId="8290"/>
    <cellStyle name="Normal 6 2 6" xfId="1007"/>
    <cellStyle name="Normal 6 2 6 2" xfId="2142"/>
    <cellStyle name="Normal 6 2 6 2 2" xfId="5562"/>
    <cellStyle name="Normal 6 2 6 2 3" xfId="7834"/>
    <cellStyle name="Normal 6 2 6 2 4" xfId="10106"/>
    <cellStyle name="Normal 6 2 6 3" xfId="4427"/>
    <cellStyle name="Normal 6 2 6 4" xfId="6699"/>
    <cellStyle name="Normal 6 2 6 5" xfId="8971"/>
    <cellStyle name="Normal 6 2 7" xfId="553"/>
    <cellStyle name="Normal 6 2 7 2" xfId="1688"/>
    <cellStyle name="Normal 6 2 7 2 2" xfId="5108"/>
    <cellStyle name="Normal 6 2 7 2 3" xfId="7380"/>
    <cellStyle name="Normal 6 2 7 2 4" xfId="9652"/>
    <cellStyle name="Normal 6 2 7 3" xfId="3973"/>
    <cellStyle name="Normal 6 2 7 4" xfId="6245"/>
    <cellStyle name="Normal 6 2 7 5" xfId="8517"/>
    <cellStyle name="Normal 6 2 8" xfId="1234"/>
    <cellStyle name="Normal 6 2 8 2" xfId="4654"/>
    <cellStyle name="Normal 6 2 8 3" xfId="6926"/>
    <cellStyle name="Normal 6 2 8 4" xfId="9198"/>
    <cellStyle name="Normal 6 2 9" xfId="3519"/>
    <cellStyle name="Normal 6 3" xfId="172"/>
    <cellStyle name="Normal 6 3 2" xfId="410"/>
    <cellStyle name="Normal 6 3 2 2" xfId="864"/>
    <cellStyle name="Normal 6 3 2 2 2" xfId="1999"/>
    <cellStyle name="Normal 6 3 2 2 2 2" xfId="5419"/>
    <cellStyle name="Normal 6 3 2 2 2 3" xfId="7691"/>
    <cellStyle name="Normal 6 3 2 2 2 4" xfId="9963"/>
    <cellStyle name="Normal 6 3 2 2 3" xfId="4284"/>
    <cellStyle name="Normal 6 3 2 2 4" xfId="6556"/>
    <cellStyle name="Normal 6 3 2 2 5" xfId="8828"/>
    <cellStyle name="Normal 6 3 2 3" xfId="1545"/>
    <cellStyle name="Normal 6 3 2 3 2" xfId="4965"/>
    <cellStyle name="Normal 6 3 2 3 3" xfId="7237"/>
    <cellStyle name="Normal 6 3 2 3 4" xfId="9509"/>
    <cellStyle name="Normal 6 3 2 4" xfId="3830"/>
    <cellStyle name="Normal 6 3 2 5" xfId="6102"/>
    <cellStyle name="Normal 6 3 2 6" xfId="8374"/>
    <cellStyle name="Normal 6 3 3" xfId="1091"/>
    <cellStyle name="Normal 6 3 3 2" xfId="2226"/>
    <cellStyle name="Normal 6 3 3 2 2" xfId="5646"/>
    <cellStyle name="Normal 6 3 3 2 3" xfId="7918"/>
    <cellStyle name="Normal 6 3 3 2 4" xfId="10190"/>
    <cellStyle name="Normal 6 3 3 3" xfId="4511"/>
    <cellStyle name="Normal 6 3 3 4" xfId="6783"/>
    <cellStyle name="Normal 6 3 3 5" xfId="9055"/>
    <cellStyle name="Normal 6 3 4" xfId="637"/>
    <cellStyle name="Normal 6 3 4 2" xfId="1772"/>
    <cellStyle name="Normal 6 3 4 2 2" xfId="5192"/>
    <cellStyle name="Normal 6 3 4 2 3" xfId="7464"/>
    <cellStyle name="Normal 6 3 4 2 4" xfId="9736"/>
    <cellStyle name="Normal 6 3 4 3" xfId="4057"/>
    <cellStyle name="Normal 6 3 4 4" xfId="6329"/>
    <cellStyle name="Normal 6 3 4 5" xfId="8601"/>
    <cellStyle name="Normal 6 3 5" xfId="1318"/>
    <cellStyle name="Normal 6 3 5 2" xfId="4738"/>
    <cellStyle name="Normal 6 3 5 3" xfId="7010"/>
    <cellStyle name="Normal 6 3 5 4" xfId="9282"/>
    <cellStyle name="Normal 6 3 6" xfId="3603"/>
    <cellStyle name="Normal 6 3 7" xfId="5875"/>
    <cellStyle name="Normal 6 3 8" xfId="8147"/>
    <cellStyle name="Normal 6 4" xfId="116"/>
    <cellStyle name="Normal 6 4 2" xfId="354"/>
    <cellStyle name="Normal 6 4 2 2" xfId="808"/>
    <cellStyle name="Normal 6 4 2 2 2" xfId="1943"/>
    <cellStyle name="Normal 6 4 2 2 2 2" xfId="5363"/>
    <cellStyle name="Normal 6 4 2 2 2 3" xfId="7635"/>
    <cellStyle name="Normal 6 4 2 2 2 4" xfId="9907"/>
    <cellStyle name="Normal 6 4 2 2 3" xfId="4228"/>
    <cellStyle name="Normal 6 4 2 2 4" xfId="6500"/>
    <cellStyle name="Normal 6 4 2 2 5" xfId="8772"/>
    <cellStyle name="Normal 6 4 2 3" xfId="1489"/>
    <cellStyle name="Normal 6 4 2 3 2" xfId="4909"/>
    <cellStyle name="Normal 6 4 2 3 3" xfId="7181"/>
    <cellStyle name="Normal 6 4 2 3 4" xfId="9453"/>
    <cellStyle name="Normal 6 4 2 4" xfId="3774"/>
    <cellStyle name="Normal 6 4 2 5" xfId="6046"/>
    <cellStyle name="Normal 6 4 2 6" xfId="8318"/>
    <cellStyle name="Normal 6 4 3" xfId="1035"/>
    <cellStyle name="Normal 6 4 3 2" xfId="2170"/>
    <cellStyle name="Normal 6 4 3 2 2" xfId="5590"/>
    <cellStyle name="Normal 6 4 3 2 3" xfId="7862"/>
    <cellStyle name="Normal 6 4 3 2 4" xfId="10134"/>
    <cellStyle name="Normal 6 4 3 3" xfId="4455"/>
    <cellStyle name="Normal 6 4 3 4" xfId="6727"/>
    <cellStyle name="Normal 6 4 3 5" xfId="8999"/>
    <cellStyle name="Normal 6 4 4" xfId="581"/>
    <cellStyle name="Normal 6 4 4 2" xfId="1716"/>
    <cellStyle name="Normal 6 4 4 2 2" xfId="5136"/>
    <cellStyle name="Normal 6 4 4 2 3" xfId="7408"/>
    <cellStyle name="Normal 6 4 4 2 4" xfId="9680"/>
    <cellStyle name="Normal 6 4 4 3" xfId="4001"/>
    <cellStyle name="Normal 6 4 4 4" xfId="6273"/>
    <cellStyle name="Normal 6 4 4 5" xfId="8545"/>
    <cellStyle name="Normal 6 4 5" xfId="1262"/>
    <cellStyle name="Normal 6 4 5 2" xfId="4682"/>
    <cellStyle name="Normal 6 4 5 3" xfId="6954"/>
    <cellStyle name="Normal 6 4 5 4" xfId="9226"/>
    <cellStyle name="Normal 6 4 6" xfId="3547"/>
    <cellStyle name="Normal 6 4 7" xfId="5819"/>
    <cellStyle name="Normal 6 4 8" xfId="8091"/>
    <cellStyle name="Normal 6 5" xfId="242"/>
    <cellStyle name="Normal 6 5 2" xfId="469"/>
    <cellStyle name="Normal 6 5 2 2" xfId="923"/>
    <cellStyle name="Normal 6 5 2 2 2" xfId="2058"/>
    <cellStyle name="Normal 6 5 2 2 2 2" xfId="5478"/>
    <cellStyle name="Normal 6 5 2 2 2 3" xfId="7750"/>
    <cellStyle name="Normal 6 5 2 2 2 4" xfId="10022"/>
    <cellStyle name="Normal 6 5 2 2 3" xfId="4343"/>
    <cellStyle name="Normal 6 5 2 2 4" xfId="6615"/>
    <cellStyle name="Normal 6 5 2 2 5" xfId="8887"/>
    <cellStyle name="Normal 6 5 2 3" xfId="1604"/>
    <cellStyle name="Normal 6 5 2 3 2" xfId="5024"/>
    <cellStyle name="Normal 6 5 2 3 3" xfId="7296"/>
    <cellStyle name="Normal 6 5 2 3 4" xfId="9568"/>
    <cellStyle name="Normal 6 5 2 4" xfId="3889"/>
    <cellStyle name="Normal 6 5 2 5" xfId="6161"/>
    <cellStyle name="Normal 6 5 2 6" xfId="8433"/>
    <cellStyle name="Normal 6 5 3" xfId="1150"/>
    <cellStyle name="Normal 6 5 3 2" xfId="2285"/>
    <cellStyle name="Normal 6 5 3 2 2" xfId="5705"/>
    <cellStyle name="Normal 6 5 3 2 3" xfId="7977"/>
    <cellStyle name="Normal 6 5 3 2 4" xfId="10249"/>
    <cellStyle name="Normal 6 5 3 3" xfId="4570"/>
    <cellStyle name="Normal 6 5 3 4" xfId="6842"/>
    <cellStyle name="Normal 6 5 3 5" xfId="9114"/>
    <cellStyle name="Normal 6 5 4" xfId="696"/>
    <cellStyle name="Normal 6 5 4 2" xfId="1831"/>
    <cellStyle name="Normal 6 5 4 2 2" xfId="5251"/>
    <cellStyle name="Normal 6 5 4 2 3" xfId="7523"/>
    <cellStyle name="Normal 6 5 4 2 4" xfId="9795"/>
    <cellStyle name="Normal 6 5 4 3" xfId="4116"/>
    <cellStyle name="Normal 6 5 4 4" xfId="6388"/>
    <cellStyle name="Normal 6 5 4 5" xfId="8660"/>
    <cellStyle name="Normal 6 5 5" xfId="1377"/>
    <cellStyle name="Normal 6 5 5 2" xfId="4797"/>
    <cellStyle name="Normal 6 5 5 3" xfId="7069"/>
    <cellStyle name="Normal 6 5 5 4" xfId="9341"/>
    <cellStyle name="Normal 6 5 6" xfId="3662"/>
    <cellStyle name="Normal 6 5 7" xfId="5934"/>
    <cellStyle name="Normal 6 5 8" xfId="8206"/>
    <cellStyle name="Normal 6 6" xfId="298"/>
    <cellStyle name="Normal 6 6 2" xfId="752"/>
    <cellStyle name="Normal 6 6 2 2" xfId="1887"/>
    <cellStyle name="Normal 6 6 2 2 2" xfId="5307"/>
    <cellStyle name="Normal 6 6 2 2 3" xfId="7579"/>
    <cellStyle name="Normal 6 6 2 2 4" xfId="9851"/>
    <cellStyle name="Normal 6 6 2 3" xfId="4172"/>
    <cellStyle name="Normal 6 6 2 4" xfId="6444"/>
    <cellStyle name="Normal 6 6 2 5" xfId="8716"/>
    <cellStyle name="Normal 6 6 3" xfId="1433"/>
    <cellStyle name="Normal 6 6 3 2" xfId="4853"/>
    <cellStyle name="Normal 6 6 3 3" xfId="7125"/>
    <cellStyle name="Normal 6 6 3 4" xfId="9397"/>
    <cellStyle name="Normal 6 6 4" xfId="3718"/>
    <cellStyle name="Normal 6 6 5" xfId="5990"/>
    <cellStyle name="Normal 6 6 6" xfId="8262"/>
    <cellStyle name="Normal 6 7" xfId="979"/>
    <cellStyle name="Normal 6 7 2" xfId="2114"/>
    <cellStyle name="Normal 6 7 2 2" xfId="5534"/>
    <cellStyle name="Normal 6 7 2 3" xfId="7806"/>
    <cellStyle name="Normal 6 7 2 4" xfId="10078"/>
    <cellStyle name="Normal 6 7 3" xfId="4399"/>
    <cellStyle name="Normal 6 7 4" xfId="6671"/>
    <cellStyle name="Normal 6 7 5" xfId="8943"/>
    <cellStyle name="Normal 6 8" xfId="525"/>
    <cellStyle name="Normal 6 8 2" xfId="1660"/>
    <cellStyle name="Normal 6 8 2 2" xfId="5080"/>
    <cellStyle name="Normal 6 8 2 3" xfId="7352"/>
    <cellStyle name="Normal 6 8 2 4" xfId="9624"/>
    <cellStyle name="Normal 6 8 3" xfId="3945"/>
    <cellStyle name="Normal 6 8 4" xfId="6217"/>
    <cellStyle name="Normal 6 8 5" xfId="8489"/>
    <cellStyle name="Normal 6 9" xfId="1206"/>
    <cellStyle name="Normal 6 9 2" xfId="4626"/>
    <cellStyle name="Normal 6 9 3" xfId="6898"/>
    <cellStyle name="Normal 6 9 4" xfId="9170"/>
    <cellStyle name="Normal 60" xfId="13325"/>
    <cellStyle name="Normal 7" xfId="60"/>
    <cellStyle name="Normal 7 10" xfId="3493"/>
    <cellStyle name="Normal 7 11" xfId="5765"/>
    <cellStyle name="Normal 7 12" xfId="8037"/>
    <cellStyle name="Normal 7 13" xfId="13166"/>
    <cellStyle name="Normal 7 2" xfId="90"/>
    <cellStyle name="Normal 7 2 10" xfId="5793"/>
    <cellStyle name="Normal 7 2 11" xfId="8065"/>
    <cellStyle name="Normal 7 2 2" xfId="202"/>
    <cellStyle name="Normal 7 2 2 2" xfId="440"/>
    <cellStyle name="Normal 7 2 2 2 2" xfId="894"/>
    <cellStyle name="Normal 7 2 2 2 2 2" xfId="2029"/>
    <cellStyle name="Normal 7 2 2 2 2 2 2" xfId="5449"/>
    <cellStyle name="Normal 7 2 2 2 2 2 3" xfId="7721"/>
    <cellStyle name="Normal 7 2 2 2 2 2 4" xfId="9993"/>
    <cellStyle name="Normal 7 2 2 2 2 3" xfId="4314"/>
    <cellStyle name="Normal 7 2 2 2 2 4" xfId="6586"/>
    <cellStyle name="Normal 7 2 2 2 2 5" xfId="8858"/>
    <cellStyle name="Normal 7 2 2 2 3" xfId="1575"/>
    <cellStyle name="Normal 7 2 2 2 3 2" xfId="4995"/>
    <cellStyle name="Normal 7 2 2 2 3 3" xfId="7267"/>
    <cellStyle name="Normal 7 2 2 2 3 4" xfId="9539"/>
    <cellStyle name="Normal 7 2 2 2 4" xfId="3860"/>
    <cellStyle name="Normal 7 2 2 2 5" xfId="6132"/>
    <cellStyle name="Normal 7 2 2 2 6" xfId="8404"/>
    <cellStyle name="Normal 7 2 2 3" xfId="1121"/>
    <cellStyle name="Normal 7 2 2 3 2" xfId="2256"/>
    <cellStyle name="Normal 7 2 2 3 2 2" xfId="5676"/>
    <cellStyle name="Normal 7 2 2 3 2 3" xfId="7948"/>
    <cellStyle name="Normal 7 2 2 3 2 4" xfId="10220"/>
    <cellStyle name="Normal 7 2 2 3 3" xfId="4541"/>
    <cellStyle name="Normal 7 2 2 3 4" xfId="6813"/>
    <cellStyle name="Normal 7 2 2 3 5" xfId="9085"/>
    <cellStyle name="Normal 7 2 2 4" xfId="667"/>
    <cellStyle name="Normal 7 2 2 4 2" xfId="1802"/>
    <cellStyle name="Normal 7 2 2 4 2 2" xfId="5222"/>
    <cellStyle name="Normal 7 2 2 4 2 3" xfId="7494"/>
    <cellStyle name="Normal 7 2 2 4 2 4" xfId="9766"/>
    <cellStyle name="Normal 7 2 2 4 3" xfId="4087"/>
    <cellStyle name="Normal 7 2 2 4 4" xfId="6359"/>
    <cellStyle name="Normal 7 2 2 4 5" xfId="8631"/>
    <cellStyle name="Normal 7 2 2 5" xfId="1348"/>
    <cellStyle name="Normal 7 2 2 5 2" xfId="4768"/>
    <cellStyle name="Normal 7 2 2 5 3" xfId="7040"/>
    <cellStyle name="Normal 7 2 2 5 4" xfId="9312"/>
    <cellStyle name="Normal 7 2 2 6" xfId="3633"/>
    <cellStyle name="Normal 7 2 2 7" xfId="5905"/>
    <cellStyle name="Normal 7 2 2 8" xfId="8177"/>
    <cellStyle name="Normal 7 2 3" xfId="146"/>
    <cellStyle name="Normal 7 2 3 2" xfId="384"/>
    <cellStyle name="Normal 7 2 3 2 2" xfId="838"/>
    <cellStyle name="Normal 7 2 3 2 2 2" xfId="1973"/>
    <cellStyle name="Normal 7 2 3 2 2 2 2" xfId="5393"/>
    <cellStyle name="Normal 7 2 3 2 2 2 3" xfId="7665"/>
    <cellStyle name="Normal 7 2 3 2 2 2 4" xfId="9937"/>
    <cellStyle name="Normal 7 2 3 2 2 3" xfId="4258"/>
    <cellStyle name="Normal 7 2 3 2 2 4" xfId="6530"/>
    <cellStyle name="Normal 7 2 3 2 2 5" xfId="8802"/>
    <cellStyle name="Normal 7 2 3 2 3" xfId="1519"/>
    <cellStyle name="Normal 7 2 3 2 3 2" xfId="4939"/>
    <cellStyle name="Normal 7 2 3 2 3 3" xfId="7211"/>
    <cellStyle name="Normal 7 2 3 2 3 4" xfId="9483"/>
    <cellStyle name="Normal 7 2 3 2 4" xfId="3804"/>
    <cellStyle name="Normal 7 2 3 2 5" xfId="6076"/>
    <cellStyle name="Normal 7 2 3 2 6" xfId="8348"/>
    <cellStyle name="Normal 7 2 3 3" xfId="1065"/>
    <cellStyle name="Normal 7 2 3 3 2" xfId="2200"/>
    <cellStyle name="Normal 7 2 3 3 2 2" xfId="5620"/>
    <cellStyle name="Normal 7 2 3 3 2 3" xfId="7892"/>
    <cellStyle name="Normal 7 2 3 3 2 4" xfId="10164"/>
    <cellStyle name="Normal 7 2 3 3 3" xfId="4485"/>
    <cellStyle name="Normal 7 2 3 3 4" xfId="6757"/>
    <cellStyle name="Normal 7 2 3 3 5" xfId="9029"/>
    <cellStyle name="Normal 7 2 3 4" xfId="611"/>
    <cellStyle name="Normal 7 2 3 4 2" xfId="1746"/>
    <cellStyle name="Normal 7 2 3 4 2 2" xfId="5166"/>
    <cellStyle name="Normal 7 2 3 4 2 3" xfId="7438"/>
    <cellStyle name="Normal 7 2 3 4 2 4" xfId="9710"/>
    <cellStyle name="Normal 7 2 3 4 3" xfId="4031"/>
    <cellStyle name="Normal 7 2 3 4 4" xfId="6303"/>
    <cellStyle name="Normal 7 2 3 4 5" xfId="8575"/>
    <cellStyle name="Normal 7 2 3 5" xfId="1292"/>
    <cellStyle name="Normal 7 2 3 5 2" xfId="4712"/>
    <cellStyle name="Normal 7 2 3 5 3" xfId="6984"/>
    <cellStyle name="Normal 7 2 3 5 4" xfId="9256"/>
    <cellStyle name="Normal 7 2 3 6" xfId="3577"/>
    <cellStyle name="Normal 7 2 3 7" xfId="5849"/>
    <cellStyle name="Normal 7 2 3 8" xfId="8121"/>
    <cellStyle name="Normal 7 2 4" xfId="272"/>
    <cellStyle name="Normal 7 2 4 2" xfId="499"/>
    <cellStyle name="Normal 7 2 4 2 2" xfId="953"/>
    <cellStyle name="Normal 7 2 4 2 2 2" xfId="2088"/>
    <cellStyle name="Normal 7 2 4 2 2 2 2" xfId="5508"/>
    <cellStyle name="Normal 7 2 4 2 2 2 3" xfId="7780"/>
    <cellStyle name="Normal 7 2 4 2 2 2 4" xfId="10052"/>
    <cellStyle name="Normal 7 2 4 2 2 3" xfId="4373"/>
    <cellStyle name="Normal 7 2 4 2 2 4" xfId="6645"/>
    <cellStyle name="Normal 7 2 4 2 2 5" xfId="8917"/>
    <cellStyle name="Normal 7 2 4 2 3" xfId="1634"/>
    <cellStyle name="Normal 7 2 4 2 3 2" xfId="5054"/>
    <cellStyle name="Normal 7 2 4 2 3 3" xfId="7326"/>
    <cellStyle name="Normal 7 2 4 2 3 4" xfId="9598"/>
    <cellStyle name="Normal 7 2 4 2 4" xfId="3919"/>
    <cellStyle name="Normal 7 2 4 2 5" xfId="6191"/>
    <cellStyle name="Normal 7 2 4 2 6" xfId="8463"/>
    <cellStyle name="Normal 7 2 4 3" xfId="1180"/>
    <cellStyle name="Normal 7 2 4 3 2" xfId="2315"/>
    <cellStyle name="Normal 7 2 4 3 2 2" xfId="5735"/>
    <cellStyle name="Normal 7 2 4 3 2 3" xfId="8007"/>
    <cellStyle name="Normal 7 2 4 3 2 4" xfId="10279"/>
    <cellStyle name="Normal 7 2 4 3 3" xfId="4600"/>
    <cellStyle name="Normal 7 2 4 3 4" xfId="6872"/>
    <cellStyle name="Normal 7 2 4 3 5" xfId="9144"/>
    <cellStyle name="Normal 7 2 4 4" xfId="726"/>
    <cellStyle name="Normal 7 2 4 4 2" xfId="1861"/>
    <cellStyle name="Normal 7 2 4 4 2 2" xfId="5281"/>
    <cellStyle name="Normal 7 2 4 4 2 3" xfId="7553"/>
    <cellStyle name="Normal 7 2 4 4 2 4" xfId="9825"/>
    <cellStyle name="Normal 7 2 4 4 3" xfId="4146"/>
    <cellStyle name="Normal 7 2 4 4 4" xfId="6418"/>
    <cellStyle name="Normal 7 2 4 4 5" xfId="8690"/>
    <cellStyle name="Normal 7 2 4 5" xfId="1407"/>
    <cellStyle name="Normal 7 2 4 5 2" xfId="4827"/>
    <cellStyle name="Normal 7 2 4 5 3" xfId="7099"/>
    <cellStyle name="Normal 7 2 4 5 4" xfId="9371"/>
    <cellStyle name="Normal 7 2 4 6" xfId="3692"/>
    <cellStyle name="Normal 7 2 4 7" xfId="5964"/>
    <cellStyle name="Normal 7 2 4 8" xfId="8236"/>
    <cellStyle name="Normal 7 2 5" xfId="328"/>
    <cellStyle name="Normal 7 2 5 2" xfId="782"/>
    <cellStyle name="Normal 7 2 5 2 2" xfId="1917"/>
    <cellStyle name="Normal 7 2 5 2 2 2" xfId="5337"/>
    <cellStyle name="Normal 7 2 5 2 2 3" xfId="7609"/>
    <cellStyle name="Normal 7 2 5 2 2 4" xfId="9881"/>
    <cellStyle name="Normal 7 2 5 2 3" xfId="4202"/>
    <cellStyle name="Normal 7 2 5 2 4" xfId="6474"/>
    <cellStyle name="Normal 7 2 5 2 5" xfId="8746"/>
    <cellStyle name="Normal 7 2 5 3" xfId="1463"/>
    <cellStyle name="Normal 7 2 5 3 2" xfId="4883"/>
    <cellStyle name="Normal 7 2 5 3 3" xfId="7155"/>
    <cellStyle name="Normal 7 2 5 3 4" xfId="9427"/>
    <cellStyle name="Normal 7 2 5 4" xfId="3748"/>
    <cellStyle name="Normal 7 2 5 5" xfId="6020"/>
    <cellStyle name="Normal 7 2 5 6" xfId="8292"/>
    <cellStyle name="Normal 7 2 6" xfId="1009"/>
    <cellStyle name="Normal 7 2 6 2" xfId="2144"/>
    <cellStyle name="Normal 7 2 6 2 2" xfId="5564"/>
    <cellStyle name="Normal 7 2 6 2 3" xfId="7836"/>
    <cellStyle name="Normal 7 2 6 2 4" xfId="10108"/>
    <cellStyle name="Normal 7 2 6 3" xfId="4429"/>
    <cellStyle name="Normal 7 2 6 4" xfId="6701"/>
    <cellStyle name="Normal 7 2 6 5" xfId="8973"/>
    <cellStyle name="Normal 7 2 7" xfId="555"/>
    <cellStyle name="Normal 7 2 7 2" xfId="1690"/>
    <cellStyle name="Normal 7 2 7 2 2" xfId="5110"/>
    <cellStyle name="Normal 7 2 7 2 3" xfId="7382"/>
    <cellStyle name="Normal 7 2 7 2 4" xfId="9654"/>
    <cellStyle name="Normal 7 2 7 3" xfId="3975"/>
    <cellStyle name="Normal 7 2 7 4" xfId="6247"/>
    <cellStyle name="Normal 7 2 7 5" xfId="8519"/>
    <cellStyle name="Normal 7 2 8" xfId="1236"/>
    <cellStyle name="Normal 7 2 8 2" xfId="4656"/>
    <cellStyle name="Normal 7 2 8 3" xfId="6928"/>
    <cellStyle name="Normal 7 2 8 4" xfId="9200"/>
    <cellStyle name="Normal 7 2 9" xfId="3521"/>
    <cellStyle name="Normal 7 3" xfId="174"/>
    <cellStyle name="Normal 7 3 2" xfId="412"/>
    <cellStyle name="Normal 7 3 2 2" xfId="866"/>
    <cellStyle name="Normal 7 3 2 2 2" xfId="2001"/>
    <cellStyle name="Normal 7 3 2 2 2 2" xfId="5421"/>
    <cellStyle name="Normal 7 3 2 2 2 3" xfId="7693"/>
    <cellStyle name="Normal 7 3 2 2 2 4" xfId="9965"/>
    <cellStyle name="Normal 7 3 2 2 3" xfId="4286"/>
    <cellStyle name="Normal 7 3 2 2 4" xfId="6558"/>
    <cellStyle name="Normal 7 3 2 2 5" xfId="8830"/>
    <cellStyle name="Normal 7 3 2 3" xfId="1547"/>
    <cellStyle name="Normal 7 3 2 3 2" xfId="4967"/>
    <cellStyle name="Normal 7 3 2 3 3" xfId="7239"/>
    <cellStyle name="Normal 7 3 2 3 4" xfId="9511"/>
    <cellStyle name="Normal 7 3 2 4" xfId="3832"/>
    <cellStyle name="Normal 7 3 2 5" xfId="6104"/>
    <cellStyle name="Normal 7 3 2 6" xfId="8376"/>
    <cellStyle name="Normal 7 3 3" xfId="1093"/>
    <cellStyle name="Normal 7 3 3 2" xfId="2228"/>
    <cellStyle name="Normal 7 3 3 2 2" xfId="5648"/>
    <cellStyle name="Normal 7 3 3 2 3" xfId="7920"/>
    <cellStyle name="Normal 7 3 3 2 4" xfId="10192"/>
    <cellStyle name="Normal 7 3 3 3" xfId="4513"/>
    <cellStyle name="Normal 7 3 3 4" xfId="6785"/>
    <cellStyle name="Normal 7 3 3 5" xfId="9057"/>
    <cellStyle name="Normal 7 3 4" xfId="639"/>
    <cellStyle name="Normal 7 3 4 2" xfId="1774"/>
    <cellStyle name="Normal 7 3 4 2 2" xfId="5194"/>
    <cellStyle name="Normal 7 3 4 2 3" xfId="7466"/>
    <cellStyle name="Normal 7 3 4 2 4" xfId="9738"/>
    <cellStyle name="Normal 7 3 4 3" xfId="4059"/>
    <cellStyle name="Normal 7 3 4 4" xfId="6331"/>
    <cellStyle name="Normal 7 3 4 5" xfId="8603"/>
    <cellStyle name="Normal 7 3 5" xfId="1320"/>
    <cellStyle name="Normal 7 3 5 2" xfId="4740"/>
    <cellStyle name="Normal 7 3 5 3" xfId="7012"/>
    <cellStyle name="Normal 7 3 5 4" xfId="9284"/>
    <cellStyle name="Normal 7 3 6" xfId="3605"/>
    <cellStyle name="Normal 7 3 7" xfId="5877"/>
    <cellStyle name="Normal 7 3 8" xfId="8149"/>
    <cellStyle name="Normal 7 4" xfId="118"/>
    <cellStyle name="Normal 7 4 2" xfId="356"/>
    <cellStyle name="Normal 7 4 2 2" xfId="810"/>
    <cellStyle name="Normal 7 4 2 2 2" xfId="1945"/>
    <cellStyle name="Normal 7 4 2 2 2 2" xfId="5365"/>
    <cellStyle name="Normal 7 4 2 2 2 3" xfId="7637"/>
    <cellStyle name="Normal 7 4 2 2 2 4" xfId="9909"/>
    <cellStyle name="Normal 7 4 2 2 3" xfId="4230"/>
    <cellStyle name="Normal 7 4 2 2 4" xfId="6502"/>
    <cellStyle name="Normal 7 4 2 2 5" xfId="8774"/>
    <cellStyle name="Normal 7 4 2 3" xfId="1491"/>
    <cellStyle name="Normal 7 4 2 3 2" xfId="4911"/>
    <cellStyle name="Normal 7 4 2 3 3" xfId="7183"/>
    <cellStyle name="Normal 7 4 2 3 4" xfId="9455"/>
    <cellStyle name="Normal 7 4 2 4" xfId="3776"/>
    <cellStyle name="Normal 7 4 2 5" xfId="6048"/>
    <cellStyle name="Normal 7 4 2 6" xfId="8320"/>
    <cellStyle name="Normal 7 4 3" xfId="1037"/>
    <cellStyle name="Normal 7 4 3 2" xfId="2172"/>
    <cellStyle name="Normal 7 4 3 2 2" xfId="5592"/>
    <cellStyle name="Normal 7 4 3 2 3" xfId="7864"/>
    <cellStyle name="Normal 7 4 3 2 4" xfId="10136"/>
    <cellStyle name="Normal 7 4 3 3" xfId="4457"/>
    <cellStyle name="Normal 7 4 3 4" xfId="6729"/>
    <cellStyle name="Normal 7 4 3 5" xfId="9001"/>
    <cellStyle name="Normal 7 4 4" xfId="583"/>
    <cellStyle name="Normal 7 4 4 2" xfId="1718"/>
    <cellStyle name="Normal 7 4 4 2 2" xfId="5138"/>
    <cellStyle name="Normal 7 4 4 2 3" xfId="7410"/>
    <cellStyle name="Normal 7 4 4 2 4" xfId="9682"/>
    <cellStyle name="Normal 7 4 4 3" xfId="4003"/>
    <cellStyle name="Normal 7 4 4 4" xfId="6275"/>
    <cellStyle name="Normal 7 4 4 5" xfId="8547"/>
    <cellStyle name="Normal 7 4 5" xfId="1264"/>
    <cellStyle name="Normal 7 4 5 2" xfId="4684"/>
    <cellStyle name="Normal 7 4 5 3" xfId="6956"/>
    <cellStyle name="Normal 7 4 5 4" xfId="9228"/>
    <cellStyle name="Normal 7 4 6" xfId="3549"/>
    <cellStyle name="Normal 7 4 7" xfId="5821"/>
    <cellStyle name="Normal 7 4 8" xfId="8093"/>
    <cellStyle name="Normal 7 5" xfId="244"/>
    <cellStyle name="Normal 7 5 2" xfId="471"/>
    <cellStyle name="Normal 7 5 2 2" xfId="925"/>
    <cellStyle name="Normal 7 5 2 2 2" xfId="2060"/>
    <cellStyle name="Normal 7 5 2 2 2 2" xfId="5480"/>
    <cellStyle name="Normal 7 5 2 2 2 3" xfId="7752"/>
    <cellStyle name="Normal 7 5 2 2 2 4" xfId="10024"/>
    <cellStyle name="Normal 7 5 2 2 3" xfId="4345"/>
    <cellStyle name="Normal 7 5 2 2 4" xfId="6617"/>
    <cellStyle name="Normal 7 5 2 2 5" xfId="8889"/>
    <cellStyle name="Normal 7 5 2 3" xfId="1606"/>
    <cellStyle name="Normal 7 5 2 3 2" xfId="5026"/>
    <cellStyle name="Normal 7 5 2 3 3" xfId="7298"/>
    <cellStyle name="Normal 7 5 2 3 4" xfId="9570"/>
    <cellStyle name="Normal 7 5 2 4" xfId="3891"/>
    <cellStyle name="Normal 7 5 2 5" xfId="6163"/>
    <cellStyle name="Normal 7 5 2 6" xfId="8435"/>
    <cellStyle name="Normal 7 5 3" xfId="1152"/>
    <cellStyle name="Normal 7 5 3 2" xfId="2287"/>
    <cellStyle name="Normal 7 5 3 2 2" xfId="5707"/>
    <cellStyle name="Normal 7 5 3 2 3" xfId="7979"/>
    <cellStyle name="Normal 7 5 3 2 4" xfId="10251"/>
    <cellStyle name="Normal 7 5 3 3" xfId="4572"/>
    <cellStyle name="Normal 7 5 3 4" xfId="6844"/>
    <cellStyle name="Normal 7 5 3 5" xfId="9116"/>
    <cellStyle name="Normal 7 5 4" xfId="698"/>
    <cellStyle name="Normal 7 5 4 2" xfId="1833"/>
    <cellStyle name="Normal 7 5 4 2 2" xfId="5253"/>
    <cellStyle name="Normal 7 5 4 2 3" xfId="7525"/>
    <cellStyle name="Normal 7 5 4 2 4" xfId="9797"/>
    <cellStyle name="Normal 7 5 4 3" xfId="4118"/>
    <cellStyle name="Normal 7 5 4 4" xfId="6390"/>
    <cellStyle name="Normal 7 5 4 5" xfId="8662"/>
    <cellStyle name="Normal 7 5 5" xfId="1379"/>
    <cellStyle name="Normal 7 5 5 2" xfId="4799"/>
    <cellStyle name="Normal 7 5 5 3" xfId="7071"/>
    <cellStyle name="Normal 7 5 5 4" xfId="9343"/>
    <cellStyle name="Normal 7 5 6" xfId="3664"/>
    <cellStyle name="Normal 7 5 7" xfId="5936"/>
    <cellStyle name="Normal 7 5 8" xfId="8208"/>
    <cellStyle name="Normal 7 6" xfId="300"/>
    <cellStyle name="Normal 7 6 2" xfId="754"/>
    <cellStyle name="Normal 7 6 2 2" xfId="1889"/>
    <cellStyle name="Normal 7 6 2 2 2" xfId="5309"/>
    <cellStyle name="Normal 7 6 2 2 3" xfId="7581"/>
    <cellStyle name="Normal 7 6 2 2 4" xfId="9853"/>
    <cellStyle name="Normal 7 6 2 3" xfId="4174"/>
    <cellStyle name="Normal 7 6 2 4" xfId="6446"/>
    <cellStyle name="Normal 7 6 2 5" xfId="8718"/>
    <cellStyle name="Normal 7 6 3" xfId="1435"/>
    <cellStyle name="Normal 7 6 3 2" xfId="4855"/>
    <cellStyle name="Normal 7 6 3 3" xfId="7127"/>
    <cellStyle name="Normal 7 6 3 4" xfId="9399"/>
    <cellStyle name="Normal 7 6 4" xfId="3720"/>
    <cellStyle name="Normal 7 6 5" xfId="5992"/>
    <cellStyle name="Normal 7 6 6" xfId="8264"/>
    <cellStyle name="Normal 7 7" xfId="981"/>
    <cellStyle name="Normal 7 7 2" xfId="2116"/>
    <cellStyle name="Normal 7 7 2 2" xfId="5536"/>
    <cellStyle name="Normal 7 7 2 3" xfId="7808"/>
    <cellStyle name="Normal 7 7 2 4" xfId="10080"/>
    <cellStyle name="Normal 7 7 3" xfId="4401"/>
    <cellStyle name="Normal 7 7 4" xfId="6673"/>
    <cellStyle name="Normal 7 7 5" xfId="8945"/>
    <cellStyle name="Normal 7 8" xfId="527"/>
    <cellStyle name="Normal 7 8 2" xfId="1662"/>
    <cellStyle name="Normal 7 8 2 2" xfId="5082"/>
    <cellStyle name="Normal 7 8 2 3" xfId="7354"/>
    <cellStyle name="Normal 7 8 2 4" xfId="9626"/>
    <cellStyle name="Normal 7 8 3" xfId="3947"/>
    <cellStyle name="Normal 7 8 4" xfId="6219"/>
    <cellStyle name="Normal 7 8 5" xfId="8491"/>
    <cellStyle name="Normal 7 9" xfId="1208"/>
    <cellStyle name="Normal 7 9 2" xfId="4628"/>
    <cellStyle name="Normal 7 9 3" xfId="6900"/>
    <cellStyle name="Normal 7 9 4" xfId="9172"/>
    <cellStyle name="Normal 8" xfId="62"/>
    <cellStyle name="Normal 8 10" xfId="3495"/>
    <cellStyle name="Normal 8 11" xfId="5767"/>
    <cellStyle name="Normal 8 12" xfId="8039"/>
    <cellStyle name="Normal 8 13" xfId="13167"/>
    <cellStyle name="Normal 8 2" xfId="92"/>
    <cellStyle name="Normal 8 2 10" xfId="5795"/>
    <cellStyle name="Normal 8 2 11" xfId="8067"/>
    <cellStyle name="Normal 8 2 12" xfId="13168"/>
    <cellStyle name="Normal 8 2 2" xfId="204"/>
    <cellStyle name="Normal 8 2 2 2" xfId="442"/>
    <cellStyle name="Normal 8 2 2 2 2" xfId="896"/>
    <cellStyle name="Normal 8 2 2 2 2 2" xfId="2031"/>
    <cellStyle name="Normal 8 2 2 2 2 2 2" xfId="5451"/>
    <cellStyle name="Normal 8 2 2 2 2 2 3" xfId="7723"/>
    <cellStyle name="Normal 8 2 2 2 2 2 4" xfId="9995"/>
    <cellStyle name="Normal 8 2 2 2 2 3" xfId="4316"/>
    <cellStyle name="Normal 8 2 2 2 2 4" xfId="6588"/>
    <cellStyle name="Normal 8 2 2 2 2 5" xfId="8860"/>
    <cellStyle name="Normal 8 2 2 2 3" xfId="1577"/>
    <cellStyle name="Normal 8 2 2 2 3 2" xfId="4997"/>
    <cellStyle name="Normal 8 2 2 2 3 3" xfId="7269"/>
    <cellStyle name="Normal 8 2 2 2 3 4" xfId="9541"/>
    <cellStyle name="Normal 8 2 2 2 4" xfId="3862"/>
    <cellStyle name="Normal 8 2 2 2 5" xfId="6134"/>
    <cellStyle name="Normal 8 2 2 2 6" xfId="8406"/>
    <cellStyle name="Normal 8 2 2 3" xfId="1123"/>
    <cellStyle name="Normal 8 2 2 3 2" xfId="2258"/>
    <cellStyle name="Normal 8 2 2 3 2 2" xfId="5678"/>
    <cellStyle name="Normal 8 2 2 3 2 3" xfId="7950"/>
    <cellStyle name="Normal 8 2 2 3 2 4" xfId="10222"/>
    <cellStyle name="Normal 8 2 2 3 3" xfId="4543"/>
    <cellStyle name="Normal 8 2 2 3 4" xfId="6815"/>
    <cellStyle name="Normal 8 2 2 3 5" xfId="9087"/>
    <cellStyle name="Normal 8 2 2 4" xfId="669"/>
    <cellStyle name="Normal 8 2 2 4 2" xfId="1804"/>
    <cellStyle name="Normal 8 2 2 4 2 2" xfId="5224"/>
    <cellStyle name="Normal 8 2 2 4 2 3" xfId="7496"/>
    <cellStyle name="Normal 8 2 2 4 2 4" xfId="9768"/>
    <cellStyle name="Normal 8 2 2 4 3" xfId="4089"/>
    <cellStyle name="Normal 8 2 2 4 4" xfId="6361"/>
    <cellStyle name="Normal 8 2 2 4 5" xfId="8633"/>
    <cellStyle name="Normal 8 2 2 5" xfId="1350"/>
    <cellStyle name="Normal 8 2 2 5 2" xfId="4770"/>
    <cellStyle name="Normal 8 2 2 5 3" xfId="7042"/>
    <cellStyle name="Normal 8 2 2 5 4" xfId="9314"/>
    <cellStyle name="Normal 8 2 2 6" xfId="3635"/>
    <cellStyle name="Normal 8 2 2 7" xfId="5907"/>
    <cellStyle name="Normal 8 2 2 8" xfId="8179"/>
    <cellStyle name="Normal 8 2 3" xfId="148"/>
    <cellStyle name="Normal 8 2 3 2" xfId="386"/>
    <cellStyle name="Normal 8 2 3 2 2" xfId="840"/>
    <cellStyle name="Normal 8 2 3 2 2 2" xfId="1975"/>
    <cellStyle name="Normal 8 2 3 2 2 2 2" xfId="5395"/>
    <cellStyle name="Normal 8 2 3 2 2 2 3" xfId="7667"/>
    <cellStyle name="Normal 8 2 3 2 2 2 4" xfId="9939"/>
    <cellStyle name="Normal 8 2 3 2 2 3" xfId="4260"/>
    <cellStyle name="Normal 8 2 3 2 2 4" xfId="6532"/>
    <cellStyle name="Normal 8 2 3 2 2 5" xfId="8804"/>
    <cellStyle name="Normal 8 2 3 2 3" xfId="1521"/>
    <cellStyle name="Normal 8 2 3 2 3 2" xfId="4941"/>
    <cellStyle name="Normal 8 2 3 2 3 3" xfId="7213"/>
    <cellStyle name="Normal 8 2 3 2 3 4" xfId="9485"/>
    <cellStyle name="Normal 8 2 3 2 4" xfId="3806"/>
    <cellStyle name="Normal 8 2 3 2 5" xfId="6078"/>
    <cellStyle name="Normal 8 2 3 2 6" xfId="8350"/>
    <cellStyle name="Normal 8 2 3 3" xfId="1067"/>
    <cellStyle name="Normal 8 2 3 3 2" xfId="2202"/>
    <cellStyle name="Normal 8 2 3 3 2 2" xfId="5622"/>
    <cellStyle name="Normal 8 2 3 3 2 3" xfId="7894"/>
    <cellStyle name="Normal 8 2 3 3 2 4" xfId="10166"/>
    <cellStyle name="Normal 8 2 3 3 3" xfId="4487"/>
    <cellStyle name="Normal 8 2 3 3 4" xfId="6759"/>
    <cellStyle name="Normal 8 2 3 3 5" xfId="9031"/>
    <cellStyle name="Normal 8 2 3 4" xfId="613"/>
    <cellStyle name="Normal 8 2 3 4 2" xfId="1748"/>
    <cellStyle name="Normal 8 2 3 4 2 2" xfId="5168"/>
    <cellStyle name="Normal 8 2 3 4 2 3" xfId="7440"/>
    <cellStyle name="Normal 8 2 3 4 2 4" xfId="9712"/>
    <cellStyle name="Normal 8 2 3 4 3" xfId="4033"/>
    <cellStyle name="Normal 8 2 3 4 4" xfId="6305"/>
    <cellStyle name="Normal 8 2 3 4 5" xfId="8577"/>
    <cellStyle name="Normal 8 2 3 5" xfId="1294"/>
    <cellStyle name="Normal 8 2 3 5 2" xfId="4714"/>
    <cellStyle name="Normal 8 2 3 5 3" xfId="6986"/>
    <cellStyle name="Normal 8 2 3 5 4" xfId="9258"/>
    <cellStyle name="Normal 8 2 3 6" xfId="3579"/>
    <cellStyle name="Normal 8 2 3 7" xfId="5851"/>
    <cellStyle name="Normal 8 2 3 8" xfId="8123"/>
    <cellStyle name="Normal 8 2 4" xfId="274"/>
    <cellStyle name="Normal 8 2 4 2" xfId="501"/>
    <cellStyle name="Normal 8 2 4 2 2" xfId="955"/>
    <cellStyle name="Normal 8 2 4 2 2 2" xfId="2090"/>
    <cellStyle name="Normal 8 2 4 2 2 2 2" xfId="5510"/>
    <cellStyle name="Normal 8 2 4 2 2 2 3" xfId="7782"/>
    <cellStyle name="Normal 8 2 4 2 2 2 4" xfId="10054"/>
    <cellStyle name="Normal 8 2 4 2 2 3" xfId="4375"/>
    <cellStyle name="Normal 8 2 4 2 2 4" xfId="6647"/>
    <cellStyle name="Normal 8 2 4 2 2 5" xfId="8919"/>
    <cellStyle name="Normal 8 2 4 2 3" xfId="1636"/>
    <cellStyle name="Normal 8 2 4 2 3 2" xfId="5056"/>
    <cellStyle name="Normal 8 2 4 2 3 3" xfId="7328"/>
    <cellStyle name="Normal 8 2 4 2 3 4" xfId="9600"/>
    <cellStyle name="Normal 8 2 4 2 4" xfId="3921"/>
    <cellStyle name="Normal 8 2 4 2 5" xfId="6193"/>
    <cellStyle name="Normal 8 2 4 2 6" xfId="8465"/>
    <cellStyle name="Normal 8 2 4 3" xfId="1182"/>
    <cellStyle name="Normal 8 2 4 3 2" xfId="2317"/>
    <cellStyle name="Normal 8 2 4 3 2 2" xfId="5737"/>
    <cellStyle name="Normal 8 2 4 3 2 3" xfId="8009"/>
    <cellStyle name="Normal 8 2 4 3 2 4" xfId="10281"/>
    <cellStyle name="Normal 8 2 4 3 3" xfId="4602"/>
    <cellStyle name="Normal 8 2 4 3 4" xfId="6874"/>
    <cellStyle name="Normal 8 2 4 3 5" xfId="9146"/>
    <cellStyle name="Normal 8 2 4 4" xfId="728"/>
    <cellStyle name="Normal 8 2 4 4 2" xfId="1863"/>
    <cellStyle name="Normal 8 2 4 4 2 2" xfId="5283"/>
    <cellStyle name="Normal 8 2 4 4 2 3" xfId="7555"/>
    <cellStyle name="Normal 8 2 4 4 2 4" xfId="9827"/>
    <cellStyle name="Normal 8 2 4 4 3" xfId="4148"/>
    <cellStyle name="Normal 8 2 4 4 4" xfId="6420"/>
    <cellStyle name="Normal 8 2 4 4 5" xfId="8692"/>
    <cellStyle name="Normal 8 2 4 5" xfId="1409"/>
    <cellStyle name="Normal 8 2 4 5 2" xfId="4829"/>
    <cellStyle name="Normal 8 2 4 5 3" xfId="7101"/>
    <cellStyle name="Normal 8 2 4 5 4" xfId="9373"/>
    <cellStyle name="Normal 8 2 4 6" xfId="3694"/>
    <cellStyle name="Normal 8 2 4 7" xfId="5966"/>
    <cellStyle name="Normal 8 2 4 8" xfId="8238"/>
    <cellStyle name="Normal 8 2 5" xfId="330"/>
    <cellStyle name="Normal 8 2 5 2" xfId="784"/>
    <cellStyle name="Normal 8 2 5 2 2" xfId="1919"/>
    <cellStyle name="Normal 8 2 5 2 2 2" xfId="5339"/>
    <cellStyle name="Normal 8 2 5 2 2 3" xfId="7611"/>
    <cellStyle name="Normal 8 2 5 2 2 4" xfId="9883"/>
    <cellStyle name="Normal 8 2 5 2 3" xfId="4204"/>
    <cellStyle name="Normal 8 2 5 2 4" xfId="6476"/>
    <cellStyle name="Normal 8 2 5 2 5" xfId="8748"/>
    <cellStyle name="Normal 8 2 5 3" xfId="1465"/>
    <cellStyle name="Normal 8 2 5 3 2" xfId="4885"/>
    <cellStyle name="Normal 8 2 5 3 3" xfId="7157"/>
    <cellStyle name="Normal 8 2 5 3 4" xfId="9429"/>
    <cellStyle name="Normal 8 2 5 4" xfId="3750"/>
    <cellStyle name="Normal 8 2 5 5" xfId="6022"/>
    <cellStyle name="Normal 8 2 5 6" xfId="8294"/>
    <cellStyle name="Normal 8 2 6" xfId="1011"/>
    <cellStyle name="Normal 8 2 6 2" xfId="2146"/>
    <cellStyle name="Normal 8 2 6 2 2" xfId="5566"/>
    <cellStyle name="Normal 8 2 6 2 3" xfId="7838"/>
    <cellStyle name="Normal 8 2 6 2 4" xfId="10110"/>
    <cellStyle name="Normal 8 2 6 3" xfId="4431"/>
    <cellStyle name="Normal 8 2 6 4" xfId="6703"/>
    <cellStyle name="Normal 8 2 6 5" xfId="8975"/>
    <cellStyle name="Normal 8 2 7" xfId="557"/>
    <cellStyle name="Normal 8 2 7 2" xfId="1692"/>
    <cellStyle name="Normal 8 2 7 2 2" xfId="5112"/>
    <cellStyle name="Normal 8 2 7 2 3" xfId="7384"/>
    <cellStyle name="Normal 8 2 7 2 4" xfId="9656"/>
    <cellStyle name="Normal 8 2 7 3" xfId="3977"/>
    <cellStyle name="Normal 8 2 7 4" xfId="6249"/>
    <cellStyle name="Normal 8 2 7 5" xfId="8521"/>
    <cellStyle name="Normal 8 2 8" xfId="1238"/>
    <cellStyle name="Normal 8 2 8 2" xfId="4658"/>
    <cellStyle name="Normal 8 2 8 3" xfId="6930"/>
    <cellStyle name="Normal 8 2 8 4" xfId="9202"/>
    <cellStyle name="Normal 8 2 9" xfId="3523"/>
    <cellStyle name="Normal 8 3" xfId="176"/>
    <cellStyle name="Normal 8 3 2" xfId="414"/>
    <cellStyle name="Normal 8 3 2 2" xfId="868"/>
    <cellStyle name="Normal 8 3 2 2 2" xfId="2003"/>
    <cellStyle name="Normal 8 3 2 2 2 2" xfId="5423"/>
    <cellStyle name="Normal 8 3 2 2 2 3" xfId="7695"/>
    <cellStyle name="Normal 8 3 2 2 2 4" xfId="9967"/>
    <cellStyle name="Normal 8 3 2 2 3" xfId="4288"/>
    <cellStyle name="Normal 8 3 2 2 4" xfId="6560"/>
    <cellStyle name="Normal 8 3 2 2 5" xfId="8832"/>
    <cellStyle name="Normal 8 3 2 3" xfId="1549"/>
    <cellStyle name="Normal 8 3 2 3 2" xfId="4969"/>
    <cellStyle name="Normal 8 3 2 3 3" xfId="7241"/>
    <cellStyle name="Normal 8 3 2 3 4" xfId="9513"/>
    <cellStyle name="Normal 8 3 2 4" xfId="3834"/>
    <cellStyle name="Normal 8 3 2 5" xfId="6106"/>
    <cellStyle name="Normal 8 3 2 6" xfId="8378"/>
    <cellStyle name="Normal 8 3 3" xfId="1095"/>
    <cellStyle name="Normal 8 3 3 2" xfId="2230"/>
    <cellStyle name="Normal 8 3 3 2 2" xfId="5650"/>
    <cellStyle name="Normal 8 3 3 2 3" xfId="7922"/>
    <cellStyle name="Normal 8 3 3 2 4" xfId="10194"/>
    <cellStyle name="Normal 8 3 3 3" xfId="4515"/>
    <cellStyle name="Normal 8 3 3 4" xfId="6787"/>
    <cellStyle name="Normal 8 3 3 5" xfId="9059"/>
    <cellStyle name="Normal 8 3 4" xfId="641"/>
    <cellStyle name="Normal 8 3 4 2" xfId="1776"/>
    <cellStyle name="Normal 8 3 4 2 2" xfId="5196"/>
    <cellStyle name="Normal 8 3 4 2 3" xfId="7468"/>
    <cellStyle name="Normal 8 3 4 2 4" xfId="9740"/>
    <cellStyle name="Normal 8 3 4 3" xfId="4061"/>
    <cellStyle name="Normal 8 3 4 4" xfId="6333"/>
    <cellStyle name="Normal 8 3 4 5" xfId="8605"/>
    <cellStyle name="Normal 8 3 5" xfId="1322"/>
    <cellStyle name="Normal 8 3 5 2" xfId="4742"/>
    <cellStyle name="Normal 8 3 5 3" xfId="7014"/>
    <cellStyle name="Normal 8 3 5 4" xfId="9286"/>
    <cellStyle name="Normal 8 3 6" xfId="3607"/>
    <cellStyle name="Normal 8 3 7" xfId="5879"/>
    <cellStyle name="Normal 8 3 8" xfId="8151"/>
    <cellStyle name="Normal 8 4" xfId="120"/>
    <cellStyle name="Normal 8 4 2" xfId="358"/>
    <cellStyle name="Normal 8 4 2 2" xfId="812"/>
    <cellStyle name="Normal 8 4 2 2 2" xfId="1947"/>
    <cellStyle name="Normal 8 4 2 2 2 2" xfId="5367"/>
    <cellStyle name="Normal 8 4 2 2 2 3" xfId="7639"/>
    <cellStyle name="Normal 8 4 2 2 2 4" xfId="9911"/>
    <cellStyle name="Normal 8 4 2 2 3" xfId="4232"/>
    <cellStyle name="Normal 8 4 2 2 4" xfId="6504"/>
    <cellStyle name="Normal 8 4 2 2 5" xfId="8776"/>
    <cellStyle name="Normal 8 4 2 3" xfId="1493"/>
    <cellStyle name="Normal 8 4 2 3 2" xfId="4913"/>
    <cellStyle name="Normal 8 4 2 3 3" xfId="7185"/>
    <cellStyle name="Normal 8 4 2 3 4" xfId="9457"/>
    <cellStyle name="Normal 8 4 2 4" xfId="3778"/>
    <cellStyle name="Normal 8 4 2 5" xfId="6050"/>
    <cellStyle name="Normal 8 4 2 6" xfId="8322"/>
    <cellStyle name="Normal 8 4 3" xfId="1039"/>
    <cellStyle name="Normal 8 4 3 2" xfId="2174"/>
    <cellStyle name="Normal 8 4 3 2 2" xfId="5594"/>
    <cellStyle name="Normal 8 4 3 2 3" xfId="7866"/>
    <cellStyle name="Normal 8 4 3 2 4" xfId="10138"/>
    <cellStyle name="Normal 8 4 3 3" xfId="4459"/>
    <cellStyle name="Normal 8 4 3 4" xfId="6731"/>
    <cellStyle name="Normal 8 4 3 5" xfId="9003"/>
    <cellStyle name="Normal 8 4 4" xfId="585"/>
    <cellStyle name="Normal 8 4 4 2" xfId="1720"/>
    <cellStyle name="Normal 8 4 4 2 2" xfId="5140"/>
    <cellStyle name="Normal 8 4 4 2 3" xfId="7412"/>
    <cellStyle name="Normal 8 4 4 2 4" xfId="9684"/>
    <cellStyle name="Normal 8 4 4 3" xfId="4005"/>
    <cellStyle name="Normal 8 4 4 4" xfId="6277"/>
    <cellStyle name="Normal 8 4 4 5" xfId="8549"/>
    <cellStyle name="Normal 8 4 5" xfId="1266"/>
    <cellStyle name="Normal 8 4 5 2" xfId="4686"/>
    <cellStyle name="Normal 8 4 5 3" xfId="6958"/>
    <cellStyle name="Normal 8 4 5 4" xfId="9230"/>
    <cellStyle name="Normal 8 4 6" xfId="3551"/>
    <cellStyle name="Normal 8 4 7" xfId="5823"/>
    <cellStyle name="Normal 8 4 8" xfId="8095"/>
    <cellStyle name="Normal 8 5" xfId="246"/>
    <cellStyle name="Normal 8 5 2" xfId="473"/>
    <cellStyle name="Normal 8 5 2 2" xfId="927"/>
    <cellStyle name="Normal 8 5 2 2 2" xfId="2062"/>
    <cellStyle name="Normal 8 5 2 2 2 2" xfId="5482"/>
    <cellStyle name="Normal 8 5 2 2 2 3" xfId="7754"/>
    <cellStyle name="Normal 8 5 2 2 2 4" xfId="10026"/>
    <cellStyle name="Normal 8 5 2 2 3" xfId="4347"/>
    <cellStyle name="Normal 8 5 2 2 4" xfId="6619"/>
    <cellStyle name="Normal 8 5 2 2 5" xfId="8891"/>
    <cellStyle name="Normal 8 5 2 3" xfId="1608"/>
    <cellStyle name="Normal 8 5 2 3 2" xfId="5028"/>
    <cellStyle name="Normal 8 5 2 3 3" xfId="7300"/>
    <cellStyle name="Normal 8 5 2 3 4" xfId="9572"/>
    <cellStyle name="Normal 8 5 2 4" xfId="3893"/>
    <cellStyle name="Normal 8 5 2 5" xfId="6165"/>
    <cellStyle name="Normal 8 5 2 6" xfId="8437"/>
    <cellStyle name="Normal 8 5 3" xfId="1154"/>
    <cellStyle name="Normal 8 5 3 2" xfId="2289"/>
    <cellStyle name="Normal 8 5 3 2 2" xfId="5709"/>
    <cellStyle name="Normal 8 5 3 2 3" xfId="7981"/>
    <cellStyle name="Normal 8 5 3 2 4" xfId="10253"/>
    <cellStyle name="Normal 8 5 3 3" xfId="4574"/>
    <cellStyle name="Normal 8 5 3 4" xfId="6846"/>
    <cellStyle name="Normal 8 5 3 5" xfId="9118"/>
    <cellStyle name="Normal 8 5 4" xfId="700"/>
    <cellStyle name="Normal 8 5 4 2" xfId="1835"/>
    <cellStyle name="Normal 8 5 4 2 2" xfId="5255"/>
    <cellStyle name="Normal 8 5 4 2 3" xfId="7527"/>
    <cellStyle name="Normal 8 5 4 2 4" xfId="9799"/>
    <cellStyle name="Normal 8 5 4 3" xfId="4120"/>
    <cellStyle name="Normal 8 5 4 4" xfId="6392"/>
    <cellStyle name="Normal 8 5 4 5" xfId="8664"/>
    <cellStyle name="Normal 8 5 5" xfId="1381"/>
    <cellStyle name="Normal 8 5 5 2" xfId="4801"/>
    <cellStyle name="Normal 8 5 5 3" xfId="7073"/>
    <cellStyle name="Normal 8 5 5 4" xfId="9345"/>
    <cellStyle name="Normal 8 5 6" xfId="3666"/>
    <cellStyle name="Normal 8 5 7" xfId="5938"/>
    <cellStyle name="Normal 8 5 8" xfId="8210"/>
    <cellStyle name="Normal 8 6" xfId="302"/>
    <cellStyle name="Normal 8 6 2" xfId="756"/>
    <cellStyle name="Normal 8 6 2 2" xfId="1891"/>
    <cellStyle name="Normal 8 6 2 2 2" xfId="5311"/>
    <cellStyle name="Normal 8 6 2 2 3" xfId="7583"/>
    <cellStyle name="Normal 8 6 2 2 4" xfId="9855"/>
    <cellStyle name="Normal 8 6 2 3" xfId="4176"/>
    <cellStyle name="Normal 8 6 2 4" xfId="6448"/>
    <cellStyle name="Normal 8 6 2 5" xfId="8720"/>
    <cellStyle name="Normal 8 6 3" xfId="1437"/>
    <cellStyle name="Normal 8 6 3 2" xfId="4857"/>
    <cellStyle name="Normal 8 6 3 3" xfId="7129"/>
    <cellStyle name="Normal 8 6 3 4" xfId="9401"/>
    <cellStyle name="Normal 8 6 4" xfId="3722"/>
    <cellStyle name="Normal 8 6 5" xfId="5994"/>
    <cellStyle name="Normal 8 6 6" xfId="8266"/>
    <cellStyle name="Normal 8 7" xfId="983"/>
    <cellStyle name="Normal 8 7 2" xfId="2118"/>
    <cellStyle name="Normal 8 7 2 2" xfId="5538"/>
    <cellStyle name="Normal 8 7 2 3" xfId="7810"/>
    <cellStyle name="Normal 8 7 2 4" xfId="10082"/>
    <cellStyle name="Normal 8 7 3" xfId="4403"/>
    <cellStyle name="Normal 8 7 4" xfId="6675"/>
    <cellStyle name="Normal 8 7 5" xfId="8947"/>
    <cellStyle name="Normal 8 8" xfId="529"/>
    <cellStyle name="Normal 8 8 2" xfId="1664"/>
    <cellStyle name="Normal 8 8 2 2" xfId="5084"/>
    <cellStyle name="Normal 8 8 2 3" xfId="7356"/>
    <cellStyle name="Normal 8 8 2 4" xfId="9628"/>
    <cellStyle name="Normal 8 8 3" xfId="3949"/>
    <cellStyle name="Normal 8 8 4" xfId="6221"/>
    <cellStyle name="Normal 8 8 5" xfId="8493"/>
    <cellStyle name="Normal 8 9" xfId="1210"/>
    <cellStyle name="Normal 8 9 2" xfId="4630"/>
    <cellStyle name="Normal 8 9 3" xfId="6902"/>
    <cellStyle name="Normal 8 9 4" xfId="9174"/>
    <cellStyle name="Normal 9" xfId="64"/>
    <cellStyle name="Normal 9 10" xfId="3497"/>
    <cellStyle name="Normal 9 11" xfId="5769"/>
    <cellStyle name="Normal 9 12" xfId="8041"/>
    <cellStyle name="Normal 9 2" xfId="94"/>
    <cellStyle name="Normal 9 2 10" xfId="5797"/>
    <cellStyle name="Normal 9 2 11" xfId="8069"/>
    <cellStyle name="Normal 9 2 2" xfId="206"/>
    <cellStyle name="Normal 9 2 2 2" xfId="444"/>
    <cellStyle name="Normal 9 2 2 2 2" xfId="898"/>
    <cellStyle name="Normal 9 2 2 2 2 2" xfId="2033"/>
    <cellStyle name="Normal 9 2 2 2 2 2 2" xfId="5453"/>
    <cellStyle name="Normal 9 2 2 2 2 2 3" xfId="7725"/>
    <cellStyle name="Normal 9 2 2 2 2 2 4" xfId="9997"/>
    <cellStyle name="Normal 9 2 2 2 2 3" xfId="4318"/>
    <cellStyle name="Normal 9 2 2 2 2 4" xfId="6590"/>
    <cellStyle name="Normal 9 2 2 2 2 5" xfId="8862"/>
    <cellStyle name="Normal 9 2 2 2 3" xfId="1579"/>
    <cellStyle name="Normal 9 2 2 2 3 2" xfId="4999"/>
    <cellStyle name="Normal 9 2 2 2 3 3" xfId="7271"/>
    <cellStyle name="Normal 9 2 2 2 3 4" xfId="9543"/>
    <cellStyle name="Normal 9 2 2 2 4" xfId="3864"/>
    <cellStyle name="Normal 9 2 2 2 5" xfId="6136"/>
    <cellStyle name="Normal 9 2 2 2 6" xfId="8408"/>
    <cellStyle name="Normal 9 2 2 3" xfId="1125"/>
    <cellStyle name="Normal 9 2 2 3 2" xfId="2260"/>
    <cellStyle name="Normal 9 2 2 3 2 2" xfId="5680"/>
    <cellStyle name="Normal 9 2 2 3 2 3" xfId="7952"/>
    <cellStyle name="Normal 9 2 2 3 2 4" xfId="10224"/>
    <cellStyle name="Normal 9 2 2 3 3" xfId="4545"/>
    <cellStyle name="Normal 9 2 2 3 4" xfId="6817"/>
    <cellStyle name="Normal 9 2 2 3 5" xfId="9089"/>
    <cellStyle name="Normal 9 2 2 4" xfId="671"/>
    <cellStyle name="Normal 9 2 2 4 2" xfId="1806"/>
    <cellStyle name="Normal 9 2 2 4 2 2" xfId="5226"/>
    <cellStyle name="Normal 9 2 2 4 2 3" xfId="7498"/>
    <cellStyle name="Normal 9 2 2 4 2 4" xfId="9770"/>
    <cellStyle name="Normal 9 2 2 4 3" xfId="4091"/>
    <cellStyle name="Normal 9 2 2 4 4" xfId="6363"/>
    <cellStyle name="Normal 9 2 2 4 5" xfId="8635"/>
    <cellStyle name="Normal 9 2 2 5" xfId="1352"/>
    <cellStyle name="Normal 9 2 2 5 2" xfId="4772"/>
    <cellStyle name="Normal 9 2 2 5 3" xfId="7044"/>
    <cellStyle name="Normal 9 2 2 5 4" xfId="9316"/>
    <cellStyle name="Normal 9 2 2 6" xfId="3637"/>
    <cellStyle name="Normal 9 2 2 7" xfId="5909"/>
    <cellStyle name="Normal 9 2 2 8" xfId="8181"/>
    <cellStyle name="Normal 9 2 3" xfId="150"/>
    <cellStyle name="Normal 9 2 3 2" xfId="388"/>
    <cellStyle name="Normal 9 2 3 2 2" xfId="842"/>
    <cellStyle name="Normal 9 2 3 2 2 2" xfId="1977"/>
    <cellStyle name="Normal 9 2 3 2 2 2 2" xfId="5397"/>
    <cellStyle name="Normal 9 2 3 2 2 2 3" xfId="7669"/>
    <cellStyle name="Normal 9 2 3 2 2 2 4" xfId="9941"/>
    <cellStyle name="Normal 9 2 3 2 2 3" xfId="4262"/>
    <cellStyle name="Normal 9 2 3 2 2 4" xfId="6534"/>
    <cellStyle name="Normal 9 2 3 2 2 5" xfId="8806"/>
    <cellStyle name="Normal 9 2 3 2 3" xfId="1523"/>
    <cellStyle name="Normal 9 2 3 2 3 2" xfId="4943"/>
    <cellStyle name="Normal 9 2 3 2 3 3" xfId="7215"/>
    <cellStyle name="Normal 9 2 3 2 3 4" xfId="9487"/>
    <cellStyle name="Normal 9 2 3 2 4" xfId="3808"/>
    <cellStyle name="Normal 9 2 3 2 5" xfId="6080"/>
    <cellStyle name="Normal 9 2 3 2 6" xfId="8352"/>
    <cellStyle name="Normal 9 2 3 3" xfId="1069"/>
    <cellStyle name="Normal 9 2 3 3 2" xfId="2204"/>
    <cellStyle name="Normal 9 2 3 3 2 2" xfId="5624"/>
    <cellStyle name="Normal 9 2 3 3 2 3" xfId="7896"/>
    <cellStyle name="Normal 9 2 3 3 2 4" xfId="10168"/>
    <cellStyle name="Normal 9 2 3 3 3" xfId="4489"/>
    <cellStyle name="Normal 9 2 3 3 4" xfId="6761"/>
    <cellStyle name="Normal 9 2 3 3 5" xfId="9033"/>
    <cellStyle name="Normal 9 2 3 4" xfId="615"/>
    <cellStyle name="Normal 9 2 3 4 2" xfId="1750"/>
    <cellStyle name="Normal 9 2 3 4 2 2" xfId="5170"/>
    <cellStyle name="Normal 9 2 3 4 2 3" xfId="7442"/>
    <cellStyle name="Normal 9 2 3 4 2 4" xfId="9714"/>
    <cellStyle name="Normal 9 2 3 4 3" xfId="4035"/>
    <cellStyle name="Normal 9 2 3 4 4" xfId="6307"/>
    <cellStyle name="Normal 9 2 3 4 5" xfId="8579"/>
    <cellStyle name="Normal 9 2 3 5" xfId="1296"/>
    <cellStyle name="Normal 9 2 3 5 2" xfId="4716"/>
    <cellStyle name="Normal 9 2 3 5 3" xfId="6988"/>
    <cellStyle name="Normal 9 2 3 5 4" xfId="9260"/>
    <cellStyle name="Normal 9 2 3 6" xfId="3581"/>
    <cellStyle name="Normal 9 2 3 7" xfId="5853"/>
    <cellStyle name="Normal 9 2 3 8" xfId="8125"/>
    <cellStyle name="Normal 9 2 4" xfId="276"/>
    <cellStyle name="Normal 9 2 4 2" xfId="503"/>
    <cellStyle name="Normal 9 2 4 2 2" xfId="957"/>
    <cellStyle name="Normal 9 2 4 2 2 2" xfId="2092"/>
    <cellStyle name="Normal 9 2 4 2 2 2 2" xfId="5512"/>
    <cellStyle name="Normal 9 2 4 2 2 2 3" xfId="7784"/>
    <cellStyle name="Normal 9 2 4 2 2 2 4" xfId="10056"/>
    <cellStyle name="Normal 9 2 4 2 2 3" xfId="4377"/>
    <cellStyle name="Normal 9 2 4 2 2 4" xfId="6649"/>
    <cellStyle name="Normal 9 2 4 2 2 5" xfId="8921"/>
    <cellStyle name="Normal 9 2 4 2 3" xfId="1638"/>
    <cellStyle name="Normal 9 2 4 2 3 2" xfId="5058"/>
    <cellStyle name="Normal 9 2 4 2 3 3" xfId="7330"/>
    <cellStyle name="Normal 9 2 4 2 3 4" xfId="9602"/>
    <cellStyle name="Normal 9 2 4 2 4" xfId="3923"/>
    <cellStyle name="Normal 9 2 4 2 5" xfId="6195"/>
    <cellStyle name="Normal 9 2 4 2 6" xfId="8467"/>
    <cellStyle name="Normal 9 2 4 3" xfId="1184"/>
    <cellStyle name="Normal 9 2 4 3 2" xfId="2319"/>
    <cellStyle name="Normal 9 2 4 3 2 2" xfId="5739"/>
    <cellStyle name="Normal 9 2 4 3 2 3" xfId="8011"/>
    <cellStyle name="Normal 9 2 4 3 2 4" xfId="10283"/>
    <cellStyle name="Normal 9 2 4 3 3" xfId="4604"/>
    <cellStyle name="Normal 9 2 4 3 4" xfId="6876"/>
    <cellStyle name="Normal 9 2 4 3 5" xfId="9148"/>
    <cellStyle name="Normal 9 2 4 4" xfId="730"/>
    <cellStyle name="Normal 9 2 4 4 2" xfId="1865"/>
    <cellStyle name="Normal 9 2 4 4 2 2" xfId="5285"/>
    <cellStyle name="Normal 9 2 4 4 2 3" xfId="7557"/>
    <cellStyle name="Normal 9 2 4 4 2 4" xfId="9829"/>
    <cellStyle name="Normal 9 2 4 4 3" xfId="4150"/>
    <cellStyle name="Normal 9 2 4 4 4" xfId="6422"/>
    <cellStyle name="Normal 9 2 4 4 5" xfId="8694"/>
    <cellStyle name="Normal 9 2 4 5" xfId="1411"/>
    <cellStyle name="Normal 9 2 4 5 2" xfId="4831"/>
    <cellStyle name="Normal 9 2 4 5 3" xfId="7103"/>
    <cellStyle name="Normal 9 2 4 5 4" xfId="9375"/>
    <cellStyle name="Normal 9 2 4 6" xfId="3696"/>
    <cellStyle name="Normal 9 2 4 7" xfId="5968"/>
    <cellStyle name="Normal 9 2 4 8" xfId="8240"/>
    <cellStyle name="Normal 9 2 5" xfId="332"/>
    <cellStyle name="Normal 9 2 5 2" xfId="786"/>
    <cellStyle name="Normal 9 2 5 2 2" xfId="1921"/>
    <cellStyle name="Normal 9 2 5 2 2 2" xfId="5341"/>
    <cellStyle name="Normal 9 2 5 2 2 3" xfId="7613"/>
    <cellStyle name="Normal 9 2 5 2 2 4" xfId="9885"/>
    <cellStyle name="Normal 9 2 5 2 3" xfId="4206"/>
    <cellStyle name="Normal 9 2 5 2 4" xfId="6478"/>
    <cellStyle name="Normal 9 2 5 2 5" xfId="8750"/>
    <cellStyle name="Normal 9 2 5 3" xfId="1467"/>
    <cellStyle name="Normal 9 2 5 3 2" xfId="4887"/>
    <cellStyle name="Normal 9 2 5 3 3" xfId="7159"/>
    <cellStyle name="Normal 9 2 5 3 4" xfId="9431"/>
    <cellStyle name="Normal 9 2 5 4" xfId="3752"/>
    <cellStyle name="Normal 9 2 5 5" xfId="6024"/>
    <cellStyle name="Normal 9 2 5 6" xfId="8296"/>
    <cellStyle name="Normal 9 2 6" xfId="1013"/>
    <cellStyle name="Normal 9 2 6 2" xfId="2148"/>
    <cellStyle name="Normal 9 2 6 2 2" xfId="5568"/>
    <cellStyle name="Normal 9 2 6 2 3" xfId="7840"/>
    <cellStyle name="Normal 9 2 6 2 4" xfId="10112"/>
    <cellStyle name="Normal 9 2 6 3" xfId="4433"/>
    <cellStyle name="Normal 9 2 6 4" xfId="6705"/>
    <cellStyle name="Normal 9 2 6 5" xfId="8977"/>
    <cellStyle name="Normal 9 2 7" xfId="559"/>
    <cellStyle name="Normal 9 2 7 2" xfId="1694"/>
    <cellStyle name="Normal 9 2 7 2 2" xfId="5114"/>
    <cellStyle name="Normal 9 2 7 2 3" xfId="7386"/>
    <cellStyle name="Normal 9 2 7 2 4" xfId="9658"/>
    <cellStyle name="Normal 9 2 7 3" xfId="3979"/>
    <cellStyle name="Normal 9 2 7 4" xfId="6251"/>
    <cellStyle name="Normal 9 2 7 5" xfId="8523"/>
    <cellStyle name="Normal 9 2 8" xfId="1240"/>
    <cellStyle name="Normal 9 2 8 2" xfId="4660"/>
    <cellStyle name="Normal 9 2 8 3" xfId="6932"/>
    <cellStyle name="Normal 9 2 8 4" xfId="9204"/>
    <cellStyle name="Normal 9 2 9" xfId="3525"/>
    <cellStyle name="Normal 9 3" xfId="178"/>
    <cellStyle name="Normal 9 3 2" xfId="416"/>
    <cellStyle name="Normal 9 3 2 2" xfId="870"/>
    <cellStyle name="Normal 9 3 2 2 2" xfId="2005"/>
    <cellStyle name="Normal 9 3 2 2 2 2" xfId="5425"/>
    <cellStyle name="Normal 9 3 2 2 2 3" xfId="7697"/>
    <cellStyle name="Normal 9 3 2 2 2 4" xfId="9969"/>
    <cellStyle name="Normal 9 3 2 2 3" xfId="4290"/>
    <cellStyle name="Normal 9 3 2 2 4" xfId="6562"/>
    <cellStyle name="Normal 9 3 2 2 5" xfId="8834"/>
    <cellStyle name="Normal 9 3 2 3" xfId="1551"/>
    <cellStyle name="Normal 9 3 2 3 2" xfId="4971"/>
    <cellStyle name="Normal 9 3 2 3 3" xfId="7243"/>
    <cellStyle name="Normal 9 3 2 3 4" xfId="9515"/>
    <cellStyle name="Normal 9 3 2 4" xfId="3836"/>
    <cellStyle name="Normal 9 3 2 5" xfId="6108"/>
    <cellStyle name="Normal 9 3 2 6" xfId="8380"/>
    <cellStyle name="Normal 9 3 3" xfId="1097"/>
    <cellStyle name="Normal 9 3 3 2" xfId="2232"/>
    <cellStyle name="Normal 9 3 3 2 2" xfId="5652"/>
    <cellStyle name="Normal 9 3 3 2 3" xfId="7924"/>
    <cellStyle name="Normal 9 3 3 2 4" xfId="10196"/>
    <cellStyle name="Normal 9 3 3 3" xfId="4517"/>
    <cellStyle name="Normal 9 3 3 4" xfId="6789"/>
    <cellStyle name="Normal 9 3 3 5" xfId="9061"/>
    <cellStyle name="Normal 9 3 4" xfId="643"/>
    <cellStyle name="Normal 9 3 4 2" xfId="1778"/>
    <cellStyle name="Normal 9 3 4 2 2" xfId="5198"/>
    <cellStyle name="Normal 9 3 4 2 3" xfId="7470"/>
    <cellStyle name="Normal 9 3 4 2 4" xfId="9742"/>
    <cellStyle name="Normal 9 3 4 3" xfId="4063"/>
    <cellStyle name="Normal 9 3 4 4" xfId="6335"/>
    <cellStyle name="Normal 9 3 4 5" xfId="8607"/>
    <cellStyle name="Normal 9 3 5" xfId="1324"/>
    <cellStyle name="Normal 9 3 5 2" xfId="4744"/>
    <cellStyle name="Normal 9 3 5 3" xfId="7016"/>
    <cellStyle name="Normal 9 3 5 4" xfId="9288"/>
    <cellStyle name="Normal 9 3 6" xfId="3609"/>
    <cellStyle name="Normal 9 3 7" xfId="5881"/>
    <cellStyle name="Normal 9 3 8" xfId="8153"/>
    <cellStyle name="Normal 9 4" xfId="122"/>
    <cellStyle name="Normal 9 4 2" xfId="360"/>
    <cellStyle name="Normal 9 4 2 2" xfId="814"/>
    <cellStyle name="Normal 9 4 2 2 2" xfId="1949"/>
    <cellStyle name="Normal 9 4 2 2 2 2" xfId="5369"/>
    <cellStyle name="Normal 9 4 2 2 2 3" xfId="7641"/>
    <cellStyle name="Normal 9 4 2 2 2 4" xfId="9913"/>
    <cellStyle name="Normal 9 4 2 2 3" xfId="4234"/>
    <cellStyle name="Normal 9 4 2 2 4" xfId="6506"/>
    <cellStyle name="Normal 9 4 2 2 5" xfId="8778"/>
    <cellStyle name="Normal 9 4 2 3" xfId="1495"/>
    <cellStyle name="Normal 9 4 2 3 2" xfId="4915"/>
    <cellStyle name="Normal 9 4 2 3 3" xfId="7187"/>
    <cellStyle name="Normal 9 4 2 3 4" xfId="9459"/>
    <cellStyle name="Normal 9 4 2 4" xfId="3780"/>
    <cellStyle name="Normal 9 4 2 5" xfId="6052"/>
    <cellStyle name="Normal 9 4 2 6" xfId="8324"/>
    <cellStyle name="Normal 9 4 3" xfId="1041"/>
    <cellStyle name="Normal 9 4 3 2" xfId="2176"/>
    <cellStyle name="Normal 9 4 3 2 2" xfId="5596"/>
    <cellStyle name="Normal 9 4 3 2 3" xfId="7868"/>
    <cellStyle name="Normal 9 4 3 2 4" xfId="10140"/>
    <cellStyle name="Normal 9 4 3 3" xfId="4461"/>
    <cellStyle name="Normal 9 4 3 4" xfId="6733"/>
    <cellStyle name="Normal 9 4 3 5" xfId="9005"/>
    <cellStyle name="Normal 9 4 4" xfId="587"/>
    <cellStyle name="Normal 9 4 4 2" xfId="1722"/>
    <cellStyle name="Normal 9 4 4 2 2" xfId="5142"/>
    <cellStyle name="Normal 9 4 4 2 3" xfId="7414"/>
    <cellStyle name="Normal 9 4 4 2 4" xfId="9686"/>
    <cellStyle name="Normal 9 4 4 3" xfId="4007"/>
    <cellStyle name="Normal 9 4 4 4" xfId="6279"/>
    <cellStyle name="Normal 9 4 4 5" xfId="8551"/>
    <cellStyle name="Normal 9 4 5" xfId="1268"/>
    <cellStyle name="Normal 9 4 5 2" xfId="4688"/>
    <cellStyle name="Normal 9 4 5 3" xfId="6960"/>
    <cellStyle name="Normal 9 4 5 4" xfId="9232"/>
    <cellStyle name="Normal 9 4 6" xfId="3553"/>
    <cellStyle name="Normal 9 4 7" xfId="5825"/>
    <cellStyle name="Normal 9 4 8" xfId="8097"/>
    <cellStyle name="Normal 9 5" xfId="248"/>
    <cellStyle name="Normal 9 5 2" xfId="475"/>
    <cellStyle name="Normal 9 5 2 2" xfId="929"/>
    <cellStyle name="Normal 9 5 2 2 2" xfId="2064"/>
    <cellStyle name="Normal 9 5 2 2 2 2" xfId="5484"/>
    <cellStyle name="Normal 9 5 2 2 2 3" xfId="7756"/>
    <cellStyle name="Normal 9 5 2 2 2 4" xfId="10028"/>
    <cellStyle name="Normal 9 5 2 2 3" xfId="4349"/>
    <cellStyle name="Normal 9 5 2 2 4" xfId="6621"/>
    <cellStyle name="Normal 9 5 2 2 5" xfId="8893"/>
    <cellStyle name="Normal 9 5 2 3" xfId="1610"/>
    <cellStyle name="Normal 9 5 2 3 2" xfId="5030"/>
    <cellStyle name="Normal 9 5 2 3 3" xfId="7302"/>
    <cellStyle name="Normal 9 5 2 3 4" xfId="9574"/>
    <cellStyle name="Normal 9 5 2 4" xfId="3895"/>
    <cellStyle name="Normal 9 5 2 5" xfId="6167"/>
    <cellStyle name="Normal 9 5 2 6" xfId="8439"/>
    <cellStyle name="Normal 9 5 3" xfId="1156"/>
    <cellStyle name="Normal 9 5 3 2" xfId="2291"/>
    <cellStyle name="Normal 9 5 3 2 2" xfId="5711"/>
    <cellStyle name="Normal 9 5 3 2 3" xfId="7983"/>
    <cellStyle name="Normal 9 5 3 2 4" xfId="10255"/>
    <cellStyle name="Normal 9 5 3 3" xfId="4576"/>
    <cellStyle name="Normal 9 5 3 4" xfId="6848"/>
    <cellStyle name="Normal 9 5 3 5" xfId="9120"/>
    <cellStyle name="Normal 9 5 4" xfId="702"/>
    <cellStyle name="Normal 9 5 4 2" xfId="1837"/>
    <cellStyle name="Normal 9 5 4 2 2" xfId="5257"/>
    <cellStyle name="Normal 9 5 4 2 3" xfId="7529"/>
    <cellStyle name="Normal 9 5 4 2 4" xfId="9801"/>
    <cellStyle name="Normal 9 5 4 3" xfId="4122"/>
    <cellStyle name="Normal 9 5 4 4" xfId="6394"/>
    <cellStyle name="Normal 9 5 4 5" xfId="8666"/>
    <cellStyle name="Normal 9 5 5" xfId="1383"/>
    <cellStyle name="Normal 9 5 5 2" xfId="4803"/>
    <cellStyle name="Normal 9 5 5 3" xfId="7075"/>
    <cellStyle name="Normal 9 5 5 4" xfId="9347"/>
    <cellStyle name="Normal 9 5 6" xfId="3668"/>
    <cellStyle name="Normal 9 5 7" xfId="5940"/>
    <cellStyle name="Normal 9 5 8" xfId="8212"/>
    <cellStyle name="Normal 9 6" xfId="304"/>
    <cellStyle name="Normal 9 6 2" xfId="758"/>
    <cellStyle name="Normal 9 6 2 2" xfId="1893"/>
    <cellStyle name="Normal 9 6 2 2 2" xfId="5313"/>
    <cellStyle name="Normal 9 6 2 2 3" xfId="7585"/>
    <cellStyle name="Normal 9 6 2 2 4" xfId="9857"/>
    <cellStyle name="Normal 9 6 2 3" xfId="4178"/>
    <cellStyle name="Normal 9 6 2 4" xfId="6450"/>
    <cellStyle name="Normal 9 6 2 5" xfId="8722"/>
    <cellStyle name="Normal 9 6 3" xfId="1439"/>
    <cellStyle name="Normal 9 6 3 2" xfId="4859"/>
    <cellStyle name="Normal 9 6 3 3" xfId="7131"/>
    <cellStyle name="Normal 9 6 3 4" xfId="9403"/>
    <cellStyle name="Normal 9 6 4" xfId="3724"/>
    <cellStyle name="Normal 9 6 5" xfId="5996"/>
    <cellStyle name="Normal 9 6 6" xfId="8268"/>
    <cellStyle name="Normal 9 7" xfId="985"/>
    <cellStyle name="Normal 9 7 2" xfId="2120"/>
    <cellStyle name="Normal 9 7 2 2" xfId="5540"/>
    <cellStyle name="Normal 9 7 2 3" xfId="7812"/>
    <cellStyle name="Normal 9 7 2 4" xfId="10084"/>
    <cellStyle name="Normal 9 7 3" xfId="4405"/>
    <cellStyle name="Normal 9 7 4" xfId="6677"/>
    <cellStyle name="Normal 9 7 5" xfId="8949"/>
    <cellStyle name="Normal 9 8" xfId="531"/>
    <cellStyle name="Normal 9 8 2" xfId="1666"/>
    <cellStyle name="Normal 9 8 2 2" xfId="5086"/>
    <cellStyle name="Normal 9 8 2 3" xfId="7358"/>
    <cellStyle name="Normal 9 8 2 4" xfId="9630"/>
    <cellStyle name="Normal 9 8 3" xfId="3951"/>
    <cellStyle name="Normal 9 8 4" xfId="6223"/>
    <cellStyle name="Normal 9 8 5" xfId="8495"/>
    <cellStyle name="Normal 9 9" xfId="1212"/>
    <cellStyle name="Normal 9 9 2" xfId="4632"/>
    <cellStyle name="Normal 9 9 3" xfId="6904"/>
    <cellStyle name="Normal 9 9 4" xfId="9176"/>
    <cellStyle name="Note" xfId="13146" builtinId="10" customBuiltin="1"/>
    <cellStyle name="Note 2" xfId="52"/>
    <cellStyle name="Note 2 10" xfId="3486"/>
    <cellStyle name="Note 2 11" xfId="5758"/>
    <cellStyle name="Note 2 12" xfId="8030"/>
    <cellStyle name="Note 2 2" xfId="83"/>
    <cellStyle name="Note 2 2 10" xfId="5786"/>
    <cellStyle name="Note 2 2 11" xfId="8058"/>
    <cellStyle name="Note 2 2 2" xfId="195"/>
    <cellStyle name="Note 2 2 2 2" xfId="433"/>
    <cellStyle name="Note 2 2 2 2 2" xfId="887"/>
    <cellStyle name="Note 2 2 2 2 2 2" xfId="2022"/>
    <cellStyle name="Note 2 2 2 2 2 2 2" xfId="5442"/>
    <cellStyle name="Note 2 2 2 2 2 2 3" xfId="7714"/>
    <cellStyle name="Note 2 2 2 2 2 2 4" xfId="9986"/>
    <cellStyle name="Note 2 2 2 2 2 3" xfId="4307"/>
    <cellStyle name="Note 2 2 2 2 2 4" xfId="6579"/>
    <cellStyle name="Note 2 2 2 2 2 5" xfId="8851"/>
    <cellStyle name="Note 2 2 2 2 3" xfId="1568"/>
    <cellStyle name="Note 2 2 2 2 3 2" xfId="4988"/>
    <cellStyle name="Note 2 2 2 2 3 3" xfId="7260"/>
    <cellStyle name="Note 2 2 2 2 3 4" xfId="9532"/>
    <cellStyle name="Note 2 2 2 2 4" xfId="3853"/>
    <cellStyle name="Note 2 2 2 2 5" xfId="6125"/>
    <cellStyle name="Note 2 2 2 2 6" xfId="8397"/>
    <cellStyle name="Note 2 2 2 3" xfId="1114"/>
    <cellStyle name="Note 2 2 2 3 2" xfId="2249"/>
    <cellStyle name="Note 2 2 2 3 2 2" xfId="5669"/>
    <cellStyle name="Note 2 2 2 3 2 3" xfId="7941"/>
    <cellStyle name="Note 2 2 2 3 2 4" xfId="10213"/>
    <cellStyle name="Note 2 2 2 3 3" xfId="4534"/>
    <cellStyle name="Note 2 2 2 3 4" xfId="6806"/>
    <cellStyle name="Note 2 2 2 3 5" xfId="9078"/>
    <cellStyle name="Note 2 2 2 4" xfId="660"/>
    <cellStyle name="Note 2 2 2 4 2" xfId="1795"/>
    <cellStyle name="Note 2 2 2 4 2 2" xfId="5215"/>
    <cellStyle name="Note 2 2 2 4 2 3" xfId="7487"/>
    <cellStyle name="Note 2 2 2 4 2 4" xfId="9759"/>
    <cellStyle name="Note 2 2 2 4 3" xfId="4080"/>
    <cellStyle name="Note 2 2 2 4 4" xfId="6352"/>
    <cellStyle name="Note 2 2 2 4 5" xfId="8624"/>
    <cellStyle name="Note 2 2 2 5" xfId="1341"/>
    <cellStyle name="Note 2 2 2 5 2" xfId="4761"/>
    <cellStyle name="Note 2 2 2 5 3" xfId="7033"/>
    <cellStyle name="Note 2 2 2 5 4" xfId="9305"/>
    <cellStyle name="Note 2 2 2 6" xfId="3626"/>
    <cellStyle name="Note 2 2 2 7" xfId="5898"/>
    <cellStyle name="Note 2 2 2 8" xfId="8170"/>
    <cellStyle name="Note 2 2 3" xfId="139"/>
    <cellStyle name="Note 2 2 3 2" xfId="377"/>
    <cellStyle name="Note 2 2 3 2 2" xfId="831"/>
    <cellStyle name="Note 2 2 3 2 2 2" xfId="1966"/>
    <cellStyle name="Note 2 2 3 2 2 2 2" xfId="5386"/>
    <cellStyle name="Note 2 2 3 2 2 2 3" xfId="7658"/>
    <cellStyle name="Note 2 2 3 2 2 2 4" xfId="9930"/>
    <cellStyle name="Note 2 2 3 2 2 3" xfId="4251"/>
    <cellStyle name="Note 2 2 3 2 2 4" xfId="6523"/>
    <cellStyle name="Note 2 2 3 2 2 5" xfId="8795"/>
    <cellStyle name="Note 2 2 3 2 3" xfId="1512"/>
    <cellStyle name="Note 2 2 3 2 3 2" xfId="4932"/>
    <cellStyle name="Note 2 2 3 2 3 3" xfId="7204"/>
    <cellStyle name="Note 2 2 3 2 3 4" xfId="9476"/>
    <cellStyle name="Note 2 2 3 2 4" xfId="3797"/>
    <cellStyle name="Note 2 2 3 2 5" xfId="6069"/>
    <cellStyle name="Note 2 2 3 2 6" xfId="8341"/>
    <cellStyle name="Note 2 2 3 3" xfId="1058"/>
    <cellStyle name="Note 2 2 3 3 2" xfId="2193"/>
    <cellStyle name="Note 2 2 3 3 2 2" xfId="5613"/>
    <cellStyle name="Note 2 2 3 3 2 3" xfId="7885"/>
    <cellStyle name="Note 2 2 3 3 2 4" xfId="10157"/>
    <cellStyle name="Note 2 2 3 3 3" xfId="4478"/>
    <cellStyle name="Note 2 2 3 3 4" xfId="6750"/>
    <cellStyle name="Note 2 2 3 3 5" xfId="9022"/>
    <cellStyle name="Note 2 2 3 4" xfId="604"/>
    <cellStyle name="Note 2 2 3 4 2" xfId="1739"/>
    <cellStyle name="Note 2 2 3 4 2 2" xfId="5159"/>
    <cellStyle name="Note 2 2 3 4 2 3" xfId="7431"/>
    <cellStyle name="Note 2 2 3 4 2 4" xfId="9703"/>
    <cellStyle name="Note 2 2 3 4 3" xfId="4024"/>
    <cellStyle name="Note 2 2 3 4 4" xfId="6296"/>
    <cellStyle name="Note 2 2 3 4 5" xfId="8568"/>
    <cellStyle name="Note 2 2 3 5" xfId="1285"/>
    <cellStyle name="Note 2 2 3 5 2" xfId="4705"/>
    <cellStyle name="Note 2 2 3 5 3" xfId="6977"/>
    <cellStyle name="Note 2 2 3 5 4" xfId="9249"/>
    <cellStyle name="Note 2 2 3 6" xfId="3570"/>
    <cellStyle name="Note 2 2 3 7" xfId="5842"/>
    <cellStyle name="Note 2 2 3 8" xfId="8114"/>
    <cellStyle name="Note 2 2 4" xfId="265"/>
    <cellStyle name="Note 2 2 4 2" xfId="492"/>
    <cellStyle name="Note 2 2 4 2 2" xfId="946"/>
    <cellStyle name="Note 2 2 4 2 2 2" xfId="2081"/>
    <cellStyle name="Note 2 2 4 2 2 2 2" xfId="5501"/>
    <cellStyle name="Note 2 2 4 2 2 2 3" xfId="7773"/>
    <cellStyle name="Note 2 2 4 2 2 2 4" xfId="10045"/>
    <cellStyle name="Note 2 2 4 2 2 3" xfId="4366"/>
    <cellStyle name="Note 2 2 4 2 2 4" xfId="6638"/>
    <cellStyle name="Note 2 2 4 2 2 5" xfId="8910"/>
    <cellStyle name="Note 2 2 4 2 3" xfId="1627"/>
    <cellStyle name="Note 2 2 4 2 3 2" xfId="5047"/>
    <cellStyle name="Note 2 2 4 2 3 3" xfId="7319"/>
    <cellStyle name="Note 2 2 4 2 3 4" xfId="9591"/>
    <cellStyle name="Note 2 2 4 2 4" xfId="3912"/>
    <cellStyle name="Note 2 2 4 2 5" xfId="6184"/>
    <cellStyle name="Note 2 2 4 2 6" xfId="8456"/>
    <cellStyle name="Note 2 2 4 3" xfId="1173"/>
    <cellStyle name="Note 2 2 4 3 2" xfId="2308"/>
    <cellStyle name="Note 2 2 4 3 2 2" xfId="5728"/>
    <cellStyle name="Note 2 2 4 3 2 3" xfId="8000"/>
    <cellStyle name="Note 2 2 4 3 2 4" xfId="10272"/>
    <cellStyle name="Note 2 2 4 3 3" xfId="4593"/>
    <cellStyle name="Note 2 2 4 3 4" xfId="6865"/>
    <cellStyle name="Note 2 2 4 3 5" xfId="9137"/>
    <cellStyle name="Note 2 2 4 4" xfId="719"/>
    <cellStyle name="Note 2 2 4 4 2" xfId="1854"/>
    <cellStyle name="Note 2 2 4 4 2 2" xfId="5274"/>
    <cellStyle name="Note 2 2 4 4 2 3" xfId="7546"/>
    <cellStyle name="Note 2 2 4 4 2 4" xfId="9818"/>
    <cellStyle name="Note 2 2 4 4 3" xfId="4139"/>
    <cellStyle name="Note 2 2 4 4 4" xfId="6411"/>
    <cellStyle name="Note 2 2 4 4 5" xfId="8683"/>
    <cellStyle name="Note 2 2 4 5" xfId="1400"/>
    <cellStyle name="Note 2 2 4 5 2" xfId="4820"/>
    <cellStyle name="Note 2 2 4 5 3" xfId="7092"/>
    <cellStyle name="Note 2 2 4 5 4" xfId="9364"/>
    <cellStyle name="Note 2 2 4 6" xfId="3685"/>
    <cellStyle name="Note 2 2 4 7" xfId="5957"/>
    <cellStyle name="Note 2 2 4 8" xfId="8229"/>
    <cellStyle name="Note 2 2 5" xfId="321"/>
    <cellStyle name="Note 2 2 5 2" xfId="775"/>
    <cellStyle name="Note 2 2 5 2 2" xfId="1910"/>
    <cellStyle name="Note 2 2 5 2 2 2" xfId="5330"/>
    <cellStyle name="Note 2 2 5 2 2 3" xfId="7602"/>
    <cellStyle name="Note 2 2 5 2 2 4" xfId="9874"/>
    <cellStyle name="Note 2 2 5 2 3" xfId="4195"/>
    <cellStyle name="Note 2 2 5 2 4" xfId="6467"/>
    <cellStyle name="Note 2 2 5 2 5" xfId="8739"/>
    <cellStyle name="Note 2 2 5 3" xfId="1456"/>
    <cellStyle name="Note 2 2 5 3 2" xfId="4876"/>
    <cellStyle name="Note 2 2 5 3 3" xfId="7148"/>
    <cellStyle name="Note 2 2 5 3 4" xfId="9420"/>
    <cellStyle name="Note 2 2 5 4" xfId="3741"/>
    <cellStyle name="Note 2 2 5 5" xfId="6013"/>
    <cellStyle name="Note 2 2 5 6" xfId="8285"/>
    <cellStyle name="Note 2 2 6" xfId="1002"/>
    <cellStyle name="Note 2 2 6 2" xfId="2137"/>
    <cellStyle name="Note 2 2 6 2 2" xfId="5557"/>
    <cellStyle name="Note 2 2 6 2 3" xfId="7829"/>
    <cellStyle name="Note 2 2 6 2 4" xfId="10101"/>
    <cellStyle name="Note 2 2 6 3" xfId="4422"/>
    <cellStyle name="Note 2 2 6 4" xfId="6694"/>
    <cellStyle name="Note 2 2 6 5" xfId="8966"/>
    <cellStyle name="Note 2 2 7" xfId="548"/>
    <cellStyle name="Note 2 2 7 2" xfId="1683"/>
    <cellStyle name="Note 2 2 7 2 2" xfId="5103"/>
    <cellStyle name="Note 2 2 7 2 3" xfId="7375"/>
    <cellStyle name="Note 2 2 7 2 4" xfId="9647"/>
    <cellStyle name="Note 2 2 7 3" xfId="3968"/>
    <cellStyle name="Note 2 2 7 4" xfId="6240"/>
    <cellStyle name="Note 2 2 7 5" xfId="8512"/>
    <cellStyle name="Note 2 2 8" xfId="1229"/>
    <cellStyle name="Note 2 2 8 2" xfId="4649"/>
    <cellStyle name="Note 2 2 8 3" xfId="6921"/>
    <cellStyle name="Note 2 2 8 4" xfId="9193"/>
    <cellStyle name="Note 2 2 9" xfId="3514"/>
    <cellStyle name="Note 2 3" xfId="167"/>
    <cellStyle name="Note 2 3 2" xfId="405"/>
    <cellStyle name="Note 2 3 2 2" xfId="859"/>
    <cellStyle name="Note 2 3 2 2 2" xfId="1994"/>
    <cellStyle name="Note 2 3 2 2 2 2" xfId="5414"/>
    <cellStyle name="Note 2 3 2 2 2 3" xfId="7686"/>
    <cellStyle name="Note 2 3 2 2 2 4" xfId="9958"/>
    <cellStyle name="Note 2 3 2 2 3" xfId="4279"/>
    <cellStyle name="Note 2 3 2 2 4" xfId="6551"/>
    <cellStyle name="Note 2 3 2 2 5" xfId="8823"/>
    <cellStyle name="Note 2 3 2 3" xfId="1540"/>
    <cellStyle name="Note 2 3 2 3 2" xfId="4960"/>
    <cellStyle name="Note 2 3 2 3 3" xfId="7232"/>
    <cellStyle name="Note 2 3 2 3 4" xfId="9504"/>
    <cellStyle name="Note 2 3 2 4" xfId="3825"/>
    <cellStyle name="Note 2 3 2 5" xfId="6097"/>
    <cellStyle name="Note 2 3 2 6" xfId="8369"/>
    <cellStyle name="Note 2 3 3" xfId="1086"/>
    <cellStyle name="Note 2 3 3 2" xfId="2221"/>
    <cellStyle name="Note 2 3 3 2 2" xfId="5641"/>
    <cellStyle name="Note 2 3 3 2 3" xfId="7913"/>
    <cellStyle name="Note 2 3 3 2 4" xfId="10185"/>
    <cellStyle name="Note 2 3 3 3" xfId="4506"/>
    <cellStyle name="Note 2 3 3 4" xfId="6778"/>
    <cellStyle name="Note 2 3 3 5" xfId="9050"/>
    <cellStyle name="Note 2 3 4" xfId="632"/>
    <cellStyle name="Note 2 3 4 2" xfId="1767"/>
    <cellStyle name="Note 2 3 4 2 2" xfId="5187"/>
    <cellStyle name="Note 2 3 4 2 3" xfId="7459"/>
    <cellStyle name="Note 2 3 4 2 4" xfId="9731"/>
    <cellStyle name="Note 2 3 4 3" xfId="4052"/>
    <cellStyle name="Note 2 3 4 4" xfId="6324"/>
    <cellStyle name="Note 2 3 4 5" xfId="8596"/>
    <cellStyle name="Note 2 3 5" xfId="1313"/>
    <cellStyle name="Note 2 3 5 2" xfId="4733"/>
    <cellStyle name="Note 2 3 5 3" xfId="7005"/>
    <cellStyle name="Note 2 3 5 4" xfId="9277"/>
    <cellStyle name="Note 2 3 6" xfId="3598"/>
    <cellStyle name="Note 2 3 7" xfId="5870"/>
    <cellStyle name="Note 2 3 8" xfId="8142"/>
    <cellStyle name="Note 2 4" xfId="111"/>
    <cellStyle name="Note 2 4 2" xfId="349"/>
    <cellStyle name="Note 2 4 2 2" xfId="803"/>
    <cellStyle name="Note 2 4 2 2 2" xfId="1938"/>
    <cellStyle name="Note 2 4 2 2 2 2" xfId="5358"/>
    <cellStyle name="Note 2 4 2 2 2 3" xfId="7630"/>
    <cellStyle name="Note 2 4 2 2 2 4" xfId="9902"/>
    <cellStyle name="Note 2 4 2 2 3" xfId="4223"/>
    <cellStyle name="Note 2 4 2 2 4" xfId="6495"/>
    <cellStyle name="Note 2 4 2 2 5" xfId="8767"/>
    <cellStyle name="Note 2 4 2 3" xfId="1484"/>
    <cellStyle name="Note 2 4 2 3 2" xfId="4904"/>
    <cellStyle name="Note 2 4 2 3 3" xfId="7176"/>
    <cellStyle name="Note 2 4 2 3 4" xfId="9448"/>
    <cellStyle name="Note 2 4 2 4" xfId="3769"/>
    <cellStyle name="Note 2 4 2 5" xfId="6041"/>
    <cellStyle name="Note 2 4 2 6" xfId="8313"/>
    <cellStyle name="Note 2 4 3" xfId="1030"/>
    <cellStyle name="Note 2 4 3 2" xfId="2165"/>
    <cellStyle name="Note 2 4 3 2 2" xfId="5585"/>
    <cellStyle name="Note 2 4 3 2 3" xfId="7857"/>
    <cellStyle name="Note 2 4 3 2 4" xfId="10129"/>
    <cellStyle name="Note 2 4 3 3" xfId="4450"/>
    <cellStyle name="Note 2 4 3 4" xfId="6722"/>
    <cellStyle name="Note 2 4 3 5" xfId="8994"/>
    <cellStyle name="Note 2 4 4" xfId="576"/>
    <cellStyle name="Note 2 4 4 2" xfId="1711"/>
    <cellStyle name="Note 2 4 4 2 2" xfId="5131"/>
    <cellStyle name="Note 2 4 4 2 3" xfId="7403"/>
    <cellStyle name="Note 2 4 4 2 4" xfId="9675"/>
    <cellStyle name="Note 2 4 4 3" xfId="3996"/>
    <cellStyle name="Note 2 4 4 4" xfId="6268"/>
    <cellStyle name="Note 2 4 4 5" xfId="8540"/>
    <cellStyle name="Note 2 4 5" xfId="1257"/>
    <cellStyle name="Note 2 4 5 2" xfId="4677"/>
    <cellStyle name="Note 2 4 5 3" xfId="6949"/>
    <cellStyle name="Note 2 4 5 4" xfId="9221"/>
    <cellStyle name="Note 2 4 6" xfId="3542"/>
    <cellStyle name="Note 2 4 7" xfId="5814"/>
    <cellStyle name="Note 2 4 8" xfId="8086"/>
    <cellStyle name="Note 2 5" xfId="237"/>
    <cellStyle name="Note 2 5 2" xfId="464"/>
    <cellStyle name="Note 2 5 2 2" xfId="918"/>
    <cellStyle name="Note 2 5 2 2 2" xfId="2053"/>
    <cellStyle name="Note 2 5 2 2 2 2" xfId="5473"/>
    <cellStyle name="Note 2 5 2 2 2 3" xfId="7745"/>
    <cellStyle name="Note 2 5 2 2 2 4" xfId="10017"/>
    <cellStyle name="Note 2 5 2 2 3" xfId="4338"/>
    <cellStyle name="Note 2 5 2 2 4" xfId="6610"/>
    <cellStyle name="Note 2 5 2 2 5" xfId="8882"/>
    <cellStyle name="Note 2 5 2 3" xfId="1599"/>
    <cellStyle name="Note 2 5 2 3 2" xfId="5019"/>
    <cellStyle name="Note 2 5 2 3 3" xfId="7291"/>
    <cellStyle name="Note 2 5 2 3 4" xfId="9563"/>
    <cellStyle name="Note 2 5 2 4" xfId="3884"/>
    <cellStyle name="Note 2 5 2 5" xfId="6156"/>
    <cellStyle name="Note 2 5 2 6" xfId="8428"/>
    <cellStyle name="Note 2 5 3" xfId="1145"/>
    <cellStyle name="Note 2 5 3 2" xfId="2280"/>
    <cellStyle name="Note 2 5 3 2 2" xfId="5700"/>
    <cellStyle name="Note 2 5 3 2 3" xfId="7972"/>
    <cellStyle name="Note 2 5 3 2 4" xfId="10244"/>
    <cellStyle name="Note 2 5 3 3" xfId="4565"/>
    <cellStyle name="Note 2 5 3 4" xfId="6837"/>
    <cellStyle name="Note 2 5 3 5" xfId="9109"/>
    <cellStyle name="Note 2 5 4" xfId="691"/>
    <cellStyle name="Note 2 5 4 2" xfId="1826"/>
    <cellStyle name="Note 2 5 4 2 2" xfId="5246"/>
    <cellStyle name="Note 2 5 4 2 3" xfId="7518"/>
    <cellStyle name="Note 2 5 4 2 4" xfId="9790"/>
    <cellStyle name="Note 2 5 4 3" xfId="4111"/>
    <cellStyle name="Note 2 5 4 4" xfId="6383"/>
    <cellStyle name="Note 2 5 4 5" xfId="8655"/>
    <cellStyle name="Note 2 5 5" xfId="1372"/>
    <cellStyle name="Note 2 5 5 2" xfId="4792"/>
    <cellStyle name="Note 2 5 5 3" xfId="7064"/>
    <cellStyle name="Note 2 5 5 4" xfId="9336"/>
    <cellStyle name="Note 2 5 6" xfId="3657"/>
    <cellStyle name="Note 2 5 7" xfId="5929"/>
    <cellStyle name="Note 2 5 8" xfId="8201"/>
    <cellStyle name="Note 2 6" xfId="293"/>
    <cellStyle name="Note 2 6 2" xfId="747"/>
    <cellStyle name="Note 2 6 2 2" xfId="1882"/>
    <cellStyle name="Note 2 6 2 2 2" xfId="5302"/>
    <cellStyle name="Note 2 6 2 2 3" xfId="7574"/>
    <cellStyle name="Note 2 6 2 2 4" xfId="9846"/>
    <cellStyle name="Note 2 6 2 3" xfId="4167"/>
    <cellStyle name="Note 2 6 2 4" xfId="6439"/>
    <cellStyle name="Note 2 6 2 5" xfId="8711"/>
    <cellStyle name="Note 2 6 3" xfId="1428"/>
    <cellStyle name="Note 2 6 3 2" xfId="4848"/>
    <cellStyle name="Note 2 6 3 3" xfId="7120"/>
    <cellStyle name="Note 2 6 3 4" xfId="9392"/>
    <cellStyle name="Note 2 6 4" xfId="3713"/>
    <cellStyle name="Note 2 6 5" xfId="5985"/>
    <cellStyle name="Note 2 6 6" xfId="8257"/>
    <cellStyle name="Note 2 7" xfId="974"/>
    <cellStyle name="Note 2 7 2" xfId="2109"/>
    <cellStyle name="Note 2 7 2 2" xfId="5529"/>
    <cellStyle name="Note 2 7 2 3" xfId="7801"/>
    <cellStyle name="Note 2 7 2 4" xfId="10073"/>
    <cellStyle name="Note 2 7 3" xfId="4394"/>
    <cellStyle name="Note 2 7 4" xfId="6666"/>
    <cellStyle name="Note 2 7 5" xfId="8938"/>
    <cellStyle name="Note 2 8" xfId="520"/>
    <cellStyle name="Note 2 8 2" xfId="1655"/>
    <cellStyle name="Note 2 8 2 2" xfId="5075"/>
    <cellStyle name="Note 2 8 2 3" xfId="7347"/>
    <cellStyle name="Note 2 8 2 4" xfId="9619"/>
    <cellStyle name="Note 2 8 3" xfId="3940"/>
    <cellStyle name="Note 2 8 4" xfId="6212"/>
    <cellStyle name="Note 2 8 5" xfId="8484"/>
    <cellStyle name="Note 2 9" xfId="1201"/>
    <cellStyle name="Note 2 9 2" xfId="4621"/>
    <cellStyle name="Note 2 9 3" xfId="6893"/>
    <cellStyle name="Note 2 9 4" xfId="9165"/>
    <cellStyle name="Output" xfId="13" builtinId="21" customBuiltin="1"/>
    <cellStyle name="Percent" xfId="6" builtinId="5"/>
    <cellStyle name="Percent 10" xfId="13326"/>
    <cellStyle name="Percent 10 2" xfId="13327"/>
    <cellStyle name="Percent 11" xfId="13328"/>
    <cellStyle name="Percent 11 2" xfId="13329"/>
    <cellStyle name="Percent 12" xfId="13330"/>
    <cellStyle name="Percent 12 2" xfId="13331"/>
    <cellStyle name="Percent 13" xfId="13332"/>
    <cellStyle name="Percent 14" xfId="13333"/>
    <cellStyle name="Percent 15" xfId="13334"/>
    <cellStyle name="Percent 16" xfId="13335"/>
    <cellStyle name="Percent 17" xfId="13336"/>
    <cellStyle name="Percent 18" xfId="13337"/>
    <cellStyle name="Percent 19" xfId="13338"/>
    <cellStyle name="Percent 2" xfId="227"/>
    <cellStyle name="Percent 2 2" xfId="2326"/>
    <cellStyle name="Percent 2 2 2" xfId="2942"/>
    <cellStyle name="Percent 20" xfId="13339"/>
    <cellStyle name="Percent 21" xfId="13340"/>
    <cellStyle name="Percent 22" xfId="13341"/>
    <cellStyle name="Percent 23" xfId="13342"/>
    <cellStyle name="Percent 24" xfId="13343"/>
    <cellStyle name="Percent 25" xfId="13344"/>
    <cellStyle name="Percent 26" xfId="13345"/>
    <cellStyle name="Percent 27" xfId="13346"/>
    <cellStyle name="Percent 28" xfId="13347"/>
    <cellStyle name="Percent 29" xfId="13348"/>
    <cellStyle name="Percent 3" xfId="212"/>
    <cellStyle name="Percent 3 2" xfId="450"/>
    <cellStyle name="Percent 3 2 2" xfId="904"/>
    <cellStyle name="Percent 3 2 2 2" xfId="2039"/>
    <cellStyle name="Percent 3 2 2 2 2" xfId="5459"/>
    <cellStyle name="Percent 3 2 2 2 3" xfId="7731"/>
    <cellStyle name="Percent 3 2 2 2 4" xfId="10003"/>
    <cellStyle name="Percent 3 2 2 3" xfId="4324"/>
    <cellStyle name="Percent 3 2 2 4" xfId="6596"/>
    <cellStyle name="Percent 3 2 2 5" xfId="8868"/>
    <cellStyle name="Percent 3 2 3" xfId="1585"/>
    <cellStyle name="Percent 3 2 3 2" xfId="5005"/>
    <cellStyle name="Percent 3 2 3 3" xfId="7277"/>
    <cellStyle name="Percent 3 2 3 4" xfId="9549"/>
    <cellStyle name="Percent 3 2 4" xfId="3870"/>
    <cellStyle name="Percent 3 2 5" xfId="6142"/>
    <cellStyle name="Percent 3 2 6" xfId="8414"/>
    <cellStyle name="Percent 3 3" xfId="1131"/>
    <cellStyle name="Percent 3 3 2" xfId="2266"/>
    <cellStyle name="Percent 3 3 2 2" xfId="5686"/>
    <cellStyle name="Percent 3 3 2 3" xfId="7958"/>
    <cellStyle name="Percent 3 3 2 4" xfId="10230"/>
    <cellStyle name="Percent 3 3 3" xfId="4551"/>
    <cellStyle name="Percent 3 3 4" xfId="6823"/>
    <cellStyle name="Percent 3 3 5" xfId="9095"/>
    <cellStyle name="Percent 3 4" xfId="677"/>
    <cellStyle name="Percent 3 4 2" xfId="1812"/>
    <cellStyle name="Percent 3 4 2 2" xfId="5232"/>
    <cellStyle name="Percent 3 4 2 3" xfId="7504"/>
    <cellStyle name="Percent 3 4 2 4" xfId="9776"/>
    <cellStyle name="Percent 3 4 3" xfId="4097"/>
    <cellStyle name="Percent 3 4 4" xfId="6369"/>
    <cellStyle name="Percent 3 4 5" xfId="8641"/>
    <cellStyle name="Percent 3 5" xfId="1358"/>
    <cellStyle name="Percent 3 5 2" xfId="4778"/>
    <cellStyle name="Percent 3 5 3" xfId="7050"/>
    <cellStyle name="Percent 3 5 4" xfId="9322"/>
    <cellStyle name="Percent 3 6" xfId="3643"/>
    <cellStyle name="Percent 3 7" xfId="5915"/>
    <cellStyle name="Percent 3 8" xfId="8187"/>
    <cellStyle name="Percent 30" xfId="13349"/>
    <cellStyle name="Percent 31" xfId="13350"/>
    <cellStyle name="Percent 32" xfId="13351"/>
    <cellStyle name="Percent 33" xfId="13352"/>
    <cellStyle name="Percent 34" xfId="13353"/>
    <cellStyle name="Percent 35" xfId="13354"/>
    <cellStyle name="Percent 36" xfId="13355"/>
    <cellStyle name="Percent 37" xfId="13356"/>
    <cellStyle name="Percent 38" xfId="13357"/>
    <cellStyle name="Percent 39" xfId="13358"/>
    <cellStyle name="Percent 4" xfId="40"/>
    <cellStyle name="Percent 4 2" xfId="13360"/>
    <cellStyle name="Percent 4 3" xfId="13187"/>
    <cellStyle name="Percent 4 4" xfId="13359"/>
    <cellStyle name="Percent 40" xfId="13361"/>
    <cellStyle name="Percent 41" xfId="13362"/>
    <cellStyle name="Percent 42" xfId="13363"/>
    <cellStyle name="Percent 42 10" xfId="13364"/>
    <cellStyle name="Percent 42 2" xfId="13365"/>
    <cellStyle name="Percent 42 3" xfId="13366"/>
    <cellStyle name="Percent 42 4" xfId="13367"/>
    <cellStyle name="Percent 42 5" xfId="13368"/>
    <cellStyle name="Percent 42 6" xfId="13369"/>
    <cellStyle name="Percent 42 7" xfId="13370"/>
    <cellStyle name="Percent 42 8" xfId="13371"/>
    <cellStyle name="Percent 42 9" xfId="13372"/>
    <cellStyle name="Percent 43" xfId="13373"/>
    <cellStyle name="Percent 44" xfId="13374"/>
    <cellStyle name="Percent 45" xfId="13375"/>
    <cellStyle name="Percent 46" xfId="13376"/>
    <cellStyle name="Percent 47" xfId="13377"/>
    <cellStyle name="Percent 48" xfId="13378"/>
    <cellStyle name="Percent 49" xfId="13379"/>
    <cellStyle name="Percent 5" xfId="2893"/>
    <cellStyle name="Percent 5 2" xfId="13381"/>
    <cellStyle name="Percent 5 3" xfId="13380"/>
    <cellStyle name="Percent 50" xfId="13382"/>
    <cellStyle name="Percent 51" xfId="13383"/>
    <cellStyle name="Percent 52" xfId="13384"/>
    <cellStyle name="Percent 53" xfId="13385"/>
    <cellStyle name="Percent 54" xfId="13386"/>
    <cellStyle name="Percent 55" xfId="13387"/>
    <cellStyle name="Percent 56" xfId="13388"/>
    <cellStyle name="Percent 57" xfId="13389"/>
    <cellStyle name="Percent 58" xfId="13185"/>
    <cellStyle name="Percent 6" xfId="13390"/>
    <cellStyle name="Percent 6 2" xfId="13391"/>
    <cellStyle name="Percent 7" xfId="13392"/>
    <cellStyle name="Percent 7 2" xfId="13393"/>
    <cellStyle name="Percent 8" xfId="13394"/>
    <cellStyle name="Percent 8 2" xfId="13395"/>
    <cellStyle name="Percent 9" xfId="13396"/>
    <cellStyle name="Percent 9 2" xfId="13397"/>
    <cellStyle name="Title" xfId="13144" builtinId="15" customBuiltin="1"/>
    <cellStyle name="Title 2" xfId="228"/>
    <cellStyle name="Title 3" xfId="43"/>
    <cellStyle name="Total" xfId="19" builtinId="25" customBuiltin="1"/>
    <cellStyle name="Warning Text" xfId="17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chartsheet" Target="chartsheets/sheet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4.xml"/><Relationship Id="rId5" Type="http://schemas.openxmlformats.org/officeDocument/2006/relationships/worksheet" Target="worksheets/sheet3.xml"/><Relationship Id="rId10" Type="http://schemas.openxmlformats.org/officeDocument/2006/relationships/calcChain" Target="calcChain.xml"/><Relationship Id="rId4" Type="http://schemas.openxmlformats.org/officeDocument/2006/relationships/chartsheet" Target="chartsheets/sheet2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PERCENTAGE MARKET SHARE TO TOTAL NET ASSET VALUE (NAV) </a:t>
            </a:r>
          </a:p>
          <a:p>
            <a:pPr>
              <a:defRPr/>
            </a:pPr>
            <a:r>
              <a:rPr lang="en-US"/>
              <a:t>AS AT 4TH NOVEMBER, 2022</a:t>
            </a:r>
          </a:p>
        </c:rich>
      </c:tx>
      <c:layout>
        <c:manualLayout>
          <c:xMode val="edge"/>
          <c:yMode val="edge"/>
          <c:x val="0.17353997071728453"/>
          <c:y val="1.932939396370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'Market Share'!$F$6</c:f>
              <c:strCache>
                <c:ptCount val="1"/>
                <c:pt idx="0">
                  <c:v>NET ASSET VALUE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19F1-4D3F-AFC0-2F3DDA5A1E07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19F1-4D3F-AFC0-2F3DDA5A1E07}"/>
              </c:ext>
            </c:extLst>
          </c:dPt>
          <c:dPt>
            <c:idx val="2"/>
            <c:bubble3D val="0"/>
            <c:explosion val="1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19F1-4D3F-AFC0-2F3DDA5A1E07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19F1-4D3F-AFC0-2F3DDA5A1E07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19F1-4D3F-AFC0-2F3DDA5A1E07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19F1-4D3F-AFC0-2F3DDA5A1E07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1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1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19F1-4D3F-AFC0-2F3DDA5A1E07}"/>
              </c:ext>
            </c:extLst>
          </c:dPt>
          <c:dPt>
            <c:idx val="7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2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2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3F5C-40DD-BB8C-21E9C72367E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2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'Market Share'!$E$7:$E$14</c:f>
              <c:strCache>
                <c:ptCount val="8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TRUSTS</c:v>
                </c:pt>
                <c:pt idx="5">
                  <c:v>MIXED FUNDS</c:v>
                </c:pt>
                <c:pt idx="6">
                  <c:v>ETHICAL FUNDS</c:v>
                </c:pt>
                <c:pt idx="7">
                  <c:v>SHARI'AH COMPLAINT FUNDS</c:v>
                </c:pt>
              </c:strCache>
            </c:strRef>
          </c:cat>
          <c:val>
            <c:numRef>
              <c:f>'Market Share'!$F$7:$F$14</c:f>
              <c:numCache>
                <c:formatCode>#,##0.00</c:formatCode>
                <c:ptCount val="8"/>
                <c:pt idx="0">
                  <c:v>15117578327.809998</c:v>
                </c:pt>
                <c:pt idx="1">
                  <c:v>582479188277.02686</c:v>
                </c:pt>
                <c:pt idx="2">
                  <c:v>363697756606.80829</c:v>
                </c:pt>
                <c:pt idx="3">
                  <c:v>325873301139.4115</c:v>
                </c:pt>
                <c:pt idx="4">
                  <c:v>45441254320.619995</c:v>
                </c:pt>
                <c:pt idx="5">
                  <c:v>29225566515.922413</c:v>
                </c:pt>
                <c:pt idx="6">
                  <c:v>2797748732.5599999</c:v>
                </c:pt>
                <c:pt idx="7">
                  <c:v>19488439479.509998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50-4CDF-8992-FA03030AE655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3600" b="1" i="0" u="none" strike="noStrike" baseline="0">
                <a:solidFill>
                  <a:srgbClr val="000000"/>
                </a:solidFill>
                <a:latin typeface="Century Gothic"/>
              </a:rPr>
              <a:t>MOVEMENT IN TOTAL NAV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1600" b="1" i="0" u="none" strike="noStrike" baseline="0">
                <a:solidFill>
                  <a:srgbClr val="000000"/>
                </a:solidFill>
                <a:latin typeface="Century Gothic"/>
              </a:rPr>
              <a:t>(Eight (8) Weeks Ending November 4, 2022)</a:t>
            </a:r>
          </a:p>
        </c:rich>
      </c:tx>
      <c:layout>
        <c:manualLayout>
          <c:xMode val="edge"/>
          <c:yMode val="edge"/>
          <c:x val="0.19868481654253184"/>
          <c:y val="1.581913519924918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863373538552729"/>
          <c:y val="0.16834325370345671"/>
          <c:w val="0.87803104745715665"/>
          <c:h val="0.76936516711716696"/>
        </c:manualLayout>
      </c:layout>
      <c:lineChart>
        <c:grouping val="standard"/>
        <c:varyColors val="0"/>
        <c:ser>
          <c:idx val="0"/>
          <c:order val="0"/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0" i="0" u="none" strike="noStrike" baseline="0">
                    <a:solidFill>
                      <a:srgbClr val="FFFFFF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Trend'!$D$1:$K$1</c:f>
              <c:numCache>
                <c:formatCode>d\-mmm</c:formatCode>
                <c:ptCount val="8"/>
                <c:pt idx="0">
                  <c:v>44820</c:v>
                </c:pt>
                <c:pt idx="1">
                  <c:v>44827</c:v>
                </c:pt>
                <c:pt idx="2">
                  <c:v>44834</c:v>
                </c:pt>
                <c:pt idx="3">
                  <c:v>44841</c:v>
                </c:pt>
                <c:pt idx="4">
                  <c:v>44848</c:v>
                </c:pt>
                <c:pt idx="5">
                  <c:v>44855</c:v>
                </c:pt>
                <c:pt idx="6">
                  <c:v>44862</c:v>
                </c:pt>
                <c:pt idx="7">
                  <c:v>44869</c:v>
                </c:pt>
              </c:numCache>
            </c:numRef>
          </c:cat>
          <c:val>
            <c:numRef>
              <c:f>'NAV Trend'!$D$10:$K$10</c:f>
              <c:numCache>
                <c:formatCode>_(* #,##0.00_);_(* \(#,##0.00\);_(* "-"??_);_(@_)</c:formatCode>
                <c:ptCount val="8"/>
                <c:pt idx="0">
                  <c:v>1386861381360.0486</c:v>
                </c:pt>
                <c:pt idx="1">
                  <c:v>1402709351821.3696</c:v>
                </c:pt>
                <c:pt idx="2">
                  <c:v>1402709351821.3696</c:v>
                </c:pt>
                <c:pt idx="3">
                  <c:v>1399100578478.8164</c:v>
                </c:pt>
                <c:pt idx="4">
                  <c:v>1393091533920.209</c:v>
                </c:pt>
                <c:pt idx="5">
                  <c:v>1387341791742.134</c:v>
                </c:pt>
                <c:pt idx="6">
                  <c:v>1384120833399.6692</c:v>
                </c:pt>
                <c:pt idx="7">
                  <c:v>1374458022985.5962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C7-45D2-A5D0-F58F2599C7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22378111"/>
        <c:axId val="1"/>
      </c:lineChart>
      <c:catAx>
        <c:axId val="1222378111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&quot;N&quot;\ #0.00,,,\ &quot;bn&quot;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222378111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entury Gothic"/>
          <a:ea typeface="Century Gothic"/>
          <a:cs typeface="Century Gothic"/>
        </a:defRPr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2400" b="1" i="0" u="none" strike="noStrike" baseline="0">
                <a:solidFill>
                  <a:srgbClr val="000000"/>
                </a:solidFill>
                <a:latin typeface="Century Gothic"/>
              </a:rPr>
              <a:t>MOVEMENT IN NAV BY CLASS OF FUND</a:t>
            </a:r>
            <a:endParaRPr lang="en-US" sz="2800" b="1" i="0" u="none" strike="noStrike" baseline="0">
              <a:solidFill>
                <a:srgbClr val="000000"/>
              </a:solidFill>
              <a:latin typeface="Century Gothic"/>
            </a:endParaRP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1400" b="1" i="0" u="none" strike="noStrike" baseline="0">
                <a:solidFill>
                  <a:srgbClr val="000000"/>
                </a:solidFill>
                <a:latin typeface="Century Gothic"/>
              </a:rPr>
              <a:t>(Eight (8) Weeks Ending November 4, 2022)</a:t>
            </a:r>
            <a:r>
              <a:rPr lang="en-US" sz="1800" b="1" i="0" u="none" strike="noStrike" baseline="0">
                <a:solidFill>
                  <a:srgbClr val="000000"/>
                </a:solidFill>
                <a:latin typeface="Century Gothic"/>
              </a:rPr>
              <a:t> </a:t>
            </a:r>
            <a:r>
              <a:rPr lang="en-US" sz="2000" b="1" i="0" u="none" strike="noStrike" baseline="0">
                <a:solidFill>
                  <a:srgbClr val="000000"/>
                </a:solidFill>
                <a:latin typeface="Century Gothic"/>
              </a:rPr>
              <a:t> </a:t>
            </a:r>
          </a:p>
        </c:rich>
      </c:tx>
      <c:layout>
        <c:manualLayout>
          <c:xMode val="edge"/>
          <c:yMode val="edge"/>
          <c:x val="0.1993708478688819"/>
          <c:y val="3.49448068597302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322007937877779"/>
          <c:y val="0.15325228160435544"/>
          <c:w val="0.78102643741975963"/>
          <c:h val="0.62964374598152484"/>
        </c:manualLayout>
      </c:layout>
      <c:lineChart>
        <c:grouping val="standard"/>
        <c:varyColors val="0"/>
        <c:ser>
          <c:idx val="1"/>
          <c:order val="0"/>
          <c:tx>
            <c:strRef>
              <c:f>'NAV Trend'!$B$9</c:f>
              <c:strCache>
                <c:ptCount val="1"/>
                <c:pt idx="0">
                  <c:v>SHARI'AH COMPLAINT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44813</c:v>
                </c:pt>
                <c:pt idx="1">
                  <c:v>44820</c:v>
                </c:pt>
                <c:pt idx="2">
                  <c:v>44827</c:v>
                </c:pt>
                <c:pt idx="3">
                  <c:v>44834</c:v>
                </c:pt>
                <c:pt idx="4">
                  <c:v>44841</c:v>
                </c:pt>
                <c:pt idx="5">
                  <c:v>44848</c:v>
                </c:pt>
                <c:pt idx="6">
                  <c:v>44855</c:v>
                </c:pt>
                <c:pt idx="7">
                  <c:v>44862</c:v>
                </c:pt>
              </c:numCache>
            </c:numRef>
          </c:cat>
          <c:val>
            <c:numRef>
              <c:f>'NAV Trend'!$C$9:$J$9</c:f>
              <c:numCache>
                <c:formatCode>_(* #,##0.00_);_(* \(#,##0.00\);_(* "-"??_);_(@_)</c:formatCode>
                <c:ptCount val="8"/>
                <c:pt idx="0">
                  <c:v>19590844185.959999</c:v>
                </c:pt>
                <c:pt idx="1">
                  <c:v>19395987419.510006</c:v>
                </c:pt>
                <c:pt idx="2">
                  <c:v>19464545301.919998</c:v>
                </c:pt>
                <c:pt idx="3">
                  <c:v>19464545301.919998</c:v>
                </c:pt>
                <c:pt idx="4">
                  <c:v>19407822854.599998</c:v>
                </c:pt>
                <c:pt idx="5">
                  <c:v>19409938016.499996</c:v>
                </c:pt>
                <c:pt idx="6">
                  <c:v>19533895686.860004</c:v>
                </c:pt>
                <c:pt idx="7">
                  <c:v>19488439479.509998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76-4F12-AFF6-6C33611C2177}"/>
            </c:ext>
          </c:extLst>
        </c:ser>
        <c:ser>
          <c:idx val="2"/>
          <c:order val="1"/>
          <c:tx>
            <c:strRef>
              <c:f>'NAV Trend'!$B$8</c:f>
              <c:strCache>
                <c:ptCount val="1"/>
                <c:pt idx="0">
                  <c:v>ETHICAL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44813</c:v>
                </c:pt>
                <c:pt idx="1">
                  <c:v>44820</c:v>
                </c:pt>
                <c:pt idx="2">
                  <c:v>44827</c:v>
                </c:pt>
                <c:pt idx="3">
                  <c:v>44834</c:v>
                </c:pt>
                <c:pt idx="4">
                  <c:v>44841</c:v>
                </c:pt>
                <c:pt idx="5">
                  <c:v>44848</c:v>
                </c:pt>
                <c:pt idx="6">
                  <c:v>44855</c:v>
                </c:pt>
                <c:pt idx="7">
                  <c:v>44862</c:v>
                </c:pt>
              </c:numCache>
            </c:numRef>
          </c:cat>
          <c:val>
            <c:numRef>
              <c:f>'NAV Trend'!$C$8:$J$8</c:f>
              <c:numCache>
                <c:formatCode>#,##0.00</c:formatCode>
                <c:ptCount val="8"/>
                <c:pt idx="0">
                  <c:v>2906435066.7399998</c:v>
                </c:pt>
                <c:pt idx="1">
                  <c:v>2901478268.02</c:v>
                </c:pt>
                <c:pt idx="2">
                  <c:v>2898104930.2599998</c:v>
                </c:pt>
                <c:pt idx="3">
                  <c:v>2898104930.2599998</c:v>
                </c:pt>
                <c:pt idx="4">
                  <c:v>2818765809.2600002</c:v>
                </c:pt>
                <c:pt idx="5">
                  <c:v>2818289248.1300001</c:v>
                </c:pt>
                <c:pt idx="6">
                  <c:v>2818847145.04</c:v>
                </c:pt>
                <c:pt idx="7">
                  <c:v>2797748732.5599999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76-4F12-AFF6-6C33611C2177}"/>
            </c:ext>
          </c:extLst>
        </c:ser>
        <c:ser>
          <c:idx val="3"/>
          <c:order val="2"/>
          <c:tx>
            <c:strRef>
              <c:f>'NAV Trend'!$B$7</c:f>
              <c:strCache>
                <c:ptCount val="1"/>
                <c:pt idx="0">
                  <c:v>BALANCED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44813</c:v>
                </c:pt>
                <c:pt idx="1">
                  <c:v>44820</c:v>
                </c:pt>
                <c:pt idx="2">
                  <c:v>44827</c:v>
                </c:pt>
                <c:pt idx="3">
                  <c:v>44834</c:v>
                </c:pt>
                <c:pt idx="4">
                  <c:v>44841</c:v>
                </c:pt>
                <c:pt idx="5">
                  <c:v>44848</c:v>
                </c:pt>
                <c:pt idx="6">
                  <c:v>44855</c:v>
                </c:pt>
                <c:pt idx="7">
                  <c:v>44862</c:v>
                </c:pt>
              </c:numCache>
            </c:numRef>
          </c:cat>
          <c:val>
            <c:numRef>
              <c:f>'NAV Trend'!$C$7:$J$7</c:f>
              <c:numCache>
                <c:formatCode>_(* #,##0.00_);_(* \(#,##0.00\);_(* "-"??_);_(@_)</c:formatCode>
                <c:ptCount val="8"/>
                <c:pt idx="0">
                  <c:v>30447741959.920101</c:v>
                </c:pt>
                <c:pt idx="1">
                  <c:v>30361631677.880428</c:v>
                </c:pt>
                <c:pt idx="2">
                  <c:v>30236302038.614044</c:v>
                </c:pt>
                <c:pt idx="3">
                  <c:v>30236302038.614044</c:v>
                </c:pt>
                <c:pt idx="4">
                  <c:v>29488176136.809769</c:v>
                </c:pt>
                <c:pt idx="5">
                  <c:v>29481224740.193726</c:v>
                </c:pt>
                <c:pt idx="6">
                  <c:v>29320313758.282204</c:v>
                </c:pt>
                <c:pt idx="7">
                  <c:v>29225566515.922413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676-4F12-AFF6-6C33611C2177}"/>
            </c:ext>
          </c:extLst>
        </c:ser>
        <c:ser>
          <c:idx val="5"/>
          <c:order val="4"/>
          <c:tx>
            <c:strRef>
              <c:f>'NAV Trend'!$B$2</c:f>
              <c:strCache>
                <c:ptCount val="1"/>
                <c:pt idx="0">
                  <c:v>EQUITY BASED FUNDS</c:v>
                </c:pt>
              </c:strCache>
            </c:strRef>
          </c:tx>
          <c:spPr>
            <a:ln>
              <a:tailEnd type="triangle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44813</c:v>
                </c:pt>
                <c:pt idx="1">
                  <c:v>44820</c:v>
                </c:pt>
                <c:pt idx="2">
                  <c:v>44827</c:v>
                </c:pt>
                <c:pt idx="3">
                  <c:v>44834</c:v>
                </c:pt>
                <c:pt idx="4">
                  <c:v>44841</c:v>
                </c:pt>
                <c:pt idx="5">
                  <c:v>44848</c:v>
                </c:pt>
                <c:pt idx="6">
                  <c:v>44855</c:v>
                </c:pt>
                <c:pt idx="7">
                  <c:v>44862</c:v>
                </c:pt>
              </c:numCache>
            </c:numRef>
          </c:cat>
          <c:val>
            <c:numRef>
              <c:f>'NAV Trend'!$C$2:$J$2</c:f>
              <c:numCache>
                <c:formatCode>#,##0.00</c:formatCode>
                <c:ptCount val="8"/>
                <c:pt idx="0">
                  <c:v>15846536125.77</c:v>
                </c:pt>
                <c:pt idx="1">
                  <c:v>15719933438.066843</c:v>
                </c:pt>
                <c:pt idx="2">
                  <c:v>15674117794.778118</c:v>
                </c:pt>
                <c:pt idx="3">
                  <c:v>15674117794.778118</c:v>
                </c:pt>
                <c:pt idx="4">
                  <c:v>15198855674.760004</c:v>
                </c:pt>
                <c:pt idx="5">
                  <c:v>15202748443.17</c:v>
                </c:pt>
                <c:pt idx="6">
                  <c:v>15126765956.470003</c:v>
                </c:pt>
                <c:pt idx="7">
                  <c:v>15117578327.809998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676-4F12-AFF6-6C33611C2177}"/>
            </c:ext>
          </c:extLst>
        </c:ser>
        <c:ser>
          <c:idx val="6"/>
          <c:order val="5"/>
          <c:tx>
            <c:strRef>
              <c:f>'NAV Trend'!$B$6</c:f>
              <c:strCache>
                <c:ptCount val="1"/>
                <c:pt idx="0">
                  <c:v>REAL ESTATE INVESTMENT TRUST</c:v>
                </c:pt>
              </c:strCache>
            </c:strRef>
          </c:tx>
          <c:spPr>
            <a:ln>
              <a:tailEnd type="diamond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44813</c:v>
                </c:pt>
                <c:pt idx="1">
                  <c:v>44820</c:v>
                </c:pt>
                <c:pt idx="2">
                  <c:v>44827</c:v>
                </c:pt>
                <c:pt idx="3">
                  <c:v>44834</c:v>
                </c:pt>
                <c:pt idx="4">
                  <c:v>44841</c:v>
                </c:pt>
                <c:pt idx="5">
                  <c:v>44848</c:v>
                </c:pt>
                <c:pt idx="6">
                  <c:v>44855</c:v>
                </c:pt>
                <c:pt idx="7">
                  <c:v>44862</c:v>
                </c:pt>
              </c:numCache>
            </c:numRef>
          </c:cat>
          <c:val>
            <c:numRef>
              <c:f>'NAV Trend'!$C$6:$J$6</c:f>
              <c:numCache>
                <c:formatCode>#,##0.00</c:formatCode>
                <c:ptCount val="8"/>
                <c:pt idx="0">
                  <c:v>45741836714.209999</c:v>
                </c:pt>
                <c:pt idx="1">
                  <c:v>45768635331.299995</c:v>
                </c:pt>
                <c:pt idx="2">
                  <c:v>45775630302.32</c:v>
                </c:pt>
                <c:pt idx="3">
                  <c:v>45775630302.32</c:v>
                </c:pt>
                <c:pt idx="4">
                  <c:v>45836329909.319992</c:v>
                </c:pt>
                <c:pt idx="5">
                  <c:v>45845894907.309998</c:v>
                </c:pt>
                <c:pt idx="6">
                  <c:v>45906482780.219994</c:v>
                </c:pt>
                <c:pt idx="7">
                  <c:v>45441254320.619995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676-4F12-AFF6-6C33611C2177}"/>
            </c:ext>
          </c:extLst>
        </c:ser>
        <c:ser>
          <c:idx val="7"/>
          <c:order val="6"/>
          <c:tx>
            <c:strRef>
              <c:f>'NAV Trend'!$B$3</c:f>
              <c:strCache>
                <c:ptCount val="1"/>
                <c:pt idx="0">
                  <c:v>MONEY MARKET FUNDS</c:v>
                </c:pt>
              </c:strCache>
            </c:strRef>
          </c:tx>
          <c:spPr>
            <a:ln>
              <a:headEnd type="oval"/>
            </a:ln>
          </c:spPr>
          <c:marker>
            <c:symbol val="none"/>
          </c:marker>
          <c:dLbls>
            <c:numFmt formatCode="#0.00,,," sourceLinked="0"/>
            <c:spPr>
              <a:solidFill>
                <a:schemeClr val="bg1">
                  <a:lumMod val="50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44813</c:v>
                </c:pt>
                <c:pt idx="1">
                  <c:v>44820</c:v>
                </c:pt>
                <c:pt idx="2">
                  <c:v>44827</c:v>
                </c:pt>
                <c:pt idx="3">
                  <c:v>44834</c:v>
                </c:pt>
                <c:pt idx="4">
                  <c:v>44841</c:v>
                </c:pt>
                <c:pt idx="5">
                  <c:v>44848</c:v>
                </c:pt>
                <c:pt idx="6">
                  <c:v>44855</c:v>
                </c:pt>
                <c:pt idx="7">
                  <c:v>44862</c:v>
                </c:pt>
              </c:numCache>
            </c:numRef>
          </c:cat>
          <c:val>
            <c:numRef>
              <c:f>'NAV Trend'!$C$3:$J$3</c:f>
              <c:numCache>
                <c:formatCode>#,##0.00</c:formatCode>
                <c:ptCount val="8"/>
                <c:pt idx="0">
                  <c:v>560847618230.86023</c:v>
                </c:pt>
                <c:pt idx="1">
                  <c:v>560416912387.12427</c:v>
                </c:pt>
                <c:pt idx="2">
                  <c:v>567896466007.21826</c:v>
                </c:pt>
                <c:pt idx="3">
                  <c:v>567896466007.21826</c:v>
                </c:pt>
                <c:pt idx="4">
                  <c:v>577863614226.84558</c:v>
                </c:pt>
                <c:pt idx="5">
                  <c:v>580575777604.53003</c:v>
                </c:pt>
                <c:pt idx="6">
                  <c:v>581539849077.11572</c:v>
                </c:pt>
                <c:pt idx="7">
                  <c:v>582479188277.02686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676-4F12-AFF6-6C33611C21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2378911"/>
        <c:axId val="1"/>
      </c:lineChart>
      <c:lineChart>
        <c:grouping val="standard"/>
        <c:varyColors val="0"/>
        <c:ser>
          <c:idx val="4"/>
          <c:order val="3"/>
          <c:tx>
            <c:strRef>
              <c:f>'NAV Trend'!$B$4</c:f>
              <c:strCache>
                <c:ptCount val="1"/>
                <c:pt idx="0">
                  <c:v>BONDS/FIXED INCOME FUNDS</c:v>
                </c:pt>
              </c:strCache>
            </c:strRef>
          </c:tx>
          <c:spPr>
            <a:ln>
              <a:headEnd type="oval"/>
              <a:tailEnd type="oval"/>
            </a:ln>
          </c:spPr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Trend'!$C$1:$D$1</c:f>
              <c:numCache>
                <c:formatCode>d\-mmm</c:formatCode>
                <c:ptCount val="2"/>
                <c:pt idx="0">
                  <c:v>44813</c:v>
                </c:pt>
                <c:pt idx="1">
                  <c:v>44820</c:v>
                </c:pt>
              </c:numCache>
            </c:numRef>
          </c:cat>
          <c:val>
            <c:numRef>
              <c:f>'NAV Trend'!$C$4:$J$4</c:f>
              <c:numCache>
                <c:formatCode>#,##0.00</c:formatCode>
                <c:ptCount val="8"/>
                <c:pt idx="0">
                  <c:v>391826846581.89001</c:v>
                </c:pt>
                <c:pt idx="1">
                  <c:v>389598069643.7901</c:v>
                </c:pt>
                <c:pt idx="2">
                  <c:v>386910649743.87994</c:v>
                </c:pt>
                <c:pt idx="3">
                  <c:v>386910649743.87994</c:v>
                </c:pt>
                <c:pt idx="4">
                  <c:v>375145141203.6283</c:v>
                </c:pt>
                <c:pt idx="5">
                  <c:v>372587304659.86005</c:v>
                </c:pt>
                <c:pt idx="6">
                  <c:v>367445238143.47998</c:v>
                </c:pt>
                <c:pt idx="7">
                  <c:v>363697756606.80829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676-4F12-AFF6-6C33611C2177}"/>
            </c:ext>
          </c:extLst>
        </c:ser>
        <c:ser>
          <c:idx val="0"/>
          <c:order val="7"/>
          <c:tx>
            <c:strRef>
              <c:f>'NAV Trend'!$B$5</c:f>
              <c:strCache>
                <c:ptCount val="1"/>
                <c:pt idx="0">
                  <c:v>DOLLAR FUNDS</c:v>
                </c:pt>
              </c:strCache>
            </c:strRef>
          </c:tx>
          <c:marker>
            <c:symbol val="none"/>
          </c:marker>
          <c:val>
            <c:numRef>
              <c:f>'NAV Trend'!$C$5:$J$5</c:f>
              <c:numCache>
                <c:formatCode>#,##0.00</c:formatCode>
                <c:ptCount val="8"/>
                <c:pt idx="0">
                  <c:v>322258288651.66992</c:v>
                </c:pt>
                <c:pt idx="1">
                  <c:v>322698733194.35699</c:v>
                </c:pt>
                <c:pt idx="2">
                  <c:v>333853535702.37933</c:v>
                </c:pt>
                <c:pt idx="3">
                  <c:v>333853535702.37933</c:v>
                </c:pt>
                <c:pt idx="4">
                  <c:v>333341872663.59253</c:v>
                </c:pt>
                <c:pt idx="5">
                  <c:v>327170356300.51538</c:v>
                </c:pt>
                <c:pt idx="6">
                  <c:v>325650399194.66595</c:v>
                </c:pt>
                <c:pt idx="7">
                  <c:v>325873301139.4115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8676-4F12-AFF6-6C33611C21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222378911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&quot;N&quot;\ #0.00,,,\ &quot;bn&quot;" sourceLinked="0"/>
        <c:majorTickMark val="none"/>
        <c:minorTickMark val="none"/>
        <c:tickLblPos val="low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222378911"/>
        <c:crosses val="autoZero"/>
        <c:crossBetween val="midCat"/>
      </c:valAx>
      <c:dateAx>
        <c:axId val="3"/>
        <c:scaling>
          <c:orientation val="minMax"/>
        </c:scaling>
        <c:delete val="1"/>
        <c:axPos val="b"/>
        <c:numFmt formatCode="d\-mmm" sourceLinked="1"/>
        <c:majorTickMark val="out"/>
        <c:minorTickMark val="none"/>
        <c:tickLblPos val="nextTo"/>
        <c:crossAx val="4"/>
        <c:crosses val="autoZero"/>
        <c:auto val="1"/>
        <c:lblOffset val="100"/>
        <c:baseTimeUnit val="days"/>
      </c:dateAx>
      <c:valAx>
        <c:axId val="4"/>
        <c:scaling>
          <c:orientation val="minMax"/>
        </c:scaling>
        <c:delete val="0"/>
        <c:axPos val="r"/>
        <c:numFmt formatCode="#,##0.00" sourceLinked="1"/>
        <c:majorTickMark val="none"/>
        <c:minorTickMark val="none"/>
        <c:tickLblPos val="none"/>
        <c:crossAx val="3"/>
        <c:crosses val="max"/>
        <c:crossBetween val="midCat"/>
      </c:valAx>
    </c:plotArea>
    <c:legend>
      <c:legendPos val="b"/>
      <c:legendEntry>
        <c:idx val="0"/>
        <c:delete val="1"/>
      </c:legendEntry>
      <c:layout>
        <c:manualLayout>
          <c:xMode val="edge"/>
          <c:yMode val="edge"/>
          <c:x val="5.6999549065177429E-2"/>
          <c:y val="0.87118157957528031"/>
          <c:w val="0.84024815430181321"/>
          <c:h val="8.9697660066576979E-2"/>
        </c:manualLayout>
      </c:layout>
      <c:overlay val="0"/>
      <c:txPr>
        <a:bodyPr/>
        <a:lstStyle/>
        <a:p>
          <a:pPr>
            <a:defRPr sz="845" b="1" i="0" u="none" strike="noStrike" baseline="0">
              <a:solidFill>
                <a:srgbClr val="000000"/>
              </a:solidFill>
              <a:latin typeface="Century Gothic"/>
              <a:ea typeface="Century Gothic"/>
              <a:cs typeface="Century Gothic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entury Gothic"/>
          <a:ea typeface="Century Gothic"/>
          <a:cs typeface="Century Gothic"/>
        </a:defRPr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5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59" workbookViewId="0" zoomToFit="1"/>
  </sheetViews>
  <pageMargins left="0.7" right="0.7" top="0.75" bottom="0.75" header="0.3" footer="0.3"/>
  <pageSetup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59" workbookViewId="0" zoomToFit="1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fbncam.com/" TargetMode="External"/><Relationship Id="rId1" Type="http://schemas.openxmlformats.org/officeDocument/2006/relationships/hyperlink" Target="http://www.fbnquest.com/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0</xdr:colOff>
      <xdr:row>69</xdr:row>
      <xdr:rowOff>0</xdr:rowOff>
    </xdr:from>
    <xdr:to>
      <xdr:col>19</xdr:col>
      <xdr:colOff>990600</xdr:colOff>
      <xdr:row>73</xdr:row>
      <xdr:rowOff>66675</xdr:rowOff>
    </xdr:to>
    <xdr:sp macro="" textlink="">
      <xdr:nvSpPr>
        <xdr:cNvPr id="437690" name="yiv9484210167Picture 1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18C9F0E-0E1C-4AA2-B680-7D704715FB55}"/>
            </a:ext>
          </a:extLst>
        </xdr:cNvPr>
        <xdr:cNvSpPr>
          <a:spLocks noChangeAspect="1" noChangeArrowheads="1"/>
        </xdr:cNvSpPr>
      </xdr:nvSpPr>
      <xdr:spPr bwMode="auto">
        <a:xfrm>
          <a:off x="12230100" y="10591800"/>
          <a:ext cx="9906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94</xdr:row>
      <xdr:rowOff>0</xdr:rowOff>
    </xdr:from>
    <xdr:to>
      <xdr:col>18</xdr:col>
      <xdr:colOff>304800</xdr:colOff>
      <xdr:row>95</xdr:row>
      <xdr:rowOff>142872</xdr:rowOff>
    </xdr:to>
    <xdr:sp macro="" textlink="">
      <xdr:nvSpPr>
        <xdr:cNvPr id="437691" name="AutoShape 4">
          <a:hlinkClick xmlns:r="http://schemas.openxmlformats.org/officeDocument/2006/relationships" r:id="rId2" tgtFrame="_blank"/>
          <a:extLst>
            <a:ext uri="{FF2B5EF4-FFF2-40B4-BE49-F238E27FC236}">
              <a16:creationId xmlns:a16="http://schemas.microsoft.com/office/drawing/2014/main" id="{9D8CA528-C1EC-4C1B-8571-84C3680E7A46}"/>
            </a:ext>
          </a:extLst>
        </xdr:cNvPr>
        <xdr:cNvSpPr>
          <a:spLocks noChangeAspect="1" noChangeArrowheads="1"/>
        </xdr:cNvSpPr>
      </xdr:nvSpPr>
      <xdr:spPr bwMode="auto">
        <a:xfrm>
          <a:off x="11153775" y="130206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761999</xdr:colOff>
      <xdr:row>0</xdr:row>
      <xdr:rowOff>0</xdr:rowOff>
    </xdr:from>
    <xdr:to>
      <xdr:col>10</xdr:col>
      <xdr:colOff>517071</xdr:colOff>
      <xdr:row>23</xdr:row>
      <xdr:rowOff>217713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69364" cy="6296186"/>
    <xdr:graphicFrame macro="">
      <xdr:nvGraphicFramePr>
        <xdr:cNvPr id="2" name="shape">
          <a:extLst>
            <a:ext uri="{FF2B5EF4-FFF2-40B4-BE49-F238E27FC236}">
              <a16:creationId xmlns:a16="http://schemas.microsoft.com/office/drawing/2014/main" id="{3F67780D-8FFA-4943-8CE3-C4FCB9319A4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8669364" cy="6296186"/>
    <xdr:graphicFrame macro="">
      <xdr:nvGraphicFramePr>
        <xdr:cNvPr id="2" name="shape">
          <a:extLst>
            <a:ext uri="{FF2B5EF4-FFF2-40B4-BE49-F238E27FC236}">
              <a16:creationId xmlns:a16="http://schemas.microsoft.com/office/drawing/2014/main" id="{9C73412F-1256-4601-9C1C-25B91BC4F9D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W235"/>
  <sheetViews>
    <sheetView tabSelected="1" view="pageBreakPreview" zoomScale="120" zoomScaleNormal="160" zoomScaleSheetLayoutView="120" workbookViewId="0">
      <pane ySplit="1" topLeftCell="A2" activePane="bottomLeft" state="frozen"/>
      <selection activeCell="D1" sqref="D1"/>
      <selection pane="bottomLeft" activeCell="A2" sqref="A2"/>
    </sheetView>
  </sheetViews>
  <sheetFormatPr defaultColWidth="8.85546875" defaultRowHeight="12" customHeight="1"/>
  <cols>
    <col min="1" max="1" width="3.85546875" style="3" customWidth="1"/>
    <col min="2" max="2" width="29.42578125" style="4" customWidth="1"/>
    <col min="3" max="3" width="33.42578125" style="4" customWidth="1"/>
    <col min="4" max="4" width="16.85546875" style="4" customWidth="1"/>
    <col min="5" max="5" width="8.7109375" style="4" customWidth="1"/>
    <col min="6" max="7" width="9.42578125" style="4" customWidth="1"/>
    <col min="8" max="8" width="7.140625" style="250" customWidth="1"/>
    <col min="9" max="9" width="17.140625" style="246" customWidth="1"/>
    <col min="10" max="10" width="8.7109375" style="4" customWidth="1"/>
    <col min="11" max="11" width="9.7109375" style="4" customWidth="1"/>
    <col min="12" max="12" width="9.42578125" style="4" customWidth="1"/>
    <col min="13" max="13" width="7.85546875" style="3" customWidth="1"/>
    <col min="14" max="14" width="9" style="4" customWidth="1"/>
    <col min="15" max="15" width="9.42578125" style="4" customWidth="1"/>
    <col min="16" max="16" width="8.42578125" style="128" customWidth="1"/>
    <col min="17" max="17" width="6.7109375" style="128" customWidth="1"/>
    <col min="18" max="18" width="22.28515625" style="129" customWidth="1"/>
    <col min="19" max="19" width="18.42578125" style="128" customWidth="1"/>
    <col min="20" max="20" width="18.140625" style="128" customWidth="1"/>
    <col min="21" max="21" width="9.42578125" style="128" customWidth="1"/>
    <col min="22" max="22" width="18.42578125" style="128" customWidth="1"/>
    <col min="23" max="23" width="8.85546875" style="128" customWidth="1"/>
    <col min="24" max="24" width="25.140625" style="128" customWidth="1"/>
    <col min="25" max="30" width="8.85546875" style="128"/>
    <col min="31" max="31" width="9" style="128" bestFit="1" customWidth="1"/>
    <col min="32" max="40" width="8.85546875" style="128"/>
    <col min="41" max="41" width="9.28515625" style="128" bestFit="1" customWidth="1"/>
    <col min="42" max="49" width="8.85546875" style="128"/>
    <col min="50" max="50" width="8.85546875" style="128" customWidth="1"/>
    <col min="51" max="101" width="8.85546875" style="128"/>
    <col min="102" max="16384" width="8.85546875" style="4"/>
  </cols>
  <sheetData>
    <row r="1" spans="1:24" s="135" customFormat="1" ht="22.5" customHeight="1">
      <c r="A1" s="476" t="s">
        <v>278</v>
      </c>
      <c r="B1" s="477"/>
      <c r="C1" s="477"/>
      <c r="D1" s="477"/>
      <c r="E1" s="477"/>
      <c r="F1" s="477"/>
      <c r="G1" s="477"/>
      <c r="H1" s="477"/>
      <c r="I1" s="477"/>
      <c r="J1" s="477"/>
      <c r="K1" s="477"/>
      <c r="L1" s="477"/>
      <c r="M1" s="477"/>
      <c r="N1" s="477"/>
      <c r="O1" s="477"/>
      <c r="P1" s="478"/>
      <c r="Q1" s="133"/>
      <c r="R1" s="332"/>
      <c r="S1" s="136"/>
    </row>
    <row r="2" spans="1:24" s="135" customFormat="1" ht="25.5" customHeight="1">
      <c r="A2" s="279"/>
      <c r="B2" s="280"/>
      <c r="C2" s="280"/>
      <c r="D2" s="462" t="s">
        <v>276</v>
      </c>
      <c r="E2" s="462"/>
      <c r="F2" s="462"/>
      <c r="G2" s="462"/>
      <c r="H2" s="462"/>
      <c r="I2" s="462" t="s">
        <v>279</v>
      </c>
      <c r="J2" s="462"/>
      <c r="K2" s="462"/>
      <c r="L2" s="462"/>
      <c r="M2" s="462"/>
      <c r="N2" s="479" t="s">
        <v>69</v>
      </c>
      <c r="O2" s="480"/>
      <c r="P2" s="351" t="s">
        <v>240</v>
      </c>
      <c r="Q2" s="133"/>
      <c r="R2" s="332"/>
      <c r="S2" s="136"/>
    </row>
    <row r="3" spans="1:24" s="135" customFormat="1" ht="12.95" customHeight="1">
      <c r="A3" s="338" t="s">
        <v>2</v>
      </c>
      <c r="B3" s="339" t="s">
        <v>214</v>
      </c>
      <c r="C3" s="339" t="s">
        <v>3</v>
      </c>
      <c r="D3" s="340" t="s">
        <v>224</v>
      </c>
      <c r="E3" s="341" t="s">
        <v>68</v>
      </c>
      <c r="F3" s="341" t="s">
        <v>237</v>
      </c>
      <c r="G3" s="341" t="s">
        <v>238</v>
      </c>
      <c r="H3" s="342" t="s">
        <v>239</v>
      </c>
      <c r="I3" s="343" t="s">
        <v>224</v>
      </c>
      <c r="J3" s="341" t="s">
        <v>68</v>
      </c>
      <c r="K3" s="341" t="s">
        <v>237</v>
      </c>
      <c r="L3" s="341" t="s">
        <v>238</v>
      </c>
      <c r="M3" s="341" t="s">
        <v>239</v>
      </c>
      <c r="N3" s="344" t="s">
        <v>225</v>
      </c>
      <c r="O3" s="345" t="s">
        <v>130</v>
      </c>
      <c r="P3" s="346" t="s">
        <v>239</v>
      </c>
      <c r="Q3" s="133"/>
      <c r="R3" s="332"/>
      <c r="S3" s="136"/>
    </row>
    <row r="4" spans="1:24" s="135" customFormat="1" ht="5.25" customHeight="1">
      <c r="A4" s="481"/>
      <c r="B4" s="482"/>
      <c r="C4" s="482"/>
      <c r="D4" s="482"/>
      <c r="E4" s="482"/>
      <c r="F4" s="482"/>
      <c r="G4" s="482"/>
      <c r="H4" s="482"/>
      <c r="I4" s="482"/>
      <c r="J4" s="482"/>
      <c r="K4" s="482"/>
      <c r="L4" s="482"/>
      <c r="M4" s="482"/>
      <c r="N4" s="482"/>
      <c r="O4" s="482"/>
      <c r="P4" s="483"/>
      <c r="Q4" s="133"/>
      <c r="R4" s="332"/>
      <c r="S4" s="136"/>
    </row>
    <row r="5" spans="1:24" s="135" customFormat="1" ht="12.95" customHeight="1">
      <c r="A5" s="484" t="s">
        <v>0</v>
      </c>
      <c r="B5" s="485"/>
      <c r="C5" s="485"/>
      <c r="D5" s="485"/>
      <c r="E5" s="485"/>
      <c r="F5" s="485"/>
      <c r="G5" s="485"/>
      <c r="H5" s="485"/>
      <c r="I5" s="485"/>
      <c r="J5" s="485"/>
      <c r="K5" s="485"/>
      <c r="L5" s="485"/>
      <c r="M5" s="485"/>
      <c r="N5" s="485"/>
      <c r="O5" s="485"/>
      <c r="P5" s="486"/>
      <c r="Q5" s="133"/>
      <c r="R5" s="332"/>
      <c r="S5" s="136"/>
    </row>
    <row r="6" spans="1:24" s="135" customFormat="1" ht="12.95" customHeight="1">
      <c r="A6" s="439">
        <v>1</v>
      </c>
      <c r="B6" s="440" t="s">
        <v>6</v>
      </c>
      <c r="C6" s="441" t="s">
        <v>250</v>
      </c>
      <c r="D6" s="418">
        <v>6869680355.7799997</v>
      </c>
      <c r="E6" s="217">
        <f t="shared" ref="E6:E20" si="0">(D6/$D$21)</f>
        <v>0.45441671984875198</v>
      </c>
      <c r="F6" s="417">
        <v>11549.69</v>
      </c>
      <c r="G6" s="417">
        <v>11705.74</v>
      </c>
      <c r="H6" s="426">
        <v>4.6399999999999997E-2</v>
      </c>
      <c r="I6" s="418">
        <v>6841340828.8800001</v>
      </c>
      <c r="J6" s="217">
        <f t="shared" ref="J6:J19" si="1">(I6/$I$21)</f>
        <v>0.4533219506209753</v>
      </c>
      <c r="K6" s="417">
        <v>11504.21</v>
      </c>
      <c r="L6" s="417">
        <v>11659.29</v>
      </c>
      <c r="M6" s="361">
        <v>4.2200000000000001E-2</v>
      </c>
      <c r="N6" s="84">
        <f>((I6-D6)/D6)</f>
        <v>-4.1253050261873328E-3</v>
      </c>
      <c r="O6" s="84" t="e">
        <f>((#REF!-G6)/G6)</f>
        <v>#REF!</v>
      </c>
      <c r="P6" s="254">
        <f>M6-H6</f>
        <v>-4.1999999999999954E-3</v>
      </c>
      <c r="Q6" s="133"/>
      <c r="S6" s="136"/>
    </row>
    <row r="7" spans="1:24" s="135" customFormat="1" ht="12.95" customHeight="1">
      <c r="A7" s="439">
        <v>2</v>
      </c>
      <c r="B7" s="440" t="s">
        <v>145</v>
      </c>
      <c r="C7" s="441" t="s">
        <v>50</v>
      </c>
      <c r="D7" s="418">
        <v>896466350.45000005</v>
      </c>
      <c r="E7" s="217">
        <f t="shared" si="0"/>
        <v>5.9299600174776562E-2</v>
      </c>
      <c r="F7" s="363">
        <v>1.79</v>
      </c>
      <c r="G7" s="417">
        <v>1.83</v>
      </c>
      <c r="H7" s="426">
        <v>4.0500000000000001E-2</v>
      </c>
      <c r="I7" s="418">
        <v>902554828.66999996</v>
      </c>
      <c r="J7" s="217">
        <f t="shared" si="1"/>
        <v>5.9805223231663845E-2</v>
      </c>
      <c r="K7" s="363">
        <v>1.81</v>
      </c>
      <c r="L7" s="359">
        <v>1.84</v>
      </c>
      <c r="M7" s="361">
        <v>4.7800000000000002E-2</v>
      </c>
      <c r="N7" s="84">
        <f>((I7-D7)/D7)</f>
        <v>6.7916416683611947E-3</v>
      </c>
      <c r="O7" s="84">
        <f t="shared" ref="O7:O20" si="2">((L7-G7)/G7)</f>
        <v>5.4644808743169442E-3</v>
      </c>
      <c r="P7" s="254">
        <f>M7-H7</f>
        <v>7.3000000000000009E-3</v>
      </c>
      <c r="Q7" s="133"/>
      <c r="R7" s="332"/>
      <c r="S7" s="136"/>
    </row>
    <row r="8" spans="1:24" s="135" customFormat="1" ht="12.95" customHeight="1">
      <c r="A8" s="439">
        <v>3</v>
      </c>
      <c r="B8" s="440" t="s">
        <v>63</v>
      </c>
      <c r="C8" s="441" t="s">
        <v>12</v>
      </c>
      <c r="D8" s="418">
        <v>242675236.63</v>
      </c>
      <c r="E8" s="217">
        <f t="shared" si="0"/>
        <v>1.6052520540514047E-2</v>
      </c>
      <c r="F8" s="417">
        <v>121.92</v>
      </c>
      <c r="G8" s="417">
        <v>124.38</v>
      </c>
      <c r="H8" s="426">
        <v>3.2000000000000002E-3</v>
      </c>
      <c r="I8" s="418">
        <v>238955247.19999999</v>
      </c>
      <c r="J8" s="217">
        <f t="shared" si="1"/>
        <v>1.5833688377948432E-2</v>
      </c>
      <c r="K8" s="417">
        <v>120.05</v>
      </c>
      <c r="L8" s="359">
        <v>122.62</v>
      </c>
      <c r="M8" s="426">
        <v>-1.5299999999999999E-2</v>
      </c>
      <c r="N8" s="84">
        <f>((I8-D8)/D8)</f>
        <v>-1.5329085413324511E-2</v>
      </c>
      <c r="O8" s="84">
        <f t="shared" si="2"/>
        <v>-1.4150184917189185E-2</v>
      </c>
      <c r="P8" s="254">
        <f>M8-H8</f>
        <v>-1.8499999999999999E-2</v>
      </c>
      <c r="Q8" s="133"/>
      <c r="R8" s="332"/>
      <c r="S8" s="136"/>
      <c r="T8" s="169"/>
      <c r="U8" s="137"/>
      <c r="V8" s="137"/>
      <c r="W8" s="138"/>
    </row>
    <row r="9" spans="1:24" s="135" customFormat="1" ht="12.95" customHeight="1">
      <c r="A9" s="439">
        <v>4</v>
      </c>
      <c r="B9" s="440" t="s">
        <v>13</v>
      </c>
      <c r="C9" s="441" t="s">
        <v>14</v>
      </c>
      <c r="D9" s="418">
        <v>670854317.48000002</v>
      </c>
      <c r="E9" s="217">
        <f t="shared" si="0"/>
        <v>4.4375779171318047E-2</v>
      </c>
      <c r="F9" s="417">
        <v>17.43</v>
      </c>
      <c r="G9" s="417">
        <v>17.739999999999998</v>
      </c>
      <c r="H9" s="426">
        <v>4.4600000000000001E-2</v>
      </c>
      <c r="I9" s="357">
        <v>667122357.85000002</v>
      </c>
      <c r="J9" s="217">
        <f t="shared" si="1"/>
        <v>4.4204961589808099E-2</v>
      </c>
      <c r="K9" s="359">
        <v>17.47</v>
      </c>
      <c r="L9" s="359">
        <v>17.79</v>
      </c>
      <c r="M9" s="361">
        <v>4.8000000000000001E-2</v>
      </c>
      <c r="N9" s="84">
        <f>((I9-D9)/D9)</f>
        <v>-5.5629956202991196E-3</v>
      </c>
      <c r="O9" s="84">
        <f t="shared" si="2"/>
        <v>2.8184892897407392E-3</v>
      </c>
      <c r="P9" s="254">
        <f>M9-H9</f>
        <v>3.4000000000000002E-3</v>
      </c>
      <c r="Q9" s="133"/>
      <c r="R9" s="332"/>
      <c r="S9" s="136"/>
      <c r="T9" s="169"/>
      <c r="U9" s="137"/>
      <c r="V9" s="137"/>
      <c r="W9" s="138"/>
    </row>
    <row r="10" spans="1:24" s="135" customFormat="1" ht="12.95" customHeight="1">
      <c r="A10" s="439">
        <v>5</v>
      </c>
      <c r="B10" s="440" t="s">
        <v>64</v>
      </c>
      <c r="C10" s="441" t="s">
        <v>18</v>
      </c>
      <c r="D10" s="418">
        <v>370520070.30000001</v>
      </c>
      <c r="E10" s="217">
        <f t="shared" si="0"/>
        <v>2.4509221137515035E-2</v>
      </c>
      <c r="F10" s="417">
        <v>172.88</v>
      </c>
      <c r="G10" s="417">
        <v>177.53630000000001</v>
      </c>
      <c r="H10" s="426">
        <v>3.1899999999999998E-2</v>
      </c>
      <c r="I10" s="418">
        <v>377859104.29000002</v>
      </c>
      <c r="J10" s="217">
        <f t="shared" si="1"/>
        <v>2.5037756559875942E-2</v>
      </c>
      <c r="K10" s="417">
        <v>176.30940000000001</v>
      </c>
      <c r="L10" s="417">
        <v>181.10589999999999</v>
      </c>
      <c r="M10" s="426">
        <v>5.2400000000000002E-2</v>
      </c>
      <c r="N10" s="132">
        <f>((I10-D10)/D10)</f>
        <v>1.9807385829485009E-2</v>
      </c>
      <c r="O10" s="132">
        <f t="shared" si="2"/>
        <v>2.010631065308886E-2</v>
      </c>
      <c r="P10" s="254">
        <f t="shared" ref="P10:P21" si="3">M10-H10</f>
        <v>2.0500000000000004E-2</v>
      </c>
      <c r="Q10" s="133"/>
      <c r="R10" s="332"/>
      <c r="S10" s="136"/>
      <c r="T10" s="169"/>
      <c r="U10" s="137"/>
      <c r="V10" s="137"/>
      <c r="W10" s="138"/>
    </row>
    <row r="11" spans="1:24" s="135" customFormat="1" ht="12.95" customHeight="1">
      <c r="A11" s="439">
        <v>6</v>
      </c>
      <c r="B11" s="440" t="s">
        <v>46</v>
      </c>
      <c r="C11" s="440" t="s">
        <v>83</v>
      </c>
      <c r="D11" s="417">
        <v>1700553945.1199999</v>
      </c>
      <c r="E11" s="217">
        <f t="shared" si="0"/>
        <v>0.11248851557075742</v>
      </c>
      <c r="F11" s="417">
        <v>0.89059999999999995</v>
      </c>
      <c r="G11" s="360">
        <v>0.91100000000000003</v>
      </c>
      <c r="H11" s="426">
        <v>8.3999999999999995E-3</v>
      </c>
      <c r="I11" s="417">
        <v>1704294736.97</v>
      </c>
      <c r="J11" s="217">
        <f t="shared" si="1"/>
        <v>0.11293023311086582</v>
      </c>
      <c r="K11" s="417">
        <v>0.89259999999999995</v>
      </c>
      <c r="L11" s="360">
        <v>0.91290000000000004</v>
      </c>
      <c r="M11" s="361">
        <v>1.06E-2</v>
      </c>
      <c r="N11" s="84">
        <f t="shared" ref="N11:N21" si="4">((I11-D11)/D11)</f>
        <v>2.1997490057489317E-3</v>
      </c>
      <c r="O11" s="84">
        <f t="shared" si="2"/>
        <v>2.0856201975850853E-3</v>
      </c>
      <c r="P11" s="254">
        <f t="shared" si="3"/>
        <v>2.2000000000000006E-3</v>
      </c>
      <c r="Q11" s="133"/>
      <c r="R11" s="332"/>
      <c r="S11" s="136"/>
      <c r="T11" s="171"/>
      <c r="U11" s="138"/>
      <c r="V11" s="138"/>
      <c r="W11" s="139"/>
      <c r="X11" s="140"/>
    </row>
    <row r="12" spans="1:24" s="135" customFormat="1" ht="12.95" customHeight="1">
      <c r="A12" s="439">
        <v>7</v>
      </c>
      <c r="B12" s="440" t="s">
        <v>8</v>
      </c>
      <c r="C12" s="441" t="s">
        <v>15</v>
      </c>
      <c r="D12" s="417">
        <v>2167777089.5599999</v>
      </c>
      <c r="E12" s="217">
        <f t="shared" si="0"/>
        <v>0.14339446719268523</v>
      </c>
      <c r="F12" s="417">
        <v>20.409099999999999</v>
      </c>
      <c r="G12" s="417">
        <v>21.0245</v>
      </c>
      <c r="H12" s="399">
        <v>-0.1203</v>
      </c>
      <c r="I12" s="417">
        <v>2173471595.2199998</v>
      </c>
      <c r="J12" s="217">
        <f t="shared" si="1"/>
        <v>0.14401890036016732</v>
      </c>
      <c r="K12" s="417">
        <v>20.4834</v>
      </c>
      <c r="L12" s="417">
        <v>21.100999999999999</v>
      </c>
      <c r="M12" s="362">
        <v>0.18970000000000001</v>
      </c>
      <c r="N12" s="84">
        <f t="shared" si="4"/>
        <v>2.6268870943532657E-3</v>
      </c>
      <c r="O12" s="84">
        <f t="shared" si="2"/>
        <v>3.6386120954124638E-3</v>
      </c>
      <c r="P12" s="254">
        <f t="shared" si="3"/>
        <v>0.31</v>
      </c>
      <c r="Q12" s="133"/>
      <c r="R12" s="167"/>
      <c r="S12" s="136"/>
    </row>
    <row r="13" spans="1:24" s="135" customFormat="1" ht="12.95" customHeight="1">
      <c r="A13" s="439">
        <v>8</v>
      </c>
      <c r="B13" s="440" t="s">
        <v>204</v>
      </c>
      <c r="C13" s="441" t="s">
        <v>59</v>
      </c>
      <c r="D13" s="417">
        <v>364844431.81</v>
      </c>
      <c r="E13" s="217">
        <f t="shared" si="0"/>
        <v>2.4133788090837237E-2</v>
      </c>
      <c r="F13" s="417">
        <v>154.9</v>
      </c>
      <c r="G13" s="417">
        <v>156.97999999999999</v>
      </c>
      <c r="H13" s="426">
        <v>1E-4</v>
      </c>
      <c r="I13" s="417">
        <v>361266076.76999998</v>
      </c>
      <c r="J13" s="217">
        <f t="shared" si="1"/>
        <v>2.393826688523195E-2</v>
      </c>
      <c r="K13" s="417">
        <v>153.51</v>
      </c>
      <c r="L13" s="417">
        <v>155.56</v>
      </c>
      <c r="M13" s="426">
        <v>-8.9999999999999993E-3</v>
      </c>
      <c r="N13" s="84">
        <f>((I13-D13)/D13)</f>
        <v>-9.8078927016858539E-3</v>
      </c>
      <c r="O13" s="84">
        <f t="shared" si="2"/>
        <v>-9.045738310612738E-3</v>
      </c>
      <c r="P13" s="254">
        <f t="shared" si="3"/>
        <v>-9.0999999999999987E-3</v>
      </c>
      <c r="Q13" s="133"/>
      <c r="R13" s="167"/>
      <c r="S13" s="136"/>
    </row>
    <row r="14" spans="1:24" s="135" customFormat="1" ht="12.95" customHeight="1">
      <c r="A14" s="439">
        <v>9</v>
      </c>
      <c r="B14" s="440" t="s">
        <v>61</v>
      </c>
      <c r="C14" s="441" t="s">
        <v>60</v>
      </c>
      <c r="D14" s="417">
        <v>263446539.81999999</v>
      </c>
      <c r="E14" s="217">
        <f t="shared" si="0"/>
        <v>1.7426504041018854E-2</v>
      </c>
      <c r="F14" s="417">
        <v>11.4527</v>
      </c>
      <c r="G14" s="417">
        <v>11.5182</v>
      </c>
      <c r="H14" s="426">
        <v>5.5300000000000002E-2</v>
      </c>
      <c r="I14" s="356">
        <v>258967229.09</v>
      </c>
      <c r="J14" s="217">
        <f t="shared" si="1"/>
        <v>1.7159725319109219E-2</v>
      </c>
      <c r="K14" s="359">
        <v>11.258699999999999</v>
      </c>
      <c r="L14" s="359">
        <v>11.3224</v>
      </c>
      <c r="M14" s="361">
        <v>3.8800000000000001E-2</v>
      </c>
      <c r="N14" s="84">
        <f t="shared" si="4"/>
        <v>-1.7002731305791607E-2</v>
      </c>
      <c r="O14" s="84">
        <f t="shared" si="2"/>
        <v>-1.699918390026221E-2</v>
      </c>
      <c r="P14" s="254">
        <f t="shared" si="3"/>
        <v>-1.6500000000000001E-2</v>
      </c>
      <c r="Q14" s="133"/>
      <c r="R14" s="167"/>
      <c r="S14" s="172"/>
      <c r="T14" s="172"/>
    </row>
    <row r="15" spans="1:24" s="135" customFormat="1" ht="12.95" customHeight="1">
      <c r="A15" s="439">
        <v>10</v>
      </c>
      <c r="B15" s="440" t="s">
        <v>6</v>
      </c>
      <c r="C15" s="441" t="s">
        <v>74</v>
      </c>
      <c r="D15" s="418">
        <v>323321095.69999999</v>
      </c>
      <c r="E15" s="217">
        <f t="shared" si="0"/>
        <v>2.1387095782743518E-2</v>
      </c>
      <c r="F15" s="417">
        <v>3090.78</v>
      </c>
      <c r="G15" s="417">
        <v>3136.86</v>
      </c>
      <c r="H15" s="426">
        <v>0.1018</v>
      </c>
      <c r="I15" s="418">
        <v>318550035.29000002</v>
      </c>
      <c r="J15" s="217">
        <f t="shared" si="1"/>
        <v>2.1107810147164393E-2</v>
      </c>
      <c r="K15" s="417">
        <v>3060.45</v>
      </c>
      <c r="L15" s="417">
        <v>3100.27</v>
      </c>
      <c r="M15" s="361">
        <v>8.8900000000000007E-2</v>
      </c>
      <c r="N15" s="84">
        <f t="shared" si="4"/>
        <v>-1.4756415444128309E-2</v>
      </c>
      <c r="O15" s="84">
        <f t="shared" si="2"/>
        <v>-1.1664530772811073E-2</v>
      </c>
      <c r="P15" s="254">
        <f t="shared" si="3"/>
        <v>-1.2899999999999995E-2</v>
      </c>
      <c r="Q15" s="133"/>
      <c r="R15" s="167"/>
      <c r="S15" s="173"/>
      <c r="T15" s="173"/>
    </row>
    <row r="16" spans="1:24" s="135" customFormat="1" ht="12.95" customHeight="1">
      <c r="A16" s="439">
        <v>11</v>
      </c>
      <c r="B16" s="440" t="s">
        <v>88</v>
      </c>
      <c r="C16" s="441" t="s">
        <v>89</v>
      </c>
      <c r="D16" s="418">
        <v>257159601.00999999</v>
      </c>
      <c r="E16" s="217">
        <f t="shared" si="0"/>
        <v>1.7010634602562916E-2</v>
      </c>
      <c r="F16" s="417">
        <v>141.5</v>
      </c>
      <c r="G16" s="417">
        <v>142.5</v>
      </c>
      <c r="H16" s="426">
        <v>6.3299999999999995E-2</v>
      </c>
      <c r="I16" s="418">
        <v>256209153.50999999</v>
      </c>
      <c r="J16" s="217">
        <f t="shared" si="1"/>
        <v>1.6976969301954265E-2</v>
      </c>
      <c r="K16" s="359">
        <v>140.72</v>
      </c>
      <c r="L16" s="359">
        <v>141.71</v>
      </c>
      <c r="M16" s="361">
        <v>5.7500000000000002E-2</v>
      </c>
      <c r="N16" s="84">
        <f t="shared" si="4"/>
        <v>-3.6959440606809798E-3</v>
      </c>
      <c r="O16" s="84">
        <f t="shared" si="2"/>
        <v>-5.5438596491227512E-3</v>
      </c>
      <c r="P16" s="254">
        <f t="shared" si="3"/>
        <v>-5.7999999999999927E-3</v>
      </c>
      <c r="Q16" s="133"/>
      <c r="R16" s="167"/>
      <c r="S16" s="174"/>
      <c r="T16" s="174"/>
    </row>
    <row r="17" spans="1:23" s="135" customFormat="1" ht="12.95" customHeight="1">
      <c r="A17" s="439">
        <v>12</v>
      </c>
      <c r="B17" s="440" t="s">
        <v>53</v>
      </c>
      <c r="C17" s="441" t="s">
        <v>135</v>
      </c>
      <c r="D17" s="418">
        <v>300816049.94</v>
      </c>
      <c r="E17" s="217">
        <f t="shared" si="0"/>
        <v>1.9898428400177345E-2</v>
      </c>
      <c r="F17" s="417">
        <v>1.1599999999999999</v>
      </c>
      <c r="G17" s="417">
        <v>1.2</v>
      </c>
      <c r="H17" s="426">
        <v>-2.3E-3</v>
      </c>
      <c r="I17" s="418">
        <v>297559348.79000002</v>
      </c>
      <c r="J17" s="217">
        <f t="shared" si="1"/>
        <v>1.9716922134556614E-2</v>
      </c>
      <c r="K17" s="359">
        <v>1.1499999999999999</v>
      </c>
      <c r="L17" s="359">
        <v>1.19</v>
      </c>
      <c r="M17" s="361">
        <v>-8.3000000000000001E-3</v>
      </c>
      <c r="N17" s="84">
        <f t="shared" si="4"/>
        <v>-1.0826221375653158E-2</v>
      </c>
      <c r="O17" s="84">
        <f t="shared" si="2"/>
        <v>-8.3333333333333419E-3</v>
      </c>
      <c r="P17" s="254">
        <f t="shared" si="3"/>
        <v>-6.0000000000000001E-3</v>
      </c>
      <c r="Q17" s="133"/>
      <c r="R17" s="167"/>
      <c r="S17" s="173"/>
      <c r="T17" s="173"/>
    </row>
    <row r="18" spans="1:23" s="135" customFormat="1" ht="12.95" customHeight="1">
      <c r="A18" s="439">
        <v>13</v>
      </c>
      <c r="B18" s="440" t="s">
        <v>98</v>
      </c>
      <c r="C18" s="441" t="s">
        <v>138</v>
      </c>
      <c r="D18" s="417">
        <v>256912696.55000001</v>
      </c>
      <c r="E18" s="217">
        <f t="shared" si="0"/>
        <v>1.6994302326675464E-2</v>
      </c>
      <c r="F18" s="417">
        <v>1.3065</v>
      </c>
      <c r="G18" s="417">
        <v>1.3254999999999999</v>
      </c>
      <c r="H18" s="426">
        <v>-7.9699999999999993E-2</v>
      </c>
      <c r="I18" s="417">
        <v>258549385.72</v>
      </c>
      <c r="J18" s="217">
        <f t="shared" si="1"/>
        <v>1.713203811914648E-2</v>
      </c>
      <c r="K18" s="417">
        <v>1.3148</v>
      </c>
      <c r="L18" s="417">
        <v>1.3342000000000001</v>
      </c>
      <c r="M18" s="361">
        <v>-7.3800000000000004E-2</v>
      </c>
      <c r="N18" s="84">
        <f t="shared" si="4"/>
        <v>6.3706044581625281E-3</v>
      </c>
      <c r="O18" s="84">
        <f t="shared" si="2"/>
        <v>6.5635609204075084E-3</v>
      </c>
      <c r="P18" s="254">
        <f t="shared" si="3"/>
        <v>5.8999999999999886E-3</v>
      </c>
      <c r="Q18" s="133"/>
      <c r="R18" s="167"/>
      <c r="S18" s="175"/>
      <c r="T18" s="175"/>
    </row>
    <row r="19" spans="1:23" s="135" customFormat="1" ht="12.95" customHeight="1">
      <c r="A19" s="439">
        <v>14</v>
      </c>
      <c r="B19" s="440" t="s">
        <v>148</v>
      </c>
      <c r="C19" s="441" t="s">
        <v>149</v>
      </c>
      <c r="D19" s="417">
        <v>409511659.94999999</v>
      </c>
      <c r="E19" s="217">
        <f t="shared" si="0"/>
        <v>2.7088443074025317E-2</v>
      </c>
      <c r="F19" s="417">
        <v>134.18530000000001</v>
      </c>
      <c r="G19" s="417">
        <v>135.66659999999999</v>
      </c>
      <c r="H19" s="426">
        <v>-5.7359999999999998E-3</v>
      </c>
      <c r="I19" s="356">
        <v>411849252.31999999</v>
      </c>
      <c r="J19" s="217">
        <f t="shared" si="1"/>
        <v>2.7290016839295148E-2</v>
      </c>
      <c r="K19" s="359">
        <v>134.98519999999999</v>
      </c>
      <c r="L19" s="359">
        <v>136.49109999999999</v>
      </c>
      <c r="M19" s="361">
        <v>-1.0618000000000001E-2</v>
      </c>
      <c r="N19" s="84">
        <v>5.6480000000000002E-3</v>
      </c>
      <c r="O19" s="84">
        <f t="shared" si="2"/>
        <v>6.0773985638322217E-3</v>
      </c>
      <c r="P19" s="254">
        <f>M19-H19</f>
        <v>-4.8820000000000009E-3</v>
      </c>
      <c r="Q19" s="133"/>
      <c r="R19" s="358"/>
      <c r="S19" s="358"/>
      <c r="T19" s="175"/>
    </row>
    <row r="20" spans="1:23" s="135" customFormat="1" ht="12.95" customHeight="1">
      <c r="A20" s="439">
        <v>15</v>
      </c>
      <c r="B20" s="440" t="s">
        <v>242</v>
      </c>
      <c r="C20" s="441" t="s">
        <v>241</v>
      </c>
      <c r="D20" s="78">
        <v>23038887.710000001</v>
      </c>
      <c r="E20" s="217">
        <f t="shared" si="0"/>
        <v>1.5239800456411804E-3</v>
      </c>
      <c r="F20" s="417">
        <v>90.05</v>
      </c>
      <c r="G20" s="417">
        <v>92.6</v>
      </c>
      <c r="H20" s="426">
        <v>1.4E-3</v>
      </c>
      <c r="I20" s="78">
        <v>23022757.449999999</v>
      </c>
      <c r="J20" s="217">
        <v>0.96619999999999995</v>
      </c>
      <c r="K20" s="70">
        <v>89.9</v>
      </c>
      <c r="L20" s="70">
        <v>92.6</v>
      </c>
      <c r="M20" s="251">
        <v>-5.9999999999999995E-4</v>
      </c>
      <c r="N20" s="84">
        <f t="shared" si="4"/>
        <v>-7.0013189017802797E-4</v>
      </c>
      <c r="O20" s="84">
        <f t="shared" si="2"/>
        <v>0</v>
      </c>
      <c r="P20" s="254">
        <f t="shared" si="3"/>
        <v>-2E-3</v>
      </c>
      <c r="Q20" s="133"/>
      <c r="R20" s="168"/>
      <c r="S20" s="142"/>
      <c r="T20" s="142"/>
    </row>
    <row r="21" spans="1:23" s="135" customFormat="1" ht="12.95" customHeight="1">
      <c r="A21" s="241"/>
      <c r="B21" s="322"/>
      <c r="C21" s="282" t="s">
        <v>47</v>
      </c>
      <c r="D21" s="73">
        <f>SUM(D6:D20)</f>
        <v>15117578327.809998</v>
      </c>
      <c r="E21" s="301">
        <f>(D21/$D$163)</f>
        <v>1.0918811224529892E-2</v>
      </c>
      <c r="F21" s="303"/>
      <c r="G21" s="74"/>
      <c r="H21" s="323"/>
      <c r="I21" s="73">
        <f>SUM(I6:I20)</f>
        <v>15091571938.020002</v>
      </c>
      <c r="J21" s="301">
        <f>(I21/$I$163)</f>
        <v>1.0980016621561207E-2</v>
      </c>
      <c r="K21" s="303"/>
      <c r="L21" s="74"/>
      <c r="M21" s="323"/>
      <c r="N21" s="305">
        <f t="shared" si="4"/>
        <v>-1.7202748499840319E-3</v>
      </c>
      <c r="O21" s="305"/>
      <c r="P21" s="306">
        <f t="shared" si="3"/>
        <v>0</v>
      </c>
      <c r="Q21" s="133"/>
      <c r="R21" s="167"/>
      <c r="S21" s="176"/>
      <c r="V21" s="142"/>
      <c r="W21" s="142"/>
    </row>
    <row r="22" spans="1:23" s="135" customFormat="1" ht="5.25" customHeight="1">
      <c r="A22" s="456"/>
      <c r="B22" s="457"/>
      <c r="C22" s="457"/>
      <c r="D22" s="457"/>
      <c r="E22" s="457"/>
      <c r="F22" s="457"/>
      <c r="G22" s="457"/>
      <c r="H22" s="457"/>
      <c r="I22" s="457"/>
      <c r="J22" s="457"/>
      <c r="K22" s="457"/>
      <c r="L22" s="457"/>
      <c r="M22" s="457"/>
      <c r="N22" s="457"/>
      <c r="O22" s="457"/>
      <c r="P22" s="458"/>
      <c r="Q22" s="133"/>
      <c r="R22" s="167"/>
      <c r="S22" s="176"/>
      <c r="V22" s="142"/>
      <c r="W22" s="142"/>
    </row>
    <row r="23" spans="1:23" s="135" customFormat="1" ht="12.95" customHeight="1">
      <c r="A23" s="450" t="s">
        <v>49</v>
      </c>
      <c r="B23" s="451"/>
      <c r="C23" s="451"/>
      <c r="D23" s="451"/>
      <c r="E23" s="451"/>
      <c r="F23" s="451"/>
      <c r="G23" s="451"/>
      <c r="H23" s="451"/>
      <c r="I23" s="451"/>
      <c r="J23" s="451"/>
      <c r="K23" s="451"/>
      <c r="L23" s="451"/>
      <c r="M23" s="451"/>
      <c r="N23" s="451"/>
      <c r="O23" s="451"/>
      <c r="P23" s="452"/>
      <c r="Q23" s="133"/>
      <c r="R23" s="177"/>
      <c r="T23" s="178"/>
    </row>
    <row r="24" spans="1:23" s="135" customFormat="1" ht="12.95" customHeight="1">
      <c r="A24" s="439">
        <v>16</v>
      </c>
      <c r="B24" s="440" t="s">
        <v>6</v>
      </c>
      <c r="C24" s="441" t="s">
        <v>39</v>
      </c>
      <c r="D24" s="411">
        <v>229172709275.79001</v>
      </c>
      <c r="E24" s="219">
        <v>3.6200000000000003E-2</v>
      </c>
      <c r="F24" s="360">
        <v>100</v>
      </c>
      <c r="G24" s="360">
        <v>100</v>
      </c>
      <c r="H24" s="426">
        <v>0.1101</v>
      </c>
      <c r="I24" s="411">
        <v>229227809892.48001</v>
      </c>
      <c r="J24" s="217">
        <f t="shared" ref="J24:J52" si="5">(I24/$I$53)</f>
        <v>0.3966950793513605</v>
      </c>
      <c r="K24" s="76">
        <v>100</v>
      </c>
      <c r="L24" s="76">
        <v>100</v>
      </c>
      <c r="M24" s="366">
        <v>0.1084</v>
      </c>
      <c r="N24" s="84">
        <f>((I24-D24)/D24)</f>
        <v>2.4043271497782706E-4</v>
      </c>
      <c r="O24" s="84">
        <f t="shared" ref="O24:O51" si="6">((L24-G24)/G24)</f>
        <v>0</v>
      </c>
      <c r="P24" s="254">
        <f t="shared" ref="P24:P53" si="7">M24-H24</f>
        <v>-1.7000000000000071E-3</v>
      </c>
      <c r="Q24" s="133"/>
      <c r="R24" s="179"/>
      <c r="S24" s="134"/>
      <c r="T24" s="134"/>
    </row>
    <row r="25" spans="1:23" s="135" customFormat="1" ht="12.95" customHeight="1">
      <c r="A25" s="439">
        <v>17</v>
      </c>
      <c r="B25" s="440" t="s">
        <v>204</v>
      </c>
      <c r="C25" s="441" t="s">
        <v>19</v>
      </c>
      <c r="D25" s="411">
        <v>151403103147.54001</v>
      </c>
      <c r="E25" s="219">
        <v>6.2600000000000003E-2</v>
      </c>
      <c r="F25" s="360">
        <v>100</v>
      </c>
      <c r="G25" s="360">
        <v>100</v>
      </c>
      <c r="H25" s="426">
        <v>0.112</v>
      </c>
      <c r="I25" s="411">
        <v>150910462902.29001</v>
      </c>
      <c r="J25" s="217">
        <f t="shared" si="5"/>
        <v>0.26116132280832127</v>
      </c>
      <c r="K25" s="76">
        <v>100</v>
      </c>
      <c r="L25" s="76">
        <v>100</v>
      </c>
      <c r="M25" s="366">
        <v>0.1159</v>
      </c>
      <c r="N25" s="84">
        <f t="shared" ref="N25:N53" si="8">((I25-D25)/D25)</f>
        <v>-3.2538318898915142E-3</v>
      </c>
      <c r="O25" s="84">
        <f t="shared" si="6"/>
        <v>0</v>
      </c>
      <c r="P25" s="254">
        <f t="shared" si="7"/>
        <v>3.9000000000000007E-3</v>
      </c>
      <c r="Q25" s="133"/>
      <c r="R25" s="180"/>
      <c r="S25" s="143"/>
      <c r="T25" s="178"/>
      <c r="U25" s="181"/>
    </row>
    <row r="26" spans="1:23" s="135" customFormat="1" ht="12.95" customHeight="1">
      <c r="A26" s="439">
        <v>18</v>
      </c>
      <c r="B26" s="440" t="s">
        <v>46</v>
      </c>
      <c r="C26" s="441" t="s">
        <v>84</v>
      </c>
      <c r="D26" s="411">
        <v>26353058514.27</v>
      </c>
      <c r="E26" s="219">
        <v>5.2600000000000001E-2</v>
      </c>
      <c r="F26" s="360">
        <v>1</v>
      </c>
      <c r="G26" s="360">
        <v>1</v>
      </c>
      <c r="H26" s="426">
        <v>0.11899999999999999</v>
      </c>
      <c r="I26" s="411">
        <v>25161427643.700001</v>
      </c>
      <c r="J26" s="217">
        <f t="shared" si="5"/>
        <v>4.3543645687636676E-2</v>
      </c>
      <c r="K26" s="76">
        <v>1</v>
      </c>
      <c r="L26" s="76">
        <v>1</v>
      </c>
      <c r="M26" s="366">
        <v>0.13039999999999999</v>
      </c>
      <c r="N26" s="84">
        <f t="shared" si="8"/>
        <v>-4.521793437846084E-2</v>
      </c>
      <c r="O26" s="84">
        <f t="shared" si="6"/>
        <v>0</v>
      </c>
      <c r="P26" s="254">
        <f t="shared" si="7"/>
        <v>1.1399999999999993E-2</v>
      </c>
      <c r="Q26" s="133"/>
      <c r="R26" s="167"/>
      <c r="S26" s="136"/>
    </row>
    <row r="27" spans="1:23" s="135" customFormat="1" ht="12.95" customHeight="1">
      <c r="A27" s="439">
        <v>19</v>
      </c>
      <c r="B27" s="440" t="s">
        <v>41</v>
      </c>
      <c r="C27" s="441" t="s">
        <v>42</v>
      </c>
      <c r="D27" s="411">
        <v>1077716241.8</v>
      </c>
      <c r="E27" s="219">
        <v>8.6400000000000005E-2</v>
      </c>
      <c r="F27" s="360">
        <v>100</v>
      </c>
      <c r="G27" s="360">
        <v>100</v>
      </c>
      <c r="H27" s="426">
        <v>0.1109</v>
      </c>
      <c r="I27" s="411">
        <v>1071406702.63</v>
      </c>
      <c r="J27" s="217">
        <f t="shared" si="5"/>
        <v>1.8541457387598174E-3</v>
      </c>
      <c r="K27" s="76">
        <v>100</v>
      </c>
      <c r="L27" s="76">
        <v>100</v>
      </c>
      <c r="M27" s="366">
        <v>0.1152</v>
      </c>
      <c r="N27" s="84">
        <f t="shared" si="8"/>
        <v>-5.854545867715397E-3</v>
      </c>
      <c r="O27" s="84">
        <f t="shared" si="6"/>
        <v>0</v>
      </c>
      <c r="P27" s="254">
        <f t="shared" si="7"/>
        <v>4.2999999999999983E-3</v>
      </c>
      <c r="Q27" s="133"/>
      <c r="R27" s="167"/>
      <c r="S27" s="143"/>
    </row>
    <row r="28" spans="1:23" s="135" customFormat="1" ht="12.95" customHeight="1">
      <c r="A28" s="439">
        <v>20</v>
      </c>
      <c r="B28" s="440" t="s">
        <v>8</v>
      </c>
      <c r="C28" s="441" t="s">
        <v>20</v>
      </c>
      <c r="D28" s="411">
        <v>66791616217.830002</v>
      </c>
      <c r="E28" s="219">
        <v>6.54E-2</v>
      </c>
      <c r="F28" s="360">
        <v>1</v>
      </c>
      <c r="G28" s="360">
        <v>1</v>
      </c>
      <c r="H28" s="426">
        <v>0.1022</v>
      </c>
      <c r="I28" s="411">
        <v>65158018050.330002</v>
      </c>
      <c r="J28" s="217">
        <f t="shared" si="5"/>
        <v>0.11276059895602134</v>
      </c>
      <c r="K28" s="76">
        <v>1</v>
      </c>
      <c r="L28" s="76">
        <v>1</v>
      </c>
      <c r="M28" s="366">
        <v>0.1028</v>
      </c>
      <c r="N28" s="84">
        <f t="shared" si="8"/>
        <v>-2.4458132023221075E-2</v>
      </c>
      <c r="O28" s="84">
        <f t="shared" si="6"/>
        <v>0</v>
      </c>
      <c r="P28" s="254">
        <f t="shared" si="7"/>
        <v>6.0000000000000331E-4</v>
      </c>
      <c r="Q28" s="133"/>
      <c r="R28" s="177"/>
      <c r="S28" s="136"/>
    </row>
    <row r="29" spans="1:23" s="135" customFormat="1" ht="12.95" customHeight="1">
      <c r="A29" s="439">
        <v>21</v>
      </c>
      <c r="B29" s="440" t="s">
        <v>61</v>
      </c>
      <c r="C29" s="441" t="s">
        <v>62</v>
      </c>
      <c r="D29" s="400">
        <v>1945912235.8800001</v>
      </c>
      <c r="E29" s="219">
        <v>6.4500000000000002E-2</v>
      </c>
      <c r="F29" s="360">
        <v>10</v>
      </c>
      <c r="G29" s="360">
        <v>10</v>
      </c>
      <c r="H29" s="426">
        <v>9.5100000000000004E-2</v>
      </c>
      <c r="I29" s="365">
        <v>1902757452.0799999</v>
      </c>
      <c r="J29" s="217">
        <f t="shared" si="5"/>
        <v>3.292857523671827E-3</v>
      </c>
      <c r="K29" s="76">
        <v>10</v>
      </c>
      <c r="L29" s="76">
        <v>10</v>
      </c>
      <c r="M29" s="366">
        <v>9.6500000000000002E-2</v>
      </c>
      <c r="N29" s="84">
        <f t="shared" si="8"/>
        <v>-2.217714807702224E-2</v>
      </c>
      <c r="O29" s="84">
        <f t="shared" si="6"/>
        <v>0</v>
      </c>
      <c r="P29" s="254">
        <f t="shared" si="7"/>
        <v>1.3999999999999985E-3</v>
      </c>
      <c r="Q29" s="133"/>
      <c r="R29" s="167"/>
      <c r="S29" s="172"/>
      <c r="T29" s="472"/>
      <c r="U29" s="472"/>
    </row>
    <row r="30" spans="1:23" s="135" customFormat="1" ht="12.95" customHeight="1">
      <c r="A30" s="439">
        <v>22</v>
      </c>
      <c r="B30" s="440" t="s">
        <v>88</v>
      </c>
      <c r="C30" s="441" t="s">
        <v>90</v>
      </c>
      <c r="D30" s="411">
        <v>31246995340.27</v>
      </c>
      <c r="E30" s="219">
        <v>6.9800000000000001E-2</v>
      </c>
      <c r="F30" s="360">
        <v>1</v>
      </c>
      <c r="G30" s="360">
        <v>1</v>
      </c>
      <c r="H30" s="426">
        <v>0.112</v>
      </c>
      <c r="I30" s="411">
        <v>30393329598.66</v>
      </c>
      <c r="J30" s="217">
        <f t="shared" si="5"/>
        <v>5.2597825292436375E-2</v>
      </c>
      <c r="K30" s="76">
        <v>1</v>
      </c>
      <c r="L30" s="76">
        <v>1</v>
      </c>
      <c r="M30" s="366">
        <v>0.11559999999999999</v>
      </c>
      <c r="N30" s="84">
        <f t="shared" si="8"/>
        <v>-2.7319930518561797E-2</v>
      </c>
      <c r="O30" s="84">
        <f t="shared" si="6"/>
        <v>0</v>
      </c>
      <c r="P30" s="254">
        <f t="shared" si="7"/>
        <v>3.5999999999999921E-3</v>
      </c>
      <c r="Q30" s="133"/>
      <c r="R30" s="167"/>
      <c r="S30" s="136"/>
      <c r="T30" s="470"/>
      <c r="U30" s="470"/>
    </row>
    <row r="31" spans="1:23" s="135" customFormat="1" ht="12.95" customHeight="1">
      <c r="A31" s="439">
        <v>23</v>
      </c>
      <c r="B31" s="440" t="s">
        <v>95</v>
      </c>
      <c r="C31" s="441" t="s">
        <v>94</v>
      </c>
      <c r="D31" s="411">
        <v>2063424375.109467</v>
      </c>
      <c r="E31" s="219">
        <v>4.2599999999999999E-2</v>
      </c>
      <c r="F31" s="360">
        <v>100</v>
      </c>
      <c r="G31" s="360">
        <v>100</v>
      </c>
      <c r="H31" s="426">
        <v>9.1600000000000001E-2</v>
      </c>
      <c r="I31" s="364">
        <v>2060391155.7740879</v>
      </c>
      <c r="J31" s="217">
        <f t="shared" si="5"/>
        <v>3.5656538943421492E-3</v>
      </c>
      <c r="K31" s="76">
        <v>100</v>
      </c>
      <c r="L31" s="76">
        <v>100</v>
      </c>
      <c r="M31" s="366">
        <v>9.3200000000000005E-2</v>
      </c>
      <c r="N31" s="84">
        <f>((I31-D31)/D31)</f>
        <v>-1.4699929747695299E-3</v>
      </c>
      <c r="O31" s="84">
        <f t="shared" si="6"/>
        <v>0</v>
      </c>
      <c r="P31" s="254">
        <f t="shared" si="7"/>
        <v>1.6000000000000042E-3</v>
      </c>
      <c r="Q31" s="133"/>
      <c r="R31" s="167"/>
      <c r="S31" s="136"/>
      <c r="T31" s="471"/>
      <c r="U31" s="471"/>
    </row>
    <row r="32" spans="1:23" s="135" customFormat="1" ht="12.95" customHeight="1">
      <c r="A32" s="439">
        <v>24</v>
      </c>
      <c r="B32" s="440" t="s">
        <v>96</v>
      </c>
      <c r="C32" s="441" t="s">
        <v>97</v>
      </c>
      <c r="D32" s="411">
        <v>4574852061.3999996</v>
      </c>
      <c r="E32" s="219">
        <v>7.0599999999999996E-2</v>
      </c>
      <c r="F32" s="360">
        <v>100</v>
      </c>
      <c r="G32" s="360">
        <v>100</v>
      </c>
      <c r="H32" s="426">
        <v>0.10059999999999999</v>
      </c>
      <c r="I32" s="411">
        <v>4466650434.0299997</v>
      </c>
      <c r="J32" s="217">
        <f t="shared" si="5"/>
        <v>7.7298572507124401E-3</v>
      </c>
      <c r="K32" s="76">
        <v>100</v>
      </c>
      <c r="L32" s="76">
        <v>100</v>
      </c>
      <c r="M32" s="366">
        <v>0.10780000000000001</v>
      </c>
      <c r="N32" s="84">
        <f t="shared" si="8"/>
        <v>-2.3651393732038613E-2</v>
      </c>
      <c r="O32" s="84">
        <f t="shared" si="6"/>
        <v>0</v>
      </c>
      <c r="P32" s="254">
        <f t="shared" si="7"/>
        <v>7.2000000000000119E-3</v>
      </c>
      <c r="Q32" s="133"/>
      <c r="R32" s="167"/>
      <c r="S32" s="136"/>
    </row>
    <row r="33" spans="1:21" s="135" customFormat="1" ht="12.95" customHeight="1">
      <c r="A33" s="439">
        <v>25</v>
      </c>
      <c r="B33" s="440" t="s">
        <v>98</v>
      </c>
      <c r="C33" s="441" t="s">
        <v>103</v>
      </c>
      <c r="D33" s="400">
        <v>700216380.02999997</v>
      </c>
      <c r="E33" s="219">
        <v>6.6600000000000006E-2</v>
      </c>
      <c r="F33" s="360">
        <v>10</v>
      </c>
      <c r="G33" s="360">
        <v>10</v>
      </c>
      <c r="H33" s="426">
        <v>9.1399999999999995E-2</v>
      </c>
      <c r="I33" s="400">
        <v>710870686.79999995</v>
      </c>
      <c r="J33" s="217">
        <f t="shared" si="5"/>
        <v>1.2302124408070493E-3</v>
      </c>
      <c r="K33" s="76">
        <v>10</v>
      </c>
      <c r="L33" s="76">
        <v>10</v>
      </c>
      <c r="M33" s="366">
        <v>8.5199999999999998E-2</v>
      </c>
      <c r="N33" s="84">
        <f t="shared" si="8"/>
        <v>1.5215734841197958E-2</v>
      </c>
      <c r="O33" s="84">
        <f t="shared" si="6"/>
        <v>0</v>
      </c>
      <c r="P33" s="254">
        <f t="shared" si="7"/>
        <v>-6.1999999999999972E-3</v>
      </c>
      <c r="Q33" s="133"/>
      <c r="R33" s="170"/>
      <c r="S33" s="182"/>
    </row>
    <row r="34" spans="1:21" s="135" customFormat="1" ht="12.95" customHeight="1">
      <c r="A34" s="439">
        <v>26</v>
      </c>
      <c r="B34" s="440" t="s">
        <v>13</v>
      </c>
      <c r="C34" s="441" t="s">
        <v>105</v>
      </c>
      <c r="D34" s="411">
        <v>4294611345.2600002</v>
      </c>
      <c r="E34" s="219">
        <v>5.3699999999999998E-2</v>
      </c>
      <c r="F34" s="360">
        <v>100</v>
      </c>
      <c r="G34" s="360">
        <v>100</v>
      </c>
      <c r="H34" s="426">
        <v>9.98E-2</v>
      </c>
      <c r="I34" s="411">
        <v>4325568916.8699999</v>
      </c>
      <c r="J34" s="217">
        <f t="shared" si="5"/>
        <v>7.4857056197604735E-3</v>
      </c>
      <c r="K34" s="76">
        <v>100</v>
      </c>
      <c r="L34" s="76">
        <v>100</v>
      </c>
      <c r="M34" s="366">
        <v>0.11550000000000001</v>
      </c>
      <c r="N34" s="84">
        <f t="shared" si="8"/>
        <v>7.2084687347011732E-3</v>
      </c>
      <c r="O34" s="84">
        <f t="shared" si="6"/>
        <v>0</v>
      </c>
      <c r="P34" s="254">
        <f t="shared" si="7"/>
        <v>1.5700000000000006E-2</v>
      </c>
      <c r="Q34" s="133"/>
      <c r="R34" s="183"/>
      <c r="S34" s="136"/>
      <c r="T34" s="472"/>
      <c r="U34" s="472"/>
    </row>
    <row r="35" spans="1:21" s="135" customFormat="1" ht="12.95" customHeight="1">
      <c r="A35" s="439">
        <v>27</v>
      </c>
      <c r="B35" s="440" t="s">
        <v>53</v>
      </c>
      <c r="C35" s="441" t="s">
        <v>106</v>
      </c>
      <c r="D35" s="411">
        <v>12648699639.42</v>
      </c>
      <c r="E35" s="219">
        <v>4.7199999999999999E-2</v>
      </c>
      <c r="F35" s="360">
        <v>100</v>
      </c>
      <c r="G35" s="360">
        <v>100</v>
      </c>
      <c r="H35" s="426">
        <v>0.1147</v>
      </c>
      <c r="I35" s="411">
        <v>12212375795.73</v>
      </c>
      <c r="J35" s="217">
        <f t="shared" si="5"/>
        <v>2.113438761042177E-2</v>
      </c>
      <c r="K35" s="76">
        <v>100</v>
      </c>
      <c r="L35" s="76">
        <v>100</v>
      </c>
      <c r="M35" s="366">
        <v>0.1234</v>
      </c>
      <c r="N35" s="84">
        <f t="shared" si="8"/>
        <v>-3.4495549434203181E-2</v>
      </c>
      <c r="O35" s="84">
        <f t="shared" si="6"/>
        <v>0</v>
      </c>
      <c r="P35" s="254">
        <f t="shared" si="7"/>
        <v>8.6999999999999994E-3</v>
      </c>
      <c r="Q35" s="133"/>
      <c r="R35" s="167"/>
      <c r="S35" s="145"/>
    </row>
    <row r="36" spans="1:21" s="135" customFormat="1" ht="12.95" customHeight="1">
      <c r="A36" s="439">
        <v>28</v>
      </c>
      <c r="B36" s="440" t="s">
        <v>107</v>
      </c>
      <c r="C36" s="441" t="s">
        <v>109</v>
      </c>
      <c r="D36" s="411">
        <v>10544387989.99</v>
      </c>
      <c r="E36" s="219">
        <v>4.5100000000000001E-2</v>
      </c>
      <c r="F36" s="72">
        <v>100</v>
      </c>
      <c r="G36" s="72">
        <v>100</v>
      </c>
      <c r="H36" s="426">
        <v>0.1018</v>
      </c>
      <c r="I36" s="411">
        <v>10535517477.530001</v>
      </c>
      <c r="J36" s="217">
        <f t="shared" si="5"/>
        <v>1.8232464654776237E-2</v>
      </c>
      <c r="K36" s="72">
        <v>100</v>
      </c>
      <c r="L36" s="72">
        <v>100</v>
      </c>
      <c r="M36" s="426">
        <v>0.1041</v>
      </c>
      <c r="N36" s="84">
        <f t="shared" si="8"/>
        <v>-8.412543685247585E-4</v>
      </c>
      <c r="O36" s="84">
        <f t="shared" si="6"/>
        <v>0</v>
      </c>
      <c r="P36" s="254">
        <f t="shared" si="7"/>
        <v>2.2999999999999965E-3</v>
      </c>
      <c r="Q36" s="133"/>
      <c r="R36" s="167"/>
      <c r="S36" s="146"/>
    </row>
    <row r="37" spans="1:21" s="135" customFormat="1" ht="12.95" customHeight="1">
      <c r="A37" s="439">
        <v>29</v>
      </c>
      <c r="B37" s="440" t="s">
        <v>107</v>
      </c>
      <c r="C37" s="441" t="s">
        <v>108</v>
      </c>
      <c r="D37" s="411">
        <v>392818858.87</v>
      </c>
      <c r="E37" s="219">
        <v>5.2900000000000003E-2</v>
      </c>
      <c r="F37" s="72">
        <v>1000000</v>
      </c>
      <c r="G37" s="72">
        <v>1000000</v>
      </c>
      <c r="H37" s="426">
        <v>0.11849999999999999</v>
      </c>
      <c r="I37" s="411">
        <v>393714273.26999998</v>
      </c>
      <c r="J37" s="217">
        <f t="shared" si="5"/>
        <v>6.8135063956622317E-4</v>
      </c>
      <c r="K37" s="72">
        <v>1000000</v>
      </c>
      <c r="L37" s="72">
        <v>1000000</v>
      </c>
      <c r="M37" s="426">
        <v>0.1208</v>
      </c>
      <c r="N37" s="84">
        <f t="shared" si="8"/>
        <v>2.2794587881441453E-3</v>
      </c>
      <c r="O37" s="84">
        <f t="shared" si="6"/>
        <v>0</v>
      </c>
      <c r="P37" s="254">
        <f t="shared" si="7"/>
        <v>2.3000000000000104E-3</v>
      </c>
      <c r="Q37" s="133"/>
      <c r="R37" s="167"/>
      <c r="S37" s="145"/>
    </row>
    <row r="38" spans="1:21" s="135" customFormat="1" ht="12.95" customHeight="1">
      <c r="A38" s="439">
        <v>30</v>
      </c>
      <c r="B38" s="440" t="s">
        <v>117</v>
      </c>
      <c r="C38" s="441" t="s">
        <v>118</v>
      </c>
      <c r="D38" s="411">
        <v>4598305604.3000002</v>
      </c>
      <c r="E38" s="219">
        <v>6.3E-2</v>
      </c>
      <c r="F38" s="360">
        <v>1</v>
      </c>
      <c r="G38" s="360">
        <v>1</v>
      </c>
      <c r="H38" s="426">
        <v>0.1096</v>
      </c>
      <c r="I38" s="364">
        <v>4660833273.6099997</v>
      </c>
      <c r="J38" s="217">
        <f t="shared" si="5"/>
        <v>8.0659045086432842E-3</v>
      </c>
      <c r="K38" s="76">
        <v>1</v>
      </c>
      <c r="L38" s="76">
        <v>1</v>
      </c>
      <c r="M38" s="366">
        <v>0.1179</v>
      </c>
      <c r="N38" s="84">
        <f t="shared" si="8"/>
        <v>1.3597980362925019E-2</v>
      </c>
      <c r="O38" s="84">
        <f t="shared" si="6"/>
        <v>0</v>
      </c>
      <c r="P38" s="254">
        <f t="shared" si="7"/>
        <v>8.3000000000000018E-3</v>
      </c>
      <c r="Q38" s="133"/>
      <c r="R38" s="167"/>
      <c r="S38" s="145"/>
      <c r="T38" s="147"/>
    </row>
    <row r="39" spans="1:21" s="135" customFormat="1" ht="12.95" customHeight="1">
      <c r="A39" s="439">
        <v>31</v>
      </c>
      <c r="B39" s="440" t="s">
        <v>16</v>
      </c>
      <c r="C39" s="441" t="s">
        <v>123</v>
      </c>
      <c r="D39" s="411">
        <v>16474669117.360001</v>
      </c>
      <c r="E39" s="219">
        <v>5.9200000000000003E-2</v>
      </c>
      <c r="F39" s="360">
        <v>1</v>
      </c>
      <c r="G39" s="360">
        <v>1</v>
      </c>
      <c r="H39" s="426">
        <v>0.11020000000000001</v>
      </c>
      <c r="I39" s="411">
        <v>16433948483.42</v>
      </c>
      <c r="J39" s="217">
        <f t="shared" si="5"/>
        <v>2.8440120335941562E-2</v>
      </c>
      <c r="K39" s="76">
        <v>1</v>
      </c>
      <c r="L39" s="76">
        <v>1</v>
      </c>
      <c r="M39" s="366">
        <v>0.11020000000000001</v>
      </c>
      <c r="N39" s="84">
        <f t="shared" si="8"/>
        <v>-2.471711792808732E-3</v>
      </c>
      <c r="O39" s="84">
        <f t="shared" si="6"/>
        <v>0</v>
      </c>
      <c r="P39" s="254">
        <f t="shared" si="7"/>
        <v>0</v>
      </c>
      <c r="Q39" s="133"/>
      <c r="R39" s="177"/>
      <c r="S39" s="473"/>
      <c r="T39" s="210"/>
    </row>
    <row r="40" spans="1:21" s="135" customFormat="1" ht="12.95" customHeight="1">
      <c r="A40" s="439">
        <v>32</v>
      </c>
      <c r="B40" s="440" t="s">
        <v>64</v>
      </c>
      <c r="C40" s="441" t="s">
        <v>126</v>
      </c>
      <c r="D40" s="411">
        <v>624936821.55999994</v>
      </c>
      <c r="E40" s="219">
        <v>7.9600000000000004E-2</v>
      </c>
      <c r="F40" s="360">
        <v>100</v>
      </c>
      <c r="G40" s="360">
        <v>100</v>
      </c>
      <c r="H40" s="426">
        <v>0</v>
      </c>
      <c r="I40" s="411">
        <v>625376645.19000006</v>
      </c>
      <c r="J40" s="217">
        <f t="shared" si="5"/>
        <v>1.0822589022008243E-3</v>
      </c>
      <c r="K40" s="76">
        <v>100</v>
      </c>
      <c r="L40" s="76">
        <v>100</v>
      </c>
      <c r="M40" s="366">
        <v>0.13400000000000001</v>
      </c>
      <c r="N40" s="132">
        <f t="shared" si="8"/>
        <v>7.0378895086099054E-4</v>
      </c>
      <c r="O40" s="132">
        <f t="shared" si="6"/>
        <v>0</v>
      </c>
      <c r="P40" s="254">
        <f t="shared" si="7"/>
        <v>0.13400000000000001</v>
      </c>
      <c r="Q40" s="133"/>
      <c r="R40" s="179"/>
      <c r="S40" s="473"/>
      <c r="T40" s="210"/>
    </row>
    <row r="41" spans="1:21" s="135" customFormat="1" ht="12.95" customHeight="1">
      <c r="A41" s="439">
        <v>33</v>
      </c>
      <c r="B41" s="440" t="s">
        <v>145</v>
      </c>
      <c r="C41" s="441" t="s">
        <v>133</v>
      </c>
      <c r="D41" s="411">
        <v>3428923281.4200001</v>
      </c>
      <c r="E41" s="219">
        <v>4.8399999999999999E-2</v>
      </c>
      <c r="F41" s="360">
        <v>1</v>
      </c>
      <c r="G41" s="360">
        <v>1</v>
      </c>
      <c r="H41" s="426">
        <v>0.1023</v>
      </c>
      <c r="I41" s="411">
        <v>3397855925.27</v>
      </c>
      <c r="J41" s="217">
        <f t="shared" si="5"/>
        <v>5.8802320998124769E-3</v>
      </c>
      <c r="K41" s="76">
        <v>1</v>
      </c>
      <c r="L41" s="76">
        <v>1</v>
      </c>
      <c r="M41" s="366">
        <v>0.11409999999999999</v>
      </c>
      <c r="N41" s="132">
        <f t="shared" si="8"/>
        <v>-9.0603824000210203E-3</v>
      </c>
      <c r="O41" s="132">
        <f t="shared" si="6"/>
        <v>0</v>
      </c>
      <c r="P41" s="254">
        <f t="shared" si="7"/>
        <v>1.1799999999999991E-2</v>
      </c>
      <c r="Q41" s="133"/>
      <c r="R41" s="170"/>
      <c r="S41" s="145"/>
    </row>
    <row r="42" spans="1:21" s="135" customFormat="1" ht="12.95" customHeight="1">
      <c r="A42" s="439">
        <v>34</v>
      </c>
      <c r="B42" s="440" t="s">
        <v>194</v>
      </c>
      <c r="C42" s="441" t="s">
        <v>134</v>
      </c>
      <c r="D42" s="411">
        <v>556903298.69000006</v>
      </c>
      <c r="E42" s="219">
        <v>4.9799999999999997E-2</v>
      </c>
      <c r="F42" s="360">
        <v>10</v>
      </c>
      <c r="G42" s="360">
        <v>10</v>
      </c>
      <c r="H42" s="426">
        <v>6.4500000000000002E-2</v>
      </c>
      <c r="I42" s="364">
        <v>559234505.22000003</v>
      </c>
      <c r="J42" s="217">
        <f t="shared" si="5"/>
        <v>9.6779521005031658E-4</v>
      </c>
      <c r="K42" s="76">
        <v>10</v>
      </c>
      <c r="L42" s="76">
        <v>10</v>
      </c>
      <c r="M42" s="366">
        <v>7.2800000000000004E-2</v>
      </c>
      <c r="N42" s="132">
        <f t="shared" si="8"/>
        <v>4.1860167384241628E-3</v>
      </c>
      <c r="O42" s="84">
        <f t="shared" si="6"/>
        <v>0</v>
      </c>
      <c r="P42" s="254">
        <f t="shared" si="7"/>
        <v>8.3000000000000018E-3</v>
      </c>
      <c r="Q42" s="133"/>
      <c r="R42" s="167"/>
      <c r="S42" s="184"/>
      <c r="T42" s="210"/>
    </row>
    <row r="43" spans="1:21" s="135" customFormat="1" ht="12.95" customHeight="1">
      <c r="A43" s="439">
        <v>35</v>
      </c>
      <c r="B43" s="440" t="s">
        <v>43</v>
      </c>
      <c r="C43" s="441" t="s">
        <v>144</v>
      </c>
      <c r="D43" s="411">
        <v>592206416.49000001</v>
      </c>
      <c r="E43" s="219">
        <v>2.2200000000000001E-2</v>
      </c>
      <c r="F43" s="360">
        <v>1</v>
      </c>
      <c r="G43" s="360">
        <v>1</v>
      </c>
      <c r="H43" s="426">
        <v>0.1106</v>
      </c>
      <c r="I43" s="411">
        <v>593906026.21000004</v>
      </c>
      <c r="J43" s="217">
        <f t="shared" si="5"/>
        <v>1.0277967507744189E-3</v>
      </c>
      <c r="K43" s="76">
        <v>1</v>
      </c>
      <c r="L43" s="76">
        <v>1</v>
      </c>
      <c r="M43" s="366">
        <v>0.1108</v>
      </c>
      <c r="N43" s="84">
        <f t="shared" si="8"/>
        <v>2.8699616766626646E-3</v>
      </c>
      <c r="O43" s="84">
        <f t="shared" si="6"/>
        <v>0</v>
      </c>
      <c r="P43" s="254">
        <f t="shared" si="7"/>
        <v>1.9999999999999185E-4</v>
      </c>
      <c r="Q43" s="133"/>
      <c r="R43" s="167"/>
      <c r="S43" s="184"/>
      <c r="T43" s="210"/>
    </row>
    <row r="44" spans="1:21" s="135" customFormat="1" ht="12.95" customHeight="1">
      <c r="A44" s="439">
        <v>36</v>
      </c>
      <c r="B44" s="440" t="s">
        <v>10</v>
      </c>
      <c r="C44" s="441" t="s">
        <v>255</v>
      </c>
      <c r="D44" s="411">
        <v>6671927925.3100004</v>
      </c>
      <c r="E44" s="219">
        <v>6.1269999999999998E-2</v>
      </c>
      <c r="F44" s="360">
        <v>100</v>
      </c>
      <c r="G44" s="360">
        <v>100</v>
      </c>
      <c r="H44" s="426">
        <v>0.12549866670558799</v>
      </c>
      <c r="I44" s="364">
        <v>6730569802.5999994</v>
      </c>
      <c r="J44" s="217">
        <f t="shared" si="5"/>
        <v>1.164773123808425E-2</v>
      </c>
      <c r="K44" s="76">
        <v>100</v>
      </c>
      <c r="L44" s="76">
        <v>100</v>
      </c>
      <c r="M44" s="366">
        <v>0.125475</v>
      </c>
      <c r="N44" s="84">
        <f t="shared" si="8"/>
        <v>8.7893451407861697E-3</v>
      </c>
      <c r="O44" s="84">
        <f t="shared" si="6"/>
        <v>0</v>
      </c>
      <c r="P44" s="254">
        <f t="shared" si="7"/>
        <v>-2.3666705587982451E-5</v>
      </c>
      <c r="Q44" s="133"/>
      <c r="R44" s="167"/>
      <c r="S44" s="145"/>
    </row>
    <row r="45" spans="1:21" s="135" customFormat="1" ht="12.95" customHeight="1">
      <c r="A45" s="439">
        <v>37</v>
      </c>
      <c r="B45" s="440" t="s">
        <v>146</v>
      </c>
      <c r="C45" s="441" t="s">
        <v>147</v>
      </c>
      <c r="D45" s="400">
        <v>280673968.76999998</v>
      </c>
      <c r="E45" s="217">
        <f t="shared" ref="E45" si="9">(D45/$I$53)</f>
        <v>4.8572632773179533E-4</v>
      </c>
      <c r="F45" s="360">
        <v>1</v>
      </c>
      <c r="G45" s="360">
        <v>1</v>
      </c>
      <c r="H45" s="406">
        <v>6.1499999999999999E-2</v>
      </c>
      <c r="I45" s="400">
        <v>280619219.56</v>
      </c>
      <c r="J45" s="217">
        <f t="shared" si="5"/>
        <v>4.8563158031779023E-4</v>
      </c>
      <c r="K45" s="76">
        <v>1</v>
      </c>
      <c r="L45" s="76">
        <v>1</v>
      </c>
      <c r="M45" s="367">
        <v>5.1799999999999999E-2</v>
      </c>
      <c r="N45" s="84">
        <f t="shared" si="8"/>
        <v>-1.9506336921769584E-4</v>
      </c>
      <c r="O45" s="84">
        <f t="shared" si="6"/>
        <v>0</v>
      </c>
      <c r="P45" s="254">
        <f t="shared" si="7"/>
        <v>-9.7000000000000003E-3</v>
      </c>
      <c r="Q45" s="133"/>
      <c r="R45" s="167"/>
      <c r="S45" s="145"/>
    </row>
    <row r="46" spans="1:21" s="135" customFormat="1" ht="12.95" customHeight="1">
      <c r="A46" s="439">
        <v>38</v>
      </c>
      <c r="B46" s="440" t="s">
        <v>148</v>
      </c>
      <c r="C46" s="441" t="s">
        <v>150</v>
      </c>
      <c r="D46" s="411">
        <v>466482873.87</v>
      </c>
      <c r="E46" s="219">
        <v>2.0000000000000001E-4</v>
      </c>
      <c r="F46" s="360">
        <v>100</v>
      </c>
      <c r="G46" s="360">
        <v>100</v>
      </c>
      <c r="H46" s="426">
        <v>1.06E-3</v>
      </c>
      <c r="I46" s="364">
        <v>457811338.45999998</v>
      </c>
      <c r="J46" s="217">
        <f t="shared" si="5"/>
        <v>7.9227518390341761E-4</v>
      </c>
      <c r="K46" s="76">
        <v>100</v>
      </c>
      <c r="L46" s="76">
        <v>100</v>
      </c>
      <c r="M46" s="366">
        <v>2.13E-4</v>
      </c>
      <c r="N46" s="84">
        <f t="shared" si="8"/>
        <v>-1.8589182788340951E-2</v>
      </c>
      <c r="O46" s="84">
        <f t="shared" si="6"/>
        <v>0</v>
      </c>
      <c r="P46" s="254">
        <f t="shared" si="7"/>
        <v>-8.4699999999999999E-4</v>
      </c>
      <c r="Q46" s="133"/>
      <c r="R46" s="177"/>
      <c r="S46" s="145"/>
    </row>
    <row r="47" spans="1:21" s="135" customFormat="1" ht="12.95" customHeight="1">
      <c r="A47" s="439">
        <v>39</v>
      </c>
      <c r="B47" s="440" t="s">
        <v>162</v>
      </c>
      <c r="C47" s="441" t="s">
        <v>163</v>
      </c>
      <c r="D47" s="411">
        <v>467598855.36000001</v>
      </c>
      <c r="E47" s="219">
        <v>5.3145060299999998E-2</v>
      </c>
      <c r="F47" s="360">
        <v>1</v>
      </c>
      <c r="G47" s="360">
        <v>1</v>
      </c>
      <c r="H47" s="426">
        <v>0.11674609868107247</v>
      </c>
      <c r="I47" s="364">
        <v>479861408.12</v>
      </c>
      <c r="J47" s="217">
        <f t="shared" si="5"/>
        <v>8.304344026194172E-4</v>
      </c>
      <c r="K47" s="76">
        <v>1</v>
      </c>
      <c r="L47" s="76">
        <v>1</v>
      </c>
      <c r="M47" s="366">
        <v>0.11065432523070787</v>
      </c>
      <c r="N47" s="84">
        <f t="shared" si="8"/>
        <v>2.6224514066783087E-2</v>
      </c>
      <c r="O47" s="84">
        <f t="shared" si="6"/>
        <v>0</v>
      </c>
      <c r="P47" s="254">
        <f t="shared" si="7"/>
        <v>-6.0917734503646015E-3</v>
      </c>
      <c r="Q47" s="133"/>
      <c r="R47" s="177"/>
      <c r="S47" s="145"/>
    </row>
    <row r="48" spans="1:21" s="135" customFormat="1" ht="12.95" customHeight="1">
      <c r="A48" s="439">
        <v>40</v>
      </c>
      <c r="B48" s="440" t="s">
        <v>116</v>
      </c>
      <c r="C48" s="441" t="s">
        <v>172</v>
      </c>
      <c r="D48" s="411">
        <v>1610533800.48</v>
      </c>
      <c r="E48" s="219">
        <v>6.4199999999999993E-2</v>
      </c>
      <c r="F48" s="360">
        <v>1</v>
      </c>
      <c r="G48" s="360">
        <v>1</v>
      </c>
      <c r="H48" s="426">
        <v>0.1062</v>
      </c>
      <c r="I48" s="411">
        <v>1634446831.6500001</v>
      </c>
      <c r="J48" s="217">
        <f t="shared" si="5"/>
        <v>2.8285268523094982E-3</v>
      </c>
      <c r="K48" s="76">
        <v>1</v>
      </c>
      <c r="L48" s="76">
        <v>1</v>
      </c>
      <c r="M48" s="366">
        <v>0.1075</v>
      </c>
      <c r="N48" s="84">
        <f t="shared" si="8"/>
        <v>1.4847891526941619E-2</v>
      </c>
      <c r="O48" s="84">
        <f t="shared" si="6"/>
        <v>0</v>
      </c>
      <c r="P48" s="254">
        <f t="shared" si="7"/>
        <v>1.2999999999999956E-3</v>
      </c>
      <c r="Q48" s="133"/>
      <c r="R48" s="167"/>
      <c r="S48" s="145"/>
    </row>
    <row r="49" spans="1:21" s="135" customFormat="1" ht="12.95" customHeight="1">
      <c r="A49" s="439">
        <v>41</v>
      </c>
      <c r="B49" s="440" t="s">
        <v>174</v>
      </c>
      <c r="C49" s="441" t="s">
        <v>177</v>
      </c>
      <c r="D49" s="411">
        <v>144064537.55000001</v>
      </c>
      <c r="E49" s="219">
        <v>2.9985000000000001E-2</v>
      </c>
      <c r="F49" s="360">
        <v>1</v>
      </c>
      <c r="G49" s="360">
        <v>1</v>
      </c>
      <c r="H49" s="426">
        <v>5.67E-2</v>
      </c>
      <c r="I49" s="411">
        <v>143262088.61000001</v>
      </c>
      <c r="J49" s="217">
        <f t="shared" si="5"/>
        <v>2.4792526541976957E-4</v>
      </c>
      <c r="K49" s="76">
        <v>1</v>
      </c>
      <c r="L49" s="76">
        <v>1</v>
      </c>
      <c r="M49" s="426">
        <v>5.7099999999999998E-2</v>
      </c>
      <c r="N49" s="84">
        <f t="shared" si="8"/>
        <v>-5.5700657055973565E-3</v>
      </c>
      <c r="O49" s="84">
        <f t="shared" si="6"/>
        <v>0</v>
      </c>
      <c r="P49" s="254">
        <f t="shared" si="7"/>
        <v>3.9999999999999758E-4</v>
      </c>
      <c r="Q49" s="133"/>
      <c r="R49" s="167"/>
      <c r="S49" s="145"/>
    </row>
    <row r="50" spans="1:21" s="135" customFormat="1" ht="12.95" customHeight="1">
      <c r="A50" s="439">
        <v>42</v>
      </c>
      <c r="B50" s="440" t="s">
        <v>187</v>
      </c>
      <c r="C50" s="441" t="s">
        <v>188</v>
      </c>
      <c r="D50" s="411">
        <v>1032689916.99</v>
      </c>
      <c r="E50" s="219">
        <v>9.0300000000000005E-2</v>
      </c>
      <c r="F50" s="360">
        <v>1</v>
      </c>
      <c r="G50" s="360">
        <v>1</v>
      </c>
      <c r="H50" s="426">
        <v>0.10059999999999999</v>
      </c>
      <c r="I50" s="364">
        <v>1029546567.4400001</v>
      </c>
      <c r="J50" s="217">
        <f t="shared" si="5"/>
        <v>1.7817037882886042E-3</v>
      </c>
      <c r="K50" s="76">
        <v>1</v>
      </c>
      <c r="L50" s="76">
        <v>1</v>
      </c>
      <c r="M50" s="366">
        <v>0.104</v>
      </c>
      <c r="N50" s="84">
        <f t="shared" si="8"/>
        <v>-3.0438464618323478E-3</v>
      </c>
      <c r="O50" s="84">
        <f t="shared" si="6"/>
        <v>0</v>
      </c>
      <c r="P50" s="254">
        <f t="shared" si="7"/>
        <v>3.4000000000000002E-3</v>
      </c>
      <c r="Q50" s="133"/>
      <c r="R50" s="109"/>
      <c r="S50" s="145"/>
    </row>
    <row r="51" spans="1:21" s="135" customFormat="1" ht="12.95" customHeight="1">
      <c r="A51" s="439">
        <v>43</v>
      </c>
      <c r="B51" s="440" t="s">
        <v>197</v>
      </c>
      <c r="C51" s="441" t="s">
        <v>198</v>
      </c>
      <c r="D51" s="411">
        <v>26657123.557103802</v>
      </c>
      <c r="E51" s="219">
        <v>3.7000000000000002E-3</v>
      </c>
      <c r="F51" s="360">
        <v>100</v>
      </c>
      <c r="G51" s="360">
        <v>100</v>
      </c>
      <c r="H51" s="426">
        <v>7.3499999999999996E-2</v>
      </c>
      <c r="I51" s="364">
        <v>26657123.557103802</v>
      </c>
      <c r="J51" s="217">
        <f t="shared" si="5"/>
        <v>4.6132054176691872E-5</v>
      </c>
      <c r="K51" s="76">
        <v>100</v>
      </c>
      <c r="L51" s="76">
        <v>100</v>
      </c>
      <c r="M51" s="366">
        <v>7.3499999999999996E-2</v>
      </c>
      <c r="N51" s="84">
        <f t="shared" si="8"/>
        <v>0</v>
      </c>
      <c r="O51" s="84">
        <f t="shared" si="6"/>
        <v>0</v>
      </c>
      <c r="P51" s="254">
        <f t="shared" si="7"/>
        <v>0</v>
      </c>
      <c r="Q51" s="133"/>
      <c r="S51" s="145"/>
    </row>
    <row r="52" spans="1:21" s="135" customFormat="1" ht="12.95" customHeight="1">
      <c r="A52" s="439">
        <v>44</v>
      </c>
      <c r="B52" s="440" t="s">
        <v>191</v>
      </c>
      <c r="C52" s="441" t="s">
        <v>207</v>
      </c>
      <c r="D52" s="411">
        <v>2292493111.8599997</v>
      </c>
      <c r="E52" s="219">
        <v>7.8700000000000006E-2</v>
      </c>
      <c r="F52" s="360">
        <v>100</v>
      </c>
      <c r="G52" s="360">
        <v>100</v>
      </c>
      <c r="H52" s="426">
        <v>0.111</v>
      </c>
      <c r="I52" s="411">
        <v>2259614646.5900002</v>
      </c>
      <c r="J52" s="217">
        <f t="shared" si="5"/>
        <v>3.9104243588636359E-3</v>
      </c>
      <c r="K52" s="76">
        <v>100</v>
      </c>
      <c r="L52" s="76">
        <v>100</v>
      </c>
      <c r="M52" s="366">
        <v>0.1145</v>
      </c>
      <c r="N52" s="84">
        <f>((I52-D52)/D52)</f>
        <v>-1.4341794572862979E-2</v>
      </c>
      <c r="O52" s="84">
        <f>((L52-G52)/G52)</f>
        <v>0</v>
      </c>
      <c r="P52" s="254">
        <f t="shared" si="7"/>
        <v>3.5000000000000031E-3</v>
      </c>
      <c r="Q52" s="133"/>
      <c r="R52" s="185"/>
      <c r="S52" s="145"/>
    </row>
    <row r="53" spans="1:21" s="135" customFormat="1" ht="12.95" customHeight="1">
      <c r="A53" s="241"/>
      <c r="B53" s="130"/>
      <c r="C53" s="282" t="s">
        <v>47</v>
      </c>
      <c r="D53" s="82">
        <f>SUM(D24:D52)</f>
        <v>582479188277.02686</v>
      </c>
      <c r="E53" s="301">
        <f>(D53/$D$163)</f>
        <v>0.42070099860601134</v>
      </c>
      <c r="F53" s="303"/>
      <c r="G53" s="77"/>
      <c r="H53" s="321"/>
      <c r="I53" s="82">
        <f>SUM(I24:I52)</f>
        <v>577843844867.68115</v>
      </c>
      <c r="J53" s="301">
        <f>(I53/$I$163)</f>
        <v>0.42041578222410125</v>
      </c>
      <c r="K53" s="303"/>
      <c r="L53" s="77"/>
      <c r="M53" s="321"/>
      <c r="N53" s="305">
        <f t="shared" si="8"/>
        <v>-7.957955413062991E-3</v>
      </c>
      <c r="O53" s="305"/>
      <c r="P53" s="306">
        <f t="shared" si="7"/>
        <v>0</v>
      </c>
      <c r="Q53" s="133"/>
    </row>
    <row r="54" spans="1:21" s="135" customFormat="1" ht="4.5" customHeight="1">
      <c r="A54" s="456"/>
      <c r="B54" s="457"/>
      <c r="C54" s="457"/>
      <c r="D54" s="457"/>
      <c r="E54" s="457"/>
      <c r="F54" s="457"/>
      <c r="G54" s="457"/>
      <c r="H54" s="457"/>
      <c r="I54" s="457"/>
      <c r="J54" s="457"/>
      <c r="K54" s="457"/>
      <c r="L54" s="457"/>
      <c r="M54" s="457"/>
      <c r="N54" s="457"/>
      <c r="O54" s="457"/>
      <c r="P54" s="458"/>
      <c r="Q54" s="133"/>
    </row>
    <row r="55" spans="1:21" s="135" customFormat="1" ht="12.95" customHeight="1">
      <c r="A55" s="450" t="s">
        <v>213</v>
      </c>
      <c r="B55" s="451"/>
      <c r="C55" s="451"/>
      <c r="D55" s="451"/>
      <c r="E55" s="451"/>
      <c r="F55" s="451"/>
      <c r="G55" s="451"/>
      <c r="H55" s="451"/>
      <c r="I55" s="451"/>
      <c r="J55" s="451"/>
      <c r="K55" s="451"/>
      <c r="L55" s="451"/>
      <c r="M55" s="451"/>
      <c r="N55" s="451"/>
      <c r="O55" s="451"/>
      <c r="P55" s="452"/>
      <c r="Q55" s="133"/>
      <c r="T55" s="147"/>
      <c r="U55" s="148"/>
    </row>
    <row r="56" spans="1:21" s="135" customFormat="1" ht="12.95" customHeight="1">
      <c r="A56" s="439">
        <v>45</v>
      </c>
      <c r="B56" s="440" t="s">
        <v>6</v>
      </c>
      <c r="C56" s="441" t="s">
        <v>21</v>
      </c>
      <c r="D56" s="418">
        <v>51922883742.400002</v>
      </c>
      <c r="E56" s="217">
        <f>(D56/$D$86)</f>
        <v>0.14276382737915416</v>
      </c>
      <c r="F56" s="419">
        <v>243.34</v>
      </c>
      <c r="G56" s="419">
        <v>243.34</v>
      </c>
      <c r="H56" s="426">
        <v>4.82E-2</v>
      </c>
      <c r="I56" s="418">
        <v>51336427717.650002</v>
      </c>
      <c r="J56" s="217">
        <f>(I56/$I$86)</f>
        <v>0.14309560938475882</v>
      </c>
      <c r="K56" s="419">
        <v>243.53</v>
      </c>
      <c r="L56" s="419">
        <v>243.53</v>
      </c>
      <c r="M56" s="371">
        <v>3.3599999999999998E-2</v>
      </c>
      <c r="N56" s="84">
        <f>((I56-D56)/D56)</f>
        <v>-1.129475064712368E-2</v>
      </c>
      <c r="O56" s="84">
        <f>((L56-G56)/G56)</f>
        <v>7.8080052601297656E-4</v>
      </c>
      <c r="P56" s="254">
        <f t="shared" ref="P56:P86" si="10">M56-H56</f>
        <v>-1.4600000000000002E-2</v>
      </c>
      <c r="Q56" s="133"/>
      <c r="R56" s="167"/>
    </row>
    <row r="57" spans="1:21" s="135" customFormat="1" ht="12.95" customHeight="1">
      <c r="A57" s="439">
        <v>46</v>
      </c>
      <c r="B57" s="440" t="s">
        <v>64</v>
      </c>
      <c r="C57" s="441" t="s">
        <v>22</v>
      </c>
      <c r="D57" s="418">
        <v>1405320165.4000001</v>
      </c>
      <c r="E57" s="217">
        <f t="shared" ref="E57:E85" si="11">(D57/$D$86)</f>
        <v>3.86397809684398E-3</v>
      </c>
      <c r="F57" s="419">
        <v>317.16059999999999</v>
      </c>
      <c r="G57" s="419">
        <v>317.16059999999999</v>
      </c>
      <c r="H57" s="426">
        <v>0.13300000000000001</v>
      </c>
      <c r="I57" s="418">
        <v>1407880070.8599999</v>
      </c>
      <c r="J57" s="217">
        <f t="shared" ref="J57:J62" si="12">(I57/$I$86)</f>
        <v>3.9243372715453782E-3</v>
      </c>
      <c r="K57" s="419">
        <v>317.73840000000001</v>
      </c>
      <c r="L57" s="419">
        <v>317.73840000000001</v>
      </c>
      <c r="M57" s="371">
        <v>0.14199999999999999</v>
      </c>
      <c r="N57" s="132">
        <f>((I57-D57)/D57)</f>
        <v>1.8215816744301587E-3</v>
      </c>
      <c r="O57" s="132">
        <f>((L57-G57)/G57)</f>
        <v>1.8217899701287762E-3</v>
      </c>
      <c r="P57" s="254">
        <f t="shared" si="10"/>
        <v>8.9999999999999802E-3</v>
      </c>
      <c r="Q57" s="133"/>
      <c r="R57" s="167"/>
      <c r="S57" s="149"/>
    </row>
    <row r="58" spans="1:21" s="135" customFormat="1" ht="12.95" customHeight="1">
      <c r="A58" s="439">
        <v>47</v>
      </c>
      <c r="B58" s="440" t="s">
        <v>204</v>
      </c>
      <c r="C58" s="441" t="s">
        <v>211</v>
      </c>
      <c r="D58" s="418">
        <v>59763669302.529999</v>
      </c>
      <c r="E58" s="217">
        <f t="shared" si="11"/>
        <v>0.16432234793007036</v>
      </c>
      <c r="F58" s="374">
        <v>1441.25</v>
      </c>
      <c r="G58" s="418">
        <v>1441.25</v>
      </c>
      <c r="H58" s="426">
        <v>0.11360000000000001</v>
      </c>
      <c r="I58" s="418">
        <v>58805286818.699997</v>
      </c>
      <c r="J58" s="217">
        <f t="shared" si="12"/>
        <v>0.16391437282408164</v>
      </c>
      <c r="K58" s="374">
        <v>1444.16</v>
      </c>
      <c r="L58" s="418">
        <v>1444.16</v>
      </c>
      <c r="M58" s="426">
        <v>0.1137</v>
      </c>
      <c r="N58" s="84">
        <f>((I58-D58)/D58)</f>
        <v>-1.6036205524439413E-2</v>
      </c>
      <c r="O58" s="84">
        <f>((L58-G58)/G58)</f>
        <v>2.0190806591501003E-3</v>
      </c>
      <c r="P58" s="254">
        <f t="shared" si="10"/>
        <v>9.9999999999988987E-5</v>
      </c>
      <c r="Q58" s="133"/>
      <c r="R58" s="167"/>
      <c r="S58" s="150"/>
      <c r="T58" s="143"/>
    </row>
    <row r="59" spans="1:21" s="151" customFormat="1" ht="12.95" customHeight="1">
      <c r="A59" s="439">
        <v>48</v>
      </c>
      <c r="B59" s="440" t="s">
        <v>187</v>
      </c>
      <c r="C59" s="441" t="s">
        <v>189</v>
      </c>
      <c r="D59" s="418">
        <v>663048506.07000005</v>
      </c>
      <c r="E59" s="217">
        <f t="shared" si="11"/>
        <v>1.8230756006197154E-3</v>
      </c>
      <c r="F59" s="374">
        <v>1.0492999999999999</v>
      </c>
      <c r="G59" s="374">
        <v>1.0492999999999999</v>
      </c>
      <c r="H59" s="426">
        <v>9.957577989660682E-2</v>
      </c>
      <c r="I59" s="368">
        <v>663650166.80999994</v>
      </c>
      <c r="J59" s="217">
        <f t="shared" si="12"/>
        <v>1.8498643022121244E-3</v>
      </c>
      <c r="K59" s="372">
        <v>1.0510999999999999</v>
      </c>
      <c r="L59" s="372">
        <v>1.0510999999999999</v>
      </c>
      <c r="M59" s="371">
        <v>8.9447386693175535E-2</v>
      </c>
      <c r="N59" s="84">
        <f>(I59/D59)/D59</f>
        <v>1.509553836124433E-9</v>
      </c>
      <c r="O59" s="84">
        <f>(L59-G59)/G59</f>
        <v>1.7154293338416315E-3</v>
      </c>
      <c r="P59" s="254">
        <f t="shared" si="10"/>
        <v>-1.0128393203431285E-2</v>
      </c>
      <c r="Q59" s="133"/>
      <c r="R59" s="177"/>
      <c r="S59" s="186"/>
    </row>
    <row r="60" spans="1:21" s="135" customFormat="1" ht="12.95" customHeight="1">
      <c r="A60" s="439">
        <v>49</v>
      </c>
      <c r="B60" s="440" t="s">
        <v>10</v>
      </c>
      <c r="C60" s="441" t="s">
        <v>23</v>
      </c>
      <c r="D60" s="418">
        <v>2806406929.0082002</v>
      </c>
      <c r="E60" s="217">
        <f t="shared" si="11"/>
        <v>7.7163163039308813E-3</v>
      </c>
      <c r="F60" s="418">
        <v>3655.4004788155098</v>
      </c>
      <c r="G60" s="418">
        <v>3655.4004788155098</v>
      </c>
      <c r="H60" s="426">
        <v>6.5389455693194432E-2</v>
      </c>
      <c r="I60" s="368">
        <v>2794516299.9640999</v>
      </c>
      <c r="J60" s="217">
        <f t="shared" si="12"/>
        <v>7.7894592720467067E-3</v>
      </c>
      <c r="K60" s="369">
        <v>3661.2392005984102</v>
      </c>
      <c r="L60" s="418">
        <v>3661.2392005984102</v>
      </c>
      <c r="M60" s="371">
        <v>6.5898291833147229E-2</v>
      </c>
      <c r="N60" s="84">
        <f t="shared" ref="N60:N86" si="13">((I60-D60)/D60)</f>
        <v>-4.2369582690214135E-3</v>
      </c>
      <c r="O60" s="84">
        <f t="shared" ref="O60:O85" si="14">((L60-G60)/G60)</f>
        <v>1.5972864852259261E-3</v>
      </c>
      <c r="P60" s="254">
        <f t="shared" si="10"/>
        <v>5.0883613995279797E-4</v>
      </c>
      <c r="Q60" s="133"/>
      <c r="R60" s="167"/>
      <c r="S60" s="154"/>
      <c r="T60" s="154"/>
    </row>
    <row r="61" spans="1:21" s="135" customFormat="1" ht="12.95" customHeight="1">
      <c r="A61" s="439">
        <v>50</v>
      </c>
      <c r="B61" s="440" t="s">
        <v>46</v>
      </c>
      <c r="C61" s="441" t="s">
        <v>170</v>
      </c>
      <c r="D61" s="418">
        <v>100614794763.45</v>
      </c>
      <c r="E61" s="217">
        <f t="shared" si="11"/>
        <v>0.27664397961141157</v>
      </c>
      <c r="F61" s="418">
        <v>1.9291</v>
      </c>
      <c r="G61" s="418">
        <v>1.9291</v>
      </c>
      <c r="H61" s="426">
        <v>6.3100000000000003E-2</v>
      </c>
      <c r="I61" s="418">
        <v>100134533961.57001</v>
      </c>
      <c r="J61" s="217">
        <f t="shared" si="12"/>
        <v>0.27911587920565989</v>
      </c>
      <c r="K61" s="418">
        <v>1.9315</v>
      </c>
      <c r="L61" s="418">
        <v>1.9315</v>
      </c>
      <c r="M61" s="371">
        <v>6.3E-2</v>
      </c>
      <c r="N61" s="132">
        <f t="shared" si="13"/>
        <v>-4.7732622524262443E-3</v>
      </c>
      <c r="O61" s="132">
        <f t="shared" si="14"/>
        <v>1.2441034679383949E-3</v>
      </c>
      <c r="P61" s="254">
        <f t="shared" si="10"/>
        <v>-1.0000000000000286E-4</v>
      </c>
      <c r="Q61" s="133"/>
      <c r="R61" s="167"/>
      <c r="S61" s="154"/>
      <c r="T61" s="154"/>
    </row>
    <row r="62" spans="1:21" s="135" customFormat="1" ht="12.95" customHeight="1">
      <c r="A62" s="439">
        <v>51</v>
      </c>
      <c r="B62" s="440" t="s">
        <v>53</v>
      </c>
      <c r="C62" s="441" t="s">
        <v>55</v>
      </c>
      <c r="D62" s="418">
        <v>9829659333.1299992</v>
      </c>
      <c r="E62" s="217">
        <f t="shared" si="11"/>
        <v>2.7027000179593606E-2</v>
      </c>
      <c r="F62" s="419">
        <v>1</v>
      </c>
      <c r="G62" s="419">
        <v>1</v>
      </c>
      <c r="H62" s="426">
        <v>0.06</v>
      </c>
      <c r="I62" s="418">
        <v>9818041160.6499996</v>
      </c>
      <c r="J62" s="217">
        <f t="shared" si="12"/>
        <v>2.7366894139477311E-2</v>
      </c>
      <c r="K62" s="370">
        <v>1</v>
      </c>
      <c r="L62" s="370">
        <v>1</v>
      </c>
      <c r="M62" s="371">
        <v>0.06</v>
      </c>
      <c r="N62" s="84">
        <f t="shared" si="13"/>
        <v>-1.1819506746120405E-3</v>
      </c>
      <c r="O62" s="84">
        <f t="shared" si="14"/>
        <v>0</v>
      </c>
      <c r="P62" s="254">
        <f t="shared" si="10"/>
        <v>0</v>
      </c>
      <c r="Q62" s="133"/>
      <c r="R62" s="167"/>
      <c r="S62" s="188"/>
      <c r="T62" s="154"/>
    </row>
    <row r="63" spans="1:21" s="135" customFormat="1" ht="12" customHeight="1">
      <c r="A63" s="439">
        <v>52</v>
      </c>
      <c r="B63" s="440" t="s">
        <v>16</v>
      </c>
      <c r="C63" s="441" t="s">
        <v>24</v>
      </c>
      <c r="D63" s="418">
        <v>3628044569.6900001</v>
      </c>
      <c r="E63" s="217">
        <f t="shared" si="11"/>
        <v>9.9754384067104913E-3</v>
      </c>
      <c r="F63" s="419">
        <v>23.2409</v>
      </c>
      <c r="G63" s="419">
        <v>23.2409</v>
      </c>
      <c r="H63" s="426">
        <v>5.8700000000000002E-2</v>
      </c>
      <c r="I63" s="418">
        <v>3631488319.1900001</v>
      </c>
      <c r="J63" s="217">
        <f>(I63/$I$86)</f>
        <v>1.0122442427552579E-2</v>
      </c>
      <c r="K63" s="419">
        <v>23.277000000000001</v>
      </c>
      <c r="L63" s="419">
        <v>23.277000000000001</v>
      </c>
      <c r="M63" s="371">
        <v>6.0299999999999999E-2</v>
      </c>
      <c r="N63" s="84">
        <f t="shared" si="13"/>
        <v>9.4920264452381096E-4</v>
      </c>
      <c r="O63" s="84">
        <f t="shared" si="14"/>
        <v>1.5532961288074528E-3</v>
      </c>
      <c r="P63" s="254">
        <f t="shared" si="10"/>
        <v>1.5999999999999973E-3</v>
      </c>
      <c r="Q63" s="133"/>
      <c r="R63" s="170"/>
      <c r="S63" s="208"/>
      <c r="T63" s="189"/>
    </row>
    <row r="64" spans="1:21" s="135" customFormat="1" ht="12.95" customHeight="1">
      <c r="A64" s="439">
        <v>53</v>
      </c>
      <c r="B64" s="440" t="s">
        <v>112</v>
      </c>
      <c r="C64" s="441" t="s">
        <v>115</v>
      </c>
      <c r="D64" s="418">
        <v>412043854.49000001</v>
      </c>
      <c r="E64" s="217">
        <f t="shared" si="11"/>
        <v>1.1329293266316692E-3</v>
      </c>
      <c r="F64" s="419">
        <v>2.0874999999999999</v>
      </c>
      <c r="G64" s="419">
        <v>2.0874999999999999</v>
      </c>
      <c r="H64" s="426">
        <v>-0.19906602583767954</v>
      </c>
      <c r="I64" s="368">
        <v>412654755.31999999</v>
      </c>
      <c r="J64" s="217">
        <f>(I64/$I$86)</f>
        <v>1.1502374883348623E-3</v>
      </c>
      <c r="K64" s="370">
        <v>2.0924999999999998</v>
      </c>
      <c r="L64" s="419">
        <v>2.0924999999999998</v>
      </c>
      <c r="M64" s="371">
        <v>0.21856287425149237</v>
      </c>
      <c r="N64" s="132">
        <f t="shared" si="13"/>
        <v>1.4826111913648489E-3</v>
      </c>
      <c r="O64" s="132">
        <f t="shared" si="14"/>
        <v>2.3952095808382726E-3</v>
      </c>
      <c r="P64" s="254">
        <f t="shared" si="10"/>
        <v>0.41762890008917192</v>
      </c>
      <c r="Q64" s="133"/>
      <c r="R64" s="177"/>
      <c r="S64" s="210"/>
      <c r="T64" s="190"/>
      <c r="U64" s="208"/>
    </row>
    <row r="65" spans="1:21" s="135" customFormat="1" ht="12.95" customHeight="1">
      <c r="A65" s="439">
        <v>54</v>
      </c>
      <c r="B65" s="440" t="s">
        <v>6</v>
      </c>
      <c r="C65" s="441" t="s">
        <v>70</v>
      </c>
      <c r="D65" s="418">
        <v>16772034727.309999</v>
      </c>
      <c r="E65" s="217">
        <f t="shared" si="11"/>
        <v>4.6115309821506974E-2</v>
      </c>
      <c r="F65" s="419">
        <v>328.28</v>
      </c>
      <c r="G65" s="419">
        <v>328.28</v>
      </c>
      <c r="H65" s="426">
        <v>4.6899999999999997E-2</v>
      </c>
      <c r="I65" s="418">
        <v>16647382455.52</v>
      </c>
      <c r="J65" s="217">
        <f>(I65/$I$86)</f>
        <v>4.6403060030504678E-2</v>
      </c>
      <c r="K65" s="419">
        <v>328.55</v>
      </c>
      <c r="L65" s="419">
        <v>328.55</v>
      </c>
      <c r="M65" s="371">
        <v>4.9000000000000002E-2</v>
      </c>
      <c r="N65" s="84">
        <f t="shared" si="13"/>
        <v>-7.4321496357878988E-3</v>
      </c>
      <c r="O65" s="84">
        <f t="shared" si="14"/>
        <v>8.2246862434518907E-4</v>
      </c>
      <c r="P65" s="254">
        <f t="shared" si="10"/>
        <v>2.1000000000000046E-3</v>
      </c>
      <c r="Q65" s="133"/>
      <c r="R65" s="167"/>
      <c r="S65" s="154"/>
      <c r="T65" s="190"/>
      <c r="U65" s="208"/>
    </row>
    <row r="66" spans="1:21" s="135" customFormat="1" ht="12.95" customHeight="1">
      <c r="A66" s="439">
        <v>55</v>
      </c>
      <c r="B66" s="440" t="s">
        <v>25</v>
      </c>
      <c r="C66" s="441" t="s">
        <v>40</v>
      </c>
      <c r="D66" s="418">
        <v>6719540892.3100004</v>
      </c>
      <c r="E66" s="217">
        <f t="shared" si="11"/>
        <v>1.8475618202876243E-2</v>
      </c>
      <c r="F66" s="419">
        <v>1.08</v>
      </c>
      <c r="G66" s="419">
        <v>1.08</v>
      </c>
      <c r="H66" s="426">
        <v>0.10539999999999999</v>
      </c>
      <c r="I66" s="418">
        <v>6744556534.2200003</v>
      </c>
      <c r="J66" s="217">
        <f>(I66/$I$115)</f>
        <v>0.14832423963252409</v>
      </c>
      <c r="K66" s="370">
        <v>1.08</v>
      </c>
      <c r="L66" s="370">
        <v>1.08</v>
      </c>
      <c r="M66" s="371">
        <v>0.1052</v>
      </c>
      <c r="N66" s="84">
        <f t="shared" si="13"/>
        <v>3.7228201019846954E-3</v>
      </c>
      <c r="O66" s="84">
        <f t="shared" si="14"/>
        <v>0</v>
      </c>
      <c r="P66" s="254">
        <f t="shared" si="10"/>
        <v>-1.9999999999999185E-4</v>
      </c>
      <c r="Q66" s="133"/>
      <c r="R66" s="167"/>
      <c r="S66" s="191"/>
      <c r="T66" s="187"/>
    </row>
    <row r="67" spans="1:21" s="135" customFormat="1" ht="12.95" customHeight="1">
      <c r="A67" s="439">
        <v>56</v>
      </c>
      <c r="B67" s="440" t="s">
        <v>145</v>
      </c>
      <c r="C67" s="441" t="s">
        <v>122</v>
      </c>
      <c r="D67" s="418">
        <v>1811077384.53</v>
      </c>
      <c r="E67" s="217">
        <f t="shared" si="11"/>
        <v>4.9796220945292936E-3</v>
      </c>
      <c r="F67" s="419">
        <v>3.59</v>
      </c>
      <c r="G67" s="419">
        <v>3.59</v>
      </c>
      <c r="H67" s="406">
        <v>-0.12609999999999999</v>
      </c>
      <c r="I67" s="418">
        <v>1804261682.95</v>
      </c>
      <c r="J67" s="217">
        <f t="shared" ref="J67:J82" si="15">(I67/$I$86)</f>
        <v>5.0292148575529945E-3</v>
      </c>
      <c r="K67" s="419">
        <v>3.59</v>
      </c>
      <c r="L67" s="419">
        <v>3.59</v>
      </c>
      <c r="M67" s="406">
        <v>-0.1221</v>
      </c>
      <c r="N67" s="84">
        <f t="shared" si="13"/>
        <v>-3.7633408921224501E-3</v>
      </c>
      <c r="O67" s="84">
        <f t="shared" si="14"/>
        <v>0</v>
      </c>
      <c r="P67" s="254">
        <f t="shared" si="10"/>
        <v>3.9999999999999897E-3</v>
      </c>
      <c r="Q67" s="133"/>
      <c r="R67" s="109"/>
      <c r="S67" s="190"/>
      <c r="T67" s="210"/>
    </row>
    <row r="68" spans="1:21" s="135" customFormat="1" ht="12" customHeight="1">
      <c r="A68" s="439">
        <v>57</v>
      </c>
      <c r="B68" s="440" t="s">
        <v>6</v>
      </c>
      <c r="C68" s="441" t="s">
        <v>75</v>
      </c>
      <c r="D68" s="418">
        <v>52780536726.839996</v>
      </c>
      <c r="E68" s="217">
        <f t="shared" si="11"/>
        <v>0.14512197495873133</v>
      </c>
      <c r="F68" s="418">
        <v>4538.5200000000004</v>
      </c>
      <c r="G68" s="418">
        <v>4538.5200000000004</v>
      </c>
      <c r="H68" s="426">
        <v>6.6600000000000006E-2</v>
      </c>
      <c r="I68" s="418">
        <v>50694153489.769997</v>
      </c>
      <c r="J68" s="217">
        <f t="shared" si="15"/>
        <v>0.14130532856241371</v>
      </c>
      <c r="K68" s="418">
        <v>4541.41</v>
      </c>
      <c r="L68" s="418">
        <v>4541.41</v>
      </c>
      <c r="M68" s="371">
        <v>6.7199999999999996E-2</v>
      </c>
      <c r="N68" s="84">
        <f t="shared" si="13"/>
        <v>-3.9529405467546727E-2</v>
      </c>
      <c r="O68" s="84">
        <f t="shared" si="14"/>
        <v>6.3677145853701593E-4</v>
      </c>
      <c r="P68" s="254">
        <f t="shared" si="10"/>
        <v>5.9999999999998943E-4</v>
      </c>
      <c r="Q68" s="133"/>
      <c r="S68" s="190"/>
      <c r="T68" s="210"/>
    </row>
    <row r="69" spans="1:21" s="135" customFormat="1" ht="12.95" customHeight="1">
      <c r="A69" s="439">
        <v>58</v>
      </c>
      <c r="B69" s="440" t="s">
        <v>6</v>
      </c>
      <c r="C69" s="441" t="s">
        <v>76</v>
      </c>
      <c r="D69" s="418">
        <v>232022732.18000001</v>
      </c>
      <c r="E69" s="217">
        <f t="shared" si="11"/>
        <v>6.3795480715829261E-4</v>
      </c>
      <c r="F69" s="418">
        <v>4108.63</v>
      </c>
      <c r="G69" s="418">
        <v>4124.49</v>
      </c>
      <c r="H69" s="426">
        <v>7.4200000000000002E-2</v>
      </c>
      <c r="I69" s="418">
        <v>231845146.56999999</v>
      </c>
      <c r="J69" s="217">
        <f t="shared" si="15"/>
        <v>6.4624719728845897E-4</v>
      </c>
      <c r="K69" s="418">
        <v>4107.46</v>
      </c>
      <c r="L69" s="418">
        <v>4121.32</v>
      </c>
      <c r="M69" s="371">
        <v>7.3300000000000004E-2</v>
      </c>
      <c r="N69" s="84">
        <f t="shared" si="13"/>
        <v>-7.6538022085804016E-4</v>
      </c>
      <c r="O69" s="84">
        <f t="shared" si="14"/>
        <v>-7.6857987290551634E-4</v>
      </c>
      <c r="P69" s="254">
        <f t="shared" si="10"/>
        <v>-8.9999999999999802E-4</v>
      </c>
      <c r="Q69" s="133"/>
      <c r="S69" s="474"/>
      <c r="T69" s="474"/>
    </row>
    <row r="70" spans="1:21" s="151" customFormat="1" ht="12.95" customHeight="1">
      <c r="A70" s="439">
        <v>59</v>
      </c>
      <c r="B70" s="440" t="s">
        <v>98</v>
      </c>
      <c r="C70" s="441" t="s">
        <v>99</v>
      </c>
      <c r="D70" s="418">
        <v>55018884.549999997</v>
      </c>
      <c r="E70" s="217">
        <f t="shared" si="11"/>
        <v>1.512763924180061E-4</v>
      </c>
      <c r="F70" s="374">
        <v>11.5738</v>
      </c>
      <c r="G70" s="418">
        <v>11.6388</v>
      </c>
      <c r="H70" s="426">
        <v>3.7199999999999997E-2</v>
      </c>
      <c r="I70" s="418">
        <v>55116120.990000002</v>
      </c>
      <c r="J70" s="217">
        <f t="shared" si="15"/>
        <v>1.5363115960007783E-4</v>
      </c>
      <c r="K70" s="374">
        <v>11.594200000000001</v>
      </c>
      <c r="L70" s="418">
        <v>11.662599999999999</v>
      </c>
      <c r="M70" s="371">
        <v>3.9199999999999999E-2</v>
      </c>
      <c r="N70" s="84">
        <f t="shared" si="13"/>
        <v>1.7673284508637876E-3</v>
      </c>
      <c r="O70" s="84">
        <f t="shared" si="14"/>
        <v>2.0448843523386945E-3</v>
      </c>
      <c r="P70" s="254">
        <f t="shared" si="10"/>
        <v>2.0000000000000018E-3</v>
      </c>
      <c r="Q70" s="133"/>
      <c r="R70" s="192"/>
      <c r="S70" s="193"/>
      <c r="T70" s="460"/>
      <c r="U70" s="152"/>
    </row>
    <row r="71" spans="1:21" s="135" customFormat="1" ht="12.95" customHeight="1">
      <c r="A71" s="439">
        <v>60</v>
      </c>
      <c r="B71" s="440" t="s">
        <v>28</v>
      </c>
      <c r="C71" s="441" t="s">
        <v>93</v>
      </c>
      <c r="D71" s="418">
        <v>15572693467.34</v>
      </c>
      <c r="E71" s="425">
        <f t="shared" si="11"/>
        <v>4.2817678097958563E-2</v>
      </c>
      <c r="F71" s="418">
        <v>1162.06</v>
      </c>
      <c r="G71" s="418">
        <v>1162.06</v>
      </c>
      <c r="H71" s="426">
        <v>7.7499999999999999E-2</v>
      </c>
      <c r="I71" s="418">
        <v>15625016527.67</v>
      </c>
      <c r="J71" s="425">
        <f t="shared" si="15"/>
        <v>4.3553308266230432E-2</v>
      </c>
      <c r="K71" s="418">
        <v>1163.95</v>
      </c>
      <c r="L71" s="418">
        <v>1163.95</v>
      </c>
      <c r="M71" s="426">
        <v>7.9100000000000004E-2</v>
      </c>
      <c r="N71" s="84">
        <f t="shared" si="13"/>
        <v>3.3599236021523847E-3</v>
      </c>
      <c r="O71" s="84">
        <f t="shared" si="14"/>
        <v>1.6264220436122921E-3</v>
      </c>
      <c r="P71" s="254">
        <f t="shared" si="10"/>
        <v>1.6000000000000042E-3</v>
      </c>
      <c r="Q71" s="133"/>
      <c r="S71" s="194"/>
      <c r="T71" s="460"/>
    </row>
    <row r="72" spans="1:21" s="135" customFormat="1" ht="12.95" customHeight="1">
      <c r="A72" s="439">
        <v>61</v>
      </c>
      <c r="B72" s="440" t="s">
        <v>194</v>
      </c>
      <c r="C72" s="441" t="s">
        <v>193</v>
      </c>
      <c r="D72" s="418">
        <v>22093526.530000001</v>
      </c>
      <c r="E72" s="217">
        <f t="shared" si="11"/>
        <v>6.0746942010657478E-5</v>
      </c>
      <c r="F72" s="418">
        <v>0.65380000000000005</v>
      </c>
      <c r="G72" s="418">
        <v>0.65380000000000005</v>
      </c>
      <c r="H72" s="426">
        <v>-8.3999999999999995E-3</v>
      </c>
      <c r="I72" s="368">
        <v>22093526.530000001</v>
      </c>
      <c r="J72" s="217">
        <f t="shared" si="15"/>
        <v>6.1583689844116953E-5</v>
      </c>
      <c r="K72" s="369">
        <v>0.67800000000000005</v>
      </c>
      <c r="L72" s="369">
        <v>0.67800000000000005</v>
      </c>
      <c r="M72" s="371">
        <v>-6.6E-3</v>
      </c>
      <c r="N72" s="132">
        <f>((I72-D72)/D72)</f>
        <v>0</v>
      </c>
      <c r="O72" s="132">
        <f>((L72-G72)/G72)</f>
        <v>3.7014377485469561E-2</v>
      </c>
      <c r="P72" s="254">
        <f t="shared" si="10"/>
        <v>1.7999999999999995E-3</v>
      </c>
      <c r="Q72" s="133"/>
      <c r="R72" s="195"/>
      <c r="S72" s="153"/>
      <c r="T72" s="460"/>
    </row>
    <row r="73" spans="1:21" s="135" customFormat="1" ht="12.95" customHeight="1">
      <c r="A73" s="439">
        <v>62</v>
      </c>
      <c r="B73" s="440" t="s">
        <v>107</v>
      </c>
      <c r="C73" s="441" t="s">
        <v>110</v>
      </c>
      <c r="D73" s="418">
        <v>392438604.86000001</v>
      </c>
      <c r="E73" s="217">
        <f t="shared" si="11"/>
        <v>1.0790239910230277E-3</v>
      </c>
      <c r="F73" s="418">
        <v>1131.83</v>
      </c>
      <c r="G73" s="418">
        <v>1140.8499999999999</v>
      </c>
      <c r="H73" s="426">
        <v>1.32E-2</v>
      </c>
      <c r="I73" s="418">
        <v>393713423.25999999</v>
      </c>
      <c r="J73" s="217">
        <f t="shared" si="15"/>
        <v>1.0974402530345786E-3</v>
      </c>
      <c r="K73" s="418">
        <v>1134.8699999999999</v>
      </c>
      <c r="L73" s="418">
        <v>1144.4100000000001</v>
      </c>
      <c r="M73" s="426">
        <v>1.6E-2</v>
      </c>
      <c r="N73" s="84">
        <f t="shared" si="13"/>
        <v>3.2484530935858349E-3</v>
      </c>
      <c r="O73" s="84">
        <f t="shared" si="14"/>
        <v>3.1204803436036053E-3</v>
      </c>
      <c r="P73" s="254">
        <f t="shared" si="10"/>
        <v>2.8000000000000004E-3</v>
      </c>
      <c r="Q73" s="133"/>
      <c r="R73" s="146"/>
      <c r="S73" s="153"/>
      <c r="T73" s="460"/>
    </row>
    <row r="74" spans="1:21" s="135" customFormat="1" ht="12.95" customHeight="1">
      <c r="A74" s="439">
        <v>63</v>
      </c>
      <c r="B74" s="440" t="s">
        <v>53</v>
      </c>
      <c r="C74" s="441" t="s">
        <v>111</v>
      </c>
      <c r="D74" s="418">
        <v>165873366.06</v>
      </c>
      <c r="E74" s="217">
        <f t="shared" si="11"/>
        <v>4.5607475725874442E-4</v>
      </c>
      <c r="F74" s="418">
        <v>143.80000000000001</v>
      </c>
      <c r="G74" s="418">
        <v>143.80000000000001</v>
      </c>
      <c r="H74" s="426">
        <v>1.1000000000000001E-3</v>
      </c>
      <c r="I74" s="418">
        <v>166049105.72</v>
      </c>
      <c r="J74" s="217">
        <f t="shared" si="15"/>
        <v>4.6284673529452453E-4</v>
      </c>
      <c r="K74" s="369">
        <v>143.94999999999999</v>
      </c>
      <c r="L74" s="418">
        <v>143.94999999999999</v>
      </c>
      <c r="M74" s="371">
        <v>1.1000000000000001E-3</v>
      </c>
      <c r="N74" s="84">
        <f t="shared" si="13"/>
        <v>1.0594808809536521E-3</v>
      </c>
      <c r="O74" s="84">
        <f t="shared" si="14"/>
        <v>1.0431154381083257E-3</v>
      </c>
      <c r="P74" s="254">
        <f t="shared" si="10"/>
        <v>0</v>
      </c>
      <c r="Q74" s="133"/>
      <c r="R74" s="167"/>
      <c r="S74" s="154"/>
      <c r="T74" s="460"/>
    </row>
    <row r="75" spans="1:21" s="135" customFormat="1" ht="12.95" customHeight="1">
      <c r="A75" s="439">
        <v>64</v>
      </c>
      <c r="B75" s="440" t="s">
        <v>113</v>
      </c>
      <c r="C75" s="441" t="s">
        <v>114</v>
      </c>
      <c r="D75" s="418">
        <v>766753325.82000005</v>
      </c>
      <c r="E75" s="217">
        <f>(D75/$D$86)</f>
        <v>2.1082157145361031E-3</v>
      </c>
      <c r="F75" s="419">
        <v>193.97914</v>
      </c>
      <c r="G75" s="419">
        <v>195.60539399999999</v>
      </c>
      <c r="H75" s="426">
        <v>9.9000000000000005E-2</v>
      </c>
      <c r="I75" s="418">
        <v>764135102.33000004</v>
      </c>
      <c r="J75" s="217">
        <f t="shared" si="15"/>
        <v>2.129956893798488E-3</v>
      </c>
      <c r="K75" s="419">
        <v>194.49574000000001</v>
      </c>
      <c r="L75" s="419">
        <v>195.96218500000001</v>
      </c>
      <c r="M75" s="426">
        <v>9.1800000000000007E-2</v>
      </c>
      <c r="N75" s="84">
        <f t="shared" si="13"/>
        <v>-3.4146881426304412E-3</v>
      </c>
      <c r="O75" s="84">
        <f t="shared" si="14"/>
        <v>1.8240345662452204E-3</v>
      </c>
      <c r="P75" s="254">
        <f t="shared" si="10"/>
        <v>-7.1999999999999981E-3</v>
      </c>
      <c r="Q75" s="133"/>
      <c r="R75" s="167"/>
      <c r="S75" s="196"/>
      <c r="T75" s="460"/>
    </row>
    <row r="76" spans="1:21" s="135" customFormat="1" ht="12.95" customHeight="1">
      <c r="A76" s="439">
        <v>65</v>
      </c>
      <c r="B76" s="440" t="s">
        <v>117</v>
      </c>
      <c r="C76" s="441" t="s">
        <v>120</v>
      </c>
      <c r="D76" s="418">
        <v>325351363.51999998</v>
      </c>
      <c r="E76" s="217">
        <f t="shared" si="11"/>
        <v>8.9456521963575267E-4</v>
      </c>
      <c r="F76" s="419">
        <v>1.3421000000000001</v>
      </c>
      <c r="G76" s="419">
        <v>1.3421000000000001</v>
      </c>
      <c r="H76" s="426">
        <v>5.8999999999999999E-3</v>
      </c>
      <c r="I76" s="418">
        <v>323645878.45999998</v>
      </c>
      <c r="J76" s="217">
        <f t="shared" si="15"/>
        <v>9.0213336342405122E-4</v>
      </c>
      <c r="K76" s="370">
        <v>1.335</v>
      </c>
      <c r="L76" s="370">
        <v>1.335</v>
      </c>
      <c r="M76" s="371">
        <v>8.9999999999999998E-4</v>
      </c>
      <c r="N76" s="84">
        <f t="shared" si="13"/>
        <v>-5.2419791377181762E-3</v>
      </c>
      <c r="O76" s="84">
        <f t="shared" si="14"/>
        <v>-5.2902168243797827E-3</v>
      </c>
      <c r="P76" s="254">
        <f t="shared" si="10"/>
        <v>-5.0000000000000001E-3</v>
      </c>
      <c r="Q76" s="133"/>
      <c r="R76" s="177"/>
      <c r="S76" s="196"/>
      <c r="T76" s="460"/>
    </row>
    <row r="77" spans="1:21" s="135" customFormat="1" ht="12.95" customHeight="1">
      <c r="A77" s="439">
        <v>66</v>
      </c>
      <c r="B77" s="440" t="s">
        <v>148</v>
      </c>
      <c r="C77" s="441" t="s">
        <v>151</v>
      </c>
      <c r="D77" s="418">
        <v>406645941.75</v>
      </c>
      <c r="E77" s="217">
        <f t="shared" si="11"/>
        <v>1.1180875723399712E-3</v>
      </c>
      <c r="F77" s="419">
        <v>1.1435</v>
      </c>
      <c r="G77" s="419">
        <v>1.1435</v>
      </c>
      <c r="H77" s="426">
        <v>-1.1575E-2</v>
      </c>
      <c r="I77" s="368">
        <v>407560188.20999998</v>
      </c>
      <c r="J77" s="217">
        <f t="shared" si="15"/>
        <v>1.1360368472390979E-3</v>
      </c>
      <c r="K77" s="370">
        <v>1.1471</v>
      </c>
      <c r="L77" s="370">
        <v>1.1471</v>
      </c>
      <c r="M77" s="371">
        <v>1.0759999999999999E-3</v>
      </c>
      <c r="N77" s="84">
        <v>-8.3999999999999995E-5</v>
      </c>
      <c r="O77" s="84">
        <f t="shared" si="14"/>
        <v>3.148229121119412E-3</v>
      </c>
      <c r="P77" s="254">
        <f t="shared" si="10"/>
        <v>1.2651000000000001E-2</v>
      </c>
      <c r="Q77" s="133"/>
      <c r="R77" s="167"/>
      <c r="S77" s="196"/>
      <c r="T77" s="460"/>
    </row>
    <row r="78" spans="1:21" s="135" customFormat="1" ht="12.95" customHeight="1">
      <c r="A78" s="439">
        <v>67</v>
      </c>
      <c r="B78" s="440" t="s">
        <v>8</v>
      </c>
      <c r="C78" s="441" t="s">
        <v>157</v>
      </c>
      <c r="D78" s="418">
        <v>946850478.77999997</v>
      </c>
      <c r="E78" s="217">
        <f t="shared" si="11"/>
        <v>2.6033992830030981E-3</v>
      </c>
      <c r="F78" s="419">
        <v>1.0645</v>
      </c>
      <c r="G78" s="419">
        <v>1.0645</v>
      </c>
      <c r="H78" s="426">
        <v>4.41E-2</v>
      </c>
      <c r="I78" s="418">
        <v>960164256.25999999</v>
      </c>
      <c r="J78" s="217">
        <f t="shared" si="15"/>
        <v>2.6763702787163451E-3</v>
      </c>
      <c r="K78" s="419">
        <v>1.0652999999999999</v>
      </c>
      <c r="L78" s="419">
        <v>1.0652999999999999</v>
      </c>
      <c r="M78" s="371">
        <v>3.9199999999999999E-2</v>
      </c>
      <c r="N78" s="84">
        <f t="shared" si="13"/>
        <v>1.4061119235166449E-2</v>
      </c>
      <c r="O78" s="84">
        <f t="shared" si="14"/>
        <v>7.5152653828080022E-4</v>
      </c>
      <c r="P78" s="254">
        <f t="shared" si="10"/>
        <v>-4.9000000000000016E-3</v>
      </c>
      <c r="Q78" s="133"/>
      <c r="R78" s="167"/>
      <c r="S78" s="196"/>
      <c r="T78" s="460"/>
    </row>
    <row r="79" spans="1:21" s="135" customFormat="1" ht="12.95" customHeight="1">
      <c r="A79" s="439">
        <v>68</v>
      </c>
      <c r="B79" s="440" t="s">
        <v>6</v>
      </c>
      <c r="C79" s="441" t="s">
        <v>181</v>
      </c>
      <c r="D79" s="418">
        <v>29451822790.959999</v>
      </c>
      <c r="E79" s="217">
        <f t="shared" si="11"/>
        <v>8.0978840963267767E-2</v>
      </c>
      <c r="F79" s="419">
        <v>113.53</v>
      </c>
      <c r="G79" s="419">
        <v>113.53</v>
      </c>
      <c r="H79" s="426">
        <v>6.7000000000000004E-2</v>
      </c>
      <c r="I79" s="418">
        <v>28639867829.73</v>
      </c>
      <c r="J79" s="217">
        <f t="shared" si="15"/>
        <v>7.9831019063781622E-2</v>
      </c>
      <c r="K79" s="419">
        <v>113.71</v>
      </c>
      <c r="L79" s="419">
        <v>113.71</v>
      </c>
      <c r="M79" s="371">
        <v>6.8699999999999997E-2</v>
      </c>
      <c r="N79" s="84">
        <f>((I79-D79)/D79)</f>
        <v>-2.7568920504275972E-2</v>
      </c>
      <c r="O79" s="84">
        <f>((L79-G79)/G79)</f>
        <v>1.5854840130361367E-3</v>
      </c>
      <c r="P79" s="254">
        <f t="shared" si="10"/>
        <v>1.6999999999999932E-3</v>
      </c>
      <c r="Q79" s="133"/>
      <c r="R79" s="167"/>
      <c r="S79" s="196"/>
      <c r="T79" s="460"/>
    </row>
    <row r="80" spans="1:21" s="135" customFormat="1" ht="12.95" customHeight="1">
      <c r="A80" s="439">
        <v>69</v>
      </c>
      <c r="B80" s="440" t="s">
        <v>160</v>
      </c>
      <c r="C80" s="441" t="s">
        <v>186</v>
      </c>
      <c r="D80" s="418">
        <v>238758126.47999999</v>
      </c>
      <c r="E80" s="217">
        <f t="shared" si="11"/>
        <v>6.5647401487306978E-4</v>
      </c>
      <c r="F80" s="418">
        <v>1061.29</v>
      </c>
      <c r="G80" s="418">
        <v>1061.29</v>
      </c>
      <c r="H80" s="426">
        <v>6.13E-2</v>
      </c>
      <c r="I80" s="418">
        <v>240141704.00999999</v>
      </c>
      <c r="J80" s="217">
        <f t="shared" si="15"/>
        <v>6.6937309434545822E-4</v>
      </c>
      <c r="K80" s="418">
        <v>1070.44</v>
      </c>
      <c r="L80" s="418">
        <v>1070.44</v>
      </c>
      <c r="M80" s="371">
        <v>7.0400000000000004E-2</v>
      </c>
      <c r="N80" s="84">
        <f>((I80-D80)/D80)</f>
        <v>5.7948918866051625E-3</v>
      </c>
      <c r="O80" s="84">
        <f t="shared" si="14"/>
        <v>8.6215831676545434E-3</v>
      </c>
      <c r="P80" s="254">
        <f t="shared" si="10"/>
        <v>9.1000000000000039E-3</v>
      </c>
      <c r="Q80" s="133"/>
      <c r="R80" s="167"/>
      <c r="S80" s="196"/>
      <c r="T80" s="460"/>
    </row>
    <row r="81" spans="1:20" s="135" customFormat="1" ht="12.95" customHeight="1">
      <c r="A81" s="439">
        <v>70</v>
      </c>
      <c r="B81" s="440" t="s">
        <v>196</v>
      </c>
      <c r="C81" s="441" t="s">
        <v>195</v>
      </c>
      <c r="D81" s="418">
        <v>1386893851.3900001</v>
      </c>
      <c r="E81" s="217">
        <f t="shared" ref="E81" si="16">(D81/$I$86)</f>
        <v>3.8658400991231248E-3</v>
      </c>
      <c r="F81" s="419">
        <v>1.0250999999999999</v>
      </c>
      <c r="G81" s="419">
        <v>1.0250999999999999</v>
      </c>
      <c r="H81" s="426">
        <v>8.4500000000000006E-2</v>
      </c>
      <c r="I81" s="418">
        <v>1367066275.55</v>
      </c>
      <c r="J81" s="217">
        <f t="shared" si="15"/>
        <v>3.8105725401287173E-3</v>
      </c>
      <c r="K81" s="419">
        <v>1.0250999999999999</v>
      </c>
      <c r="L81" s="419">
        <v>1.0250999999999999</v>
      </c>
      <c r="M81" s="371">
        <v>8.4699999999999998E-2</v>
      </c>
      <c r="N81" s="84">
        <f>((I81-D81)/D81)</f>
        <v>-1.4296390325855269E-2</v>
      </c>
      <c r="O81" s="84">
        <f>((L81-G81)/G81)</f>
        <v>0</v>
      </c>
      <c r="P81" s="254">
        <f>M81-H81</f>
        <v>1.9999999999999185E-4</v>
      </c>
      <c r="Q81" s="133"/>
      <c r="R81" s="167"/>
      <c r="S81" s="196"/>
      <c r="T81" s="460"/>
    </row>
    <row r="82" spans="1:20" s="135" customFormat="1" ht="12.95" customHeight="1">
      <c r="A82" s="439">
        <v>71</v>
      </c>
      <c r="B82" s="442" t="s">
        <v>13</v>
      </c>
      <c r="C82" s="440" t="s">
        <v>257</v>
      </c>
      <c r="D82" s="418">
        <v>3177033347.0100002</v>
      </c>
      <c r="E82" s="217">
        <f t="shared" ref="E82" si="17">(D82/$D$86)</f>
        <v>8.7353669064411475E-3</v>
      </c>
      <c r="F82" s="419">
        <v>107.94</v>
      </c>
      <c r="G82" s="419">
        <v>107.94</v>
      </c>
      <c r="H82" s="426">
        <v>0.10539999999999999</v>
      </c>
      <c r="I82" s="418">
        <v>3236679498.5500002</v>
      </c>
      <c r="J82" s="217">
        <f t="shared" si="15"/>
        <v>9.0219488542427444E-3</v>
      </c>
      <c r="K82" s="370">
        <v>108.2</v>
      </c>
      <c r="L82" s="370">
        <v>108.2</v>
      </c>
      <c r="M82" s="371">
        <v>0.1018</v>
      </c>
      <c r="N82" s="84">
        <f t="shared" ref="N82" si="18">((I82-D82)/D82)</f>
        <v>1.8774166030122004E-2</v>
      </c>
      <c r="O82" s="84">
        <f t="shared" ref="O82" si="19">((L82-G82)/G82)</f>
        <v>2.4087455994071254E-3</v>
      </c>
      <c r="P82" s="254">
        <f t="shared" ref="P82" si="20">M82-H82</f>
        <v>-3.5999999999999921E-3</v>
      </c>
      <c r="Q82" s="133"/>
      <c r="R82" s="167"/>
      <c r="S82" s="196"/>
      <c r="T82" s="460"/>
    </row>
    <row r="83" spans="1:20" s="135" customFormat="1" ht="12.95" customHeight="1">
      <c r="A83" s="439">
        <v>72</v>
      </c>
      <c r="B83" s="440" t="s">
        <v>96</v>
      </c>
      <c r="C83" s="441" t="s">
        <v>247</v>
      </c>
      <c r="D83" s="418">
        <v>377111955.44999999</v>
      </c>
      <c r="E83" s="217">
        <f t="shared" si="11"/>
        <v>1.0368828198676345E-3</v>
      </c>
      <c r="F83" s="419">
        <v>103.79</v>
      </c>
      <c r="G83" s="419">
        <v>103.79</v>
      </c>
      <c r="H83" s="426">
        <v>8.7970000000000007E-2</v>
      </c>
      <c r="I83" s="418">
        <v>376247887.04000002</v>
      </c>
      <c r="J83" s="217">
        <f>(I83/$I$86)</f>
        <v>1.0487566640170825E-3</v>
      </c>
      <c r="K83" s="419">
        <v>103.94</v>
      </c>
      <c r="L83" s="419">
        <v>103.94</v>
      </c>
      <c r="M83" s="426">
        <v>8.7669999999999998E-2</v>
      </c>
      <c r="N83" s="84">
        <f t="shared" si="13"/>
        <v>-2.2912782199357522E-3</v>
      </c>
      <c r="O83" s="84">
        <f t="shared" si="14"/>
        <v>1.4452259369880668E-3</v>
      </c>
      <c r="P83" s="254">
        <f t="shared" si="10"/>
        <v>-3.0000000000000859E-4</v>
      </c>
      <c r="Q83" s="133"/>
      <c r="R83" s="167"/>
      <c r="S83" s="196"/>
      <c r="T83" s="460"/>
    </row>
    <row r="84" spans="1:20" s="422" customFormat="1" ht="12.95" customHeight="1">
      <c r="A84" s="439">
        <v>73</v>
      </c>
      <c r="B84" s="440" t="s">
        <v>8</v>
      </c>
      <c r="C84" s="441" t="s">
        <v>251</v>
      </c>
      <c r="D84" s="418">
        <v>913355019.49000001</v>
      </c>
      <c r="E84" s="425">
        <f t="shared" ref="E84" si="21">(D84/$D$86)</f>
        <v>2.5113023187476606E-3</v>
      </c>
      <c r="F84" s="419">
        <v>1.0246999999999999</v>
      </c>
      <c r="G84" s="419">
        <v>1.0246999999999999</v>
      </c>
      <c r="H84" s="426">
        <v>6.6199999999999995E-2</v>
      </c>
      <c r="I84" s="418">
        <v>914541809.96000004</v>
      </c>
      <c r="J84" s="425">
        <f>(I84/$I$86)</f>
        <v>2.5492018713073228E-3</v>
      </c>
      <c r="K84" s="419">
        <v>1.026</v>
      </c>
      <c r="L84" s="419">
        <v>1.026</v>
      </c>
      <c r="M84" s="426">
        <v>6.6199999999999995E-2</v>
      </c>
      <c r="N84" s="421">
        <f t="shared" ref="N84" si="22">((I84-D84)/D84)</f>
        <v>1.2993747717757217E-3</v>
      </c>
      <c r="O84" s="421">
        <f t="shared" ref="O84" si="23">((L84-G84)/G84)</f>
        <v>1.2686639992193606E-3</v>
      </c>
      <c r="P84" s="428">
        <f t="shared" ref="P84" si="24">M84-H84</f>
        <v>0</v>
      </c>
      <c r="Q84" s="133"/>
      <c r="R84" s="167"/>
      <c r="S84" s="196"/>
      <c r="T84" s="431"/>
    </row>
    <row r="85" spans="1:20" s="135" customFormat="1" ht="12.95" customHeight="1">
      <c r="A85" s="439">
        <v>74</v>
      </c>
      <c r="B85" s="440" t="s">
        <v>264</v>
      </c>
      <c r="C85" s="441" t="s">
        <v>265</v>
      </c>
      <c r="D85" s="418">
        <v>137978927.47999999</v>
      </c>
      <c r="E85" s="217">
        <f t="shared" si="11"/>
        <v>3.7937799992857329E-4</v>
      </c>
      <c r="F85" s="78">
        <v>1000</v>
      </c>
      <c r="G85" s="78">
        <v>1000</v>
      </c>
      <c r="H85" s="426">
        <v>0.1265</v>
      </c>
      <c r="I85" s="418">
        <v>137417001.59</v>
      </c>
      <c r="J85" s="217">
        <f>(I85/$I$86)</f>
        <v>3.8303735683554025E-4</v>
      </c>
      <c r="K85" s="78">
        <v>1000</v>
      </c>
      <c r="L85" s="78">
        <v>1000</v>
      </c>
      <c r="M85" s="371">
        <v>0.14810000000000001</v>
      </c>
      <c r="N85" s="84">
        <f t="shared" si="13"/>
        <v>-4.0725486149429356E-3</v>
      </c>
      <c r="O85" s="84">
        <f t="shared" si="14"/>
        <v>0</v>
      </c>
      <c r="P85" s="254">
        <f t="shared" si="10"/>
        <v>2.1600000000000008E-2</v>
      </c>
      <c r="Q85" s="133"/>
      <c r="R85" s="167"/>
      <c r="S85" s="196"/>
      <c r="T85" s="335"/>
    </row>
    <row r="86" spans="1:20" s="135" customFormat="1" ht="12.95" customHeight="1">
      <c r="A86" s="241"/>
      <c r="B86" s="130"/>
      <c r="C86" s="282" t="s">
        <v>47</v>
      </c>
      <c r="D86" s="82">
        <f>SUM(D56:D85)</f>
        <v>363697756606.80829</v>
      </c>
      <c r="E86" s="301">
        <f>(D86/$D$163)</f>
        <v>0.26268407949105943</v>
      </c>
      <c r="F86" s="79"/>
      <c r="G86" s="79"/>
      <c r="H86" s="251"/>
      <c r="I86" s="82">
        <f>SUM(I56:I85)</f>
        <v>358756134715.60413</v>
      </c>
      <c r="J86" s="301">
        <f>(I86/$I$163)</f>
        <v>0.26101643609043401</v>
      </c>
      <c r="K86" s="303"/>
      <c r="L86" s="77"/>
      <c r="M86" s="320"/>
      <c r="N86" s="305">
        <f t="shared" si="13"/>
        <v>-1.358716627044396E-2</v>
      </c>
      <c r="O86" s="305"/>
      <c r="P86" s="306">
        <f t="shared" si="10"/>
        <v>0</v>
      </c>
      <c r="Q86" s="133"/>
      <c r="R86" s="109"/>
      <c r="S86" s="197"/>
      <c r="T86" s="209"/>
    </row>
    <row r="87" spans="1:20" s="135" customFormat="1" ht="5.25" customHeight="1">
      <c r="A87" s="456"/>
      <c r="B87" s="457"/>
      <c r="C87" s="457"/>
      <c r="D87" s="457"/>
      <c r="E87" s="457"/>
      <c r="F87" s="457"/>
      <c r="G87" s="457"/>
      <c r="H87" s="457"/>
      <c r="I87" s="457"/>
      <c r="J87" s="457"/>
      <c r="K87" s="457"/>
      <c r="L87" s="457"/>
      <c r="M87" s="457"/>
      <c r="N87" s="457"/>
      <c r="O87" s="457"/>
      <c r="P87" s="458"/>
      <c r="Q87" s="133"/>
      <c r="R87" s="109"/>
      <c r="S87" s="197"/>
      <c r="T87" s="209"/>
    </row>
    <row r="88" spans="1:20" s="135" customFormat="1" ht="12" customHeight="1">
      <c r="A88" s="450" t="s">
        <v>215</v>
      </c>
      <c r="B88" s="451"/>
      <c r="C88" s="451"/>
      <c r="D88" s="451"/>
      <c r="E88" s="451"/>
      <c r="F88" s="451"/>
      <c r="G88" s="451"/>
      <c r="H88" s="451"/>
      <c r="I88" s="451"/>
      <c r="J88" s="451"/>
      <c r="K88" s="451"/>
      <c r="L88" s="451"/>
      <c r="M88" s="451"/>
      <c r="N88" s="451"/>
      <c r="O88" s="451"/>
      <c r="P88" s="452"/>
      <c r="Q88" s="133"/>
      <c r="R88" s="109"/>
      <c r="S88" s="197"/>
      <c r="T88" s="209"/>
    </row>
    <row r="89" spans="1:20" s="135" customFormat="1" ht="12.95" customHeight="1">
      <c r="A89" s="447" t="s">
        <v>216</v>
      </c>
      <c r="B89" s="448"/>
      <c r="C89" s="448"/>
      <c r="D89" s="448"/>
      <c r="E89" s="448"/>
      <c r="F89" s="448"/>
      <c r="G89" s="448"/>
      <c r="H89" s="448"/>
      <c r="I89" s="448"/>
      <c r="J89" s="448"/>
      <c r="K89" s="448"/>
      <c r="L89" s="448"/>
      <c r="M89" s="448"/>
      <c r="N89" s="448"/>
      <c r="O89" s="448"/>
      <c r="P89" s="449"/>
      <c r="Q89" s="133"/>
      <c r="R89" s="109"/>
      <c r="S89" s="197"/>
      <c r="T89" s="209"/>
    </row>
    <row r="90" spans="1:20" s="135" customFormat="1" ht="12.95" customHeight="1">
      <c r="A90" s="439">
        <v>75</v>
      </c>
      <c r="B90" s="440" t="s">
        <v>204</v>
      </c>
      <c r="C90" s="441" t="s">
        <v>267</v>
      </c>
      <c r="D90" s="418">
        <v>12764954473.17</v>
      </c>
      <c r="E90" s="217">
        <f t="shared" ref="E90:E95" si="25">(D90/$D$108)</f>
        <v>3.9120683992935383E-2</v>
      </c>
      <c r="F90" s="418">
        <v>56030.26</v>
      </c>
      <c r="G90" s="418">
        <v>56030.26</v>
      </c>
      <c r="H90" s="426">
        <v>6.2899999999999998E-2</v>
      </c>
      <c r="I90" s="418">
        <v>12764670705.879999</v>
      </c>
      <c r="J90" s="217">
        <f t="shared" ref="J90:J95" si="26">(I90/$I$108)</f>
        <v>3.9208419230006911E-2</v>
      </c>
      <c r="K90" s="418">
        <v>56513.73</v>
      </c>
      <c r="L90" s="418">
        <v>56513.73</v>
      </c>
      <c r="M90" s="376">
        <v>6.6299999999999998E-2</v>
      </c>
      <c r="N90" s="84">
        <f t="shared" ref="N90:N97" si="27">((I90-D90)/D90)</f>
        <v>-2.2230184259360373E-5</v>
      </c>
      <c r="O90" s="84">
        <f>((L90-G90)/G90)</f>
        <v>8.6287302611124973E-3</v>
      </c>
      <c r="P90" s="254">
        <f t="shared" ref="P90:P97" si="28">M90-H90</f>
        <v>3.4000000000000002E-3</v>
      </c>
      <c r="Q90" s="133"/>
      <c r="R90" s="109"/>
      <c r="S90" s="197"/>
      <c r="T90" s="209"/>
    </row>
    <row r="91" spans="1:20" s="135" customFormat="1" ht="12.95" customHeight="1">
      <c r="A91" s="439">
        <v>76</v>
      </c>
      <c r="B91" s="440" t="s">
        <v>46</v>
      </c>
      <c r="C91" s="441" t="s">
        <v>180</v>
      </c>
      <c r="D91" s="418">
        <v>76565528553.770004</v>
      </c>
      <c r="E91" s="217">
        <f t="shared" si="25"/>
        <v>0.23464994360925964</v>
      </c>
      <c r="F91" s="418">
        <v>54796.76</v>
      </c>
      <c r="G91" s="418">
        <v>54796.76</v>
      </c>
      <c r="H91" s="426">
        <v>5.8500000000000003E-2</v>
      </c>
      <c r="I91" s="418">
        <v>75730822090.130005</v>
      </c>
      <c r="J91" s="217">
        <f t="shared" si="26"/>
        <v>0.2326175026023268</v>
      </c>
      <c r="K91" s="418">
        <v>55235.37</v>
      </c>
      <c r="L91" s="418">
        <v>55235.37</v>
      </c>
      <c r="M91" s="376">
        <v>5.8299999999999998E-2</v>
      </c>
      <c r="N91" s="84">
        <f t="shared" si="27"/>
        <v>-1.090185726405332E-2</v>
      </c>
      <c r="O91" s="84">
        <f t="shared" ref="O91:O95" si="29">((L91-G91)/G91)</f>
        <v>8.0043053640397824E-3</v>
      </c>
      <c r="P91" s="254">
        <f t="shared" si="28"/>
        <v>-2.0000000000000573E-4</v>
      </c>
      <c r="Q91" s="133"/>
      <c r="S91" s="188"/>
      <c r="T91" s="187"/>
    </row>
    <row r="92" spans="1:20" s="135" customFormat="1" ht="12.95" customHeight="1">
      <c r="A92" s="439">
        <v>77</v>
      </c>
      <c r="B92" s="440" t="s">
        <v>145</v>
      </c>
      <c r="C92" s="441" t="s">
        <v>132</v>
      </c>
      <c r="D92" s="418">
        <v>5868842936.6599998</v>
      </c>
      <c r="E92" s="217">
        <f t="shared" si="25"/>
        <v>1.7986209853847638E-2</v>
      </c>
      <c r="F92" s="418">
        <v>437.18</v>
      </c>
      <c r="G92" s="418">
        <v>437.18</v>
      </c>
      <c r="H92" s="406">
        <v>4.2299999999999997E-2</v>
      </c>
      <c r="I92" s="418">
        <v>5961516667.3900003</v>
      </c>
      <c r="J92" s="217">
        <f t="shared" si="26"/>
        <v>1.8311607884567566E-2</v>
      </c>
      <c r="K92" s="418">
        <v>439.76</v>
      </c>
      <c r="L92" s="418">
        <v>439.76</v>
      </c>
      <c r="M92" s="377">
        <v>4.24E-2</v>
      </c>
      <c r="N92" s="84">
        <f t="shared" si="27"/>
        <v>1.5790800968809325E-2</v>
      </c>
      <c r="O92" s="84">
        <f t="shared" si="29"/>
        <v>5.9014593531268216E-3</v>
      </c>
      <c r="P92" s="254">
        <f t="shared" si="28"/>
        <v>1.0000000000000286E-4</v>
      </c>
      <c r="Q92" s="133"/>
      <c r="R92" s="141"/>
      <c r="S92" s="198"/>
      <c r="T92" s="187"/>
    </row>
    <row r="93" spans="1:20" s="135" customFormat="1" ht="12.95" customHeight="1">
      <c r="A93" s="439">
        <v>78</v>
      </c>
      <c r="B93" s="440" t="s">
        <v>98</v>
      </c>
      <c r="C93" s="441" t="s">
        <v>140</v>
      </c>
      <c r="D93" s="418">
        <v>707268396.48000002</v>
      </c>
      <c r="E93" s="217">
        <f t="shared" si="25"/>
        <v>2.167561466438434E-3</v>
      </c>
      <c r="F93" s="418">
        <v>47932.71</v>
      </c>
      <c r="G93" s="418">
        <v>49173.48</v>
      </c>
      <c r="H93" s="426">
        <v>2.4799999999999999E-2</v>
      </c>
      <c r="I93" s="418">
        <v>712230424.13999999</v>
      </c>
      <c r="J93" s="217">
        <f t="shared" si="26"/>
        <v>2.1877124527139588E-3</v>
      </c>
      <c r="K93" s="418">
        <v>48268.99</v>
      </c>
      <c r="L93" s="418">
        <v>49538.2</v>
      </c>
      <c r="M93" s="376">
        <v>3.2199999999999999E-2</v>
      </c>
      <c r="N93" s="84">
        <f t="shared" si="27"/>
        <v>7.0157633010261072E-3</v>
      </c>
      <c r="O93" s="84" t="e">
        <f>((#REF!-G93)/G93)</f>
        <v>#REF!</v>
      </c>
      <c r="P93" s="254">
        <f t="shared" si="28"/>
        <v>7.4000000000000003E-3</v>
      </c>
      <c r="Q93" s="133"/>
      <c r="S93" s="198"/>
      <c r="T93" s="187"/>
    </row>
    <row r="94" spans="1:20" s="135" customFormat="1" ht="12.95" customHeight="1">
      <c r="A94" s="439">
        <v>79</v>
      </c>
      <c r="B94" s="440" t="s">
        <v>64</v>
      </c>
      <c r="C94" s="441" t="s">
        <v>158</v>
      </c>
      <c r="D94" s="418">
        <v>750726154.34000003</v>
      </c>
      <c r="E94" s="217">
        <f t="shared" si="25"/>
        <v>2.3007462118956865E-3</v>
      </c>
      <c r="F94" s="418">
        <f>106.2318*437</f>
        <v>46423.296600000001</v>
      </c>
      <c r="G94" s="418">
        <f>106.2318*437</f>
        <v>46423.296600000001</v>
      </c>
      <c r="H94" s="426">
        <v>8.48E-2</v>
      </c>
      <c r="I94" s="418">
        <v>758268224.58000004</v>
      </c>
      <c r="J94" s="217">
        <f t="shared" si="26"/>
        <v>2.3291238076694316E-3</v>
      </c>
      <c r="K94" s="418">
        <f>106.3375*440.26</f>
        <v>46816.147750000004</v>
      </c>
      <c r="L94" s="418">
        <f>106.3375*440.26</f>
        <v>46816.147750000004</v>
      </c>
      <c r="M94" s="376">
        <v>8.48E-2</v>
      </c>
      <c r="N94" s="84">
        <f t="shared" si="27"/>
        <v>1.0046366702956567E-2</v>
      </c>
      <c r="O94" s="84">
        <f t="shared" si="29"/>
        <v>8.4623708088839653E-3</v>
      </c>
      <c r="P94" s="254">
        <f t="shared" si="28"/>
        <v>0</v>
      </c>
      <c r="Q94" s="133"/>
      <c r="R94" s="147"/>
      <c r="S94" s="198"/>
      <c r="T94" s="154"/>
    </row>
    <row r="95" spans="1:20" s="135" customFormat="1" ht="12.95" customHeight="1">
      <c r="A95" s="439">
        <v>80</v>
      </c>
      <c r="B95" s="440" t="s">
        <v>8</v>
      </c>
      <c r="C95" s="441" t="s">
        <v>159</v>
      </c>
      <c r="D95" s="418">
        <v>4588472495.2200003</v>
      </c>
      <c r="E95" s="217">
        <f t="shared" si="25"/>
        <v>1.4062265781916255E-2</v>
      </c>
      <c r="F95" s="418">
        <f>1.0902*437</f>
        <v>476.41740000000004</v>
      </c>
      <c r="G95" s="418">
        <f>1.0902*437</f>
        <v>476.41740000000004</v>
      </c>
      <c r="H95" s="426">
        <v>2.87E-2</v>
      </c>
      <c r="I95" s="418">
        <v>4686364872.7271996</v>
      </c>
      <c r="J95" s="217">
        <f t="shared" si="26"/>
        <v>1.4394806010156186E-2</v>
      </c>
      <c r="K95" s="418">
        <f>1.0922*439.76</f>
        <v>480.30587200000002</v>
      </c>
      <c r="L95" s="418">
        <f>1.0922*439.76</f>
        <v>480.30587200000002</v>
      </c>
      <c r="M95" s="376">
        <v>3.9199999999999999E-2</v>
      </c>
      <c r="N95" s="84">
        <f t="shared" si="27"/>
        <v>2.1334415234956248E-2</v>
      </c>
      <c r="O95" s="84">
        <f t="shared" si="29"/>
        <v>8.1619017273508038E-3</v>
      </c>
      <c r="P95" s="254">
        <f t="shared" si="28"/>
        <v>1.0499999999999999E-2</v>
      </c>
      <c r="Q95" s="133"/>
      <c r="S95" s="198"/>
      <c r="T95" s="154"/>
    </row>
    <row r="96" spans="1:20" s="422" customFormat="1" ht="12.95" customHeight="1">
      <c r="A96" s="439">
        <v>81</v>
      </c>
      <c r="B96" s="440" t="s">
        <v>187</v>
      </c>
      <c r="C96" s="441" t="s">
        <v>190</v>
      </c>
      <c r="D96" s="418">
        <v>905552471.25</v>
      </c>
      <c r="E96" s="425">
        <f t="shared" ref="E96" si="30">(D96/$D$108)</f>
        <v>2.7752415522713128E-3</v>
      </c>
      <c r="F96" s="418">
        <v>45424.793750000004</v>
      </c>
      <c r="G96" s="418">
        <v>45424.793750000004</v>
      </c>
      <c r="H96" s="426">
        <v>4.4200000000000003E-2</v>
      </c>
      <c r="I96" s="418">
        <v>912546876.59619999</v>
      </c>
      <c r="J96" s="425">
        <f t="shared" ref="J96" si="31">(I96/$I$108)</f>
        <v>2.8030116349288575E-3</v>
      </c>
      <c r="K96" s="418">
        <v>45775.637266000005</v>
      </c>
      <c r="L96" s="418">
        <v>45775.637266000005</v>
      </c>
      <c r="M96" s="426">
        <v>2.46E-2</v>
      </c>
      <c r="N96" s="421">
        <f t="shared" ref="N96" si="32">((I96-D96)/D96)</f>
        <v>7.7239095118862662E-3</v>
      </c>
      <c r="O96" s="421">
        <f>((L96-G96)/G96)</f>
        <v>7.723612746177869E-3</v>
      </c>
      <c r="P96" s="428">
        <f t="shared" ref="P96" si="33">M96-H96</f>
        <v>-1.9600000000000003E-2</v>
      </c>
      <c r="Q96" s="133"/>
      <c r="S96" s="424"/>
      <c r="T96" s="423"/>
    </row>
    <row r="97" spans="1:41" s="135" customFormat="1" ht="12.95" customHeight="1">
      <c r="A97" s="439">
        <v>82</v>
      </c>
      <c r="B97" s="440" t="s">
        <v>242</v>
      </c>
      <c r="C97" s="441" t="s">
        <v>262</v>
      </c>
      <c r="D97" s="418">
        <f>77139.92*437</f>
        <v>33710145.039999999</v>
      </c>
      <c r="E97" s="217">
        <f>(D97/$D$108)</f>
        <v>1.0331129141413703E-4</v>
      </c>
      <c r="F97" s="418">
        <f>97.61*437</f>
        <v>42655.57</v>
      </c>
      <c r="G97" s="418">
        <f>97.61*437</f>
        <v>42655.57</v>
      </c>
      <c r="H97" s="426">
        <v>1E-3</v>
      </c>
      <c r="I97" s="373">
        <f>77250.39*440.26</f>
        <v>34010256.701399997</v>
      </c>
      <c r="J97" s="217">
        <f>(I97/$I$108)</f>
        <v>1.0446712129082786E-4</v>
      </c>
      <c r="K97" s="375">
        <f>97.75*440.26</f>
        <v>43035.415000000001</v>
      </c>
      <c r="L97" s="418">
        <f>97.75*440.26</f>
        <v>43035.415000000001</v>
      </c>
      <c r="M97" s="376">
        <v>1E-3</v>
      </c>
      <c r="N97" s="84">
        <f t="shared" si="27"/>
        <v>8.902710476145664E-3</v>
      </c>
      <c r="O97" s="84">
        <f>((L97-G97)/G97)</f>
        <v>8.9049331658210447E-3</v>
      </c>
      <c r="P97" s="254">
        <f t="shared" si="28"/>
        <v>0</v>
      </c>
      <c r="Q97" s="133"/>
      <c r="S97" s="187"/>
      <c r="T97" s="187"/>
    </row>
    <row r="98" spans="1:41" s="135" customFormat="1" ht="4.5" customHeight="1">
      <c r="A98" s="456"/>
      <c r="B98" s="457"/>
      <c r="C98" s="457"/>
      <c r="D98" s="457"/>
      <c r="E98" s="457"/>
      <c r="F98" s="457"/>
      <c r="G98" s="457"/>
      <c r="H98" s="457"/>
      <c r="I98" s="457"/>
      <c r="J98" s="457"/>
      <c r="K98" s="457"/>
      <c r="L98" s="457"/>
      <c r="M98" s="457"/>
      <c r="N98" s="457"/>
      <c r="O98" s="457"/>
      <c r="P98" s="458"/>
      <c r="Q98" s="133"/>
      <c r="S98" s="199"/>
      <c r="T98" s="154"/>
    </row>
    <row r="99" spans="1:41" s="135" customFormat="1" ht="12.95" customHeight="1">
      <c r="A99" s="447" t="s">
        <v>217</v>
      </c>
      <c r="B99" s="448"/>
      <c r="C99" s="448"/>
      <c r="D99" s="448"/>
      <c r="E99" s="448"/>
      <c r="F99" s="448"/>
      <c r="G99" s="448"/>
      <c r="H99" s="448"/>
      <c r="I99" s="448"/>
      <c r="J99" s="448"/>
      <c r="K99" s="448"/>
      <c r="L99" s="448"/>
      <c r="M99" s="448"/>
      <c r="N99" s="448"/>
      <c r="O99" s="448"/>
      <c r="P99" s="449"/>
      <c r="Q99" s="133"/>
      <c r="R99" s="200"/>
      <c r="S99" s="199"/>
      <c r="T99" s="154"/>
      <c r="AE99" s="135">
        <v>136.96</v>
      </c>
      <c r="AO99" s="144">
        <v>185280902</v>
      </c>
    </row>
    <row r="100" spans="1:41" s="135" customFormat="1" ht="12.95" customHeight="1">
      <c r="A100" s="439">
        <v>83</v>
      </c>
      <c r="B100" s="440" t="s">
        <v>6</v>
      </c>
      <c r="C100" s="441" t="s">
        <v>101</v>
      </c>
      <c r="D100" s="418">
        <v>184023639216.23999</v>
      </c>
      <c r="E100" s="217">
        <f t="shared" ref="E100:E106" si="34">(D100/$D$108)</f>
        <v>0.56397620940520843</v>
      </c>
      <c r="F100" s="417">
        <v>599.35</v>
      </c>
      <c r="G100" s="417">
        <v>599.35</v>
      </c>
      <c r="H100" s="426">
        <v>4.41E-2</v>
      </c>
      <c r="I100" s="418">
        <v>183520720316.34</v>
      </c>
      <c r="J100" s="217">
        <f>(I100/$I$108)</f>
        <v>0.56370881046240373</v>
      </c>
      <c r="K100" s="417">
        <v>601.83000000000004</v>
      </c>
      <c r="L100" s="417">
        <v>601.83000000000004</v>
      </c>
      <c r="M100" s="380">
        <v>4.5400000000000003E-2</v>
      </c>
      <c r="N100" s="84">
        <f t="shared" ref="N100:N108" si="35">((I100-D100)/D100)</f>
        <v>-2.7329037836765677E-3</v>
      </c>
      <c r="O100" s="84">
        <f t="shared" ref="O100:O105" si="36">((L100-G100)/G100)</f>
        <v>4.1378159672979366E-3</v>
      </c>
      <c r="P100" s="254">
        <f t="shared" ref="P100:P108" si="37">M100-H100</f>
        <v>1.3000000000000025E-3</v>
      </c>
      <c r="Q100" s="133"/>
      <c r="R100" s="141">
        <v>440.26</v>
      </c>
      <c r="S100" s="475"/>
      <c r="T100" s="154"/>
    </row>
    <row r="101" spans="1:41" s="135" customFormat="1" ht="12.95" customHeight="1">
      <c r="A101" s="439">
        <v>84</v>
      </c>
      <c r="B101" s="440" t="s">
        <v>53</v>
      </c>
      <c r="C101" s="441" t="s">
        <v>136</v>
      </c>
      <c r="D101" s="417">
        <v>25318219149.25</v>
      </c>
      <c r="E101" s="217">
        <f t="shared" si="34"/>
        <v>7.759260345843802E-2</v>
      </c>
      <c r="F101" s="417">
        <v>438</v>
      </c>
      <c r="G101" s="417">
        <v>438</v>
      </c>
      <c r="H101" s="426">
        <v>1.1000000000000001E-3</v>
      </c>
      <c r="I101" s="417">
        <v>25539891472.290001</v>
      </c>
      <c r="J101" s="217">
        <f t="shared" ref="J101:J107" si="38">(I101/$I$108)</f>
        <v>7.8449244403394069E-2</v>
      </c>
      <c r="K101" s="417">
        <v>439.88</v>
      </c>
      <c r="L101" s="417">
        <v>439.88</v>
      </c>
      <c r="M101" s="380">
        <v>6.9999999999999999E-4</v>
      </c>
      <c r="N101" s="84">
        <f t="shared" si="35"/>
        <v>8.7554468872099757E-3</v>
      </c>
      <c r="O101" s="84">
        <f t="shared" si="36"/>
        <v>4.2922374429223637E-3</v>
      </c>
      <c r="P101" s="254">
        <f t="shared" si="37"/>
        <v>-4.0000000000000007E-4</v>
      </c>
      <c r="Q101" s="133"/>
      <c r="S101" s="475"/>
      <c r="T101" s="155"/>
    </row>
    <row r="102" spans="1:41" s="135" customFormat="1" ht="12.75" customHeight="1">
      <c r="A102" s="439">
        <v>85</v>
      </c>
      <c r="B102" s="440" t="s">
        <v>96</v>
      </c>
      <c r="C102" s="441" t="s">
        <v>155</v>
      </c>
      <c r="D102" s="417">
        <v>6205676182.8500004</v>
      </c>
      <c r="E102" s="217">
        <f t="shared" si="34"/>
        <v>1.9018500804059014E-2</v>
      </c>
      <c r="F102" s="417">
        <v>48144.27</v>
      </c>
      <c r="G102" s="417">
        <v>48144.27</v>
      </c>
      <c r="H102" s="426">
        <v>4.9540000000000001E-2</v>
      </c>
      <c r="I102" s="417">
        <v>6275268270.7399998</v>
      </c>
      <c r="J102" s="217">
        <f t="shared" si="38"/>
        <v>1.927533853471014E-2</v>
      </c>
      <c r="K102" s="417">
        <v>49096.7</v>
      </c>
      <c r="L102" s="417">
        <v>49096.7</v>
      </c>
      <c r="M102" s="380">
        <v>5.0009999999999999E-2</v>
      </c>
      <c r="N102" s="84">
        <f t="shared" si="35"/>
        <v>1.1214263496752216E-2</v>
      </c>
      <c r="O102" s="84">
        <f t="shared" si="36"/>
        <v>1.97828318925596E-2</v>
      </c>
      <c r="P102" s="254">
        <f t="shared" si="37"/>
        <v>4.699999999999982E-4</v>
      </c>
      <c r="Q102" s="133"/>
      <c r="R102" s="201"/>
      <c r="S102" s="202"/>
      <c r="T102" s="203"/>
      <c r="U102" s="210"/>
      <c r="V102" s="208"/>
      <c r="W102" s="165"/>
    </row>
    <row r="103" spans="1:41" s="135" customFormat="1" ht="12.95" customHeight="1" thickBot="1">
      <c r="A103" s="439">
        <v>86</v>
      </c>
      <c r="B103" s="440" t="s">
        <v>160</v>
      </c>
      <c r="C103" s="441" t="s">
        <v>161</v>
      </c>
      <c r="D103" s="417">
        <v>317256451.11000001</v>
      </c>
      <c r="E103" s="217">
        <f t="shared" si="34"/>
        <v>9.7229405672234184E-4</v>
      </c>
      <c r="F103" s="418">
        <v>36147.21</v>
      </c>
      <c r="G103" s="418">
        <v>36147.21</v>
      </c>
      <c r="H103" s="426">
        <v>-8.1699999999999995E-2</v>
      </c>
      <c r="I103" s="417">
        <v>325539064.86000001</v>
      </c>
      <c r="J103" s="217">
        <f>(I103/$I$86)</f>
        <v>9.0741044781872176E-4</v>
      </c>
      <c r="K103" s="418">
        <v>37088.730000000003</v>
      </c>
      <c r="L103" s="418">
        <v>37088.730000000003</v>
      </c>
      <c r="M103" s="380">
        <v>-0.1278</v>
      </c>
      <c r="N103" s="84">
        <f t="shared" si="35"/>
        <v>2.6106998678895987E-2</v>
      </c>
      <c r="O103" s="84">
        <f t="shared" si="36"/>
        <v>2.6046823530778838E-2</v>
      </c>
      <c r="P103" s="254">
        <f t="shared" si="37"/>
        <v>-4.6100000000000002E-2</v>
      </c>
      <c r="Q103" s="133"/>
      <c r="R103" s="190"/>
      <c r="S103" s="184"/>
      <c r="T103" s="203"/>
      <c r="U103" s="210"/>
      <c r="V103" s="208"/>
      <c r="W103" s="166"/>
    </row>
    <row r="104" spans="1:41" s="135" customFormat="1" ht="12.75" customHeight="1">
      <c r="A104" s="439">
        <v>87</v>
      </c>
      <c r="B104" s="440" t="s">
        <v>10</v>
      </c>
      <c r="C104" s="441" t="s">
        <v>166</v>
      </c>
      <c r="D104" s="417">
        <v>1755377375.4009001</v>
      </c>
      <c r="E104" s="217">
        <f t="shared" si="34"/>
        <v>5.3796951438991915E-3</v>
      </c>
      <c r="F104" s="417">
        <v>496.14909050953418</v>
      </c>
      <c r="G104" s="417">
        <v>496.14909050953418</v>
      </c>
      <c r="H104" s="426">
        <v>4.0769412606120249E-2</v>
      </c>
      <c r="I104" s="417">
        <v>1814090146.6509361</v>
      </c>
      <c r="J104" s="217">
        <f t="shared" si="38"/>
        <v>5.5722241983218535E-3</v>
      </c>
      <c r="K104" s="379">
        <v>497.37810608164415</v>
      </c>
      <c r="L104" s="417">
        <v>497.37810608164415</v>
      </c>
      <c r="M104" s="380">
        <v>4.0769412606120249E-2</v>
      </c>
      <c r="N104" s="84">
        <f t="shared" si="35"/>
        <v>3.3447378365935101E-2</v>
      </c>
      <c r="O104" s="84">
        <f t="shared" si="36"/>
        <v>2.4771093923558348E-3</v>
      </c>
      <c r="P104" s="254">
        <f t="shared" si="37"/>
        <v>0</v>
      </c>
      <c r="Q104" s="133"/>
      <c r="S104" s="208"/>
      <c r="T104" s="208"/>
      <c r="U104" s="208"/>
      <c r="V104" s="210"/>
    </row>
    <row r="105" spans="1:41" s="135" customFormat="1" ht="12.75" customHeight="1">
      <c r="A105" s="439">
        <v>88</v>
      </c>
      <c r="B105" s="440" t="s">
        <v>174</v>
      </c>
      <c r="C105" s="441" t="s">
        <v>176</v>
      </c>
      <c r="D105" s="417">
        <v>86243874.969999999</v>
      </c>
      <c r="E105" s="217">
        <f t="shared" si="34"/>
        <v>2.6431111729533126E-4</v>
      </c>
      <c r="F105" s="417">
        <v>337.55</v>
      </c>
      <c r="G105" s="417">
        <v>337.55</v>
      </c>
      <c r="H105" s="426">
        <v>4.5088999999999997E-2</v>
      </c>
      <c r="I105" s="417">
        <v>88594573.260000005</v>
      </c>
      <c r="J105" s="217">
        <f t="shared" si="38"/>
        <v>2.7213026093039083E-4</v>
      </c>
      <c r="K105" s="417">
        <v>346.77</v>
      </c>
      <c r="L105" s="417">
        <v>346.77</v>
      </c>
      <c r="M105" s="426">
        <v>2.5519E-2</v>
      </c>
      <c r="N105" s="84">
        <f t="shared" si="35"/>
        <v>2.7256408537043343E-2</v>
      </c>
      <c r="O105" s="84">
        <f t="shared" si="36"/>
        <v>2.7314471930084343E-2</v>
      </c>
      <c r="P105" s="254">
        <f t="shared" si="37"/>
        <v>-1.9569999999999997E-2</v>
      </c>
      <c r="Q105" s="133"/>
      <c r="S105" s="208"/>
      <c r="T105" s="208"/>
      <c r="U105" s="208"/>
      <c r="V105" s="210"/>
    </row>
    <row r="106" spans="1:41" s="135" customFormat="1" ht="12.75" customHeight="1">
      <c r="A106" s="439">
        <v>89</v>
      </c>
      <c r="B106" s="442" t="s">
        <v>13</v>
      </c>
      <c r="C106" s="440" t="s">
        <v>212</v>
      </c>
      <c r="D106" s="418">
        <v>3748003873.1500001</v>
      </c>
      <c r="E106" s="217">
        <f t="shared" si="34"/>
        <v>1.1486486335222068E-2</v>
      </c>
      <c r="F106" s="417">
        <f>1.0379*438.35</f>
        <v>454.96346500000004</v>
      </c>
      <c r="G106" s="417">
        <f>1.0379*438.35</f>
        <v>454.96346500000004</v>
      </c>
      <c r="H106" s="426">
        <v>7.8200000000000006E-2</v>
      </c>
      <c r="I106" s="418">
        <v>3773564315.46</v>
      </c>
      <c r="J106" s="217">
        <f t="shared" si="38"/>
        <v>1.1591015160602191E-2</v>
      </c>
      <c r="K106" s="417">
        <f>1.0393*440.26</f>
        <v>457.56221799999992</v>
      </c>
      <c r="L106" s="417">
        <f>1.0393*440.26</f>
        <v>457.56221799999992</v>
      </c>
      <c r="M106" s="380">
        <v>7.6300000000000007E-2</v>
      </c>
      <c r="N106" s="84">
        <f t="shared" si="35"/>
        <v>6.8197481046138129E-3</v>
      </c>
      <c r="O106" s="84">
        <f>((L106-G106)/G106)</f>
        <v>5.7120037100119106E-3</v>
      </c>
      <c r="P106" s="254">
        <f t="shared" si="37"/>
        <v>-1.8999999999999989E-3</v>
      </c>
      <c r="Q106" s="133"/>
      <c r="R106"/>
      <c r="S106" s="336"/>
      <c r="T106" s="336"/>
      <c r="U106" s="336"/>
      <c r="V106" s="337"/>
    </row>
    <row r="107" spans="1:41" s="135" customFormat="1" ht="12.95" customHeight="1">
      <c r="A107" s="439">
        <v>90</v>
      </c>
      <c r="B107" s="440" t="s">
        <v>88</v>
      </c>
      <c r="C107" s="440" t="s">
        <v>252</v>
      </c>
      <c r="D107" s="418">
        <v>2657340328.1876597</v>
      </c>
      <c r="E107" s="217">
        <f t="shared" ref="E107" si="39">(D107/$I$108)</f>
        <v>8.162381625433637E-3</v>
      </c>
      <c r="F107" s="417">
        <v>54003.534263250003</v>
      </c>
      <c r="G107" s="417">
        <v>54382.886736750006</v>
      </c>
      <c r="H107" s="426">
        <v>4.1357816711590223E-2</v>
      </c>
      <c r="I107" s="378">
        <v>2661334021.7071085</v>
      </c>
      <c r="J107" s="217">
        <f t="shared" si="38"/>
        <v>8.1746487973329146E-3</v>
      </c>
      <c r="K107" s="379">
        <v>54278.325814800002</v>
      </c>
      <c r="L107" s="379">
        <v>54659.608585200003</v>
      </c>
      <c r="M107" s="380">
        <v>4.2115902964959595E-2</v>
      </c>
      <c r="N107" s="84">
        <f t="shared" si="35"/>
        <v>1.5028912469681696E-3</v>
      </c>
      <c r="O107" s="84">
        <f>((L107-G107)/G107)</f>
        <v>5.0883994038330169E-3</v>
      </c>
      <c r="P107" s="254">
        <f t="shared" si="37"/>
        <v>7.5808625336937219E-4</v>
      </c>
      <c r="Q107" s="133"/>
      <c r="S107" s="208"/>
      <c r="T107" s="208"/>
      <c r="U107" s="208"/>
      <c r="V107" s="210"/>
    </row>
    <row r="108" spans="1:41" s="135" customFormat="1" ht="13.5" customHeight="1">
      <c r="A108" s="241"/>
      <c r="B108" s="130"/>
      <c r="C108" s="328" t="s">
        <v>47</v>
      </c>
      <c r="D108" s="82">
        <f>SUM(D90:D107)</f>
        <v>326296812077.0885</v>
      </c>
      <c r="E108" s="301">
        <f>(D108/$D$163)</f>
        <v>0.23567090025798823</v>
      </c>
      <c r="F108" s="303"/>
      <c r="G108" s="77"/>
      <c r="H108" s="317"/>
      <c r="I108" s="82">
        <f>SUM(I90:I107)</f>
        <v>325559432299.45282</v>
      </c>
      <c r="J108" s="301">
        <f>(I108/$I$163)</f>
        <v>0.23686385968505097</v>
      </c>
      <c r="K108" s="303"/>
      <c r="L108" s="77"/>
      <c r="M108" s="319"/>
      <c r="N108" s="305">
        <f t="shared" si="35"/>
        <v>-2.259843646469562E-3</v>
      </c>
      <c r="O108" s="305"/>
      <c r="P108" s="306">
        <f t="shared" si="37"/>
        <v>0</v>
      </c>
      <c r="Q108" s="133"/>
      <c r="S108" s="208"/>
      <c r="T108" s="208"/>
      <c r="U108" s="208"/>
      <c r="V108" s="208"/>
    </row>
    <row r="109" spans="1:41" s="135" customFormat="1" ht="4.5" customHeight="1">
      <c r="A109" s="456"/>
      <c r="B109" s="457"/>
      <c r="C109" s="457"/>
      <c r="D109" s="457"/>
      <c r="E109" s="457"/>
      <c r="F109" s="457"/>
      <c r="G109" s="457"/>
      <c r="H109" s="457"/>
      <c r="I109" s="457"/>
      <c r="J109" s="457"/>
      <c r="K109" s="457"/>
      <c r="L109" s="457"/>
      <c r="M109" s="457"/>
      <c r="N109" s="457"/>
      <c r="O109" s="457"/>
      <c r="P109" s="458"/>
      <c r="Q109" s="133"/>
      <c r="R109" s="141"/>
      <c r="S109" s="156"/>
    </row>
    <row r="110" spans="1:41" s="135" customFormat="1" ht="12.95" customHeight="1">
      <c r="A110" s="453" t="s">
        <v>235</v>
      </c>
      <c r="B110" s="454"/>
      <c r="C110" s="454"/>
      <c r="D110" s="454"/>
      <c r="E110" s="454"/>
      <c r="F110" s="454"/>
      <c r="G110" s="454"/>
      <c r="H110" s="454"/>
      <c r="I110" s="454"/>
      <c r="J110" s="454"/>
      <c r="K110" s="454"/>
      <c r="L110" s="454"/>
      <c r="M110" s="454"/>
      <c r="N110" s="454"/>
      <c r="O110" s="454"/>
      <c r="P110" s="455"/>
      <c r="Q110" s="133"/>
    </row>
    <row r="111" spans="1:41" s="135" customFormat="1" ht="12.95" customHeight="1">
      <c r="A111" s="439">
        <v>91</v>
      </c>
      <c r="B111" s="440" t="s">
        <v>25</v>
      </c>
      <c r="C111" s="441" t="s">
        <v>153</v>
      </c>
      <c r="D111" s="418">
        <v>2407061947.8800001</v>
      </c>
      <c r="E111" s="217">
        <f>(D111/$D$115)</f>
        <v>5.2970851792437018E-2</v>
      </c>
      <c r="F111" s="419">
        <v>77</v>
      </c>
      <c r="G111" s="419">
        <v>77</v>
      </c>
      <c r="H111" s="426">
        <v>9.6799999999999997E-2</v>
      </c>
      <c r="I111" s="418">
        <v>2411635234.02</v>
      </c>
      <c r="J111" s="217">
        <f>(I111/$I$115)</f>
        <v>5.3035949886716879E-2</v>
      </c>
      <c r="K111" s="382">
        <v>77</v>
      </c>
      <c r="L111" s="382">
        <v>77</v>
      </c>
      <c r="M111" s="383">
        <v>9.7600000000000006E-2</v>
      </c>
      <c r="N111" s="84">
        <f>((I111-D111)/D111)</f>
        <v>1.8999453437530973E-3</v>
      </c>
      <c r="O111" s="84">
        <f>((L111-G111)/G111)</f>
        <v>0</v>
      </c>
      <c r="P111" s="254">
        <f>M111-H111</f>
        <v>8.0000000000000904E-4</v>
      </c>
      <c r="Q111" s="133"/>
    </row>
    <row r="112" spans="1:41" s="135" customFormat="1" ht="12.95" customHeight="1">
      <c r="A112" s="439">
        <v>92</v>
      </c>
      <c r="B112" s="440" t="s">
        <v>25</v>
      </c>
      <c r="C112" s="441" t="s">
        <v>26</v>
      </c>
      <c r="D112" s="418">
        <v>9875292732.6000004</v>
      </c>
      <c r="E112" s="217">
        <f>(D112/$D$115)</f>
        <v>0.21731998555591947</v>
      </c>
      <c r="F112" s="419">
        <v>36.6</v>
      </c>
      <c r="G112" s="419">
        <v>36.6</v>
      </c>
      <c r="H112" s="426">
        <v>0.10489999999999999</v>
      </c>
      <c r="I112" s="418">
        <v>9882048277.5200005</v>
      </c>
      <c r="J112" s="217">
        <f>(I112/$I$115)</f>
        <v>0.21732300549906508</v>
      </c>
      <c r="K112" s="382">
        <v>36.6</v>
      </c>
      <c r="L112" s="382">
        <v>36.6</v>
      </c>
      <c r="M112" s="383">
        <v>0.105</v>
      </c>
      <c r="N112" s="84">
        <f>((I112-D112)/D112)</f>
        <v>6.8408553578355074E-4</v>
      </c>
      <c r="O112" s="84">
        <f>((L112-G112)/G112)</f>
        <v>0</v>
      </c>
      <c r="P112" s="254">
        <f>M112-H112</f>
        <v>1.0000000000000286E-4</v>
      </c>
      <c r="Q112" s="133"/>
      <c r="R112" s="157"/>
      <c r="S112" s="189"/>
    </row>
    <row r="113" spans="1:21" s="135" customFormat="1" ht="12.95" customHeight="1">
      <c r="A113" s="439">
        <v>93</v>
      </c>
      <c r="B113" s="440" t="s">
        <v>6</v>
      </c>
      <c r="C113" s="441" t="s">
        <v>201</v>
      </c>
      <c r="D113" s="418">
        <v>25647087454.970001</v>
      </c>
      <c r="E113" s="217">
        <f>(D113/$D$115)</f>
        <v>0.56440095764108467</v>
      </c>
      <c r="F113" s="419">
        <v>9.59</v>
      </c>
      <c r="G113" s="419">
        <v>9.59</v>
      </c>
      <c r="H113" s="426">
        <v>-0.31459999999999999</v>
      </c>
      <c r="I113" s="418">
        <v>25666212440.34</v>
      </c>
      <c r="J113" s="217">
        <f>(I113/$I$115)</f>
        <v>0.56444355164716953</v>
      </c>
      <c r="K113" s="382">
        <v>9.6</v>
      </c>
      <c r="L113" s="382">
        <v>9.6</v>
      </c>
      <c r="M113" s="383">
        <v>-0.32850000000000001</v>
      </c>
      <c r="N113" s="84">
        <f>((I113-D113)/D113)</f>
        <v>7.4569813837839158E-4</v>
      </c>
      <c r="O113" s="84">
        <f>((L113-G113)/G113)</f>
        <v>1.0427528675703635E-3</v>
      </c>
      <c r="P113" s="254">
        <f>M113-H113</f>
        <v>-1.3900000000000023E-2</v>
      </c>
      <c r="Q113" s="133"/>
      <c r="R113" s="158"/>
      <c r="S113" s="136"/>
    </row>
    <row r="114" spans="1:21" s="159" customFormat="1" ht="12.95" customHeight="1">
      <c r="A114" s="439">
        <v>94</v>
      </c>
      <c r="B114" s="440" t="s">
        <v>13</v>
      </c>
      <c r="C114" s="441" t="s">
        <v>249</v>
      </c>
      <c r="D114" s="418">
        <v>7511812185.1700001</v>
      </c>
      <c r="E114" s="217">
        <f>(D114/$D$115)</f>
        <v>0.16530820501055901</v>
      </c>
      <c r="F114" s="419">
        <v>101.31</v>
      </c>
      <c r="G114" s="419">
        <v>101.31</v>
      </c>
      <c r="H114" s="426">
        <v>7.6999999999999999E-2</v>
      </c>
      <c r="I114" s="381">
        <v>7511812185.1700001</v>
      </c>
      <c r="J114" s="217">
        <f>(I114/$I$115)</f>
        <v>0.1651974929670485</v>
      </c>
      <c r="K114" s="382">
        <v>101.31</v>
      </c>
      <c r="L114" s="382">
        <v>101.31</v>
      </c>
      <c r="M114" s="383">
        <v>7.6999999999999999E-2</v>
      </c>
      <c r="N114" s="84">
        <f>((I114-D114)/D114)</f>
        <v>0</v>
      </c>
      <c r="O114" s="84">
        <f>((L114-G114)/G114)</f>
        <v>0</v>
      </c>
      <c r="P114" s="254">
        <f>M114-H114</f>
        <v>0</v>
      </c>
      <c r="Q114" s="133"/>
      <c r="R114" s="158"/>
      <c r="S114" s="184"/>
    </row>
    <row r="115" spans="1:21" s="135" customFormat="1" ht="12.75" customHeight="1">
      <c r="A115" s="241"/>
      <c r="B115" s="130"/>
      <c r="C115" s="282" t="s">
        <v>47</v>
      </c>
      <c r="D115" s="73">
        <f>SUM(D111:D114)</f>
        <v>45441254320.619995</v>
      </c>
      <c r="E115" s="301">
        <f>(D115/$D$163)</f>
        <v>3.2820367586253459E-2</v>
      </c>
      <c r="F115" s="75"/>
      <c r="G115" s="75"/>
      <c r="H115" s="284"/>
      <c r="I115" s="73">
        <f>SUM(I111:I114)</f>
        <v>45471708137.050003</v>
      </c>
      <c r="J115" s="301">
        <f>(I115/$I$163)</f>
        <v>3.3083373501852323E-2</v>
      </c>
      <c r="K115" s="303"/>
      <c r="L115" s="75"/>
      <c r="M115" s="304"/>
      <c r="N115" s="305">
        <f>((I115-D115)/D115)</f>
        <v>6.7017992538530844E-4</v>
      </c>
      <c r="O115" s="305"/>
      <c r="P115" s="306">
        <f>M115-H115</f>
        <v>0</v>
      </c>
      <c r="Q115" s="133"/>
      <c r="R115" s="184"/>
      <c r="S115" s="184"/>
      <c r="T115" s="204"/>
      <c r="U115" s="459"/>
    </row>
    <row r="116" spans="1:21" s="135" customFormat="1" ht="5.25" customHeight="1">
      <c r="A116" s="456"/>
      <c r="B116" s="457"/>
      <c r="C116" s="457"/>
      <c r="D116" s="457"/>
      <c r="E116" s="457"/>
      <c r="F116" s="457"/>
      <c r="G116" s="457"/>
      <c r="H116" s="457"/>
      <c r="I116" s="457"/>
      <c r="J116" s="457"/>
      <c r="K116" s="457"/>
      <c r="L116" s="457"/>
      <c r="M116" s="457"/>
      <c r="N116" s="457"/>
      <c r="O116" s="457"/>
      <c r="P116" s="458"/>
      <c r="Q116" s="133"/>
      <c r="R116" s="184"/>
      <c r="S116" s="184"/>
      <c r="T116" s="204"/>
      <c r="U116" s="459"/>
    </row>
    <row r="117" spans="1:21" s="135" customFormat="1" ht="12" customHeight="1">
      <c r="A117" s="450" t="s">
        <v>246</v>
      </c>
      <c r="B117" s="451"/>
      <c r="C117" s="451"/>
      <c r="D117" s="451"/>
      <c r="E117" s="451"/>
      <c r="F117" s="451"/>
      <c r="G117" s="451"/>
      <c r="H117" s="451"/>
      <c r="I117" s="451"/>
      <c r="J117" s="451"/>
      <c r="K117" s="451"/>
      <c r="L117" s="451"/>
      <c r="M117" s="451"/>
      <c r="N117" s="451"/>
      <c r="O117" s="451"/>
      <c r="P117" s="452"/>
      <c r="Q117" s="133"/>
      <c r="R117" s="208"/>
      <c r="S117" s="210"/>
      <c r="T117" s="204"/>
      <c r="U117" s="459"/>
    </row>
    <row r="118" spans="1:21" s="135" customFormat="1" ht="12" customHeight="1">
      <c r="A118" s="439">
        <v>95</v>
      </c>
      <c r="B118" s="440" t="s">
        <v>6</v>
      </c>
      <c r="C118" s="441" t="s">
        <v>27</v>
      </c>
      <c r="D118" s="418">
        <v>1492582550.1400001</v>
      </c>
      <c r="E118" s="217">
        <f>(D118/$D$141)</f>
        <v>5.1071124637629334E-2</v>
      </c>
      <c r="F118" s="417">
        <v>3443.77</v>
      </c>
      <c r="G118" s="417">
        <v>3476.47</v>
      </c>
      <c r="H118" s="426">
        <v>4.1999999999999997E-3</v>
      </c>
      <c r="I118" s="418">
        <v>1455136758.1600001</v>
      </c>
      <c r="J118" s="217">
        <f t="shared" ref="J118:J140" si="40">(I118/$I$141)</f>
        <v>4.9964794074442133E-2</v>
      </c>
      <c r="K118" s="417">
        <v>3429.67</v>
      </c>
      <c r="L118" s="417">
        <v>3463.18</v>
      </c>
      <c r="M118" s="396">
        <v>4.0000000000000002E-4</v>
      </c>
      <c r="N118" s="84">
        <f>((I118-D118)/D118)</f>
        <v>-2.5087920247015956E-2</v>
      </c>
      <c r="O118" s="84">
        <f t="shared" ref="O118:O140" si="41">((L118-G118)/G118)</f>
        <v>-3.8228432864370939E-3</v>
      </c>
      <c r="P118" s="254">
        <f t="shared" ref="P118:P141" si="42">M118-H118</f>
        <v>-3.7999999999999996E-3</v>
      </c>
      <c r="Q118" s="133"/>
      <c r="R118" s="461"/>
      <c r="S118" s="190"/>
      <c r="T118" s="208"/>
    </row>
    <row r="119" spans="1:21" s="135" customFormat="1" ht="12" customHeight="1">
      <c r="A119" s="439">
        <v>96</v>
      </c>
      <c r="B119" s="440" t="s">
        <v>13</v>
      </c>
      <c r="C119" s="441" t="s">
        <v>258</v>
      </c>
      <c r="D119" s="418">
        <v>187208093.5</v>
      </c>
      <c r="E119" s="217">
        <f t="shared" ref="E119:E140" si="43">(D119/$D$141)</f>
        <v>6.4056275315657937E-3</v>
      </c>
      <c r="F119" s="417">
        <v>144.47999999999999</v>
      </c>
      <c r="G119" s="417">
        <v>142.81</v>
      </c>
      <c r="H119" s="426">
        <v>5.8999999999999999E-3</v>
      </c>
      <c r="I119" s="385">
        <v>185639969.84</v>
      </c>
      <c r="J119" s="218">
        <f t="shared" si="40"/>
        <v>6.3742894357022087E-3</v>
      </c>
      <c r="K119" s="395">
        <v>144.47999999999999</v>
      </c>
      <c r="L119" s="395">
        <v>142.81</v>
      </c>
      <c r="M119" s="396">
        <v>5.8999999999999999E-3</v>
      </c>
      <c r="N119" s="84">
        <f>((I119-D119)/D119)</f>
        <v>-8.3763668048892157E-3</v>
      </c>
      <c r="O119" s="84">
        <f t="shared" si="41"/>
        <v>0</v>
      </c>
      <c r="P119" s="254">
        <f t="shared" si="42"/>
        <v>0</v>
      </c>
      <c r="Q119" s="133"/>
      <c r="R119" s="461"/>
      <c r="U119" s="211"/>
    </row>
    <row r="120" spans="1:21" s="135" customFormat="1" ht="12" customHeight="1">
      <c r="A120" s="439">
        <v>97</v>
      </c>
      <c r="B120" s="440" t="s">
        <v>46</v>
      </c>
      <c r="C120" s="441" t="s">
        <v>82</v>
      </c>
      <c r="D120" s="417">
        <v>1017448597.1</v>
      </c>
      <c r="E120" s="217">
        <f t="shared" si="43"/>
        <v>3.4813648404238215E-2</v>
      </c>
      <c r="F120" s="417">
        <v>1.3207</v>
      </c>
      <c r="G120" s="417">
        <v>1.3371</v>
      </c>
      <c r="H120" s="426">
        <v>1.2800000000000001E-2</v>
      </c>
      <c r="I120" s="417">
        <v>1017843790.03</v>
      </c>
      <c r="J120" s="218">
        <f t="shared" si="40"/>
        <v>3.4949536587272942E-2</v>
      </c>
      <c r="K120" s="417">
        <v>1.3211999999999999</v>
      </c>
      <c r="L120" s="417">
        <v>1.3386</v>
      </c>
      <c r="M120" s="396">
        <v>1.32E-2</v>
      </c>
      <c r="N120" s="84">
        <f t="shared" ref="N120:N125" si="44">((I120-D120)/D120)</f>
        <v>3.8841562229910469E-4</v>
      </c>
      <c r="O120" s="84">
        <f t="shared" si="41"/>
        <v>1.1218308279111935E-3</v>
      </c>
      <c r="P120" s="254">
        <f t="shared" si="42"/>
        <v>3.9999999999999931E-4</v>
      </c>
      <c r="Q120" s="133"/>
      <c r="R120" s="210"/>
      <c r="S120" s="136"/>
      <c r="U120" s="211"/>
    </row>
    <row r="121" spans="1:21" s="135" customFormat="1" ht="12" customHeight="1">
      <c r="A121" s="439">
        <v>98</v>
      </c>
      <c r="B121" s="440" t="s">
        <v>8</v>
      </c>
      <c r="C121" s="441" t="s">
        <v>168</v>
      </c>
      <c r="D121" s="417">
        <v>4375631299.6000004</v>
      </c>
      <c r="E121" s="217">
        <f t="shared" si="43"/>
        <v>0.14971929790363886</v>
      </c>
      <c r="F121" s="417">
        <v>477.25709999999998</v>
      </c>
      <c r="G121" s="417">
        <v>491.64679999999998</v>
      </c>
      <c r="H121" s="399">
        <v>-0.27550000000000002</v>
      </c>
      <c r="I121" s="417">
        <v>4391303126.6099997</v>
      </c>
      <c r="J121" s="218">
        <f t="shared" si="40"/>
        <v>0.15078346087343988</v>
      </c>
      <c r="K121" s="417">
        <v>478.99299999999999</v>
      </c>
      <c r="L121" s="417">
        <v>493.435</v>
      </c>
      <c r="M121" s="399">
        <v>0.18970000000000001</v>
      </c>
      <c r="N121" s="84">
        <f>((I121-D121)/D121)</f>
        <v>3.5816150715056636E-3</v>
      </c>
      <c r="O121" s="84">
        <f t="shared" si="41"/>
        <v>3.637163915233492E-3</v>
      </c>
      <c r="P121" s="254">
        <f t="shared" si="42"/>
        <v>0.46520000000000006</v>
      </c>
      <c r="Q121" s="133"/>
      <c r="R121" s="210"/>
      <c r="S121" s="136"/>
      <c r="U121" s="211"/>
    </row>
    <row r="122" spans="1:21" s="135" customFormat="1" ht="12" customHeight="1">
      <c r="A122" s="439">
        <v>99</v>
      </c>
      <c r="B122" s="440" t="s">
        <v>16</v>
      </c>
      <c r="C122" s="441" t="s">
        <v>272</v>
      </c>
      <c r="D122" s="417">
        <v>2433270163.4299998</v>
      </c>
      <c r="E122" s="217">
        <f t="shared" si="43"/>
        <v>8.3258271900540484E-2</v>
      </c>
      <c r="F122" s="417">
        <v>13.3727</v>
      </c>
      <c r="G122" s="417">
        <v>13.4885</v>
      </c>
      <c r="H122" s="426">
        <v>1.37E-2</v>
      </c>
      <c r="I122" s="417">
        <v>2451494290.5599999</v>
      </c>
      <c r="J122" s="218">
        <f t="shared" si="40"/>
        <v>8.417656052987478E-2</v>
      </c>
      <c r="K122" s="417">
        <v>13.3706</v>
      </c>
      <c r="L122" s="417">
        <v>13.4862</v>
      </c>
      <c r="M122" s="396">
        <v>1.35E-2</v>
      </c>
      <c r="N122" s="84">
        <f>((I122-D122)/D122)</f>
        <v>7.4895617444759683E-3</v>
      </c>
      <c r="O122" s="84">
        <f t="shared" si="41"/>
        <v>-1.7051562442080059E-4</v>
      </c>
      <c r="P122" s="254">
        <f t="shared" si="42"/>
        <v>-2.0000000000000052E-4</v>
      </c>
      <c r="Q122" s="133"/>
      <c r="R122" s="210"/>
      <c r="S122" s="136"/>
      <c r="U122" s="211"/>
    </row>
    <row r="123" spans="1:21" s="135" customFormat="1" ht="12" customHeight="1">
      <c r="A123" s="439">
        <v>100</v>
      </c>
      <c r="B123" s="440" t="s">
        <v>204</v>
      </c>
      <c r="C123" s="441" t="s">
        <v>210</v>
      </c>
      <c r="D123" s="417">
        <v>4695141972.0100002</v>
      </c>
      <c r="E123" s="217">
        <f t="shared" si="43"/>
        <v>0.16065187203307196</v>
      </c>
      <c r="F123" s="417">
        <v>190.8</v>
      </c>
      <c r="G123" s="417">
        <v>192.04</v>
      </c>
      <c r="H123" s="426">
        <v>2.0000000000000001E-4</v>
      </c>
      <c r="I123" s="417">
        <v>4682905106.3000002</v>
      </c>
      <c r="J123" s="218">
        <f t="shared" si="40"/>
        <v>0.16079615059844818</v>
      </c>
      <c r="K123" s="417">
        <v>190.31</v>
      </c>
      <c r="L123" s="417">
        <v>191.55</v>
      </c>
      <c r="M123" s="426">
        <v>-2.5999999999999999E-3</v>
      </c>
      <c r="N123" s="84">
        <f t="shared" si="44"/>
        <v>-2.6062823622693158E-3</v>
      </c>
      <c r="O123" s="84">
        <f t="shared" si="41"/>
        <v>-2.5515517600498889E-3</v>
      </c>
      <c r="P123" s="254">
        <f t="shared" si="42"/>
        <v>-2.8E-3</v>
      </c>
      <c r="Q123" s="133"/>
      <c r="S123" s="136"/>
      <c r="U123" s="211"/>
    </row>
    <row r="124" spans="1:21" s="135" customFormat="1" ht="12" customHeight="1">
      <c r="A124" s="439">
        <v>101</v>
      </c>
      <c r="B124" s="440" t="s">
        <v>116</v>
      </c>
      <c r="C124" s="441" t="s">
        <v>171</v>
      </c>
      <c r="D124" s="417">
        <v>4626309644.2700005</v>
      </c>
      <c r="E124" s="217">
        <f t="shared" si="43"/>
        <v>0.15829666267545356</v>
      </c>
      <c r="F124" s="417">
        <v>184.37370000000001</v>
      </c>
      <c r="G124" s="417">
        <v>187.96809999999999</v>
      </c>
      <c r="H124" s="426">
        <v>-5.7500000000000002E-2</v>
      </c>
      <c r="I124" s="417">
        <v>4599577931.9899998</v>
      </c>
      <c r="J124" s="218">
        <f t="shared" si="40"/>
        <v>0.15793495897377305</v>
      </c>
      <c r="K124" s="417">
        <v>183.32730000000001</v>
      </c>
      <c r="L124" s="417">
        <v>186.8698</v>
      </c>
      <c r="M124" s="426">
        <v>-6.2899999999999998E-2</v>
      </c>
      <c r="N124" s="84">
        <f>((I124-D124)/D124)</f>
        <v>-5.7781934923248667E-3</v>
      </c>
      <c r="O124" s="84">
        <f t="shared" si="41"/>
        <v>-5.8430127239674961E-3</v>
      </c>
      <c r="P124" s="254">
        <f t="shared" si="42"/>
        <v>-5.3999999999999951E-3</v>
      </c>
      <c r="Q124" s="133"/>
      <c r="S124" s="136"/>
    </row>
    <row r="125" spans="1:21" s="135" customFormat="1" ht="12" customHeight="1">
      <c r="A125" s="439">
        <v>102</v>
      </c>
      <c r="B125" s="440" t="s">
        <v>10</v>
      </c>
      <c r="C125" s="441" t="s">
        <v>185</v>
      </c>
      <c r="D125" s="418">
        <v>2189592210.098</v>
      </c>
      <c r="E125" s="217">
        <f t="shared" si="43"/>
        <v>7.4920436834135823E-2</v>
      </c>
      <c r="F125" s="417">
        <v>4005.5526303410002</v>
      </c>
      <c r="G125" s="417">
        <v>4032.5264796800102</v>
      </c>
      <c r="H125" s="426">
        <v>2.5541981793436856E-2</v>
      </c>
      <c r="I125" s="385">
        <v>2181913060.3150001</v>
      </c>
      <c r="J125" s="218">
        <f t="shared" si="40"/>
        <v>7.4919993695182027E-2</v>
      </c>
      <c r="K125" s="395">
        <v>3991.5461362658102</v>
      </c>
      <c r="L125" s="395">
        <v>4018.29648068815</v>
      </c>
      <c r="M125" s="396">
        <v>2.0691535119541186E-2</v>
      </c>
      <c r="N125" s="84">
        <f t="shared" si="44"/>
        <v>-3.5071141318393233E-3</v>
      </c>
      <c r="O125" s="84">
        <f t="shared" si="41"/>
        <v>-3.5288048481678757E-3</v>
      </c>
      <c r="P125" s="254">
        <f t="shared" si="42"/>
        <v>-4.8504466738956697E-3</v>
      </c>
      <c r="Q125" s="133"/>
      <c r="S125" s="134"/>
    </row>
    <row r="126" spans="1:21" s="135" customFormat="1" ht="11.25" customHeight="1">
      <c r="A126" s="439">
        <v>103</v>
      </c>
      <c r="B126" s="440" t="s">
        <v>194</v>
      </c>
      <c r="C126" s="441" t="s">
        <v>200</v>
      </c>
      <c r="D126" s="417">
        <v>1838587762.2410817</v>
      </c>
      <c r="E126" s="217">
        <f t="shared" si="43"/>
        <v>6.2910252269683081E-2</v>
      </c>
      <c r="F126" s="417">
        <v>1.2494000000000001</v>
      </c>
      <c r="G126" s="417">
        <v>1.2742</v>
      </c>
      <c r="H126" s="426">
        <v>8.6699999999999999E-2</v>
      </c>
      <c r="I126" s="384">
        <v>1798666390.79</v>
      </c>
      <c r="J126" s="218">
        <f t="shared" si="40"/>
        <v>6.1760515168403654E-2</v>
      </c>
      <c r="K126" s="395">
        <v>1.2199</v>
      </c>
      <c r="L126" s="395">
        <v>1.2425999999999999</v>
      </c>
      <c r="M126" s="396">
        <v>6.25E-2</v>
      </c>
      <c r="N126" s="84">
        <f>((I126-D126)/D126)</f>
        <v>-2.1713062748998722E-2</v>
      </c>
      <c r="O126" s="84">
        <f t="shared" si="41"/>
        <v>-2.4799874431015598E-2</v>
      </c>
      <c r="P126" s="254">
        <f t="shared" si="42"/>
        <v>-2.4199999999999999E-2</v>
      </c>
      <c r="Q126" s="133"/>
    </row>
    <row r="127" spans="1:21" s="135" customFormat="1" ht="12" customHeight="1">
      <c r="A127" s="439">
        <v>104</v>
      </c>
      <c r="B127" s="440" t="s">
        <v>63</v>
      </c>
      <c r="C127" s="441" t="s">
        <v>32</v>
      </c>
      <c r="D127" s="418">
        <v>1105948837.75</v>
      </c>
      <c r="E127" s="217">
        <f t="shared" si="43"/>
        <v>3.7841827194263856E-2</v>
      </c>
      <c r="F127" s="417">
        <v>552.20000000000005</v>
      </c>
      <c r="G127" s="417">
        <v>552.20000000000005</v>
      </c>
      <c r="H127" s="426">
        <v>5.9999999999999995E-4</v>
      </c>
      <c r="I127" s="418">
        <v>1104082410.6800001</v>
      </c>
      <c r="J127" s="391">
        <f t="shared" si="40"/>
        <v>3.7910698071152799E-2</v>
      </c>
      <c r="K127" s="395">
        <v>552.20000000000005</v>
      </c>
      <c r="L127" s="395">
        <v>552.20000000000005</v>
      </c>
      <c r="M127" s="396">
        <v>-1.6999999999999999E-3</v>
      </c>
      <c r="N127" s="84">
        <f>((I127-D127)/D127)</f>
        <v>-1.6876251471063435E-3</v>
      </c>
      <c r="O127" s="84">
        <f t="shared" si="41"/>
        <v>0</v>
      </c>
      <c r="P127" s="254">
        <f t="shared" si="42"/>
        <v>-2.3E-3</v>
      </c>
      <c r="Q127" s="133"/>
    </row>
    <row r="128" spans="1:21" s="135" customFormat="1" ht="13.5" customHeight="1">
      <c r="A128" s="439">
        <v>105</v>
      </c>
      <c r="B128" s="440" t="s">
        <v>53</v>
      </c>
      <c r="C128" s="441" t="s">
        <v>58</v>
      </c>
      <c r="D128" s="418">
        <v>2137385052.3800001</v>
      </c>
      <c r="E128" s="217">
        <f t="shared" si="43"/>
        <v>7.3134084542570935E-2</v>
      </c>
      <c r="F128" s="417">
        <v>2.9</v>
      </c>
      <c r="G128" s="417">
        <v>2.94</v>
      </c>
      <c r="H128" s="426">
        <v>-3.0999999999999999E-3</v>
      </c>
      <c r="I128" s="418">
        <v>2128434057.8499999</v>
      </c>
      <c r="J128" s="218">
        <f t="shared" si="40"/>
        <v>7.30836938900358E-2</v>
      </c>
      <c r="K128" s="395">
        <v>2.89</v>
      </c>
      <c r="L128" s="395">
        <v>2.93</v>
      </c>
      <c r="M128" s="396">
        <v>-3.7000000000000002E-3</v>
      </c>
      <c r="N128" s="84">
        <f>((I128-D128)/D128)</f>
        <v>-4.1878249873756653E-3</v>
      </c>
      <c r="O128" s="84">
        <f t="shared" si="41"/>
        <v>-3.4013605442176145E-3</v>
      </c>
      <c r="P128" s="254">
        <f t="shared" si="42"/>
        <v>-6.0000000000000027E-4</v>
      </c>
      <c r="Q128" s="133"/>
    </row>
    <row r="129" spans="1:20" s="135" customFormat="1" ht="12" customHeight="1">
      <c r="A129" s="439">
        <v>106</v>
      </c>
      <c r="B129" s="440" t="s">
        <v>98</v>
      </c>
      <c r="C129" s="441" t="s">
        <v>54</v>
      </c>
      <c r="D129" s="417">
        <v>156353641.58000001</v>
      </c>
      <c r="E129" s="217">
        <f t="shared" si="43"/>
        <v>5.3498925844539854E-3</v>
      </c>
      <c r="F129" s="417">
        <v>1.7542</v>
      </c>
      <c r="G129" s="417">
        <v>1.7888999999999999</v>
      </c>
      <c r="H129" s="426">
        <v>1.7899999999999999E-2</v>
      </c>
      <c r="I129" s="417">
        <v>157021149.38</v>
      </c>
      <c r="J129" s="218">
        <f t="shared" si="40"/>
        <v>5.3916096546310043E-3</v>
      </c>
      <c r="K129" s="417">
        <v>1.6081000000000001</v>
      </c>
      <c r="L129" s="417">
        <v>1.6432</v>
      </c>
      <c r="M129" s="396">
        <v>2.2200000000000001E-2</v>
      </c>
      <c r="N129" s="84">
        <f>((I129-D129)/D129)</f>
        <v>4.2692181215264156E-3</v>
      </c>
      <c r="O129" s="84">
        <f t="shared" si="41"/>
        <v>-8.14466990888255E-2</v>
      </c>
      <c r="P129" s="254">
        <f t="shared" si="42"/>
        <v>4.3000000000000017E-3</v>
      </c>
      <c r="Q129" s="133"/>
    </row>
    <row r="130" spans="1:20" s="135" customFormat="1" ht="12" customHeight="1">
      <c r="A130" s="439">
        <v>107</v>
      </c>
      <c r="B130" s="440" t="s">
        <v>46</v>
      </c>
      <c r="C130" s="441" t="s">
        <v>271</v>
      </c>
      <c r="D130" s="417">
        <v>625604295.10000002</v>
      </c>
      <c r="E130" s="217">
        <f t="shared" si="43"/>
        <v>2.1406062214710666E-2</v>
      </c>
      <c r="F130" s="417">
        <v>1.1308</v>
      </c>
      <c r="G130" s="417">
        <v>1.1436999999999999</v>
      </c>
      <c r="H130" s="426">
        <v>9.4600000000000004E-2</v>
      </c>
      <c r="I130" s="417">
        <v>626367509.72000003</v>
      </c>
      <c r="J130" s="218">
        <f t="shared" si="40"/>
        <v>2.1507479254152504E-2</v>
      </c>
      <c r="K130" s="417">
        <v>1.1322000000000001</v>
      </c>
      <c r="L130" s="417">
        <v>1.1451</v>
      </c>
      <c r="M130" s="396">
        <v>9.5799999999999996E-2</v>
      </c>
      <c r="N130" s="84">
        <f t="shared" ref="N130:N140" si="45">((I130-D130)/D130)</f>
        <v>1.2199638429240777E-3</v>
      </c>
      <c r="O130" s="84">
        <f t="shared" si="41"/>
        <v>1.2240972282941925E-3</v>
      </c>
      <c r="P130" s="254">
        <f t="shared" si="42"/>
        <v>1.1999999999999927E-3</v>
      </c>
      <c r="Q130" s="133"/>
    </row>
    <row r="131" spans="1:20" s="135" customFormat="1" ht="12" customHeight="1">
      <c r="A131" s="439">
        <v>108</v>
      </c>
      <c r="B131" s="440" t="s">
        <v>117</v>
      </c>
      <c r="C131" s="441" t="s">
        <v>119</v>
      </c>
      <c r="D131" s="417">
        <v>118500370.42</v>
      </c>
      <c r="E131" s="217">
        <f t="shared" si="43"/>
        <v>4.0546817238064376E-3</v>
      </c>
      <c r="F131" s="417">
        <v>1.1482000000000001</v>
      </c>
      <c r="G131" s="417">
        <v>1.1591</v>
      </c>
      <c r="H131" s="426">
        <v>5.6300000000000003E-2</v>
      </c>
      <c r="I131" s="384">
        <v>118320774.23</v>
      </c>
      <c r="J131" s="218">
        <f t="shared" si="40"/>
        <v>4.0627611707135967E-3</v>
      </c>
      <c r="K131" s="395">
        <v>1.1468</v>
      </c>
      <c r="L131" s="395">
        <v>1.157</v>
      </c>
      <c r="M131" s="396">
        <v>5.5199999999999999E-2</v>
      </c>
      <c r="N131" s="84">
        <f t="shared" si="45"/>
        <v>-1.5155749249007083E-3</v>
      </c>
      <c r="O131" s="84">
        <f t="shared" si="41"/>
        <v>-1.8117504960745326E-3</v>
      </c>
      <c r="P131" s="254">
        <f t="shared" si="42"/>
        <v>-1.1000000000000038E-3</v>
      </c>
      <c r="Q131" s="133"/>
    </row>
    <row r="132" spans="1:20" s="135" customFormat="1" ht="12" customHeight="1">
      <c r="A132" s="439">
        <v>109</v>
      </c>
      <c r="B132" s="440" t="s">
        <v>95</v>
      </c>
      <c r="C132" s="441" t="s">
        <v>259</v>
      </c>
      <c r="D132" s="417">
        <v>230120844.64332822</v>
      </c>
      <c r="E132" s="217">
        <f t="shared" si="43"/>
        <v>7.8739566782377278E-3</v>
      </c>
      <c r="F132" s="417">
        <v>150.32418621986812</v>
      </c>
      <c r="G132" s="417">
        <v>153.45186795682835</v>
      </c>
      <c r="H132" s="426">
        <v>7.0340373712165283E-2</v>
      </c>
      <c r="I132" s="70">
        <v>214211794.36314559</v>
      </c>
      <c r="J132" s="218">
        <f t="shared" si="40"/>
        <v>7.3553555249371658E-3</v>
      </c>
      <c r="K132" s="395">
        <v>139.93</v>
      </c>
      <c r="L132" s="395">
        <v>143.11000000000001</v>
      </c>
      <c r="M132" s="396">
        <v>-1.7950715005818907E-3</v>
      </c>
      <c r="N132" s="84">
        <f t="shared" si="45"/>
        <v>-6.9133460312300624E-2</v>
      </c>
      <c r="O132" s="84">
        <f t="shared" si="41"/>
        <v>-6.7394865207752869E-2</v>
      </c>
      <c r="P132" s="254">
        <f t="shared" si="42"/>
        <v>-7.2135445212747173E-2</v>
      </c>
      <c r="Q132" s="133"/>
      <c r="R132" s="253"/>
      <c r="S132" s="253"/>
      <c r="T132" s="134"/>
    </row>
    <row r="133" spans="1:20" s="135" customFormat="1" ht="12" customHeight="1">
      <c r="A133" s="439">
        <v>110</v>
      </c>
      <c r="B133" s="440" t="s">
        <v>41</v>
      </c>
      <c r="C133" s="441" t="s">
        <v>127</v>
      </c>
      <c r="D133" s="417">
        <v>153743878.44999999</v>
      </c>
      <c r="E133" s="217">
        <f t="shared" si="43"/>
        <v>5.260595320410252E-3</v>
      </c>
      <c r="F133" s="417">
        <v>3.5065</v>
      </c>
      <c r="G133" s="417">
        <v>3.5579999999999998</v>
      </c>
      <c r="H133" s="426">
        <v>3.3099999999999997E-2</v>
      </c>
      <c r="I133" s="417">
        <v>178116022.72999999</v>
      </c>
      <c r="J133" s="218">
        <f t="shared" si="40"/>
        <v>6.1159408881378509E-3</v>
      </c>
      <c r="K133" s="417">
        <v>4.0683999999999996</v>
      </c>
      <c r="L133" s="417">
        <v>4.1098999999999997</v>
      </c>
      <c r="M133" s="396">
        <v>0.1986</v>
      </c>
      <c r="N133" s="84">
        <f t="shared" si="45"/>
        <v>0.15852432321672058</v>
      </c>
      <c r="O133" s="84">
        <f t="shared" si="41"/>
        <v>0.15511523327712193</v>
      </c>
      <c r="P133" s="254">
        <f t="shared" si="42"/>
        <v>0.16550000000000001</v>
      </c>
      <c r="Q133" s="133"/>
      <c r="S133" s="247"/>
      <c r="T133" s="134"/>
    </row>
    <row r="134" spans="1:20" s="135" customFormat="1" ht="12" customHeight="1">
      <c r="A134" s="439">
        <v>111</v>
      </c>
      <c r="B134" s="440" t="s">
        <v>96</v>
      </c>
      <c r="C134" s="441" t="s">
        <v>169</v>
      </c>
      <c r="D134" s="417">
        <v>329542868.05000001</v>
      </c>
      <c r="E134" s="217">
        <f t="shared" si="43"/>
        <v>1.1275841919795171E-2</v>
      </c>
      <c r="F134" s="417">
        <v>128.66999999999999</v>
      </c>
      <c r="G134" s="417">
        <v>129.51</v>
      </c>
      <c r="H134" s="426">
        <v>3.51</v>
      </c>
      <c r="I134" s="417">
        <v>329665843.60000002</v>
      </c>
      <c r="J134" s="218">
        <f t="shared" si="40"/>
        <v>1.1319682426055584E-2</v>
      </c>
      <c r="K134" s="417">
        <v>128.69</v>
      </c>
      <c r="L134" s="417">
        <v>129.53</v>
      </c>
      <c r="M134" s="426">
        <v>3.5249999999999997E-2</v>
      </c>
      <c r="N134" s="84">
        <f>((I134-D134)/D134)</f>
        <v>3.7317011509820753E-4</v>
      </c>
      <c r="O134" s="84">
        <f t="shared" si="41"/>
        <v>1.5442822948042803E-4</v>
      </c>
      <c r="P134" s="254">
        <f t="shared" si="42"/>
        <v>-3.4747499999999998</v>
      </c>
      <c r="Q134" s="133"/>
    </row>
    <row r="135" spans="1:20" s="135" customFormat="1" ht="12" customHeight="1">
      <c r="A135" s="439">
        <v>112</v>
      </c>
      <c r="B135" s="440" t="s">
        <v>113</v>
      </c>
      <c r="C135" s="441" t="s">
        <v>142</v>
      </c>
      <c r="D135" s="418">
        <v>147108817.81999999</v>
      </c>
      <c r="E135" s="217">
        <f t="shared" si="43"/>
        <v>5.0335659957131537E-3</v>
      </c>
      <c r="F135" s="417">
        <v>134.84978000000001</v>
      </c>
      <c r="G135" s="417">
        <v>138.91652400000001</v>
      </c>
      <c r="H135" s="426">
        <v>1.0699999999999999E-2</v>
      </c>
      <c r="I135" s="418">
        <v>145720256.02000001</v>
      </c>
      <c r="J135" s="218">
        <f t="shared" si="40"/>
        <v>5.0035727182927191E-3</v>
      </c>
      <c r="K135" s="417">
        <v>133.86776</v>
      </c>
      <c r="L135" s="417">
        <v>138.92119600000001</v>
      </c>
      <c r="M135" s="426">
        <v>-1.5E-3</v>
      </c>
      <c r="N135" s="84">
        <f>((I135-D135)/D135)</f>
        <v>-9.4390113426035694E-3</v>
      </c>
      <c r="O135" s="84">
        <f>((L135-G135)/G135)</f>
        <v>3.3631708204844971E-5</v>
      </c>
      <c r="P135" s="254">
        <f t="shared" si="42"/>
        <v>-1.2199999999999999E-2</v>
      </c>
      <c r="Q135" s="133"/>
      <c r="R135" s="134"/>
      <c r="T135" s="162"/>
    </row>
    <row r="136" spans="1:20" s="135" customFormat="1" ht="12" customHeight="1">
      <c r="A136" s="439">
        <v>113</v>
      </c>
      <c r="B136" s="440" t="s">
        <v>112</v>
      </c>
      <c r="C136" s="441" t="s">
        <v>156</v>
      </c>
      <c r="D136" s="418">
        <v>981294504.92999995</v>
      </c>
      <c r="E136" s="217">
        <f>(D136/$D$141)</f>
        <v>3.3576577699370849E-2</v>
      </c>
      <c r="F136" s="417">
        <v>2.2275999999999998</v>
      </c>
      <c r="G136" s="417">
        <v>2.2713000000000001</v>
      </c>
      <c r="H136" s="426">
        <v>-0.13281303914125916</v>
      </c>
      <c r="I136" s="386">
        <v>973361019.60000002</v>
      </c>
      <c r="J136" s="218">
        <f>(I136/$I$141)</f>
        <v>3.3422138937579837E-2</v>
      </c>
      <c r="K136" s="395">
        <v>2.2101000000000002</v>
      </c>
      <c r="L136" s="395">
        <v>2.2528999999999999</v>
      </c>
      <c r="M136" s="396">
        <v>-0.73922423281821759</v>
      </c>
      <c r="N136" s="84">
        <f>((I136-D136)/D136)</f>
        <v>-8.0847139061130825E-3</v>
      </c>
      <c r="O136" s="84">
        <f>((L136-G136)/G136)</f>
        <v>-8.1010874829393707E-3</v>
      </c>
      <c r="P136" s="254">
        <f t="shared" si="42"/>
        <v>-0.60641119367695839</v>
      </c>
      <c r="Q136" s="133"/>
      <c r="R136" s="141"/>
      <c r="T136" s="162"/>
    </row>
    <row r="137" spans="1:20" s="135" customFormat="1" ht="12" customHeight="1">
      <c r="A137" s="439">
        <v>114</v>
      </c>
      <c r="B137" s="440" t="s">
        <v>174</v>
      </c>
      <c r="C137" s="441" t="s">
        <v>206</v>
      </c>
      <c r="D137" s="418">
        <v>18682211.960000001</v>
      </c>
      <c r="E137" s="217">
        <f>(D137/$D$141)</f>
        <v>6.3924208106699062E-4</v>
      </c>
      <c r="F137" s="417">
        <v>1.1499999999999999</v>
      </c>
      <c r="G137" s="417">
        <v>1.1499999999999999</v>
      </c>
      <c r="H137" s="426">
        <v>-4.4060000000000002E-3</v>
      </c>
      <c r="I137" s="418">
        <v>18721177.239999998</v>
      </c>
      <c r="J137" s="218">
        <f>(I137/$I$141)</f>
        <v>6.4282601644297175E-4</v>
      </c>
      <c r="K137" s="417">
        <v>1.1599999999999999</v>
      </c>
      <c r="L137" s="417">
        <v>1.1599999999999999</v>
      </c>
      <c r="M137" s="426">
        <v>2.0860000000000002E-3</v>
      </c>
      <c r="N137" s="84">
        <f>((I137-D137)/D137)</f>
        <v>2.0856887869287115E-3</v>
      </c>
      <c r="O137" s="84">
        <f>((L137-G137)/G137)</f>
        <v>8.6956521739130523E-3</v>
      </c>
      <c r="P137" s="254">
        <f t="shared" si="42"/>
        <v>6.4920000000000004E-3</v>
      </c>
      <c r="Q137" s="133"/>
      <c r="R137" s="134"/>
      <c r="T137" s="162"/>
    </row>
    <row r="138" spans="1:20" s="135" customFormat="1" ht="12" customHeight="1">
      <c r="A138" s="439">
        <v>115</v>
      </c>
      <c r="B138" s="440" t="s">
        <v>187</v>
      </c>
      <c r="C138" s="441" t="s">
        <v>233</v>
      </c>
      <c r="D138" s="418">
        <v>202183831.97999999</v>
      </c>
      <c r="E138" s="217">
        <f>(D138/$D$141)</f>
        <v>6.9180466311867042E-3</v>
      </c>
      <c r="F138" s="417">
        <v>1.0106999999999999</v>
      </c>
      <c r="G138" s="417">
        <v>1.0106999999999999</v>
      </c>
      <c r="H138" s="426">
        <v>-1.0316125658887716E-2</v>
      </c>
      <c r="I138" s="394">
        <v>201133515.21000001</v>
      </c>
      <c r="J138" s="218">
        <f>(I138/$I$141)</f>
        <v>6.9062887818488591E-3</v>
      </c>
      <c r="K138" s="395">
        <v>1.0046999999999999</v>
      </c>
      <c r="L138" s="395">
        <v>1.0046999999999999</v>
      </c>
      <c r="M138" s="396">
        <v>-0.30954501123690964</v>
      </c>
      <c r="N138" s="84">
        <f>((I138-D138)/D138)</f>
        <v>-5.1948603392969533E-3</v>
      </c>
      <c r="O138" s="84">
        <f>((L138-G138)/G138)</f>
        <v>-5.9364796675571447E-3</v>
      </c>
      <c r="P138" s="254">
        <f>M138-H138</f>
        <v>-0.29922888557802191</v>
      </c>
      <c r="Q138" s="133"/>
      <c r="R138" s="134"/>
      <c r="S138" s="163"/>
      <c r="T138" s="162"/>
    </row>
    <row r="139" spans="1:20" s="388" customFormat="1" ht="12" customHeight="1">
      <c r="A139" s="439">
        <v>116</v>
      </c>
      <c r="B139" s="440" t="s">
        <v>197</v>
      </c>
      <c r="C139" s="441" t="s">
        <v>199</v>
      </c>
      <c r="D139" s="417">
        <v>3687726.18</v>
      </c>
      <c r="E139" s="390">
        <f t="shared" ref="E139" si="46">(D139/$D$141)</f>
        <v>1.2618151227251269E-4</v>
      </c>
      <c r="F139" s="417">
        <v>101.375</v>
      </c>
      <c r="G139" s="417">
        <v>101.61799999999999</v>
      </c>
      <c r="H139" s="426">
        <v>1.9859000000000002E-2</v>
      </c>
      <c r="I139" s="393">
        <v>3687726.18</v>
      </c>
      <c r="J139" s="391">
        <f t="shared" ref="J139" si="47">(I139/$I$141)</f>
        <v>1.2662485374887982E-4</v>
      </c>
      <c r="K139" s="395">
        <v>101.375</v>
      </c>
      <c r="L139" s="395">
        <v>101.61799999999999</v>
      </c>
      <c r="M139" s="396">
        <v>1.9859000000000002E-2</v>
      </c>
      <c r="N139" s="387">
        <f t="shared" ref="N139" si="48">((I139-D139)/D139)</f>
        <v>0</v>
      </c>
      <c r="O139" s="387">
        <f t="shared" ref="O139" si="49">((L139-G139)/G139)</f>
        <v>0</v>
      </c>
      <c r="P139" s="392">
        <f t="shared" ref="P139" si="50">M139-H139</f>
        <v>0</v>
      </c>
      <c r="Q139" s="133"/>
      <c r="R139" s="134"/>
      <c r="S139" s="389"/>
      <c r="T139" s="162"/>
    </row>
    <row r="140" spans="1:20" s="135" customFormat="1" ht="12" customHeight="1">
      <c r="A140" s="439">
        <v>117</v>
      </c>
      <c r="B140" s="440" t="s">
        <v>107</v>
      </c>
      <c r="C140" s="441" t="s">
        <v>260</v>
      </c>
      <c r="D140" s="411">
        <v>159637342.28999999</v>
      </c>
      <c r="E140" s="217">
        <f t="shared" si="43"/>
        <v>5.4622497121836044E-3</v>
      </c>
      <c r="F140" s="417">
        <v>100.94</v>
      </c>
      <c r="G140" s="417">
        <v>101.76</v>
      </c>
      <c r="H140" s="426">
        <v>1.35E-2</v>
      </c>
      <c r="I140" s="411">
        <v>159917695.16</v>
      </c>
      <c r="J140" s="218">
        <f t="shared" si="40"/>
        <v>5.4910678757317463E-3</v>
      </c>
      <c r="K140" s="417">
        <v>101.12</v>
      </c>
      <c r="L140" s="417">
        <v>102</v>
      </c>
      <c r="M140" s="426">
        <v>1.5599999999999999E-2</v>
      </c>
      <c r="N140" s="84">
        <f t="shared" si="45"/>
        <v>1.7561860275192433E-3</v>
      </c>
      <c r="O140" s="84">
        <f t="shared" si="41"/>
        <v>2.3584905660376855E-3</v>
      </c>
      <c r="P140" s="254">
        <f t="shared" si="42"/>
        <v>2.0999999999999994E-3</v>
      </c>
      <c r="Q140" s="133"/>
      <c r="R140" s="134"/>
      <c r="S140" s="163"/>
      <c r="T140" s="162"/>
    </row>
    <row r="141" spans="1:20" s="135" customFormat="1" ht="12" customHeight="1">
      <c r="A141" s="333"/>
      <c r="B141" s="334"/>
      <c r="C141" s="282" t="s">
        <v>47</v>
      </c>
      <c r="D141" s="244">
        <f>SUM(D118:D140)</f>
        <v>29225566515.922413</v>
      </c>
      <c r="E141" s="301">
        <f>(D141/$D$163)</f>
        <v>2.1108436602592165E-2</v>
      </c>
      <c r="F141" s="303"/>
      <c r="G141" s="207"/>
      <c r="H141" s="318"/>
      <c r="I141" s="244">
        <f>SUM(I118:I140)</f>
        <v>29123241376.55814</v>
      </c>
      <c r="J141" s="301">
        <f>(I141/$I$163)</f>
        <v>2.1188891104361753E-2</v>
      </c>
      <c r="K141" s="303"/>
      <c r="L141" s="207"/>
      <c r="M141" s="318"/>
      <c r="N141" s="305">
        <f>((I141-D141)/D141)</f>
        <v>-3.5012200467876373E-3</v>
      </c>
      <c r="O141" s="305"/>
      <c r="P141" s="306">
        <f t="shared" si="42"/>
        <v>0</v>
      </c>
      <c r="Q141" s="133"/>
      <c r="R141" s="134"/>
      <c r="S141" s="163"/>
      <c r="T141" s="162"/>
    </row>
    <row r="142" spans="1:20" s="135" customFormat="1" ht="5.25" customHeight="1">
      <c r="A142" s="456"/>
      <c r="B142" s="457"/>
      <c r="C142" s="457"/>
      <c r="D142" s="457"/>
      <c r="E142" s="457"/>
      <c r="F142" s="457"/>
      <c r="G142" s="457"/>
      <c r="H142" s="457"/>
      <c r="I142" s="457"/>
      <c r="J142" s="457"/>
      <c r="K142" s="457"/>
      <c r="L142" s="457"/>
      <c r="M142" s="457"/>
      <c r="N142" s="457"/>
      <c r="O142" s="457"/>
      <c r="P142" s="458"/>
      <c r="R142" s="134"/>
      <c r="S142" s="163"/>
      <c r="T142" s="162"/>
    </row>
    <row r="143" spans="1:20" s="135" customFormat="1" ht="12" customHeight="1">
      <c r="A143" s="450" t="s">
        <v>73</v>
      </c>
      <c r="B143" s="451"/>
      <c r="C143" s="451"/>
      <c r="D143" s="451"/>
      <c r="E143" s="451"/>
      <c r="F143" s="451"/>
      <c r="G143" s="451"/>
      <c r="H143" s="451"/>
      <c r="I143" s="451"/>
      <c r="J143" s="451"/>
      <c r="K143" s="451"/>
      <c r="L143" s="451"/>
      <c r="M143" s="451"/>
      <c r="N143" s="451"/>
      <c r="O143" s="451"/>
      <c r="P143" s="452"/>
      <c r="S143" s="164"/>
      <c r="T143" s="162"/>
    </row>
    <row r="144" spans="1:20" s="135" customFormat="1" ht="12" customHeight="1">
      <c r="A144" s="439">
        <v>118</v>
      </c>
      <c r="B144" s="440" t="s">
        <v>209</v>
      </c>
      <c r="C144" s="441" t="s">
        <v>273</v>
      </c>
      <c r="D144" s="411">
        <v>565960381.60000002</v>
      </c>
      <c r="E144" s="217">
        <f>(D144/$D$147)</f>
        <v>0.20229135483590557</v>
      </c>
      <c r="F144" s="412">
        <v>15.2318</v>
      </c>
      <c r="G144" s="412">
        <v>15.3706</v>
      </c>
      <c r="H144" s="426">
        <v>4.1599999999999998E-2</v>
      </c>
      <c r="I144" s="411">
        <v>569700887.41999996</v>
      </c>
      <c r="J144" s="217">
        <f>(I144/$I$147)</f>
        <v>0.20292116603105531</v>
      </c>
      <c r="K144" s="412">
        <v>15.2714</v>
      </c>
      <c r="L144" s="412">
        <v>15.4108</v>
      </c>
      <c r="M144" s="398">
        <v>4.4299999999999999E-2</v>
      </c>
      <c r="N144" s="84">
        <f>((I144-D144)/D144)</f>
        <v>6.60913014692888E-3</v>
      </c>
      <c r="O144" s="132">
        <f>((L144-G144)/G144)</f>
        <v>2.615382613560984E-3</v>
      </c>
      <c r="P144" s="254">
        <f>M144-H144</f>
        <v>2.700000000000001E-3</v>
      </c>
      <c r="Q144" s="133"/>
      <c r="S144" s="136"/>
      <c r="T144" s="162"/>
    </row>
    <row r="145" spans="1:23" s="135" customFormat="1" ht="11.25" customHeight="1">
      <c r="A145" s="439">
        <v>119</v>
      </c>
      <c r="B145" s="440" t="s">
        <v>6</v>
      </c>
      <c r="C145" s="441" t="s">
        <v>30</v>
      </c>
      <c r="D145" s="411">
        <v>1689084243.23</v>
      </c>
      <c r="E145" s="217">
        <f>(D145/$D$147)</f>
        <v>0.60372978587124648</v>
      </c>
      <c r="F145" s="412">
        <v>1.33</v>
      </c>
      <c r="G145" s="412">
        <v>1.35</v>
      </c>
      <c r="H145" s="426">
        <v>3.85E-2</v>
      </c>
      <c r="I145" s="411">
        <v>1688160088.95</v>
      </c>
      <c r="J145" s="217">
        <f>(I145/$I$147)</f>
        <v>0.60130398470711255</v>
      </c>
      <c r="K145" s="397">
        <v>1.33</v>
      </c>
      <c r="L145" s="397">
        <v>1.35</v>
      </c>
      <c r="M145" s="398">
        <v>3.85E-2</v>
      </c>
      <c r="N145" s="84">
        <f>((I145-D145)/D145)</f>
        <v>-5.471333260635543E-4</v>
      </c>
      <c r="O145" s="84">
        <f>((L145-G145)/G145)</f>
        <v>0</v>
      </c>
      <c r="P145" s="254">
        <f>M145-H145</f>
        <v>0</v>
      </c>
      <c r="Q145" s="133"/>
    </row>
    <row r="146" spans="1:23" s="135" customFormat="1" ht="12" customHeight="1">
      <c r="A146" s="439">
        <v>120</v>
      </c>
      <c r="B146" s="440" t="s">
        <v>8</v>
      </c>
      <c r="C146" s="441" t="s">
        <v>31</v>
      </c>
      <c r="D146" s="412">
        <v>542704107.73000002</v>
      </c>
      <c r="E146" s="217">
        <f>(D146/$D$147)</f>
        <v>0.193978859292848</v>
      </c>
      <c r="F146" s="412">
        <v>41.016500000000001</v>
      </c>
      <c r="G146" s="412">
        <v>42.2532</v>
      </c>
      <c r="H146" s="399">
        <v>0.20599999999999999</v>
      </c>
      <c r="I146" s="412">
        <v>549637613.16999996</v>
      </c>
      <c r="J146" s="217">
        <f>(I146/$I$147)</f>
        <v>0.1957748492618322</v>
      </c>
      <c r="K146" s="412">
        <v>41.3688</v>
      </c>
      <c r="L146" s="412">
        <v>42.616100000000003</v>
      </c>
      <c r="M146" s="399">
        <v>0.44779999999999998</v>
      </c>
      <c r="N146" s="84">
        <f>((I146-D146)/D146)</f>
        <v>1.2775848461883057E-2</v>
      </c>
      <c r="O146" s="84">
        <f>((L146-G146)/G146)</f>
        <v>8.5886986074428292E-3</v>
      </c>
      <c r="P146" s="254">
        <f>M146-H146</f>
        <v>0.24179999999999999</v>
      </c>
      <c r="Q146" s="133"/>
      <c r="U146" s="205"/>
      <c r="V146" s="206"/>
      <c r="W146" s="133"/>
    </row>
    <row r="147" spans="1:23" s="135" customFormat="1" ht="12.75" customHeight="1">
      <c r="A147" s="241"/>
      <c r="B147" s="13"/>
      <c r="C147" s="328" t="s">
        <v>47</v>
      </c>
      <c r="D147" s="244">
        <f>SUM(D144:D146)</f>
        <v>2797748732.5599999</v>
      </c>
      <c r="E147" s="301">
        <f>(D147/$D$163)</f>
        <v>2.0206999826350987E-3</v>
      </c>
      <c r="F147" s="13"/>
      <c r="G147" s="13"/>
      <c r="H147" s="317"/>
      <c r="I147" s="244">
        <f>SUM(I144:I146)</f>
        <v>2807498589.54</v>
      </c>
      <c r="J147" s="301">
        <f>(I147/$I$163)</f>
        <v>2.0426222864497199E-3</v>
      </c>
      <c r="K147" s="303"/>
      <c r="L147" s="207"/>
      <c r="M147" s="318"/>
      <c r="N147" s="305">
        <f>((I147-D147)/D147)</f>
        <v>3.4848937170561031E-3</v>
      </c>
      <c r="O147" s="305"/>
      <c r="P147" s="306">
        <f>M147-H147</f>
        <v>0</v>
      </c>
      <c r="Q147" s="133"/>
      <c r="T147" s="134"/>
    </row>
    <row r="148" spans="1:23" s="135" customFormat="1" ht="4.5" customHeight="1">
      <c r="A148" s="456"/>
      <c r="B148" s="457"/>
      <c r="C148" s="457"/>
      <c r="D148" s="457"/>
      <c r="E148" s="457"/>
      <c r="F148" s="457"/>
      <c r="G148" s="457"/>
      <c r="H148" s="457"/>
      <c r="I148" s="457"/>
      <c r="J148" s="457"/>
      <c r="K148" s="457"/>
      <c r="L148" s="457"/>
      <c r="M148" s="457"/>
      <c r="N148" s="457"/>
      <c r="O148" s="457"/>
      <c r="P148" s="458"/>
      <c r="T148" s="134"/>
    </row>
    <row r="149" spans="1:23" s="135" customFormat="1" ht="12.75" customHeight="1">
      <c r="A149" s="450" t="s">
        <v>218</v>
      </c>
      <c r="B149" s="451"/>
      <c r="C149" s="451"/>
      <c r="D149" s="451"/>
      <c r="E149" s="451"/>
      <c r="F149" s="451"/>
      <c r="G149" s="451"/>
      <c r="H149" s="451"/>
      <c r="I149" s="451"/>
      <c r="J149" s="451"/>
      <c r="K149" s="451"/>
      <c r="L149" s="451"/>
      <c r="M149" s="451"/>
      <c r="N149" s="451"/>
      <c r="O149" s="451"/>
      <c r="P149" s="452"/>
      <c r="T149" s="134"/>
    </row>
    <row r="150" spans="1:23" s="135" customFormat="1" ht="12.75" customHeight="1">
      <c r="A150" s="447" t="s">
        <v>219</v>
      </c>
      <c r="B150" s="448"/>
      <c r="C150" s="448"/>
      <c r="D150" s="448"/>
      <c r="E150" s="448"/>
      <c r="F150" s="448"/>
      <c r="G150" s="448"/>
      <c r="H150" s="448"/>
      <c r="I150" s="448"/>
      <c r="J150" s="448"/>
      <c r="K150" s="448"/>
      <c r="L150" s="448"/>
      <c r="M150" s="448"/>
      <c r="N150" s="448"/>
      <c r="O150" s="448"/>
      <c r="P150" s="449"/>
      <c r="T150" s="134"/>
    </row>
    <row r="151" spans="1:23" s="135" customFormat="1" ht="12" customHeight="1">
      <c r="A151" s="439">
        <v>121</v>
      </c>
      <c r="B151" s="440" t="s">
        <v>28</v>
      </c>
      <c r="C151" s="441" t="s">
        <v>141</v>
      </c>
      <c r="D151" s="400">
        <v>3314051296.0999999</v>
      </c>
      <c r="E151" s="217">
        <f>(D151/$D$162)</f>
        <v>0.17005216346769936</v>
      </c>
      <c r="F151" s="402">
        <v>1.64</v>
      </c>
      <c r="G151" s="402">
        <v>1.68</v>
      </c>
      <c r="H151" s="406">
        <v>0.14249999999999999</v>
      </c>
      <c r="I151" s="400">
        <v>3344830977.3600001</v>
      </c>
      <c r="J151" s="217">
        <f>(I151/$I$162)</f>
        <v>0.1688916962203901</v>
      </c>
      <c r="K151" s="402">
        <v>1.65</v>
      </c>
      <c r="L151" s="402">
        <v>1.67</v>
      </c>
      <c r="M151" s="406">
        <v>0.15229999999999999</v>
      </c>
      <c r="N151" s="132">
        <f>((I151-D151)/D151)</f>
        <v>9.2876297045317267E-3</v>
      </c>
      <c r="O151" s="132">
        <f>((L151-G151)/G151)</f>
        <v>-5.9523809523809581E-3</v>
      </c>
      <c r="P151" s="254">
        <f>M151-H151</f>
        <v>9.8000000000000032E-3</v>
      </c>
      <c r="Q151" s="133"/>
      <c r="T151" s="134"/>
    </row>
    <row r="152" spans="1:23" s="135" customFormat="1" ht="12.75" customHeight="1">
      <c r="A152" s="439">
        <v>122</v>
      </c>
      <c r="B152" s="440" t="s">
        <v>6</v>
      </c>
      <c r="C152" s="441" t="s">
        <v>72</v>
      </c>
      <c r="D152" s="400">
        <v>284739649.08999997</v>
      </c>
      <c r="E152" s="217">
        <f>(D152/$D$162)</f>
        <v>1.4610695196471382E-2</v>
      </c>
      <c r="F152" s="402">
        <v>249.25</v>
      </c>
      <c r="G152" s="402">
        <v>253.82</v>
      </c>
      <c r="H152" s="406">
        <v>3.56E-2</v>
      </c>
      <c r="I152" s="400">
        <v>287173671.91000003</v>
      </c>
      <c r="J152" s="217">
        <f>(I152/$I$162)</f>
        <v>1.4500358579254321E-2</v>
      </c>
      <c r="K152" s="402">
        <v>251.1</v>
      </c>
      <c r="L152" s="402">
        <v>254.47</v>
      </c>
      <c r="M152" s="406">
        <v>4.3299999999999998E-2</v>
      </c>
      <c r="N152" s="84">
        <f>((I152-D152)/D152)</f>
        <v>8.5482398667658371E-3</v>
      </c>
      <c r="O152" s="84">
        <f>((L152-G152)/G152)</f>
        <v>2.5608699078087057E-3</v>
      </c>
      <c r="P152" s="254">
        <f>M152-H152</f>
        <v>7.6999999999999985E-3</v>
      </c>
      <c r="Q152" s="133"/>
      <c r="R152" s="212"/>
    </row>
    <row r="153" spans="1:23" s="135" customFormat="1" ht="6" customHeight="1">
      <c r="A153" s="456"/>
      <c r="B153" s="457"/>
      <c r="C153" s="457"/>
      <c r="D153" s="457"/>
      <c r="E153" s="457"/>
      <c r="F153" s="457"/>
      <c r="G153" s="457"/>
      <c r="H153" s="457"/>
      <c r="I153" s="457"/>
      <c r="J153" s="457"/>
      <c r="K153" s="457"/>
      <c r="L153" s="457"/>
      <c r="M153" s="457"/>
      <c r="N153" s="457"/>
      <c r="O153" s="457"/>
      <c r="P153" s="458"/>
      <c r="R153" s="212"/>
    </row>
    <row r="154" spans="1:23" s="135" customFormat="1" ht="12" customHeight="1">
      <c r="A154" s="447" t="s">
        <v>220</v>
      </c>
      <c r="B154" s="448"/>
      <c r="C154" s="448"/>
      <c r="D154" s="448"/>
      <c r="E154" s="448"/>
      <c r="F154" s="448"/>
      <c r="G154" s="448"/>
      <c r="H154" s="448"/>
      <c r="I154" s="448"/>
      <c r="J154" s="448"/>
      <c r="K154" s="448"/>
      <c r="L154" s="448"/>
      <c r="M154" s="448"/>
      <c r="N154" s="448"/>
      <c r="O154" s="448"/>
      <c r="P154" s="449"/>
      <c r="R154" s="212"/>
    </row>
    <row r="155" spans="1:23" s="135" customFormat="1" ht="12" customHeight="1">
      <c r="A155" s="439">
        <v>123</v>
      </c>
      <c r="B155" s="440" t="s">
        <v>6</v>
      </c>
      <c r="C155" s="441" t="s">
        <v>143</v>
      </c>
      <c r="D155" s="418">
        <v>6251650366.1899996</v>
      </c>
      <c r="E155" s="217">
        <f t="shared" ref="E155:E161" si="51">(D155/$D$162)</f>
        <v>0.32078763272774807</v>
      </c>
      <c r="F155" s="419">
        <v>120.18</v>
      </c>
      <c r="G155" s="419">
        <v>120.18</v>
      </c>
      <c r="H155" s="426">
        <v>2.7699999999999999E-2</v>
      </c>
      <c r="I155" s="418">
        <v>6215269627.5699997</v>
      </c>
      <c r="J155" s="217">
        <f t="shared" ref="J155:J161" si="52">(I155/$I$162)</f>
        <v>0.31382973817585241</v>
      </c>
      <c r="K155" s="419">
        <v>120.25</v>
      </c>
      <c r="L155" s="419">
        <v>120.25</v>
      </c>
      <c r="M155" s="410">
        <v>2.8299999999999999E-2</v>
      </c>
      <c r="N155" s="84">
        <f t="shared" ref="N155:N163" si="53">((I155-D155)/D155)</f>
        <v>-5.8193815215184103E-3</v>
      </c>
      <c r="O155" s="84">
        <f t="shared" ref="O155:O161" si="54">((L155-G155)/G155)</f>
        <v>5.8245964386747519E-4</v>
      </c>
      <c r="P155" s="254">
        <f t="shared" ref="P155:P162" si="55">M155-H155</f>
        <v>5.9999999999999984E-4</v>
      </c>
      <c r="Q155" s="133"/>
      <c r="R155" s="212"/>
    </row>
    <row r="156" spans="1:23" s="135" customFormat="1" ht="12" customHeight="1">
      <c r="A156" s="439">
        <v>124</v>
      </c>
      <c r="B156" s="440" t="s">
        <v>204</v>
      </c>
      <c r="C156" s="441" t="s">
        <v>205</v>
      </c>
      <c r="D156" s="418">
        <v>6899706268.2799997</v>
      </c>
      <c r="E156" s="217">
        <f t="shared" si="51"/>
        <v>0.35404098288805014</v>
      </c>
      <c r="F156" s="418">
        <v>125.05</v>
      </c>
      <c r="G156" s="418">
        <v>125.05</v>
      </c>
      <c r="H156" s="426">
        <v>0.12130000000000001</v>
      </c>
      <c r="I156" s="418">
        <v>6907060544.4099998</v>
      </c>
      <c r="J156" s="217">
        <f t="shared" si="52"/>
        <v>0.34876057389395015</v>
      </c>
      <c r="K156" s="418">
        <v>125.33</v>
      </c>
      <c r="L156" s="418">
        <v>125.33</v>
      </c>
      <c r="M156" s="426">
        <v>0.1211</v>
      </c>
      <c r="N156" s="84">
        <f t="shared" si="53"/>
        <v>1.0658824947099425E-3</v>
      </c>
      <c r="O156" s="84">
        <f t="shared" si="54"/>
        <v>2.2391043582567064E-3</v>
      </c>
      <c r="P156" s="254">
        <f t="shared" si="55"/>
        <v>-2.0000000000000573E-4</v>
      </c>
      <c r="Q156" s="133"/>
      <c r="R156" s="212"/>
    </row>
    <row r="157" spans="1:23" s="135" customFormat="1" ht="12" customHeight="1">
      <c r="A157" s="439">
        <v>125</v>
      </c>
      <c r="B157" s="440" t="s">
        <v>46</v>
      </c>
      <c r="C157" s="441" t="s">
        <v>179</v>
      </c>
      <c r="D157" s="418">
        <v>1830732231.5699999</v>
      </c>
      <c r="E157" s="217">
        <f t="shared" si="51"/>
        <v>9.3939395891334362E-2</v>
      </c>
      <c r="F157" s="419">
        <v>1.0895999999999999</v>
      </c>
      <c r="G157" s="419">
        <v>1.0895999999999999</v>
      </c>
      <c r="H157" s="426">
        <v>7.2300000000000003E-2</v>
      </c>
      <c r="I157" s="418">
        <v>2142329826.21</v>
      </c>
      <c r="J157" s="217">
        <f t="shared" si="52"/>
        <v>0.10817339371142699</v>
      </c>
      <c r="K157" s="419">
        <v>1.0911</v>
      </c>
      <c r="L157" s="419">
        <v>1.0911</v>
      </c>
      <c r="M157" s="410">
        <v>7.2300000000000003E-2</v>
      </c>
      <c r="N157" s="84">
        <f t="shared" si="53"/>
        <v>0.17020380657895565</v>
      </c>
      <c r="O157" s="84">
        <f t="shared" si="54"/>
        <v>1.376651982378907E-3</v>
      </c>
      <c r="P157" s="254">
        <f t="shared" si="55"/>
        <v>0</v>
      </c>
      <c r="Q157" s="133"/>
      <c r="R157" s="212"/>
    </row>
    <row r="158" spans="1:23" s="135" customFormat="1" ht="12" customHeight="1">
      <c r="A158" s="439">
        <v>126</v>
      </c>
      <c r="B158" s="440" t="s">
        <v>191</v>
      </c>
      <c r="C158" s="441" t="s">
        <v>192</v>
      </c>
      <c r="D158" s="418">
        <v>335485546.10000002</v>
      </c>
      <c r="E158" s="217">
        <f t="shared" si="51"/>
        <v>1.7214592602590222E-2</v>
      </c>
      <c r="F158" s="419">
        <v>100.9</v>
      </c>
      <c r="G158" s="419">
        <v>100.9</v>
      </c>
      <c r="H158" s="426">
        <v>8.7099999999999997E-2</v>
      </c>
      <c r="I158" s="408">
        <v>333687152.68000001</v>
      </c>
      <c r="J158" s="217">
        <f t="shared" si="52"/>
        <v>1.6848979695697149E-2</v>
      </c>
      <c r="K158" s="409">
        <v>101.54681737882456</v>
      </c>
      <c r="L158" s="419">
        <v>101.54681737882456</v>
      </c>
      <c r="M158" s="410">
        <v>9.2786965319072601E-2</v>
      </c>
      <c r="N158" s="84">
        <f t="shared" si="53"/>
        <v>-5.3605690048535194E-3</v>
      </c>
      <c r="O158" s="84">
        <f t="shared" si="54"/>
        <v>6.4104794729886103E-3</v>
      </c>
      <c r="P158" s="254">
        <f t="shared" si="55"/>
        <v>5.6869653190726038E-3</v>
      </c>
      <c r="Q158" s="133"/>
      <c r="R158" s="212"/>
    </row>
    <row r="159" spans="1:23" s="135" customFormat="1" ht="12" customHeight="1">
      <c r="A159" s="439">
        <v>127</v>
      </c>
      <c r="B159" s="440" t="s">
        <v>254</v>
      </c>
      <c r="C159" s="441" t="s">
        <v>253</v>
      </c>
      <c r="D159" s="418">
        <v>470315252.16000003</v>
      </c>
      <c r="E159" s="217">
        <f t="shared" si="51"/>
        <v>2.4133038084167079E-2</v>
      </c>
      <c r="F159" s="418">
        <v>1015.44</v>
      </c>
      <c r="G159" s="418">
        <v>1015.44</v>
      </c>
      <c r="H159" s="426">
        <v>1.54E-2</v>
      </c>
      <c r="I159" s="418">
        <v>470898838.80000001</v>
      </c>
      <c r="J159" s="217">
        <f t="shared" si="52"/>
        <v>2.3777256361072092E-2</v>
      </c>
      <c r="K159" s="418">
        <v>1016.7</v>
      </c>
      <c r="L159" s="418">
        <v>1016.7</v>
      </c>
      <c r="M159" s="410">
        <v>1.6799999999999999E-2</v>
      </c>
      <c r="N159" s="84">
        <f t="shared" si="53"/>
        <v>1.2408414086504068E-3</v>
      </c>
      <c r="O159" s="84">
        <f t="shared" si="54"/>
        <v>1.2408414086504283E-3</v>
      </c>
      <c r="P159" s="254">
        <f t="shared" si="55"/>
        <v>1.3999999999999985E-3</v>
      </c>
      <c r="Q159" s="133"/>
      <c r="R159" s="212"/>
    </row>
    <row r="160" spans="1:23" s="403" customFormat="1" ht="12" customHeight="1">
      <c r="A160" s="439">
        <v>128</v>
      </c>
      <c r="B160" s="440" t="s">
        <v>96</v>
      </c>
      <c r="C160" s="441" t="s">
        <v>256</v>
      </c>
      <c r="D160" s="418">
        <v>50860520.869999997</v>
      </c>
      <c r="E160" s="405">
        <f t="shared" ref="E160" si="56">(D160/$D$162)</f>
        <v>2.6097790396955268E-3</v>
      </c>
      <c r="F160" s="418">
        <v>101.77</v>
      </c>
      <c r="G160" s="418">
        <v>101.77</v>
      </c>
      <c r="H160" s="426">
        <v>4.0379999999999999E-2</v>
      </c>
      <c r="I160" s="418">
        <v>52452893.920000002</v>
      </c>
      <c r="J160" s="405">
        <f t="shared" ref="J160" si="57">(I160/$I$162)</f>
        <v>2.6485219390096309E-3</v>
      </c>
      <c r="K160" s="418">
        <v>101.78</v>
      </c>
      <c r="L160" s="418">
        <v>101.78</v>
      </c>
      <c r="M160" s="426">
        <v>3.8899999999999997E-2</v>
      </c>
      <c r="N160" s="401">
        <f t="shared" ref="N160" si="58">((I160-D160)/D160)</f>
        <v>3.1308626470226801E-2</v>
      </c>
      <c r="O160" s="401">
        <f t="shared" ref="O160" si="59">((L160-G160)/G160)</f>
        <v>9.826078412110756E-5</v>
      </c>
      <c r="P160" s="407">
        <f t="shared" ref="P160" si="60">M160-H160</f>
        <v>-1.4800000000000021E-3</v>
      </c>
      <c r="Q160" s="133"/>
      <c r="R160" s="404"/>
    </row>
    <row r="161" spans="1:18" s="135" customFormat="1" ht="12" customHeight="1">
      <c r="A161" s="439">
        <v>129</v>
      </c>
      <c r="B161" s="440" t="s">
        <v>107</v>
      </c>
      <c r="C161" s="446" t="s">
        <v>261</v>
      </c>
      <c r="D161" s="411">
        <v>50898349.149999999</v>
      </c>
      <c r="E161" s="217">
        <f t="shared" si="51"/>
        <v>2.6117201022439044E-3</v>
      </c>
      <c r="F161" s="412">
        <v>97.84</v>
      </c>
      <c r="G161" s="412">
        <v>98.8</v>
      </c>
      <c r="H161" s="426">
        <v>-1.6799999999999999E-2</v>
      </c>
      <c r="I161" s="411">
        <v>50887528.829999998</v>
      </c>
      <c r="J161" s="217">
        <f t="shared" si="52"/>
        <v>2.569481423347177E-3</v>
      </c>
      <c r="K161" s="412">
        <v>97.82</v>
      </c>
      <c r="L161" s="412">
        <v>98.9</v>
      </c>
      <c r="M161" s="426">
        <v>-1.6400000000000001E-2</v>
      </c>
      <c r="N161" s="84">
        <f t="shared" si="53"/>
        <v>-2.1258685557978059E-4</v>
      </c>
      <c r="O161" s="84">
        <f t="shared" si="54"/>
        <v>1.0121457489879406E-3</v>
      </c>
      <c r="P161" s="254">
        <f t="shared" si="55"/>
        <v>3.9999999999999758E-4</v>
      </c>
      <c r="Q161" s="133"/>
      <c r="R161" s="212"/>
    </row>
    <row r="162" spans="1:18" s="135" customFormat="1" ht="12" customHeight="1">
      <c r="A162" s="300"/>
      <c r="B162" s="13"/>
      <c r="C162" s="328" t="s">
        <v>47</v>
      </c>
      <c r="D162" s="82">
        <f>SUM(D151:D161)</f>
        <v>19488439479.509998</v>
      </c>
      <c r="E162" s="301">
        <f>(D162/$D$163)</f>
        <v>1.4075706248930087E-2</v>
      </c>
      <c r="F162" s="302"/>
      <c r="G162" s="75"/>
      <c r="H162" s="284"/>
      <c r="I162" s="82">
        <f>SUM(I151:I161)</f>
        <v>19804591061.689999</v>
      </c>
      <c r="J162" s="301">
        <f>(I162/$I$163)</f>
        <v>1.4409018486188824E-2</v>
      </c>
      <c r="K162" s="303"/>
      <c r="L162" s="75"/>
      <c r="M162" s="304"/>
      <c r="N162" s="305">
        <f t="shared" si="53"/>
        <v>1.6222519125371725E-2</v>
      </c>
      <c r="O162" s="305"/>
      <c r="P162" s="306">
        <f t="shared" si="55"/>
        <v>0</v>
      </c>
      <c r="Q162" s="133"/>
      <c r="R162" s="160" t="s">
        <v>184</v>
      </c>
    </row>
    <row r="163" spans="1:18" s="135" customFormat="1" ht="12" customHeight="1">
      <c r="A163" s="307"/>
      <c r="B163" s="308"/>
      <c r="C163" s="309" t="s">
        <v>33</v>
      </c>
      <c r="D163" s="310">
        <f>SUM(D21,D53,D86,D108,D115,D141,D147,D162)</f>
        <v>1384544344337.3464</v>
      </c>
      <c r="E163" s="311"/>
      <c r="F163" s="311"/>
      <c r="G163" s="312"/>
      <c r="H163" s="313"/>
      <c r="I163" s="310">
        <f>SUM(I21,I53,I86,I108,I115,I141,I147,I162)</f>
        <v>1374458022985.5962</v>
      </c>
      <c r="J163" s="311"/>
      <c r="K163" s="311"/>
      <c r="L163" s="312"/>
      <c r="M163" s="314"/>
      <c r="N163" s="315">
        <f t="shared" si="53"/>
        <v>-7.2849391881179759E-3</v>
      </c>
      <c r="O163" s="315"/>
      <c r="P163" s="316"/>
      <c r="R163" s="161">
        <f>((I163-D163)/D163)</f>
        <v>-7.2849391881179759E-3</v>
      </c>
    </row>
    <row r="164" spans="1:18" s="135" customFormat="1" ht="6.75" customHeight="1">
      <c r="A164" s="456"/>
      <c r="B164" s="457"/>
      <c r="C164" s="457"/>
      <c r="D164" s="457"/>
      <c r="E164" s="457"/>
      <c r="F164" s="457"/>
      <c r="G164" s="457"/>
      <c r="H164" s="457"/>
      <c r="I164" s="457"/>
      <c r="J164" s="457"/>
      <c r="K164" s="457"/>
      <c r="L164" s="457"/>
      <c r="M164" s="457"/>
      <c r="N164" s="457"/>
      <c r="O164" s="457"/>
      <c r="P164" s="458"/>
      <c r="R164" s="212"/>
    </row>
    <row r="165" spans="1:18" s="135" customFormat="1" ht="12" customHeight="1">
      <c r="A165" s="464" t="s">
        <v>221</v>
      </c>
      <c r="B165" s="465"/>
      <c r="C165" s="465"/>
      <c r="D165" s="465"/>
      <c r="E165" s="465"/>
      <c r="F165" s="465"/>
      <c r="G165" s="465"/>
      <c r="H165" s="465"/>
      <c r="I165" s="465"/>
      <c r="J165" s="465"/>
      <c r="K165" s="465"/>
      <c r="L165" s="465"/>
      <c r="M165" s="465"/>
      <c r="N165" s="465"/>
      <c r="O165" s="465"/>
      <c r="P165" s="466"/>
      <c r="R165" s="212"/>
    </row>
    <row r="166" spans="1:18" s="135" customFormat="1" ht="25.5" customHeight="1">
      <c r="A166" s="279"/>
      <c r="B166" s="280"/>
      <c r="C166" s="280"/>
      <c r="D166" s="296" t="s">
        <v>226</v>
      </c>
      <c r="E166" s="297"/>
      <c r="F166" s="297"/>
      <c r="G166" s="350" t="s">
        <v>227</v>
      </c>
      <c r="H166" s="298"/>
      <c r="I166" s="299" t="s">
        <v>226</v>
      </c>
      <c r="J166" s="297"/>
      <c r="K166" s="297"/>
      <c r="L166" s="350" t="s">
        <v>227</v>
      </c>
      <c r="M166" s="350"/>
      <c r="N166" s="462" t="s">
        <v>69</v>
      </c>
      <c r="O166" s="462"/>
      <c r="P166" s="463"/>
      <c r="R166" s="212"/>
    </row>
    <row r="167" spans="1:18" s="135" customFormat="1" ht="12" customHeight="1">
      <c r="A167" s="324" t="s">
        <v>2</v>
      </c>
      <c r="B167" s="325" t="s">
        <v>214</v>
      </c>
      <c r="C167" s="326" t="s">
        <v>3</v>
      </c>
      <c r="D167" s="225"/>
      <c r="E167" s="225"/>
      <c r="F167" s="225"/>
      <c r="G167" s="225"/>
      <c r="H167" s="225"/>
      <c r="I167" s="260"/>
      <c r="J167" s="261"/>
      <c r="K167" s="261"/>
      <c r="L167" s="262"/>
      <c r="M167" s="262"/>
      <c r="N167" s="256" t="s">
        <v>225</v>
      </c>
      <c r="O167" s="255" t="s">
        <v>228</v>
      </c>
      <c r="P167" s="258" t="s">
        <v>239</v>
      </c>
      <c r="R167" s="212"/>
    </row>
    <row r="168" spans="1:18" s="135" customFormat="1" ht="12" customHeight="1">
      <c r="A168" s="439">
        <v>1</v>
      </c>
      <c r="B168" s="440" t="s">
        <v>128</v>
      </c>
      <c r="C168" s="441" t="s">
        <v>243</v>
      </c>
      <c r="D168" s="418">
        <v>90849121065</v>
      </c>
      <c r="E168" s="217">
        <f>(D168/$D$170)</f>
        <v>0.92944484552044049</v>
      </c>
      <c r="F168" s="419">
        <v>107.59</v>
      </c>
      <c r="G168" s="419">
        <v>107.59</v>
      </c>
      <c r="H168" s="415">
        <v>0.12230000000000001</v>
      </c>
      <c r="I168" s="413">
        <v>90849121065</v>
      </c>
      <c r="J168" s="217">
        <f>(I168/$I$170)</f>
        <v>0.9292983510990146</v>
      </c>
      <c r="K168" s="414">
        <v>107.59</v>
      </c>
      <c r="L168" s="414">
        <v>107.59</v>
      </c>
      <c r="M168" s="415">
        <v>0.12230000000000001</v>
      </c>
      <c r="N168" s="84">
        <f>((I168-D168)/D168)</f>
        <v>0</v>
      </c>
      <c r="O168" s="84">
        <f>((L168-G168)/G168)</f>
        <v>0</v>
      </c>
      <c r="P168" s="254">
        <f>M168-H168</f>
        <v>0</v>
      </c>
      <c r="R168" s="212"/>
    </row>
    <row r="169" spans="1:18" s="135" customFormat="1" ht="12" customHeight="1">
      <c r="A169" s="439">
        <v>2</v>
      </c>
      <c r="B169" s="440" t="s">
        <v>44</v>
      </c>
      <c r="C169" s="441" t="s">
        <v>222</v>
      </c>
      <c r="D169" s="418">
        <v>6896454159.6700001</v>
      </c>
      <c r="E169" s="217">
        <f>(D169/$D$170)</f>
        <v>7.0555154479559554E-2</v>
      </c>
      <c r="F169" s="420">
        <v>102.25</v>
      </c>
      <c r="G169" s="420">
        <v>102.25</v>
      </c>
      <c r="H169" s="415"/>
      <c r="I169" s="418">
        <v>6911862754.1999998</v>
      </c>
      <c r="J169" s="217">
        <f>(I169/$I$170)</f>
        <v>7.0701648900985473E-2</v>
      </c>
      <c r="K169" s="420">
        <v>102.47</v>
      </c>
      <c r="L169" s="420">
        <v>102.47</v>
      </c>
      <c r="M169" s="415"/>
      <c r="N169" s="84">
        <f>((I169-D169)/D169)</f>
        <v>2.2342778148382622E-3</v>
      </c>
      <c r="O169" s="84">
        <f>((L169-G169)/G169)</f>
        <v>2.1515892420537787E-3</v>
      </c>
      <c r="P169" s="254">
        <f>M169-H169</f>
        <v>0</v>
      </c>
      <c r="R169" s="160" t="s">
        <v>230</v>
      </c>
    </row>
    <row r="170" spans="1:18" s="135" customFormat="1" ht="12" customHeight="1">
      <c r="A170" s="281"/>
      <c r="B170" s="282"/>
      <c r="C170" s="282" t="s">
        <v>223</v>
      </c>
      <c r="D170" s="83">
        <f>SUM(D168:D169)</f>
        <v>97745575224.669998</v>
      </c>
      <c r="E170" s="283"/>
      <c r="F170" s="80"/>
      <c r="G170" s="80"/>
      <c r="H170" s="259"/>
      <c r="I170" s="83">
        <f>SUM(I168:I169)</f>
        <v>97760983819.199997</v>
      </c>
      <c r="J170" s="264"/>
      <c r="K170" s="80"/>
      <c r="L170" s="80"/>
      <c r="M170" s="259"/>
      <c r="N170" s="84">
        <f>((I170-D170)/D170)</f>
        <v>1.5763981637615659E-4</v>
      </c>
      <c r="O170" s="242"/>
      <c r="P170" s="254">
        <f>M170-H170</f>
        <v>0</v>
      </c>
      <c r="R170" s="161">
        <f>((I170-D170)/D170)</f>
        <v>1.5763981637615659E-4</v>
      </c>
    </row>
    <row r="171" spans="1:18" s="135" customFormat="1" ht="7.5" customHeight="1">
      <c r="A171" s="467"/>
      <c r="B171" s="468"/>
      <c r="C171" s="468"/>
      <c r="D171" s="468"/>
      <c r="E171" s="468"/>
      <c r="F171" s="468"/>
      <c r="G171" s="468"/>
      <c r="H171" s="468"/>
      <c r="I171" s="468"/>
      <c r="J171" s="468"/>
      <c r="K171" s="468"/>
      <c r="L171" s="468"/>
      <c r="M171" s="468"/>
      <c r="N171" s="468"/>
      <c r="O171" s="468"/>
      <c r="P171" s="469"/>
      <c r="R171" s="212"/>
    </row>
    <row r="172" spans="1:18" s="135" customFormat="1" ht="12" customHeight="1">
      <c r="A172" s="464" t="s">
        <v>244</v>
      </c>
      <c r="B172" s="465"/>
      <c r="C172" s="465"/>
      <c r="D172" s="465"/>
      <c r="E172" s="465"/>
      <c r="F172" s="465"/>
      <c r="G172" s="465"/>
      <c r="H172" s="465"/>
      <c r="I172" s="465"/>
      <c r="J172" s="465"/>
      <c r="K172" s="465"/>
      <c r="L172" s="465"/>
      <c r="M172" s="465"/>
      <c r="N172" s="465"/>
      <c r="O172" s="465"/>
      <c r="P172" s="466"/>
      <c r="R172" s="212"/>
    </row>
    <row r="173" spans="1:18" s="135" customFormat="1" ht="25.5" customHeight="1">
      <c r="A173" s="290"/>
      <c r="B173" s="291" t="s">
        <v>214</v>
      </c>
      <c r="C173" s="292" t="s">
        <v>51</v>
      </c>
      <c r="D173" s="292" t="s">
        <v>80</v>
      </c>
      <c r="E173" s="293" t="s">
        <v>68</v>
      </c>
      <c r="F173" s="293"/>
      <c r="G173" s="293" t="s">
        <v>81</v>
      </c>
      <c r="H173" s="294"/>
      <c r="I173" s="295" t="s">
        <v>80</v>
      </c>
      <c r="J173" s="293" t="s">
        <v>68</v>
      </c>
      <c r="K173" s="293"/>
      <c r="L173" s="293" t="s">
        <v>81</v>
      </c>
      <c r="M173" s="293"/>
      <c r="N173" s="462" t="s">
        <v>69</v>
      </c>
      <c r="O173" s="462"/>
      <c r="P173" s="463"/>
      <c r="R173" s="212"/>
    </row>
    <row r="174" spans="1:18" s="135" customFormat="1" ht="12" customHeight="1">
      <c r="A174" s="213"/>
      <c r="B174" s="71"/>
      <c r="C174" s="71"/>
      <c r="D174" s="225"/>
      <c r="E174" s="225"/>
      <c r="F174" s="225"/>
      <c r="G174" s="225"/>
      <c r="H174" s="249"/>
      <c r="I174" s="245"/>
      <c r="J174" s="225"/>
      <c r="K174" s="225"/>
      <c r="L174" s="225"/>
      <c r="M174" s="248"/>
      <c r="N174" s="255" t="s">
        <v>131</v>
      </c>
      <c r="O174" s="257" t="s">
        <v>130</v>
      </c>
      <c r="P174" s="258" t="s">
        <v>239</v>
      </c>
      <c r="R174" s="212"/>
    </row>
    <row r="175" spans="1:18" s="135" customFormat="1" ht="12" customHeight="1">
      <c r="A175" s="439">
        <v>1</v>
      </c>
      <c r="B175" s="440" t="s">
        <v>34</v>
      </c>
      <c r="C175" s="441" t="s">
        <v>35</v>
      </c>
      <c r="D175" s="416">
        <v>2292171000</v>
      </c>
      <c r="E175" s="219">
        <f t="shared" ref="E175:E186" si="61">(D175/$D$187)</f>
        <v>0.36158279070688748</v>
      </c>
      <c r="F175" s="420">
        <v>16.059999999999999</v>
      </c>
      <c r="G175" s="420">
        <v>16.260000000000002</v>
      </c>
      <c r="H175" s="427"/>
      <c r="I175" s="416">
        <v>2273943000</v>
      </c>
      <c r="J175" s="219">
        <f t="shared" ref="J175:J185" si="62">(I175/$I$187)</f>
        <v>0.35961477164092043</v>
      </c>
      <c r="K175" s="420">
        <v>16.239999999999998</v>
      </c>
      <c r="L175" s="420">
        <v>16.440000000000001</v>
      </c>
      <c r="M175" s="427"/>
      <c r="N175" s="84">
        <f>((I175-D175)/D175)</f>
        <v>-7.9522862823061622E-3</v>
      </c>
      <c r="O175" s="84">
        <f t="shared" ref="O175:O186" si="63">((L175-G175)/G175)</f>
        <v>1.1070110701106993E-2</v>
      </c>
      <c r="P175" s="254">
        <f t="shared" ref="P175:P186" si="64">M175-H175</f>
        <v>0</v>
      </c>
      <c r="R175" s="212"/>
    </row>
    <row r="176" spans="1:18" s="135" customFormat="1" ht="12" customHeight="1">
      <c r="A176" s="439">
        <v>2</v>
      </c>
      <c r="B176" s="440" t="s">
        <v>34</v>
      </c>
      <c r="C176" s="441" t="s">
        <v>66</v>
      </c>
      <c r="D176" s="81">
        <v>305883052.87</v>
      </c>
      <c r="E176" s="219">
        <f t="shared" si="61"/>
        <v>4.8252092835428514E-2</v>
      </c>
      <c r="F176" s="420">
        <v>3.73</v>
      </c>
      <c r="G176" s="420">
        <v>3.83</v>
      </c>
      <c r="H176" s="427"/>
      <c r="I176" s="81">
        <v>298214675.5</v>
      </c>
      <c r="J176" s="219">
        <f t="shared" si="62"/>
        <v>4.7161429477301627E-2</v>
      </c>
      <c r="K176" s="420">
        <v>3.66</v>
      </c>
      <c r="L176" s="420">
        <v>3.76</v>
      </c>
      <c r="M176" s="427"/>
      <c r="N176" s="84">
        <f t="shared" ref="N176:N186" si="65">((I176-D176)/D176)</f>
        <v>-2.506963788300837E-2</v>
      </c>
      <c r="O176" s="84">
        <f t="shared" si="63"/>
        <v>-1.8276762402088847E-2</v>
      </c>
      <c r="P176" s="254">
        <f t="shared" si="64"/>
        <v>0</v>
      </c>
      <c r="R176" s="212"/>
    </row>
    <row r="177" spans="1:18" s="135" customFormat="1" ht="12" customHeight="1">
      <c r="A177" s="439">
        <v>3</v>
      </c>
      <c r="B177" s="440" t="s">
        <v>34</v>
      </c>
      <c r="C177" s="441" t="s">
        <v>56</v>
      </c>
      <c r="D177" s="416">
        <v>146896555.52000001</v>
      </c>
      <c r="E177" s="219">
        <f t="shared" si="61"/>
        <v>2.3172471203130499E-2</v>
      </c>
      <c r="F177" s="420">
        <v>5.65</v>
      </c>
      <c r="G177" s="420">
        <v>5.75</v>
      </c>
      <c r="H177" s="427"/>
      <c r="I177" s="416">
        <v>143044373.12</v>
      </c>
      <c r="J177" s="219">
        <f t="shared" si="62"/>
        <v>2.2621881715622343E-2</v>
      </c>
      <c r="K177" s="420">
        <v>5.52</v>
      </c>
      <c r="L177" s="420">
        <v>5.62</v>
      </c>
      <c r="M177" s="427"/>
      <c r="N177" s="84">
        <f t="shared" si="65"/>
        <v>-2.6223776223776262E-2</v>
      </c>
      <c r="O177" s="84">
        <f t="shared" si="63"/>
        <v>-2.2608695652173893E-2</v>
      </c>
      <c r="P177" s="254">
        <f t="shared" si="64"/>
        <v>0</v>
      </c>
      <c r="R177" s="212"/>
    </row>
    <row r="178" spans="1:18" s="135" customFormat="1" ht="12" customHeight="1">
      <c r="A178" s="439">
        <v>4</v>
      </c>
      <c r="B178" s="440" t="s">
        <v>34</v>
      </c>
      <c r="C178" s="441" t="s">
        <v>57</v>
      </c>
      <c r="D178" s="81">
        <v>198003897.63</v>
      </c>
      <c r="E178" s="219">
        <f t="shared" si="61"/>
        <v>3.1234494230969793E-2</v>
      </c>
      <c r="F178" s="420">
        <v>18.79</v>
      </c>
      <c r="G178" s="420">
        <v>18.989999999999998</v>
      </c>
      <c r="H178" s="427"/>
      <c r="I178" s="81">
        <v>209477807.69999999</v>
      </c>
      <c r="J178" s="219">
        <f t="shared" si="62"/>
        <v>3.3128057290739539E-2</v>
      </c>
      <c r="K178" s="420">
        <v>19.8</v>
      </c>
      <c r="L178" s="420">
        <v>20</v>
      </c>
      <c r="M178" s="427"/>
      <c r="N178" s="84">
        <f t="shared" si="65"/>
        <v>5.7947900053163179E-2</v>
      </c>
      <c r="O178" s="84">
        <f t="shared" si="63"/>
        <v>5.3185887309110141E-2</v>
      </c>
      <c r="P178" s="254">
        <f t="shared" si="64"/>
        <v>0</v>
      </c>
      <c r="R178" s="212"/>
    </row>
    <row r="179" spans="1:18" s="135" customFormat="1" ht="12" customHeight="1">
      <c r="A179" s="439">
        <v>5</v>
      </c>
      <c r="B179" s="440" t="s">
        <v>34</v>
      </c>
      <c r="C179" s="441" t="s">
        <v>100</v>
      </c>
      <c r="D179" s="416">
        <v>594694245.87</v>
      </c>
      <c r="E179" s="219">
        <f t="shared" si="61"/>
        <v>9.3811153286121537E-2</v>
      </c>
      <c r="F179" s="420">
        <v>133.86000000000001</v>
      </c>
      <c r="G179" s="420">
        <v>135.86000000000001</v>
      </c>
      <c r="H179" s="427"/>
      <c r="I179" s="416">
        <v>594694245.87</v>
      </c>
      <c r="J179" s="219">
        <f t="shared" si="62"/>
        <v>9.4048459185084865E-2</v>
      </c>
      <c r="K179" s="420">
        <v>133.80000000000001</v>
      </c>
      <c r="L179" s="420">
        <v>135.80000000000001</v>
      </c>
      <c r="M179" s="427"/>
      <c r="N179" s="84">
        <f t="shared" si="65"/>
        <v>0</v>
      </c>
      <c r="O179" s="84">
        <f t="shared" si="63"/>
        <v>-4.4163109082881105E-4</v>
      </c>
      <c r="P179" s="254">
        <f t="shared" si="64"/>
        <v>0</v>
      </c>
      <c r="R179" s="212"/>
    </row>
    <row r="180" spans="1:18" s="135" customFormat="1" ht="12" customHeight="1">
      <c r="A180" s="439">
        <v>6</v>
      </c>
      <c r="B180" s="440" t="s">
        <v>36</v>
      </c>
      <c r="C180" s="441" t="s">
        <v>37</v>
      </c>
      <c r="D180" s="416">
        <v>533980000</v>
      </c>
      <c r="E180" s="219">
        <f t="shared" si="61"/>
        <v>8.4233671301863502E-2</v>
      </c>
      <c r="F180" s="420">
        <v>10000</v>
      </c>
      <c r="G180" s="420">
        <v>10000</v>
      </c>
      <c r="H180" s="427"/>
      <c r="I180" s="416">
        <v>533980000</v>
      </c>
      <c r="J180" s="219">
        <f t="shared" si="62"/>
        <v>8.4446749879314789E-2</v>
      </c>
      <c r="K180" s="420">
        <v>10000</v>
      </c>
      <c r="L180" s="420">
        <v>10000</v>
      </c>
      <c r="M180" s="427"/>
      <c r="N180" s="84">
        <f t="shared" si="65"/>
        <v>0</v>
      </c>
      <c r="O180" s="84">
        <f t="shared" si="63"/>
        <v>0</v>
      </c>
      <c r="P180" s="254">
        <f t="shared" si="64"/>
        <v>0</v>
      </c>
      <c r="R180" s="212"/>
    </row>
    <row r="181" spans="1:18" s="135" customFormat="1" ht="12" customHeight="1">
      <c r="A181" s="439">
        <v>7</v>
      </c>
      <c r="B181" s="440" t="s">
        <v>28</v>
      </c>
      <c r="C181" s="441" t="s">
        <v>104</v>
      </c>
      <c r="D181" s="416">
        <v>470770850.38</v>
      </c>
      <c r="E181" s="219">
        <f t="shared" si="61"/>
        <v>7.4262626071028279E-2</v>
      </c>
      <c r="F181" s="420">
        <v>14.09</v>
      </c>
      <c r="G181" s="420">
        <v>14.09</v>
      </c>
      <c r="H181" s="427">
        <v>4.1000000000000003E-3</v>
      </c>
      <c r="I181" s="416">
        <v>481194745.72000003</v>
      </c>
      <c r="J181" s="219">
        <f t="shared" si="62"/>
        <v>7.6098978117265292E-2</v>
      </c>
      <c r="K181" s="420">
        <v>14.41</v>
      </c>
      <c r="L181" s="420">
        <v>14.41</v>
      </c>
      <c r="M181" s="427">
        <v>2.63E-2</v>
      </c>
      <c r="N181" s="84">
        <f t="shared" si="65"/>
        <v>2.2142185166277827E-2</v>
      </c>
      <c r="O181" s="84">
        <f t="shared" si="63"/>
        <v>2.2711142654364819E-2</v>
      </c>
      <c r="P181" s="254">
        <f t="shared" si="64"/>
        <v>2.2200000000000001E-2</v>
      </c>
      <c r="R181" s="212"/>
    </row>
    <row r="182" spans="1:18" s="135" customFormat="1" ht="12" customHeight="1">
      <c r="A182" s="439">
        <v>8</v>
      </c>
      <c r="B182" s="440" t="s">
        <v>44</v>
      </c>
      <c r="C182" s="441" t="s">
        <v>45</v>
      </c>
      <c r="D182" s="416">
        <v>392584595.77999997</v>
      </c>
      <c r="E182" s="219">
        <f t="shared" si="61"/>
        <v>6.1928989473589775E-2</v>
      </c>
      <c r="F182" s="420">
        <v>100</v>
      </c>
      <c r="G182" s="420">
        <v>100</v>
      </c>
      <c r="H182" s="427">
        <v>-9.4899999999999998E-2</v>
      </c>
      <c r="I182" s="416">
        <v>396967533.72000003</v>
      </c>
      <c r="J182" s="219">
        <f t="shared" si="62"/>
        <v>6.2778789524441547E-2</v>
      </c>
      <c r="K182" s="420">
        <v>100</v>
      </c>
      <c r="L182" s="420">
        <v>100</v>
      </c>
      <c r="M182" s="427">
        <v>-8.5099999999999995E-2</v>
      </c>
      <c r="N182" s="84">
        <f t="shared" si="65"/>
        <v>1.1164314614260124E-2</v>
      </c>
      <c r="O182" s="84">
        <f t="shared" si="63"/>
        <v>0</v>
      </c>
      <c r="P182" s="254">
        <f t="shared" si="64"/>
        <v>9.8000000000000032E-3</v>
      </c>
      <c r="R182" s="212"/>
    </row>
    <row r="183" spans="1:18" s="135" customFormat="1" ht="12" customHeight="1">
      <c r="A183" s="439">
        <v>9</v>
      </c>
      <c r="B183" s="440" t="s">
        <v>44</v>
      </c>
      <c r="C183" s="441" t="s">
        <v>102</v>
      </c>
      <c r="D183" s="416">
        <v>561429597.00999999</v>
      </c>
      <c r="E183" s="219">
        <f t="shared" si="61"/>
        <v>8.8563759192625241E-2</v>
      </c>
      <c r="F183" s="420">
        <v>60</v>
      </c>
      <c r="G183" s="420">
        <v>60</v>
      </c>
      <c r="H183" s="427">
        <v>-3.6999999999999998E-2</v>
      </c>
      <c r="I183" s="416">
        <v>558635479.25</v>
      </c>
      <c r="J183" s="219">
        <f t="shared" si="62"/>
        <v>8.8345912936694054E-2</v>
      </c>
      <c r="K183" s="420">
        <v>64.8</v>
      </c>
      <c r="L183" s="420">
        <v>64.8</v>
      </c>
      <c r="M183" s="427">
        <v>-4.1500000000000002E-2</v>
      </c>
      <c r="N183" s="84">
        <f>((I183-D183)/D183)</f>
        <v>-4.9767909901447943E-3</v>
      </c>
      <c r="O183" s="84">
        <f t="shared" si="63"/>
        <v>7.9999999999999946E-2</v>
      </c>
      <c r="P183" s="254">
        <f t="shared" si="64"/>
        <v>-4.500000000000004E-3</v>
      </c>
      <c r="R183" s="212"/>
    </row>
    <row r="184" spans="1:18" s="135" customFormat="1" ht="12" customHeight="1">
      <c r="A184" s="439">
        <v>10</v>
      </c>
      <c r="B184" s="440" t="s">
        <v>95</v>
      </c>
      <c r="C184" s="441" t="s">
        <v>248</v>
      </c>
      <c r="D184" s="416">
        <v>459859551.38165236</v>
      </c>
      <c r="E184" s="219">
        <f t="shared" si="61"/>
        <v>7.2541402854235201E-2</v>
      </c>
      <c r="F184" s="420">
        <v>105.87304049307065</v>
      </c>
      <c r="G184" s="420">
        <v>108.34721392425462</v>
      </c>
      <c r="H184" s="427"/>
      <c r="I184" s="416">
        <v>465441323.94759482</v>
      </c>
      <c r="J184" s="219">
        <f t="shared" si="62"/>
        <v>7.3607638988163721E-2</v>
      </c>
      <c r="K184" s="420">
        <v>107.16</v>
      </c>
      <c r="L184" s="420">
        <v>109.68</v>
      </c>
      <c r="M184" s="427"/>
      <c r="N184" s="84">
        <f>((I184-D184)/D184)</f>
        <v>1.2137994196645428E-2</v>
      </c>
      <c r="O184" s="84">
        <f t="shared" si="63"/>
        <v>1.2301064581846452E-2</v>
      </c>
      <c r="P184" s="254">
        <f t="shared" si="64"/>
        <v>0</v>
      </c>
      <c r="R184" s="212"/>
    </row>
    <row r="185" spans="1:18" s="135" customFormat="1" ht="12" customHeight="1">
      <c r="A185" s="439">
        <v>11</v>
      </c>
      <c r="B185" s="440" t="s">
        <v>61</v>
      </c>
      <c r="C185" s="441" t="s">
        <v>202</v>
      </c>
      <c r="D185" s="416">
        <v>212400455.81999999</v>
      </c>
      <c r="E185" s="219">
        <f t="shared" si="61"/>
        <v>3.3505506161106896E-2</v>
      </c>
      <c r="F185" s="420">
        <v>16.399999999999999</v>
      </c>
      <c r="G185" s="420">
        <v>16.5</v>
      </c>
      <c r="H185" s="427"/>
      <c r="I185" s="416">
        <v>197920959.00999999</v>
      </c>
      <c r="J185" s="219">
        <f t="shared" si="62"/>
        <v>3.1300389005939518E-2</v>
      </c>
      <c r="K185" s="420">
        <v>16.399999999999999</v>
      </c>
      <c r="L185" s="420">
        <v>16.5</v>
      </c>
      <c r="M185" s="427"/>
      <c r="N185" s="84">
        <f>((I185-D185)/D185)</f>
        <v>-6.8170742638475015E-2</v>
      </c>
      <c r="O185" s="84">
        <f t="shared" si="63"/>
        <v>0</v>
      </c>
      <c r="P185" s="254">
        <f t="shared" si="64"/>
        <v>0</v>
      </c>
      <c r="R185" s="212"/>
    </row>
    <row r="186" spans="1:18" s="135" customFormat="1" ht="12" customHeight="1">
      <c r="A186" s="439">
        <v>12</v>
      </c>
      <c r="B186" s="440" t="s">
        <v>61</v>
      </c>
      <c r="C186" s="441" t="s">
        <v>203</v>
      </c>
      <c r="D186" s="416">
        <v>170596370.19</v>
      </c>
      <c r="E186" s="219">
        <f t="shared" si="61"/>
        <v>2.6911042683013382E-2</v>
      </c>
      <c r="F186" s="420">
        <v>17.399999999999999</v>
      </c>
      <c r="G186" s="420">
        <v>17.5</v>
      </c>
      <c r="H186" s="427"/>
      <c r="I186" s="416">
        <v>169760591.58000001</v>
      </c>
      <c r="J186" s="219">
        <f>(I186/$I$187)</f>
        <v>2.684694223851225E-2</v>
      </c>
      <c r="K186" s="420">
        <v>17.399999999999999</v>
      </c>
      <c r="L186" s="420">
        <v>17.5</v>
      </c>
      <c r="M186" s="427"/>
      <c r="N186" s="84">
        <f t="shared" si="65"/>
        <v>-4.8991582239947097E-3</v>
      </c>
      <c r="O186" s="84">
        <f t="shared" si="63"/>
        <v>0</v>
      </c>
      <c r="P186" s="254">
        <f t="shared" si="64"/>
        <v>0</v>
      </c>
      <c r="R186" s="214"/>
    </row>
    <row r="187" spans="1:18" s="135" customFormat="1" ht="12" customHeight="1">
      <c r="A187" s="281"/>
      <c r="B187" s="282"/>
      <c r="C187" s="282" t="s">
        <v>38</v>
      </c>
      <c r="D187" s="83">
        <f>SUM(D175:D186)</f>
        <v>6339270172.4516516</v>
      </c>
      <c r="E187" s="283"/>
      <c r="F187" s="263"/>
      <c r="G187" s="80"/>
      <c r="H187" s="259"/>
      <c r="I187" s="83">
        <f>SUM(I175:I186)</f>
        <v>6323274735.4175949</v>
      </c>
      <c r="J187" s="264"/>
      <c r="K187" s="263"/>
      <c r="L187" s="80"/>
      <c r="M187" s="259"/>
      <c r="N187" s="84">
        <f>((I187-D187)/D187)</f>
        <v>-2.5232300562874703E-3</v>
      </c>
      <c r="O187" s="242"/>
      <c r="P187" s="254" t="e">
        <f>((M187-H187)/H187)</f>
        <v>#DIV/0!</v>
      </c>
      <c r="R187" s="160" t="s">
        <v>183</v>
      </c>
    </row>
    <row r="188" spans="1:18" s="135" customFormat="1" ht="12" customHeight="1" thickBot="1">
      <c r="A188" s="285"/>
      <c r="B188" s="286"/>
      <c r="C188" s="286" t="s">
        <v>48</v>
      </c>
      <c r="D188" s="287">
        <f>SUM(D163,D170,D187)</f>
        <v>1488629189734.468</v>
      </c>
      <c r="E188" s="287"/>
      <c r="F188" s="287"/>
      <c r="G188" s="288"/>
      <c r="H188" s="289"/>
      <c r="I188" s="287">
        <f>SUM(I163,I170,I187)</f>
        <v>1478542281540.2136</v>
      </c>
      <c r="J188" s="265"/>
      <c r="K188" s="265"/>
      <c r="L188" s="266"/>
      <c r="M188" s="267"/>
      <c r="N188" s="238"/>
      <c r="O188" s="243"/>
      <c r="P188" s="239"/>
      <c r="R188" s="161">
        <f>((I187-D187)/D187)</f>
        <v>-2.5232300562874703E-3</v>
      </c>
    </row>
    <row r="189" spans="1:18" ht="12" customHeight="1">
      <c r="A189" s="268"/>
      <c r="B189" s="269"/>
      <c r="C189" s="113"/>
      <c r="D189" s="68"/>
      <c r="E189" s="68"/>
      <c r="F189" s="68"/>
      <c r="G189" s="270"/>
      <c r="H189" s="271"/>
      <c r="I189" s="8"/>
      <c r="J189" s="68"/>
      <c r="K189" s="68"/>
      <c r="L189" s="272"/>
      <c r="M189" s="273"/>
    </row>
    <row r="190" spans="1:18" ht="12" customHeight="1">
      <c r="A190" s="273"/>
      <c r="B190" s="275"/>
      <c r="C190" s="272"/>
      <c r="D190" s="272"/>
      <c r="E190" s="272"/>
      <c r="F190" s="272"/>
      <c r="G190" s="272"/>
      <c r="H190" s="274"/>
      <c r="I190" s="276"/>
      <c r="J190" s="272"/>
      <c r="K190" s="272"/>
      <c r="L190" s="272"/>
      <c r="M190" s="273"/>
    </row>
    <row r="191" spans="1:18" ht="12" customHeight="1">
      <c r="A191" s="273"/>
      <c r="B191" s="272"/>
      <c r="C191" s="275"/>
      <c r="D191" s="272"/>
      <c r="E191" s="272"/>
      <c r="F191" s="272"/>
      <c r="G191" s="272"/>
      <c r="H191" s="274"/>
      <c r="I191" s="276"/>
      <c r="J191" s="272"/>
      <c r="K191" s="272"/>
      <c r="L191" s="272"/>
      <c r="M191" s="273"/>
    </row>
    <row r="192" spans="1:18" ht="12" customHeight="1">
      <c r="A192" s="273"/>
      <c r="B192" s="277"/>
      <c r="C192" s="278"/>
      <c r="D192" s="272"/>
      <c r="E192" s="272"/>
      <c r="F192" s="272"/>
      <c r="G192" s="272"/>
      <c r="H192" s="274"/>
      <c r="I192" s="276"/>
      <c r="J192" s="272"/>
      <c r="K192" s="272"/>
      <c r="L192" s="272"/>
      <c r="M192" s="273"/>
    </row>
    <row r="193" spans="1:13" ht="12" customHeight="1">
      <c r="A193" s="273"/>
      <c r="B193" s="277"/>
      <c r="C193" s="277"/>
      <c r="D193" s="272"/>
      <c r="E193" s="272"/>
      <c r="F193" s="272"/>
      <c r="G193" s="272"/>
      <c r="H193" s="274"/>
      <c r="I193" s="276"/>
      <c r="J193" s="272"/>
      <c r="K193" s="272"/>
      <c r="L193" s="272"/>
      <c r="M193" s="273"/>
    </row>
    <row r="194" spans="1:13" ht="12" customHeight="1">
      <c r="A194" s="273"/>
      <c r="B194" s="277"/>
      <c r="C194" s="277"/>
      <c r="D194" s="272"/>
      <c r="E194" s="272"/>
      <c r="F194" s="272"/>
      <c r="G194" s="272"/>
      <c r="H194" s="274"/>
      <c r="I194" s="276"/>
      <c r="J194" s="272"/>
      <c r="K194" s="272"/>
      <c r="L194" s="272"/>
      <c r="M194" s="273"/>
    </row>
    <row r="195" spans="1:13" ht="12" customHeight="1">
      <c r="A195" s="273"/>
      <c r="B195" s="277"/>
      <c r="C195" s="277"/>
      <c r="D195" s="272"/>
      <c r="E195" s="272"/>
      <c r="F195" s="272"/>
      <c r="G195" s="272"/>
      <c r="H195" s="274"/>
      <c r="I195" s="276"/>
      <c r="J195" s="272"/>
      <c r="K195" s="272"/>
      <c r="L195" s="272"/>
      <c r="M195" s="273"/>
    </row>
    <row r="196" spans="1:13" ht="12" customHeight="1">
      <c r="A196" s="273"/>
      <c r="B196" s="277"/>
      <c r="C196" s="278"/>
      <c r="D196" s="272"/>
      <c r="E196" s="272"/>
      <c r="F196" s="272"/>
      <c r="G196" s="272"/>
      <c r="H196" s="274"/>
      <c r="I196" s="276"/>
      <c r="J196" s="272"/>
      <c r="K196" s="272"/>
      <c r="L196" s="272"/>
      <c r="M196" s="273"/>
    </row>
    <row r="197" spans="1:13" ht="12" customHeight="1">
      <c r="B197" s="277"/>
      <c r="C197" s="277"/>
      <c r="D197" s="272"/>
      <c r="E197" s="272"/>
      <c r="F197" s="272"/>
      <c r="G197" s="272"/>
      <c r="H197" s="274"/>
      <c r="I197" s="276"/>
      <c r="J197" s="272"/>
      <c r="K197" s="272"/>
      <c r="L197" s="272"/>
      <c r="M197" s="273"/>
    </row>
    <row r="198" spans="1:13" ht="12" customHeight="1">
      <c r="B198" s="5"/>
      <c r="C198" s="5"/>
    </row>
    <row r="199" spans="1:13" ht="12" customHeight="1">
      <c r="B199" s="5"/>
      <c r="C199" s="5"/>
    </row>
    <row r="200" spans="1:13" ht="12" customHeight="1">
      <c r="B200" s="5"/>
      <c r="C200" s="7"/>
    </row>
    <row r="201" spans="1:13" ht="12" customHeight="1">
      <c r="B201" s="5"/>
      <c r="C201" s="5"/>
    </row>
    <row r="202" spans="1:13" ht="12" customHeight="1">
      <c r="B202" s="5"/>
      <c r="C202" s="5"/>
    </row>
    <row r="203" spans="1:13" ht="12" customHeight="1">
      <c r="B203" s="5"/>
      <c r="C203" s="5"/>
    </row>
    <row r="204" spans="1:13" ht="12" customHeight="1">
      <c r="B204" s="5"/>
      <c r="C204" s="5"/>
    </row>
    <row r="205" spans="1:13" ht="12" customHeight="1">
      <c r="B205" s="5"/>
      <c r="C205" s="5"/>
    </row>
    <row r="206" spans="1:13" ht="12" customHeight="1">
      <c r="B206" s="5"/>
      <c r="C206" s="5"/>
    </row>
    <row r="207" spans="1:13" ht="12" customHeight="1">
      <c r="B207" s="5"/>
      <c r="C207" s="5"/>
    </row>
    <row r="208" spans="1:13" ht="12" customHeight="1">
      <c r="B208" s="5"/>
      <c r="C208" s="5"/>
    </row>
    <row r="209" spans="2:3" ht="12" customHeight="1">
      <c r="B209" s="5"/>
      <c r="C209" s="5"/>
    </row>
    <row r="210" spans="2:3" ht="12" customHeight="1">
      <c r="B210" s="5"/>
      <c r="C210" s="5"/>
    </row>
    <row r="211" spans="2:3" ht="12" customHeight="1">
      <c r="B211" s="5"/>
      <c r="C211" s="5"/>
    </row>
    <row r="212" spans="2:3" ht="12" customHeight="1">
      <c r="B212" s="5"/>
      <c r="C212" s="5"/>
    </row>
    <row r="213" spans="2:3" ht="12" customHeight="1">
      <c r="B213" s="5"/>
      <c r="C213" s="5"/>
    </row>
    <row r="214" spans="2:3" ht="12" customHeight="1">
      <c r="B214" s="5"/>
      <c r="C214" s="5"/>
    </row>
    <row r="215" spans="2:3" ht="12" customHeight="1">
      <c r="B215" s="5"/>
      <c r="C215" s="5"/>
    </row>
    <row r="216" spans="2:3" ht="12" customHeight="1">
      <c r="B216" s="5"/>
      <c r="C216" s="5"/>
    </row>
    <row r="217" spans="2:3" ht="12" customHeight="1">
      <c r="B217" s="5"/>
      <c r="C217" s="5"/>
    </row>
    <row r="218" spans="2:3" ht="12" customHeight="1">
      <c r="B218" s="5"/>
      <c r="C218" s="5"/>
    </row>
    <row r="219" spans="2:3" ht="12" customHeight="1">
      <c r="B219" s="5"/>
      <c r="C219" s="5"/>
    </row>
    <row r="220" spans="2:3" ht="12" customHeight="1">
      <c r="B220" s="5"/>
      <c r="C220" s="5"/>
    </row>
    <row r="221" spans="2:3" ht="12" customHeight="1">
      <c r="B221" s="5"/>
      <c r="C221" s="5"/>
    </row>
    <row r="222" spans="2:3" ht="12" customHeight="1">
      <c r="B222" s="5"/>
      <c r="C222" s="5"/>
    </row>
    <row r="223" spans="2:3" ht="12" customHeight="1">
      <c r="B223" s="5"/>
      <c r="C223" s="5"/>
    </row>
    <row r="224" spans="2:3" ht="12" customHeight="1">
      <c r="B224" s="5"/>
      <c r="C224" s="5"/>
    </row>
    <row r="225" spans="2:3" ht="12" customHeight="1">
      <c r="B225" s="5"/>
      <c r="C225" s="5"/>
    </row>
    <row r="226" spans="2:3" ht="12" customHeight="1">
      <c r="B226" s="5"/>
      <c r="C226" s="5"/>
    </row>
    <row r="227" spans="2:3" ht="12" customHeight="1">
      <c r="B227" s="5"/>
      <c r="C227" s="5"/>
    </row>
    <row r="228" spans="2:3" ht="12" customHeight="1">
      <c r="B228" s="5"/>
      <c r="C228" s="5"/>
    </row>
    <row r="229" spans="2:3" ht="12" customHeight="1">
      <c r="B229" s="5"/>
      <c r="C229" s="5"/>
    </row>
    <row r="230" spans="2:3" ht="12" customHeight="1">
      <c r="B230" s="5"/>
      <c r="C230" s="5"/>
    </row>
    <row r="231" spans="2:3" ht="12" customHeight="1">
      <c r="B231" s="5"/>
      <c r="C231" s="5"/>
    </row>
    <row r="232" spans="2:3" ht="12" customHeight="1">
      <c r="B232" s="5"/>
      <c r="C232" s="5"/>
    </row>
    <row r="233" spans="2:3" ht="12" customHeight="1">
      <c r="B233" s="6"/>
      <c r="C233" s="6"/>
    </row>
    <row r="234" spans="2:3" ht="12" customHeight="1">
      <c r="B234" s="6"/>
      <c r="C234" s="6"/>
    </row>
    <row r="235" spans="2:3" ht="12" customHeight="1">
      <c r="B235" s="6"/>
      <c r="C235" s="6"/>
    </row>
  </sheetData>
  <protectedRanges>
    <protectedRange password="CADF" sqref="E46" name="Yield_1_1_2_1_1_1"/>
    <protectedRange password="CADF" sqref="E51" name="Yield_1_1_1_1"/>
    <protectedRange password="CADF" sqref="I19 D19" name="Fund Name_1_1_1_3_1_1"/>
    <protectedRange password="CADF" sqref="M19 H19" name="Yield_1_1_2_1_3"/>
    <protectedRange password="CADF" sqref="K19:L19 F19:G19" name="Fund Name_1_1_1_1_1_1"/>
    <protectedRange password="CADF" sqref="I46 D46" name="Yield_2_1_2_3_1"/>
    <protectedRange password="CADF" sqref="I51 D51" name="Yield_2_1_2_4_1"/>
    <protectedRange password="CADF" sqref="M46 H46" name="Yield_1_1_2_1_1_1_1"/>
    <protectedRange password="CADF" sqref="M51 H51" name="Yield_1_1_1_1_1"/>
    <protectedRange password="CADF" sqref="I77 D77" name="Yield_2_1_2_1_1"/>
    <protectedRange password="CADF" sqref="M77 H77" name="Yield_1_1_2_1_2_1"/>
    <protectedRange password="CADF" sqref="K77:L77 F77:G77" name="Fund Name_2_2_1_1"/>
    <protectedRange password="CADF" sqref="K76 F76" name="BidOffer Prices_2_1_1_1_1_1_1_1_2"/>
    <protectedRange password="CADF" sqref="L76 G76" name="BidOffer Prices_2_1_1_1_1_1_1_1_1_1"/>
    <protectedRange password="CADF" sqref="I139:I140 D139:D140" name="Fund Name_1_1_1_2"/>
    <protectedRange password="CADF" sqref="M139:M140 H139:H140" name="Yield_1_1_2_2"/>
    <protectedRange password="CADF" sqref="K139:L140 F139:G140" name="Fund Name_1_1_1_1_2"/>
  </protectedRanges>
  <mergeCells count="42">
    <mergeCell ref="A1:P1"/>
    <mergeCell ref="A55:P55"/>
    <mergeCell ref="A22:P22"/>
    <mergeCell ref="A54:P54"/>
    <mergeCell ref="A23:P23"/>
    <mergeCell ref="D2:H2"/>
    <mergeCell ref="I2:M2"/>
    <mergeCell ref="N2:O2"/>
    <mergeCell ref="A4:P4"/>
    <mergeCell ref="A5:P5"/>
    <mergeCell ref="A99:P99"/>
    <mergeCell ref="A89:P89"/>
    <mergeCell ref="A88:P88"/>
    <mergeCell ref="S69:T69"/>
    <mergeCell ref="S100:S101"/>
    <mergeCell ref="T30:U30"/>
    <mergeCell ref="T31:U31"/>
    <mergeCell ref="T29:U29"/>
    <mergeCell ref="T34:U34"/>
    <mergeCell ref="S39:S40"/>
    <mergeCell ref="U115:U117"/>
    <mergeCell ref="T70:T83"/>
    <mergeCell ref="R118:R119"/>
    <mergeCell ref="N173:P173"/>
    <mergeCell ref="A172:P172"/>
    <mergeCell ref="N166:P166"/>
    <mergeCell ref="A165:P165"/>
    <mergeCell ref="A154:P154"/>
    <mergeCell ref="A153:P153"/>
    <mergeCell ref="A164:P164"/>
    <mergeCell ref="A171:P171"/>
    <mergeCell ref="A87:P87"/>
    <mergeCell ref="A98:P98"/>
    <mergeCell ref="A109:P109"/>
    <mergeCell ref="A116:P116"/>
    <mergeCell ref="A149:P149"/>
    <mergeCell ref="A150:P150"/>
    <mergeCell ref="A143:P143"/>
    <mergeCell ref="A117:P117"/>
    <mergeCell ref="A110:P110"/>
    <mergeCell ref="A148:P148"/>
    <mergeCell ref="A142:P142"/>
  </mergeCells>
  <pageMargins left="0.44" right="0.49" top="0.17" bottom="0.69" header="0.33" footer="0.55000000000000004"/>
  <pageSetup paperSize="9" scale="95" orientation="landscape" r:id="rId1"/>
  <rowBreaks count="4" manualBreakCount="4">
    <brk id="44" max="16383" man="1"/>
    <brk id="88" max="16383" man="1"/>
    <brk id="97" max="16383" man="1"/>
    <brk id="135" max="16383" man="1"/>
  </rowBreaks>
  <colBreaks count="1" manualBreakCount="1">
    <brk id="8" max="184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26"/>
  <sheetViews>
    <sheetView showGridLines="0" zoomScale="70" zoomScaleNormal="70" workbookViewId="0">
      <selection activeCell="M1" sqref="M1"/>
    </sheetView>
  </sheetViews>
  <sheetFormatPr defaultColWidth="8.85546875" defaultRowHeight="15"/>
  <cols>
    <col min="1" max="1" width="11.42578125" customWidth="1"/>
    <col min="2" max="2" width="17.28515625" customWidth="1"/>
    <col min="4" max="4" width="4.28515625" customWidth="1"/>
    <col min="5" max="5" width="30.7109375" customWidth="1"/>
    <col min="6" max="6" width="22.7109375" customWidth="1"/>
    <col min="12" max="12" width="3.28515625" customWidth="1"/>
  </cols>
  <sheetData>
    <row r="3" spans="1:7">
      <c r="E3" s="123"/>
      <c r="F3" s="123"/>
      <c r="G3" s="123"/>
    </row>
    <row r="4" spans="1:7">
      <c r="E4" s="123"/>
      <c r="F4" s="123"/>
      <c r="G4" s="123"/>
    </row>
    <row r="5" spans="1:7">
      <c r="E5" s="123"/>
      <c r="F5" s="123"/>
      <c r="G5" s="123"/>
    </row>
    <row r="6" spans="1:7">
      <c r="E6" s="120" t="s">
        <v>71</v>
      </c>
      <c r="F6" s="121" t="s">
        <v>165</v>
      </c>
      <c r="G6" s="123"/>
    </row>
    <row r="7" spans="1:7">
      <c r="E7" s="220" t="s">
        <v>0</v>
      </c>
      <c r="F7" s="122">
        <f>'NAV Trend'!J2</f>
        <v>15117578327.809998</v>
      </c>
      <c r="G7" s="123"/>
    </row>
    <row r="8" spans="1:7">
      <c r="E8" s="220" t="s">
        <v>49</v>
      </c>
      <c r="F8" s="122">
        <f>'NAV Trend'!J3</f>
        <v>582479188277.02686</v>
      </c>
      <c r="G8" s="123"/>
    </row>
    <row r="9" spans="1:7">
      <c r="A9" s="123"/>
      <c r="B9" s="123"/>
      <c r="E9" s="220" t="s">
        <v>213</v>
      </c>
      <c r="F9" s="122">
        <f>'NAV Trend'!J4</f>
        <v>363697756606.80829</v>
      </c>
      <c r="G9" s="123"/>
    </row>
    <row r="10" spans="1:7">
      <c r="A10" s="487"/>
      <c r="B10" s="487"/>
      <c r="E10" s="220" t="s">
        <v>215</v>
      </c>
      <c r="F10" s="122">
        <f>'NAV Trend'!J5</f>
        <v>325873301139.4115</v>
      </c>
      <c r="G10" s="123"/>
    </row>
    <row r="11" spans="1:7">
      <c r="A11" s="116"/>
      <c r="B11" s="116"/>
      <c r="E11" s="220" t="s">
        <v>235</v>
      </c>
      <c r="F11" s="122">
        <f>'NAV Trend'!J6</f>
        <v>45441254320.619995</v>
      </c>
      <c r="G11" s="123"/>
    </row>
    <row r="12" spans="1:7">
      <c r="A12" s="117"/>
      <c r="B12" s="118"/>
      <c r="E12" s="220" t="s">
        <v>67</v>
      </c>
      <c r="F12" s="122">
        <f>'NAV Trend'!J7</f>
        <v>29225566515.922413</v>
      </c>
      <c r="G12" s="123"/>
    </row>
    <row r="13" spans="1:7">
      <c r="A13" s="117"/>
      <c r="B13" s="118"/>
      <c r="E13" s="220" t="s">
        <v>73</v>
      </c>
      <c r="F13" s="122">
        <f>'NAV Trend'!J8</f>
        <v>2797748732.5599999</v>
      </c>
      <c r="G13" s="123"/>
    </row>
    <row r="14" spans="1:7">
      <c r="A14" s="117"/>
      <c r="B14" s="118"/>
      <c r="E14" s="220" t="s">
        <v>229</v>
      </c>
      <c r="F14" s="221">
        <f>'NAV Trend'!J9</f>
        <v>19488439479.509998</v>
      </c>
      <c r="G14" s="123"/>
    </row>
    <row r="15" spans="1:7">
      <c r="A15" s="117"/>
      <c r="B15" s="118"/>
      <c r="E15" s="123"/>
      <c r="F15" s="123"/>
      <c r="G15" s="123"/>
    </row>
    <row r="16" spans="1:7">
      <c r="A16" s="117"/>
      <c r="B16" s="118"/>
      <c r="E16" s="123"/>
      <c r="F16" s="123"/>
      <c r="G16" s="123"/>
    </row>
    <row r="17" spans="1:13">
      <c r="A17" s="117"/>
      <c r="B17" s="118"/>
      <c r="E17" s="123"/>
      <c r="F17" s="123"/>
      <c r="G17" s="123"/>
    </row>
    <row r="18" spans="1:13">
      <c r="A18" s="117"/>
      <c r="B18" s="118"/>
      <c r="E18" s="123"/>
      <c r="F18" s="123"/>
      <c r="G18" s="123"/>
    </row>
    <row r="19" spans="1:13">
      <c r="A19" s="117"/>
      <c r="B19" s="118"/>
      <c r="E19" s="123"/>
      <c r="F19" s="123"/>
      <c r="G19" s="123"/>
    </row>
    <row r="24" spans="1:13" s="114" customFormat="1" ht="21.75" customHeight="1"/>
    <row r="25" spans="1:13" ht="30.75" customHeight="1">
      <c r="B25" s="124" t="s">
        <v>167</v>
      </c>
      <c r="M25" s="115"/>
    </row>
    <row r="26" spans="1:13" ht="68.25" customHeight="1">
      <c r="B26" s="488" t="s">
        <v>281</v>
      </c>
      <c r="C26" s="488"/>
      <c r="D26" s="488"/>
      <c r="E26" s="488"/>
      <c r="F26" s="488"/>
      <c r="G26" s="488"/>
      <c r="H26" s="488"/>
      <c r="I26" s="488"/>
      <c r="J26" s="488"/>
      <c r="K26" s="488"/>
      <c r="L26" s="488"/>
      <c r="M26" s="119"/>
    </row>
  </sheetData>
  <mergeCells count="2">
    <mergeCell ref="A10:B10"/>
    <mergeCell ref="B26:L26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3"/>
  <sheetViews>
    <sheetView topLeftCell="B1" zoomScale="110" zoomScaleNormal="110" workbookViewId="0">
      <pane xSplit="1" topLeftCell="F1" activePane="topRight" state="frozen"/>
      <selection activeCell="B1" sqref="B1"/>
      <selection pane="topRight" activeCell="L1" sqref="L1"/>
    </sheetView>
  </sheetViews>
  <sheetFormatPr defaultColWidth="8.85546875" defaultRowHeight="15"/>
  <cols>
    <col min="1" max="1" width="0.28515625" hidden="1" customWidth="1"/>
    <col min="2" max="2" width="30.28515625" customWidth="1"/>
    <col min="3" max="3" width="22.140625" customWidth="1"/>
    <col min="4" max="4" width="22" customWidth="1"/>
    <col min="5" max="5" width="20.42578125" customWidth="1"/>
    <col min="6" max="6" width="21.140625" customWidth="1"/>
    <col min="7" max="7" width="20.85546875" customWidth="1"/>
    <col min="8" max="8" width="21.42578125" customWidth="1"/>
    <col min="9" max="10" width="21" customWidth="1"/>
    <col min="11" max="11" width="20.7109375" bestFit="1" customWidth="1"/>
  </cols>
  <sheetData>
    <row r="1" spans="2:24">
      <c r="B1" s="101" t="s">
        <v>71</v>
      </c>
      <c r="C1" s="102">
        <v>44813</v>
      </c>
      <c r="D1" s="102">
        <v>44820</v>
      </c>
      <c r="E1" s="102">
        <v>44827</v>
      </c>
      <c r="F1" s="102">
        <v>44834</v>
      </c>
      <c r="G1" s="102">
        <v>44841</v>
      </c>
      <c r="H1" s="102">
        <v>44848</v>
      </c>
      <c r="I1" s="102">
        <v>44855</v>
      </c>
      <c r="J1" s="102">
        <v>44862</v>
      </c>
      <c r="K1" s="102">
        <v>44869</v>
      </c>
      <c r="L1" s="349"/>
    </row>
    <row r="2" spans="2:24" s="131" customFormat="1">
      <c r="B2" s="103" t="s">
        <v>0</v>
      </c>
      <c r="C2" s="104">
        <v>15846536125.77</v>
      </c>
      <c r="D2" s="104">
        <v>15719933438.066843</v>
      </c>
      <c r="E2" s="104">
        <v>15674117794.778118</v>
      </c>
      <c r="F2" s="104">
        <v>15674117794.778118</v>
      </c>
      <c r="G2" s="104">
        <v>15198855674.760004</v>
      </c>
      <c r="H2" s="104">
        <v>15202748443.17</v>
      </c>
      <c r="I2" s="104">
        <v>15126765956.470003</v>
      </c>
      <c r="J2" s="104">
        <v>15117578327.809998</v>
      </c>
      <c r="K2" s="104">
        <v>15091571938.020002</v>
      </c>
    </row>
    <row r="3" spans="2:24" s="131" customFormat="1">
      <c r="B3" s="103" t="s">
        <v>49</v>
      </c>
      <c r="C3" s="106">
        <v>560847618230.86023</v>
      </c>
      <c r="D3" s="106">
        <v>560416912387.12427</v>
      </c>
      <c r="E3" s="106">
        <v>567896466007.21826</v>
      </c>
      <c r="F3" s="106">
        <v>567896466007.21826</v>
      </c>
      <c r="G3" s="106">
        <v>577863614226.84558</v>
      </c>
      <c r="H3" s="106">
        <v>580575777604.53003</v>
      </c>
      <c r="I3" s="106">
        <v>581539849077.11572</v>
      </c>
      <c r="J3" s="106">
        <v>582479188277.02686</v>
      </c>
      <c r="K3" s="106">
        <v>577843844867.68115</v>
      </c>
    </row>
    <row r="4" spans="2:24" s="131" customFormat="1">
      <c r="B4" s="103" t="s">
        <v>213</v>
      </c>
      <c r="C4" s="104">
        <v>391826846581.89001</v>
      </c>
      <c r="D4" s="104">
        <v>389598069643.7901</v>
      </c>
      <c r="E4" s="104">
        <v>386910649743.87994</v>
      </c>
      <c r="F4" s="104">
        <v>386910649743.87994</v>
      </c>
      <c r="G4" s="104">
        <v>375145141203.6283</v>
      </c>
      <c r="H4" s="104">
        <v>372587304659.86005</v>
      </c>
      <c r="I4" s="104">
        <v>367445238143.47998</v>
      </c>
      <c r="J4" s="104">
        <v>363697756606.80829</v>
      </c>
      <c r="K4" s="104">
        <v>358756134715.60413</v>
      </c>
    </row>
    <row r="5" spans="2:24" s="131" customFormat="1">
      <c r="B5" s="103" t="s">
        <v>215</v>
      </c>
      <c r="C5" s="106">
        <v>322258288651.66992</v>
      </c>
      <c r="D5" s="106">
        <v>322698733194.35699</v>
      </c>
      <c r="E5" s="106">
        <v>333853535702.37933</v>
      </c>
      <c r="F5" s="106">
        <v>333853535702.37933</v>
      </c>
      <c r="G5" s="106">
        <v>333341872663.59253</v>
      </c>
      <c r="H5" s="106">
        <v>327170356300.51538</v>
      </c>
      <c r="I5" s="106">
        <v>325650399194.66595</v>
      </c>
      <c r="J5" s="106">
        <v>325873301139.4115</v>
      </c>
      <c r="K5" s="106">
        <v>325559432299.45282</v>
      </c>
    </row>
    <row r="6" spans="2:24" s="131" customFormat="1">
      <c r="B6" s="103" t="s">
        <v>236</v>
      </c>
      <c r="C6" s="104">
        <v>45741836714.209999</v>
      </c>
      <c r="D6" s="104">
        <v>45768635331.299995</v>
      </c>
      <c r="E6" s="104">
        <v>45775630302.32</v>
      </c>
      <c r="F6" s="104">
        <v>45775630302.32</v>
      </c>
      <c r="G6" s="104">
        <v>45836329909.319992</v>
      </c>
      <c r="H6" s="104">
        <v>45845894907.309998</v>
      </c>
      <c r="I6" s="104">
        <v>45906482780.219994</v>
      </c>
      <c r="J6" s="104">
        <v>45441254320.619995</v>
      </c>
      <c r="K6" s="104">
        <v>45471708137.050003</v>
      </c>
    </row>
    <row r="7" spans="2:24" s="131" customFormat="1">
      <c r="B7" s="103" t="s">
        <v>246</v>
      </c>
      <c r="C7" s="105">
        <v>30447741959.920101</v>
      </c>
      <c r="D7" s="105">
        <v>30361631677.880428</v>
      </c>
      <c r="E7" s="105">
        <v>30236302038.614044</v>
      </c>
      <c r="F7" s="105">
        <v>30236302038.614044</v>
      </c>
      <c r="G7" s="105">
        <v>29488176136.809769</v>
      </c>
      <c r="H7" s="105">
        <v>29481224740.193726</v>
      </c>
      <c r="I7" s="105">
        <v>29320313758.282204</v>
      </c>
      <c r="J7" s="105">
        <v>29225566515.922413</v>
      </c>
      <c r="K7" s="105">
        <v>29123241376.55814</v>
      </c>
    </row>
    <row r="8" spans="2:24" s="327" customFormat="1">
      <c r="B8" s="103" t="s">
        <v>73</v>
      </c>
      <c r="C8" s="104">
        <v>2906435066.7399998</v>
      </c>
      <c r="D8" s="104">
        <v>2901478268.02</v>
      </c>
      <c r="E8" s="104">
        <v>2898104930.2599998</v>
      </c>
      <c r="F8" s="104">
        <v>2898104930.2599998</v>
      </c>
      <c r="G8" s="104">
        <v>2818765809.2600002</v>
      </c>
      <c r="H8" s="104">
        <v>2818289248.1300001</v>
      </c>
      <c r="I8" s="104">
        <v>2818847145.04</v>
      </c>
      <c r="J8" s="104">
        <v>2797748732.5599999</v>
      </c>
      <c r="K8" s="104">
        <v>2807498589.54</v>
      </c>
    </row>
    <row r="9" spans="2:24">
      <c r="B9" s="103" t="s">
        <v>229</v>
      </c>
      <c r="C9" s="330">
        <v>19590844185.959999</v>
      </c>
      <c r="D9" s="330">
        <v>19395987419.510006</v>
      </c>
      <c r="E9" s="330">
        <v>19464545301.919998</v>
      </c>
      <c r="F9" s="330">
        <v>19464545301.919998</v>
      </c>
      <c r="G9" s="330">
        <v>19407822854.599998</v>
      </c>
      <c r="H9" s="330">
        <v>19409938016.499996</v>
      </c>
      <c r="I9" s="330">
        <v>19533895686.860004</v>
      </c>
      <c r="J9" s="330">
        <v>19488439479.509998</v>
      </c>
      <c r="K9" s="330">
        <v>19804591061.689999</v>
      </c>
    </row>
    <row r="10" spans="2:24" s="2" customFormat="1">
      <c r="B10" s="107" t="s">
        <v>1</v>
      </c>
      <c r="C10" s="108">
        <f t="shared" ref="C10:E10" si="0">SUM(C2:C9)</f>
        <v>1389466147517.0203</v>
      </c>
      <c r="D10" s="108">
        <f t="shared" si="0"/>
        <v>1386861381360.0486</v>
      </c>
      <c r="E10" s="108">
        <f t="shared" si="0"/>
        <v>1402709351821.3696</v>
      </c>
      <c r="F10" s="108">
        <f t="shared" ref="F10:I10" si="1">SUM(F2:F9)</f>
        <v>1402709351821.3696</v>
      </c>
      <c r="G10" s="108">
        <f t="shared" si="1"/>
        <v>1399100578478.8164</v>
      </c>
      <c r="H10" s="108">
        <f t="shared" si="1"/>
        <v>1393091533920.209</v>
      </c>
      <c r="I10" s="108">
        <f t="shared" si="1"/>
        <v>1387341791742.134</v>
      </c>
      <c r="J10" s="108">
        <f t="shared" ref="J10:K10" si="2">SUM(J2:J9)</f>
        <v>1384120833399.6692</v>
      </c>
      <c r="K10" s="108">
        <f t="shared" si="2"/>
        <v>1374458022985.5962</v>
      </c>
      <c r="L10" s="126"/>
      <c r="M10" s="126"/>
      <c r="N10" s="126"/>
      <c r="O10" s="126"/>
      <c r="P10" s="126"/>
      <c r="Q10" s="126"/>
      <c r="R10" s="126"/>
      <c r="S10" s="126"/>
      <c r="T10" s="126"/>
      <c r="U10" s="126"/>
      <c r="V10" s="126"/>
      <c r="W10" s="126"/>
      <c r="X10" s="126"/>
    </row>
    <row r="11" spans="2:24">
      <c r="C11" s="8"/>
      <c r="D11" s="8"/>
      <c r="E11" s="8"/>
      <c r="F11" s="8"/>
      <c r="G11" s="8"/>
      <c r="H11" s="8"/>
      <c r="I11" s="8"/>
    </row>
    <row r="12" spans="2:24">
      <c r="B12" s="93" t="s">
        <v>125</v>
      </c>
      <c r="C12" s="94" t="s">
        <v>124</v>
      </c>
      <c r="D12" s="95">
        <f>(C10+D10)/2</f>
        <v>1388163764438.5344</v>
      </c>
      <c r="E12" s="96">
        <f t="shared" ref="E12:K12" si="3">(D10+E10)/2</f>
        <v>1394785366590.709</v>
      </c>
      <c r="F12" s="96">
        <f t="shared" si="3"/>
        <v>1402709351821.3696</v>
      </c>
      <c r="G12" s="96">
        <f t="shared" si="3"/>
        <v>1400904965150.093</v>
      </c>
      <c r="H12" s="96">
        <f>(G10+H10)/2</f>
        <v>1396096056199.5127</v>
      </c>
      <c r="I12" s="96">
        <f t="shared" si="3"/>
        <v>1390216662831.1714</v>
      </c>
      <c r="J12" s="96">
        <f t="shared" si="3"/>
        <v>1385731312570.9016</v>
      </c>
      <c r="K12" s="96">
        <f t="shared" si="3"/>
        <v>1379289428192.6328</v>
      </c>
    </row>
    <row r="13" spans="2:24">
      <c r="B13" s="9"/>
      <c r="C13" s="12"/>
      <c r="D13" s="12"/>
      <c r="E13" s="12"/>
      <c r="F13" s="12"/>
      <c r="G13" s="12"/>
      <c r="H13" s="12"/>
      <c r="I13" s="12"/>
    </row>
    <row r="14" spans="2:24">
      <c r="B14" s="9"/>
      <c r="C14" s="12"/>
      <c r="D14" s="12"/>
      <c r="E14" s="12"/>
      <c r="F14" s="12"/>
      <c r="G14" s="12"/>
      <c r="H14" s="329"/>
      <c r="I14" s="111"/>
      <c r="J14" s="110"/>
    </row>
    <row r="15" spans="2:24">
      <c r="B15" s="9"/>
      <c r="C15" s="12"/>
      <c r="D15" s="12"/>
      <c r="E15" s="12"/>
      <c r="F15" s="12"/>
      <c r="G15" s="12"/>
      <c r="H15" s="12"/>
      <c r="I15" s="12"/>
    </row>
    <row r="16" spans="2:24">
      <c r="B16" s="9"/>
      <c r="C16" s="12"/>
      <c r="D16" s="12"/>
      <c r="E16" s="12"/>
      <c r="F16" s="12"/>
      <c r="G16" s="12"/>
      <c r="H16" s="12"/>
      <c r="I16" s="12"/>
      <c r="J16" s="111"/>
    </row>
    <row r="17" spans="2:10">
      <c r="B17" s="9"/>
      <c r="C17" s="12"/>
      <c r="D17" s="12"/>
      <c r="E17" s="12"/>
      <c r="F17" s="12"/>
      <c r="G17" s="12"/>
      <c r="H17" s="12"/>
      <c r="I17" s="12"/>
    </row>
    <row r="18" spans="2:10">
      <c r="B18" s="9"/>
      <c r="C18" s="10"/>
      <c r="D18" s="10"/>
      <c r="E18" s="10"/>
      <c r="F18" s="10"/>
      <c r="G18" s="10"/>
      <c r="H18" s="10"/>
      <c r="I18" s="10"/>
    </row>
    <row r="19" spans="2:10">
      <c r="B19" s="9"/>
      <c r="C19" s="11"/>
      <c r="D19" s="11"/>
      <c r="E19" s="9"/>
      <c r="F19" s="9"/>
      <c r="G19" s="9"/>
      <c r="H19" s="9"/>
      <c r="I19" s="9"/>
    </row>
    <row r="20" spans="2:10">
      <c r="B20" s="9"/>
      <c r="C20" s="11"/>
      <c r="D20" s="11"/>
      <c r="E20" s="9"/>
      <c r="F20" s="9"/>
      <c r="G20" s="9"/>
      <c r="H20" s="9"/>
      <c r="I20" s="9"/>
      <c r="J20" s="112"/>
    </row>
    <row r="21" spans="2:10">
      <c r="B21" s="9"/>
      <c r="C21" s="11"/>
      <c r="D21" s="11"/>
      <c r="E21" s="9"/>
      <c r="F21" s="9"/>
      <c r="G21" s="9"/>
      <c r="H21" s="9"/>
      <c r="I21" s="9"/>
    </row>
    <row r="22" spans="2:10">
      <c r="C22" s="1"/>
      <c r="D22" s="1"/>
    </row>
    <row r="23" spans="2:10">
      <c r="C23" s="1"/>
      <c r="D23" s="1"/>
    </row>
  </sheetData>
  <pageMargins left="0.18" right="0.24" top="0.59" bottom="0.75" header="0.25" footer="0.3"/>
  <pageSetup scale="7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182"/>
  <sheetViews>
    <sheetView zoomScaleNormal="100" workbookViewId="0">
      <pane xSplit="1" ySplit="8" topLeftCell="AC9" activePane="bottomRight" state="frozen"/>
      <selection pane="topRight" activeCell="E1" sqref="E1"/>
      <selection pane="bottomLeft" activeCell="A8" sqref="A8"/>
      <selection pane="bottomRight" activeCell="AO181" sqref="AO181:AO182"/>
    </sheetView>
  </sheetViews>
  <sheetFormatPr defaultColWidth="8.85546875" defaultRowHeight="15"/>
  <cols>
    <col min="1" max="1" width="37.140625" customWidth="1"/>
    <col min="2" max="2" width="18.5703125" style="347" customWidth="1"/>
    <col min="3" max="3" width="9.28515625" style="347" customWidth="1"/>
    <col min="4" max="4" width="19.7109375" style="347" customWidth="1"/>
    <col min="5" max="5" width="10.42578125" style="347" customWidth="1"/>
    <col min="6" max="7" width="9.28515625" style="347" customWidth="1"/>
    <col min="8" max="8" width="20.85546875" style="347" customWidth="1"/>
    <col min="9" max="9" width="10.140625" style="347" customWidth="1"/>
    <col min="10" max="11" width="9.28515625" style="347" customWidth="1"/>
    <col min="12" max="12" width="21.140625" style="347" customWidth="1"/>
    <col min="13" max="13" width="10.42578125" style="347" customWidth="1"/>
    <col min="14" max="15" width="9.28515625" style="347" customWidth="1"/>
    <col min="16" max="16" width="20.28515625" style="347" customWidth="1"/>
    <col min="17" max="19" width="9.28515625" style="347" customWidth="1"/>
    <col min="20" max="20" width="20.140625" style="347" customWidth="1"/>
    <col min="21" max="21" width="10.28515625" style="347" customWidth="1"/>
    <col min="22" max="23" width="9.28515625" style="347" customWidth="1"/>
    <col min="24" max="24" width="21" style="347" customWidth="1"/>
    <col min="25" max="27" width="9.28515625" style="347" customWidth="1"/>
    <col min="28" max="28" width="20.140625" style="347" customWidth="1"/>
    <col min="29" max="31" width="9.28515625" style="347" customWidth="1"/>
    <col min="32" max="32" width="21.42578125" style="347" customWidth="1"/>
    <col min="33" max="35" width="9.28515625" style="347" customWidth="1"/>
    <col min="36" max="36" width="8.28515625" customWidth="1"/>
    <col min="37" max="37" width="9" customWidth="1"/>
    <col min="38" max="38" width="7.28515625" customWidth="1"/>
    <col min="39" max="39" width="7.140625" customWidth="1"/>
    <col min="40" max="40" width="6.85546875" customWidth="1"/>
    <col min="41" max="41" width="7" customWidth="1"/>
    <col min="43" max="43" width="13.42578125" hidden="1" customWidth="1"/>
    <col min="44" max="44" width="9.7109375" hidden="1" customWidth="1"/>
    <col min="45" max="46" width="6.42578125" hidden="1" customWidth="1"/>
    <col min="47" max="47" width="10.7109375" customWidth="1"/>
  </cols>
  <sheetData>
    <row r="1" spans="1:49" s="131" customFormat="1" ht="51" customHeight="1" thickBot="1">
      <c r="A1" s="493" t="s">
        <v>78</v>
      </c>
      <c r="B1" s="494"/>
      <c r="C1" s="494"/>
      <c r="D1" s="494"/>
      <c r="E1" s="494"/>
      <c r="F1" s="494"/>
      <c r="G1" s="494"/>
      <c r="H1" s="494"/>
      <c r="I1" s="494"/>
      <c r="J1" s="494"/>
      <c r="K1" s="494"/>
      <c r="L1" s="494"/>
      <c r="M1" s="494"/>
      <c r="N1" s="494"/>
      <c r="O1" s="494"/>
      <c r="P1" s="494"/>
      <c r="Q1" s="494"/>
      <c r="R1" s="494"/>
      <c r="S1" s="494"/>
      <c r="T1" s="494"/>
      <c r="U1" s="494"/>
      <c r="V1" s="494"/>
      <c r="W1" s="494"/>
      <c r="X1" s="494"/>
      <c r="Y1" s="494"/>
      <c r="Z1" s="494"/>
      <c r="AA1" s="494"/>
      <c r="AB1" s="494"/>
      <c r="AC1" s="494"/>
      <c r="AD1" s="494"/>
      <c r="AE1" s="494"/>
      <c r="AF1" s="494"/>
      <c r="AG1" s="494"/>
      <c r="AH1" s="494"/>
      <c r="AI1" s="494"/>
      <c r="AJ1" s="494"/>
      <c r="AK1" s="494"/>
      <c r="AL1" s="494"/>
      <c r="AM1" s="494"/>
      <c r="AN1" s="494"/>
      <c r="AO1" s="495"/>
    </row>
    <row r="2" spans="1:49" ht="30.75" customHeight="1">
      <c r="A2" s="226"/>
      <c r="B2" s="492" t="s">
        <v>263</v>
      </c>
      <c r="C2" s="492"/>
      <c r="D2" s="492" t="s">
        <v>266</v>
      </c>
      <c r="E2" s="492"/>
      <c r="F2" s="492" t="s">
        <v>69</v>
      </c>
      <c r="G2" s="492"/>
      <c r="H2" s="492" t="s">
        <v>268</v>
      </c>
      <c r="I2" s="492"/>
      <c r="J2" s="492" t="s">
        <v>69</v>
      </c>
      <c r="K2" s="492"/>
      <c r="L2" s="492" t="s">
        <v>269</v>
      </c>
      <c r="M2" s="492"/>
      <c r="N2" s="492" t="s">
        <v>69</v>
      </c>
      <c r="O2" s="492"/>
      <c r="P2" s="492" t="s">
        <v>270</v>
      </c>
      <c r="Q2" s="492"/>
      <c r="R2" s="492" t="s">
        <v>69</v>
      </c>
      <c r="S2" s="492"/>
      <c r="T2" s="492" t="s">
        <v>274</v>
      </c>
      <c r="U2" s="492"/>
      <c r="V2" s="492" t="s">
        <v>69</v>
      </c>
      <c r="W2" s="492"/>
      <c r="X2" s="492" t="s">
        <v>275</v>
      </c>
      <c r="Y2" s="492"/>
      <c r="Z2" s="492" t="s">
        <v>69</v>
      </c>
      <c r="AA2" s="492"/>
      <c r="AB2" s="492" t="s">
        <v>277</v>
      </c>
      <c r="AC2" s="492"/>
      <c r="AD2" s="492" t="s">
        <v>69</v>
      </c>
      <c r="AE2" s="492"/>
      <c r="AF2" s="492" t="s">
        <v>280</v>
      </c>
      <c r="AG2" s="492"/>
      <c r="AH2" s="492" t="s">
        <v>69</v>
      </c>
      <c r="AI2" s="492"/>
      <c r="AJ2" s="492" t="s">
        <v>86</v>
      </c>
      <c r="AK2" s="492"/>
      <c r="AL2" s="492" t="s">
        <v>87</v>
      </c>
      <c r="AM2" s="492"/>
      <c r="AN2" s="492" t="s">
        <v>77</v>
      </c>
      <c r="AO2" s="496"/>
      <c r="AP2" s="16"/>
      <c r="AQ2" s="489" t="s">
        <v>91</v>
      </c>
      <c r="AR2" s="490"/>
      <c r="AS2" s="16"/>
      <c r="AT2" s="16"/>
    </row>
    <row r="3" spans="1:49" ht="14.25" customHeight="1">
      <c r="A3" s="227" t="s">
        <v>3</v>
      </c>
      <c r="B3" s="215" t="s">
        <v>65</v>
      </c>
      <c r="C3" s="216" t="s">
        <v>4</v>
      </c>
      <c r="D3" s="215" t="s">
        <v>65</v>
      </c>
      <c r="E3" s="216" t="s">
        <v>4</v>
      </c>
      <c r="F3" s="222" t="s">
        <v>65</v>
      </c>
      <c r="G3" s="223" t="s">
        <v>4</v>
      </c>
      <c r="H3" s="215" t="s">
        <v>65</v>
      </c>
      <c r="I3" s="216" t="s">
        <v>4</v>
      </c>
      <c r="J3" s="222" t="s">
        <v>65</v>
      </c>
      <c r="K3" s="223" t="s">
        <v>4</v>
      </c>
      <c r="L3" s="215" t="s">
        <v>65</v>
      </c>
      <c r="M3" s="216" t="s">
        <v>4</v>
      </c>
      <c r="N3" s="222" t="s">
        <v>65</v>
      </c>
      <c r="O3" s="223" t="s">
        <v>4</v>
      </c>
      <c r="P3" s="215" t="s">
        <v>65</v>
      </c>
      <c r="Q3" s="216" t="s">
        <v>4</v>
      </c>
      <c r="R3" s="222" t="s">
        <v>65</v>
      </c>
      <c r="S3" s="223" t="s">
        <v>4</v>
      </c>
      <c r="T3" s="215" t="s">
        <v>65</v>
      </c>
      <c r="U3" s="216" t="s">
        <v>4</v>
      </c>
      <c r="V3" s="222" t="s">
        <v>65</v>
      </c>
      <c r="W3" s="223" t="s">
        <v>4</v>
      </c>
      <c r="X3" s="215" t="s">
        <v>65</v>
      </c>
      <c r="Y3" s="216" t="s">
        <v>4</v>
      </c>
      <c r="Z3" s="222" t="s">
        <v>65</v>
      </c>
      <c r="AA3" s="223" t="s">
        <v>4</v>
      </c>
      <c r="AB3" s="215" t="s">
        <v>65</v>
      </c>
      <c r="AC3" s="216" t="s">
        <v>4</v>
      </c>
      <c r="AD3" s="222" t="s">
        <v>65</v>
      </c>
      <c r="AE3" s="223" t="s">
        <v>4</v>
      </c>
      <c r="AF3" s="215" t="s">
        <v>65</v>
      </c>
      <c r="AG3" s="216" t="s">
        <v>4</v>
      </c>
      <c r="AH3" s="222" t="s">
        <v>65</v>
      </c>
      <c r="AI3" s="223" t="s">
        <v>4</v>
      </c>
      <c r="AJ3" s="222" t="s">
        <v>65</v>
      </c>
      <c r="AK3" s="223" t="s">
        <v>4</v>
      </c>
      <c r="AL3" s="222" t="s">
        <v>65</v>
      </c>
      <c r="AM3" s="223" t="s">
        <v>4</v>
      </c>
      <c r="AN3" s="222" t="s">
        <v>65</v>
      </c>
      <c r="AO3" s="224" t="s">
        <v>4</v>
      </c>
      <c r="AP3" s="16"/>
      <c r="AQ3" s="19" t="s">
        <v>65</v>
      </c>
      <c r="AR3" s="20" t="s">
        <v>4</v>
      </c>
      <c r="AS3" s="16"/>
      <c r="AT3" s="16"/>
    </row>
    <row r="4" spans="1:49">
      <c r="A4" s="228" t="s">
        <v>0</v>
      </c>
      <c r="B4" s="69" t="s">
        <v>5</v>
      </c>
      <c r="C4" s="69" t="s">
        <v>5</v>
      </c>
      <c r="D4" s="69" t="s">
        <v>5</v>
      </c>
      <c r="E4" s="69" t="s">
        <v>5</v>
      </c>
      <c r="F4" s="21" t="s">
        <v>85</v>
      </c>
      <c r="G4" s="21" t="s">
        <v>85</v>
      </c>
      <c r="H4" s="69" t="s">
        <v>5</v>
      </c>
      <c r="I4" s="69" t="s">
        <v>5</v>
      </c>
      <c r="J4" s="21" t="s">
        <v>85</v>
      </c>
      <c r="K4" s="21" t="s">
        <v>85</v>
      </c>
      <c r="L4" s="69" t="s">
        <v>5</v>
      </c>
      <c r="M4" s="69" t="s">
        <v>5</v>
      </c>
      <c r="N4" s="21" t="s">
        <v>85</v>
      </c>
      <c r="O4" s="21" t="s">
        <v>85</v>
      </c>
      <c r="P4" s="69" t="s">
        <v>5</v>
      </c>
      <c r="Q4" s="69" t="s">
        <v>5</v>
      </c>
      <c r="R4" s="21" t="s">
        <v>85</v>
      </c>
      <c r="S4" s="21" t="s">
        <v>85</v>
      </c>
      <c r="T4" s="69" t="s">
        <v>5</v>
      </c>
      <c r="U4" s="69" t="s">
        <v>5</v>
      </c>
      <c r="V4" s="21" t="s">
        <v>85</v>
      </c>
      <c r="W4" s="21" t="s">
        <v>85</v>
      </c>
      <c r="X4" s="69" t="s">
        <v>5</v>
      </c>
      <c r="Y4" s="69" t="s">
        <v>5</v>
      </c>
      <c r="Z4" s="21" t="s">
        <v>85</v>
      </c>
      <c r="AA4" s="21" t="s">
        <v>85</v>
      </c>
      <c r="AB4" s="69" t="s">
        <v>5</v>
      </c>
      <c r="AC4" s="69" t="s">
        <v>5</v>
      </c>
      <c r="AD4" s="21" t="s">
        <v>85</v>
      </c>
      <c r="AE4" s="21" t="s">
        <v>85</v>
      </c>
      <c r="AF4" s="69" t="s">
        <v>5</v>
      </c>
      <c r="AG4" s="69" t="s">
        <v>5</v>
      </c>
      <c r="AH4" s="21" t="s">
        <v>85</v>
      </c>
      <c r="AI4" s="21" t="s">
        <v>85</v>
      </c>
      <c r="AJ4" s="22" t="s">
        <v>85</v>
      </c>
      <c r="AK4" s="22" t="s">
        <v>85</v>
      </c>
      <c r="AL4" s="23" t="s">
        <v>85</v>
      </c>
      <c r="AM4" s="23" t="s">
        <v>85</v>
      </c>
      <c r="AN4" s="17" t="s">
        <v>85</v>
      </c>
      <c r="AO4" s="18" t="s">
        <v>85</v>
      </c>
      <c r="AP4" s="16"/>
      <c r="AQ4" s="24" t="s">
        <v>5</v>
      </c>
      <c r="AR4" s="24" t="s">
        <v>5</v>
      </c>
      <c r="AS4" s="16"/>
      <c r="AT4" s="16"/>
    </row>
    <row r="5" spans="1:49">
      <c r="A5" s="229" t="s">
        <v>7</v>
      </c>
      <c r="B5" s="418">
        <v>7086367035.9499998</v>
      </c>
      <c r="C5" s="417">
        <v>11953.36</v>
      </c>
      <c r="D5" s="418">
        <v>7010075196.71</v>
      </c>
      <c r="E5" s="417">
        <v>11848.07</v>
      </c>
      <c r="F5" s="25">
        <f t="shared" ref="F5:F19" si="0">((D5-B5)/B5)</f>
        <v>-1.0766001655426823E-2</v>
      </c>
      <c r="G5" s="25">
        <f t="shared" ref="G5:G19" si="1">((E5-C5)/C5)</f>
        <v>-8.8084019890642355E-3</v>
      </c>
      <c r="H5" s="418">
        <v>7007549850.9300003</v>
      </c>
      <c r="I5" s="417">
        <v>11864.65</v>
      </c>
      <c r="J5" s="25">
        <f t="shared" ref="J5:J19" si="2">((H5-D5)/D5)</f>
        <v>-3.6024517699680879E-4</v>
      </c>
      <c r="K5" s="25">
        <f t="shared" ref="K5:K19" si="3">((I5-E5)/E5)</f>
        <v>1.3993840346993162E-3</v>
      </c>
      <c r="L5" s="418">
        <v>6958904269.5200005</v>
      </c>
      <c r="M5" s="417">
        <v>11793.09</v>
      </c>
      <c r="N5" s="25">
        <f t="shared" ref="N5:N19" si="4">((L5-H5)/H5)</f>
        <v>-6.9418816055291984E-3</v>
      </c>
      <c r="O5" s="25">
        <f t="shared" ref="O5:O19" si="5">((M5-I5)/I5)</f>
        <v>-6.0313620713632089E-3</v>
      </c>
      <c r="P5" s="418">
        <v>6796219709.54</v>
      </c>
      <c r="Q5" s="417">
        <v>11548.94</v>
      </c>
      <c r="R5" s="25">
        <f t="shared" ref="R5:R19" si="6">((P5-L5)/L5)</f>
        <v>-2.3377898829929137E-2</v>
      </c>
      <c r="S5" s="25">
        <f t="shared" ref="S5:S19" si="7">((Q5-M5)/M5)</f>
        <v>-2.0702801386235467E-2</v>
      </c>
      <c r="T5" s="418">
        <v>6805244522.6899996</v>
      </c>
      <c r="U5" s="417">
        <v>11593.38</v>
      </c>
      <c r="V5" s="25">
        <f t="shared" ref="V5:V19" si="8">((T5-P5)/P5)</f>
        <v>1.3279166265521543E-3</v>
      </c>
      <c r="W5" s="25">
        <f t="shared" ref="W5:W19" si="9">((U5-Q5)/Q5)</f>
        <v>3.8479721948506693E-3</v>
      </c>
      <c r="X5" s="418">
        <v>6838093380.25</v>
      </c>
      <c r="Y5" s="417">
        <v>11650.72</v>
      </c>
      <c r="Z5" s="25">
        <f t="shared" ref="Z5:Z19" si="10">((X5-T5)/T5)</f>
        <v>4.8269915137473729E-3</v>
      </c>
      <c r="AA5" s="25">
        <f t="shared" ref="AA5:AA19" si="11">((Y5-U5)/U5)</f>
        <v>4.9459260371004961E-3</v>
      </c>
      <c r="AB5" s="418">
        <v>6869680355.7799997</v>
      </c>
      <c r="AC5" s="417">
        <v>11705.74</v>
      </c>
      <c r="AD5" s="25">
        <f t="shared" ref="AD5:AD19" si="12">((AB5-X5)/X5)</f>
        <v>4.6192664787571116E-3</v>
      </c>
      <c r="AE5" s="25">
        <f t="shared" ref="AE5:AE19" si="13">((AC5-Y5)/Y5)</f>
        <v>4.7224549212409568E-3</v>
      </c>
      <c r="AF5" s="418">
        <v>6841340828.8800001</v>
      </c>
      <c r="AG5" s="417">
        <v>11659.29</v>
      </c>
      <c r="AH5" s="25">
        <f t="shared" ref="AH5:AH19" si="14">((AF5-AB5)/AB5)</f>
        <v>-4.1253050261873328E-3</v>
      </c>
      <c r="AI5" s="25">
        <f t="shared" ref="AI5:AI19" si="15">((AG5-AC5)/AC5)</f>
        <v>-3.9681387080183666E-3</v>
      </c>
      <c r="AJ5" s="26">
        <f>AVERAGE(F5,J5,N5,R5,V5,Z5,AD5,AH5)</f>
        <v>-4.3496447093765815E-3</v>
      </c>
      <c r="AK5" s="26">
        <f>AVERAGE(G5,K5,O5,S5,W5,AA5,AE5,AI5)</f>
        <v>-3.0743708708487302E-3</v>
      </c>
      <c r="AL5" s="27">
        <f>((AF5-D5)/D5)</f>
        <v>-2.4070265025001598E-2</v>
      </c>
      <c r="AM5" s="27">
        <f>((AG5-E5)/E5)</f>
        <v>-1.5933396747318241E-2</v>
      </c>
      <c r="AN5" s="28">
        <f>STDEV(F5,J5,N5,R5,V5,Z5,AD5,AH5)</f>
        <v>9.4325889748485894E-3</v>
      </c>
      <c r="AO5" s="85">
        <f>STDEV(G5,K5,O5,S5,W5,AA5,AE5,AI5)</f>
        <v>8.8336391514415545E-3</v>
      </c>
      <c r="AP5" s="29"/>
      <c r="AQ5" s="30">
        <v>7877662528.1199999</v>
      </c>
      <c r="AR5" s="30">
        <v>7704.04</v>
      </c>
      <c r="AS5" s="31" t="e">
        <f>(#REF!/AQ5)-1</f>
        <v>#REF!</v>
      </c>
      <c r="AT5" s="31" t="e">
        <f>(#REF!/AR5)-1</f>
        <v>#REF!</v>
      </c>
    </row>
    <row r="6" spans="1:49">
      <c r="A6" s="229" t="s">
        <v>50</v>
      </c>
      <c r="B6" s="418">
        <v>942291793.59000003</v>
      </c>
      <c r="C6" s="417">
        <v>1.92</v>
      </c>
      <c r="D6" s="418">
        <v>936650944.92999995</v>
      </c>
      <c r="E6" s="417">
        <v>1.91</v>
      </c>
      <c r="F6" s="25">
        <f t="shared" si="0"/>
        <v>-5.9863077428587604E-3</v>
      </c>
      <c r="G6" s="25">
        <f t="shared" si="1"/>
        <v>-5.2083333333333382E-3</v>
      </c>
      <c r="H6" s="418">
        <v>929353461.14999998</v>
      </c>
      <c r="I6" s="417">
        <v>1.89</v>
      </c>
      <c r="J6" s="25">
        <f t="shared" si="2"/>
        <v>-7.7910387209883664E-3</v>
      </c>
      <c r="K6" s="25">
        <f t="shared" si="3"/>
        <v>-1.0471204188481685E-2</v>
      </c>
      <c r="L6" s="418">
        <v>924093587.53999996</v>
      </c>
      <c r="M6" s="417">
        <v>1.88</v>
      </c>
      <c r="N6" s="25">
        <f t="shared" si="4"/>
        <v>-5.6597127248994641E-3</v>
      </c>
      <c r="O6" s="25">
        <f t="shared" si="5"/>
        <v>-5.2910052910052959E-3</v>
      </c>
      <c r="P6" s="418">
        <v>902679726.60000002</v>
      </c>
      <c r="Q6" s="417">
        <v>1.84</v>
      </c>
      <c r="R6" s="25">
        <f t="shared" si="6"/>
        <v>-2.3172827112679241E-2</v>
      </c>
      <c r="S6" s="25">
        <f t="shared" si="7"/>
        <v>-2.1276595744680753E-2</v>
      </c>
      <c r="T6" s="418">
        <v>915085032.13</v>
      </c>
      <c r="U6" s="417">
        <v>1.87</v>
      </c>
      <c r="V6" s="25">
        <f t="shared" si="8"/>
        <v>1.3742754118036233E-2</v>
      </c>
      <c r="W6" s="25">
        <f t="shared" si="9"/>
        <v>1.630434782608697E-2</v>
      </c>
      <c r="X6" s="418">
        <v>897128762.24000001</v>
      </c>
      <c r="Y6" s="417">
        <v>1.83</v>
      </c>
      <c r="Z6" s="25">
        <f t="shared" si="10"/>
        <v>-1.9622515131958861E-2</v>
      </c>
      <c r="AA6" s="25">
        <f t="shared" si="11"/>
        <v>-2.1390374331550818E-2</v>
      </c>
      <c r="AB6" s="418">
        <v>896466350.45000005</v>
      </c>
      <c r="AC6" s="417">
        <v>1.83</v>
      </c>
      <c r="AD6" s="25">
        <f t="shared" si="12"/>
        <v>-7.3836869118543917E-4</v>
      </c>
      <c r="AE6" s="25">
        <f t="shared" si="13"/>
        <v>0</v>
      </c>
      <c r="AF6" s="418">
        <v>902554828.66999996</v>
      </c>
      <c r="AG6" s="417">
        <v>1.84</v>
      </c>
      <c r="AH6" s="25">
        <f t="shared" si="14"/>
        <v>6.7916416683611947E-3</v>
      </c>
      <c r="AI6" s="25">
        <f t="shared" si="15"/>
        <v>5.4644808743169442E-3</v>
      </c>
      <c r="AJ6" s="26">
        <f t="shared" ref="AJ6:AJ69" si="16">AVERAGE(F6,J6,N6,R6,V6,Z6,AD6,AH6)</f>
        <v>-5.3045467922715871E-3</v>
      </c>
      <c r="AK6" s="26">
        <f t="shared" ref="AK6:AK69" si="17">AVERAGE(G6,K6,O6,S6,W6,AA6,AE6,AI6)</f>
        <v>-5.2335855235809969E-3</v>
      </c>
      <c r="AL6" s="27">
        <f t="shared" ref="AL6:AL69" si="18">((AF6-D6)/D6)</f>
        <v>-3.6402158610482307E-2</v>
      </c>
      <c r="AM6" s="27">
        <f t="shared" ref="AM6:AM69" si="19">((AG6-E6)/E6)</f>
        <v>-3.6649214659685785E-2</v>
      </c>
      <c r="AN6" s="28">
        <f t="shared" ref="AN6:AN69" si="20">STDEV(F6,J6,N6,R6,V6,Z6,AD6,AH6)</f>
        <v>1.231155480272653E-2</v>
      </c>
      <c r="AO6" s="85">
        <f t="shared" ref="AO6:AO69" si="21">STDEV(G6,K6,O6,S6,W6,AA6,AE6,AI6)</f>
        <v>1.2826190841859359E-2</v>
      </c>
      <c r="AP6" s="32"/>
      <c r="AQ6" s="33">
        <v>486981928.81999999</v>
      </c>
      <c r="AR6" s="34">
        <v>0.95</v>
      </c>
      <c r="AS6" s="31" t="e">
        <f>(#REF!/AQ6)-1</f>
        <v>#REF!</v>
      </c>
      <c r="AT6" s="31" t="e">
        <f>(#REF!/AR6)-1</f>
        <v>#REF!</v>
      </c>
    </row>
    <row r="7" spans="1:49">
      <c r="A7" s="229" t="s">
        <v>12</v>
      </c>
      <c r="B7" s="418">
        <v>249004706.25999999</v>
      </c>
      <c r="C7" s="417">
        <v>127.65</v>
      </c>
      <c r="D7" s="418">
        <v>243863306.13</v>
      </c>
      <c r="E7" s="417">
        <v>125.04</v>
      </c>
      <c r="F7" s="25">
        <f t="shared" si="0"/>
        <v>-2.0647803036427621E-2</v>
      </c>
      <c r="G7" s="25">
        <f t="shared" si="1"/>
        <v>-2.0446533490011746E-2</v>
      </c>
      <c r="H7" s="418">
        <v>246479171.25</v>
      </c>
      <c r="I7" s="417">
        <v>126.39</v>
      </c>
      <c r="J7" s="25">
        <f t="shared" si="2"/>
        <v>1.0726768046872641E-2</v>
      </c>
      <c r="K7" s="25">
        <f t="shared" si="3"/>
        <v>1.0796545105566173E-2</v>
      </c>
      <c r="L7" s="418">
        <v>246754951.99000001</v>
      </c>
      <c r="M7" s="417">
        <v>126.5</v>
      </c>
      <c r="N7" s="25">
        <f t="shared" si="4"/>
        <v>1.1188805066221577E-3</v>
      </c>
      <c r="O7" s="25">
        <f t="shared" si="5"/>
        <v>8.7032201914707995E-4</v>
      </c>
      <c r="P7" s="418">
        <v>242323586.80000001</v>
      </c>
      <c r="Q7" s="417">
        <v>124.2</v>
      </c>
      <c r="R7" s="25">
        <f t="shared" si="6"/>
        <v>-1.7958566400643434E-2</v>
      </c>
      <c r="S7" s="25">
        <f t="shared" si="7"/>
        <v>-1.818181818181816E-2</v>
      </c>
      <c r="T7" s="418">
        <v>242518187.94</v>
      </c>
      <c r="U7" s="417">
        <v>124.3</v>
      </c>
      <c r="V7" s="25">
        <f t="shared" si="8"/>
        <v>8.0306313788842314E-4</v>
      </c>
      <c r="W7" s="25">
        <f t="shared" si="9"/>
        <v>8.0515297906597679E-4</v>
      </c>
      <c r="X7" s="418">
        <v>241894387.34</v>
      </c>
      <c r="Y7" s="417">
        <v>123.97</v>
      </c>
      <c r="Z7" s="25">
        <f t="shared" si="10"/>
        <v>-2.5721806900285966E-3</v>
      </c>
      <c r="AA7" s="25">
        <f t="shared" si="11"/>
        <v>-2.6548672566371547E-3</v>
      </c>
      <c r="AB7" s="418">
        <v>242675236.63</v>
      </c>
      <c r="AC7" s="417">
        <v>124.38</v>
      </c>
      <c r="AD7" s="25">
        <f t="shared" si="12"/>
        <v>3.2280587349984755E-3</v>
      </c>
      <c r="AE7" s="25">
        <f t="shared" si="13"/>
        <v>3.3072517544566961E-3</v>
      </c>
      <c r="AF7" s="418">
        <v>238955247.19999999</v>
      </c>
      <c r="AG7" s="417">
        <v>122.62</v>
      </c>
      <c r="AH7" s="25">
        <f t="shared" si="14"/>
        <v>-1.5329085413324511E-2</v>
      </c>
      <c r="AI7" s="25">
        <f t="shared" si="15"/>
        <v>-1.4150184917189185E-2</v>
      </c>
      <c r="AJ7" s="26">
        <f t="shared" si="16"/>
        <v>-5.0788581392553081E-3</v>
      </c>
      <c r="AK7" s="26">
        <f t="shared" si="17"/>
        <v>-4.9567664984275402E-3</v>
      </c>
      <c r="AL7" s="27">
        <f t="shared" si="18"/>
        <v>-2.0126270769836901E-2</v>
      </c>
      <c r="AM7" s="27">
        <f t="shared" si="19"/>
        <v>-1.9353806781829828E-2</v>
      </c>
      <c r="AN7" s="28">
        <f t="shared" si="20"/>
        <v>1.1410904374066853E-2</v>
      </c>
      <c r="AO7" s="85">
        <f t="shared" si="21"/>
        <v>1.126478746649425E-2</v>
      </c>
      <c r="AP7" s="32"/>
      <c r="AQ7" s="30">
        <v>204065067.03999999</v>
      </c>
      <c r="AR7" s="34">
        <v>105.02</v>
      </c>
      <c r="AS7" s="31" t="e">
        <f>(#REF!/AQ7)-1</f>
        <v>#REF!</v>
      </c>
      <c r="AT7" s="31" t="e">
        <f>(#REF!/AR7)-1</f>
        <v>#REF!</v>
      </c>
    </row>
    <row r="8" spans="1:49">
      <c r="A8" s="229" t="s">
        <v>14</v>
      </c>
      <c r="B8" s="418">
        <v>711919191.57000005</v>
      </c>
      <c r="C8" s="417">
        <v>19.489999999999998</v>
      </c>
      <c r="D8" s="418">
        <v>703963673.5</v>
      </c>
      <c r="E8" s="417">
        <v>18.68</v>
      </c>
      <c r="F8" s="25">
        <f t="shared" si="0"/>
        <v>-1.1174748713341603E-2</v>
      </c>
      <c r="G8" s="25">
        <f t="shared" si="1"/>
        <v>-4.1559774243201578E-2</v>
      </c>
      <c r="H8" s="418">
        <v>703248565.20000005</v>
      </c>
      <c r="I8" s="417">
        <v>18.66</v>
      </c>
      <c r="J8" s="25">
        <f t="shared" si="2"/>
        <v>-1.0158312522641161E-3</v>
      </c>
      <c r="K8" s="25">
        <f t="shared" si="3"/>
        <v>-1.0706638115631465E-3</v>
      </c>
      <c r="L8" s="418">
        <v>694241627.50999999</v>
      </c>
      <c r="M8" s="417">
        <v>18.41</v>
      </c>
      <c r="N8" s="25">
        <f t="shared" si="4"/>
        <v>-1.2807616162627411E-2</v>
      </c>
      <c r="O8" s="25">
        <f t="shared" si="5"/>
        <v>-1.3397642015005359E-2</v>
      </c>
      <c r="P8" s="418">
        <v>679487106.77999997</v>
      </c>
      <c r="Q8" s="417">
        <v>18.03</v>
      </c>
      <c r="R8" s="25">
        <f t="shared" si="6"/>
        <v>-2.1252716842865334E-2</v>
      </c>
      <c r="S8" s="25">
        <f t="shared" si="7"/>
        <v>-2.0640956002172677E-2</v>
      </c>
      <c r="T8" s="418">
        <v>682878315.99000001</v>
      </c>
      <c r="U8" s="417">
        <v>18.12</v>
      </c>
      <c r="V8" s="25">
        <f t="shared" si="8"/>
        <v>4.9908367298837101E-3</v>
      </c>
      <c r="W8" s="25">
        <f t="shared" si="9"/>
        <v>4.9916805324459156E-3</v>
      </c>
      <c r="X8" s="418">
        <v>669237800.5</v>
      </c>
      <c r="Y8" s="417">
        <v>17.75</v>
      </c>
      <c r="Z8" s="25">
        <f t="shared" si="10"/>
        <v>-1.9975030939772525E-2</v>
      </c>
      <c r="AA8" s="25">
        <f t="shared" si="11"/>
        <v>-2.0419426048565174E-2</v>
      </c>
      <c r="AB8" s="418">
        <v>670854317.48000002</v>
      </c>
      <c r="AC8" s="417">
        <v>17.739999999999998</v>
      </c>
      <c r="AD8" s="25">
        <f t="shared" si="12"/>
        <v>2.41545976451463E-3</v>
      </c>
      <c r="AE8" s="25">
        <f t="shared" si="13"/>
        <v>-5.6338028169022891E-4</v>
      </c>
      <c r="AF8" s="418">
        <v>667122357.85000002</v>
      </c>
      <c r="AG8" s="417">
        <v>17.79</v>
      </c>
      <c r="AH8" s="25">
        <f t="shared" si="14"/>
        <v>-5.5629956202991196E-3</v>
      </c>
      <c r="AI8" s="25">
        <f t="shared" si="15"/>
        <v>2.8184892897407392E-3</v>
      </c>
      <c r="AJ8" s="26">
        <f t="shared" si="16"/>
        <v>-8.0478303795964712E-3</v>
      </c>
      <c r="AK8" s="26">
        <f t="shared" si="17"/>
        <v>-1.1230209072501439E-2</v>
      </c>
      <c r="AL8" s="27">
        <f t="shared" si="18"/>
        <v>-5.2334114723321695E-2</v>
      </c>
      <c r="AM8" s="27">
        <f t="shared" si="19"/>
        <v>-4.7644539614561061E-2</v>
      </c>
      <c r="AN8" s="28">
        <f t="shared" si="20"/>
        <v>9.8862893141118003E-3</v>
      </c>
      <c r="AO8" s="85">
        <f t="shared" si="21"/>
        <v>1.5924363094693212E-2</v>
      </c>
      <c r="AP8" s="32"/>
      <c r="AQ8" s="35">
        <v>166618649</v>
      </c>
      <c r="AR8" s="36">
        <v>9.4</v>
      </c>
      <c r="AS8" s="31" t="e">
        <f>(#REF!/AQ8)-1</f>
        <v>#REF!</v>
      </c>
      <c r="AT8" s="31" t="e">
        <f>(#REF!/AR8)-1</f>
        <v>#REF!</v>
      </c>
    </row>
    <row r="9" spans="1:49" s="99" customFormat="1">
      <c r="A9" s="229" t="s">
        <v>18</v>
      </c>
      <c r="B9" s="418">
        <v>411963927.17000002</v>
      </c>
      <c r="C9" s="417">
        <v>194.8622</v>
      </c>
      <c r="D9" s="418">
        <v>404358754.31</v>
      </c>
      <c r="E9" s="417">
        <v>192.7638</v>
      </c>
      <c r="F9" s="25">
        <f t="shared" si="0"/>
        <v>-1.8460773767849055E-2</v>
      </c>
      <c r="G9" s="25">
        <f t="shared" si="1"/>
        <v>-1.0768635476762543E-2</v>
      </c>
      <c r="H9" s="418">
        <v>402311368.50999999</v>
      </c>
      <c r="I9" s="417">
        <v>191.8982</v>
      </c>
      <c r="J9" s="25">
        <f t="shared" si="2"/>
        <v>-5.0632904028346864E-3</v>
      </c>
      <c r="K9" s="25">
        <f t="shared" si="3"/>
        <v>-4.4904696836231732E-3</v>
      </c>
      <c r="L9" s="418">
        <v>400005117.72000003</v>
      </c>
      <c r="M9" s="417">
        <v>190.88720000000001</v>
      </c>
      <c r="N9" s="25">
        <f t="shared" si="4"/>
        <v>-5.7325021625448721E-3</v>
      </c>
      <c r="O9" s="25">
        <f t="shared" si="5"/>
        <v>-5.2684183593175735E-3</v>
      </c>
      <c r="P9" s="418">
        <v>389838875.86000001</v>
      </c>
      <c r="Q9" s="417">
        <v>186.26179999999999</v>
      </c>
      <c r="R9" s="25">
        <f t="shared" si="6"/>
        <v>-2.5415279479289791E-2</v>
      </c>
      <c r="S9" s="25">
        <f t="shared" si="7"/>
        <v>-2.423106420964849E-2</v>
      </c>
      <c r="T9" s="418">
        <v>390029426.39999998</v>
      </c>
      <c r="U9" s="417">
        <v>186.43770000000001</v>
      </c>
      <c r="V9" s="25">
        <f t="shared" si="8"/>
        <v>4.8879306759645204E-4</v>
      </c>
      <c r="W9" s="25">
        <f t="shared" si="9"/>
        <v>9.44369698993636E-4</v>
      </c>
      <c r="X9" s="418">
        <v>379884135.17000002</v>
      </c>
      <c r="Y9" s="417">
        <v>181.7902</v>
      </c>
      <c r="Z9" s="25">
        <f t="shared" si="10"/>
        <v>-2.6011604620814734E-2</v>
      </c>
      <c r="AA9" s="25">
        <f t="shared" si="11"/>
        <v>-2.4927898166518938E-2</v>
      </c>
      <c r="AB9" s="418">
        <v>370520070.30000001</v>
      </c>
      <c r="AC9" s="417">
        <v>177.53630000000001</v>
      </c>
      <c r="AD9" s="25">
        <f t="shared" si="12"/>
        <v>-2.4649791878804152E-2</v>
      </c>
      <c r="AE9" s="25">
        <f t="shared" si="13"/>
        <v>-2.3400051267890059E-2</v>
      </c>
      <c r="AF9" s="418">
        <v>377859104.29000002</v>
      </c>
      <c r="AG9" s="417">
        <v>181.10589999999999</v>
      </c>
      <c r="AH9" s="25">
        <f t="shared" si="14"/>
        <v>1.9807385829485009E-2</v>
      </c>
      <c r="AI9" s="25">
        <f t="shared" si="15"/>
        <v>2.010631065308886E-2</v>
      </c>
      <c r="AJ9" s="26">
        <f t="shared" si="16"/>
        <v>-1.0629632926881979E-2</v>
      </c>
      <c r="AK9" s="26">
        <f t="shared" si="17"/>
        <v>-9.0044821014597844E-3</v>
      </c>
      <c r="AL9" s="27">
        <f t="shared" si="18"/>
        <v>-6.5534997666166842E-2</v>
      </c>
      <c r="AM9" s="27">
        <f t="shared" si="19"/>
        <v>-6.0477641548880093E-2</v>
      </c>
      <c r="AN9" s="28">
        <f t="shared" si="20"/>
        <v>1.6116139147991933E-2</v>
      </c>
      <c r="AO9" s="85">
        <f t="shared" si="21"/>
        <v>1.5475792239009313E-2</v>
      </c>
      <c r="AP9" s="32"/>
      <c r="AQ9" s="35"/>
      <c r="AR9" s="36"/>
      <c r="AS9" s="31"/>
      <c r="AT9" s="31"/>
    </row>
    <row r="10" spans="1:49">
      <c r="A10" s="229" t="s">
        <v>83</v>
      </c>
      <c r="B10" s="417">
        <v>1867468889.79</v>
      </c>
      <c r="C10" s="360">
        <v>0.97650000000000003</v>
      </c>
      <c r="D10" s="417">
        <v>1863952475.01</v>
      </c>
      <c r="E10" s="360">
        <v>0.97470000000000001</v>
      </c>
      <c r="F10" s="25">
        <f t="shared" si="0"/>
        <v>-1.8829843962730743E-3</v>
      </c>
      <c r="G10" s="25">
        <f t="shared" si="1"/>
        <v>-1.8433179723502547E-3</v>
      </c>
      <c r="H10" s="417">
        <v>1858923638.9400001</v>
      </c>
      <c r="I10" s="360">
        <v>0.97209999999999996</v>
      </c>
      <c r="J10" s="25">
        <f t="shared" si="2"/>
        <v>-2.6979422154918158E-3</v>
      </c>
      <c r="K10" s="25">
        <f t="shared" si="3"/>
        <v>-2.6674874320304163E-3</v>
      </c>
      <c r="L10" s="417">
        <v>1851646906.3299999</v>
      </c>
      <c r="M10" s="360">
        <v>0.96950000000000003</v>
      </c>
      <c r="N10" s="25">
        <f t="shared" si="4"/>
        <v>-3.9144871029503344E-3</v>
      </c>
      <c r="O10" s="25">
        <f t="shared" si="5"/>
        <v>-2.6746219524739594E-3</v>
      </c>
      <c r="P10" s="417">
        <v>1787989350.5999999</v>
      </c>
      <c r="Q10" s="360">
        <v>0.93630000000000002</v>
      </c>
      <c r="R10" s="25">
        <f t="shared" si="6"/>
        <v>-3.4378884825385272E-2</v>
      </c>
      <c r="S10" s="25">
        <f t="shared" si="7"/>
        <v>-3.4244455905105733E-2</v>
      </c>
      <c r="T10" s="417">
        <v>1745326661.95</v>
      </c>
      <c r="U10" s="360">
        <v>0.93540000000000001</v>
      </c>
      <c r="V10" s="25">
        <f t="shared" si="8"/>
        <v>-2.3860706237251041E-2</v>
      </c>
      <c r="W10" s="25">
        <f t="shared" si="9"/>
        <v>-9.6123037487985891E-4</v>
      </c>
      <c r="X10" s="417">
        <v>1711584388.3399999</v>
      </c>
      <c r="Y10" s="360">
        <v>0.91720000000000002</v>
      </c>
      <c r="Z10" s="25">
        <f t="shared" si="10"/>
        <v>-1.9332927380081917E-2</v>
      </c>
      <c r="AA10" s="25">
        <f t="shared" si="11"/>
        <v>-1.9456916827025866E-2</v>
      </c>
      <c r="AB10" s="417">
        <v>1700553945.1199999</v>
      </c>
      <c r="AC10" s="360">
        <v>0.91100000000000003</v>
      </c>
      <c r="AD10" s="25">
        <f t="shared" si="12"/>
        <v>-6.4445804104920779E-3</v>
      </c>
      <c r="AE10" s="25">
        <f t="shared" si="13"/>
        <v>-6.7597034452681892E-3</v>
      </c>
      <c r="AF10" s="417">
        <v>1704294736.97</v>
      </c>
      <c r="AG10" s="360">
        <v>0.91290000000000004</v>
      </c>
      <c r="AH10" s="25">
        <f t="shared" si="14"/>
        <v>2.1997490057489317E-3</v>
      </c>
      <c r="AI10" s="25">
        <f t="shared" si="15"/>
        <v>2.0856201975850853E-3</v>
      </c>
      <c r="AJ10" s="26">
        <f t="shared" si="16"/>
        <v>-1.1289095445272073E-2</v>
      </c>
      <c r="AK10" s="26">
        <f t="shared" si="17"/>
        <v>-8.3152642139436485E-3</v>
      </c>
      <c r="AL10" s="27">
        <f t="shared" si="18"/>
        <v>-8.5655476832446287E-2</v>
      </c>
      <c r="AM10" s="27">
        <f t="shared" si="19"/>
        <v>-6.3404124345952564E-2</v>
      </c>
      <c r="AN10" s="28">
        <f t="shared" si="20"/>
        <v>1.2972349392627456E-2</v>
      </c>
      <c r="AO10" s="85">
        <f t="shared" si="21"/>
        <v>1.2344690588699142E-2</v>
      </c>
      <c r="AP10" s="32"/>
      <c r="AQ10" s="30">
        <v>1147996444.8800001</v>
      </c>
      <c r="AR10" s="34">
        <v>0.69840000000000002</v>
      </c>
      <c r="AS10" s="31" t="e">
        <f>(#REF!/AQ10)-1</f>
        <v>#REF!</v>
      </c>
      <c r="AT10" s="31" t="e">
        <f>(#REF!/AR10)-1</f>
        <v>#REF!</v>
      </c>
    </row>
    <row r="11" spans="1:49">
      <c r="A11" s="229" t="s">
        <v>15</v>
      </c>
      <c r="B11" s="417">
        <v>2259708280.8400002</v>
      </c>
      <c r="C11" s="417">
        <v>21.761500000000002</v>
      </c>
      <c r="D11" s="417">
        <v>2259491402.2600002</v>
      </c>
      <c r="E11" s="417">
        <v>21.791799999999999</v>
      </c>
      <c r="F11" s="25">
        <f t="shared" si="0"/>
        <v>-9.5976362010455416E-5</v>
      </c>
      <c r="G11" s="25">
        <f t="shared" si="1"/>
        <v>1.3923672540953926E-3</v>
      </c>
      <c r="H11" s="417">
        <v>2232170117.79</v>
      </c>
      <c r="I11" s="417">
        <v>21.549099999999999</v>
      </c>
      <c r="J11" s="25">
        <f t="shared" si="2"/>
        <v>-1.2091785099369191E-2</v>
      </c>
      <c r="K11" s="25">
        <f t="shared" si="3"/>
        <v>-1.1137216751255025E-2</v>
      </c>
      <c r="L11" s="417">
        <v>2239394952.2600002</v>
      </c>
      <c r="M11" s="417">
        <v>21.648</v>
      </c>
      <c r="N11" s="25">
        <f t="shared" si="4"/>
        <v>3.2366863136548676E-3</v>
      </c>
      <c r="O11" s="25">
        <f t="shared" si="5"/>
        <v>4.5895188198115206E-3</v>
      </c>
      <c r="P11" s="417">
        <v>2190710620.0799999</v>
      </c>
      <c r="Q11" s="417">
        <v>21.199300000000001</v>
      </c>
      <c r="R11" s="25">
        <f t="shared" si="6"/>
        <v>-2.1739949056716421E-2</v>
      </c>
      <c r="S11" s="25">
        <f t="shared" si="7"/>
        <v>-2.0727087952697652E-2</v>
      </c>
      <c r="T11" s="417">
        <v>2197242196.4899998</v>
      </c>
      <c r="U11" s="417">
        <v>21.268899999999999</v>
      </c>
      <c r="V11" s="25">
        <f t="shared" si="8"/>
        <v>2.9814875365699045E-3</v>
      </c>
      <c r="W11" s="25">
        <f t="shared" si="9"/>
        <v>3.2831272730702269E-3</v>
      </c>
      <c r="X11" s="417">
        <v>2173865109.2800002</v>
      </c>
      <c r="Y11" s="417">
        <v>21.0731</v>
      </c>
      <c r="Z11" s="25">
        <f t="shared" si="10"/>
        <v>-1.0639285576866973E-2</v>
      </c>
      <c r="AA11" s="25">
        <f t="shared" si="11"/>
        <v>-9.2059297848030904E-3</v>
      </c>
      <c r="AB11" s="417">
        <v>2167777089.5599999</v>
      </c>
      <c r="AC11" s="417">
        <v>21.0245</v>
      </c>
      <c r="AD11" s="25">
        <f t="shared" si="12"/>
        <v>-2.8005508225929726E-3</v>
      </c>
      <c r="AE11" s="25">
        <f t="shared" si="13"/>
        <v>-2.3062577409114189E-3</v>
      </c>
      <c r="AF11" s="417">
        <v>2173471595.2199998</v>
      </c>
      <c r="AG11" s="417">
        <v>21.100999999999999</v>
      </c>
      <c r="AH11" s="25">
        <f t="shared" si="14"/>
        <v>2.6268870943532657E-3</v>
      </c>
      <c r="AI11" s="25">
        <f t="shared" si="15"/>
        <v>3.6386120954124638E-3</v>
      </c>
      <c r="AJ11" s="26">
        <f t="shared" si="16"/>
        <v>-4.8153107466222473E-3</v>
      </c>
      <c r="AK11" s="26">
        <f t="shared" si="17"/>
        <v>-3.8091083484096981E-3</v>
      </c>
      <c r="AL11" s="27">
        <f t="shared" si="18"/>
        <v>-3.8070429015114315E-2</v>
      </c>
      <c r="AM11" s="27">
        <f t="shared" si="19"/>
        <v>-3.169999724667074E-2</v>
      </c>
      <c r="AN11" s="28">
        <f t="shared" si="20"/>
        <v>9.1077011932131132E-3</v>
      </c>
      <c r="AO11" s="85">
        <f t="shared" si="21"/>
        <v>9.0606218715453615E-3</v>
      </c>
      <c r="AP11" s="32"/>
      <c r="AQ11" s="30">
        <v>2845469436.1399999</v>
      </c>
      <c r="AR11" s="34">
        <v>13.0688</v>
      </c>
      <c r="AS11" s="31" t="e">
        <f>(#REF!/AQ11)-1</f>
        <v>#REF!</v>
      </c>
      <c r="AT11" s="31" t="e">
        <f>(#REF!/AR11)-1</f>
        <v>#REF!</v>
      </c>
    </row>
    <row r="12" spans="1:49" ht="12.75" customHeight="1">
      <c r="A12" s="229" t="s">
        <v>59</v>
      </c>
      <c r="B12" s="417">
        <v>383002067.23000002</v>
      </c>
      <c r="C12" s="417">
        <v>162.12</v>
      </c>
      <c r="D12" s="417">
        <v>377086887.41000003</v>
      </c>
      <c r="E12" s="417">
        <v>159.61000000000001</v>
      </c>
      <c r="F12" s="25">
        <f t="shared" si="0"/>
        <v>-1.5444250373844105E-2</v>
      </c>
      <c r="G12" s="25">
        <f t="shared" si="1"/>
        <v>-1.5482358746607396E-2</v>
      </c>
      <c r="H12" s="417">
        <v>378529022.16000003</v>
      </c>
      <c r="I12" s="417">
        <v>160.94999999999999</v>
      </c>
      <c r="J12" s="25">
        <f t="shared" si="2"/>
        <v>3.8244097001230168E-3</v>
      </c>
      <c r="K12" s="25">
        <f t="shared" si="3"/>
        <v>8.3954639433617868E-3</v>
      </c>
      <c r="L12" s="417">
        <v>369219834.60000002</v>
      </c>
      <c r="M12" s="417">
        <v>158.66</v>
      </c>
      <c r="N12" s="25">
        <f t="shared" si="4"/>
        <v>-2.459306160166792E-2</v>
      </c>
      <c r="O12" s="25">
        <f t="shared" si="5"/>
        <v>-1.42280211245728E-2</v>
      </c>
      <c r="P12" s="417">
        <v>358156512.92000002</v>
      </c>
      <c r="Q12" s="417">
        <v>153.91999999999999</v>
      </c>
      <c r="R12" s="25">
        <f t="shared" si="6"/>
        <v>-2.9964050257445207E-2</v>
      </c>
      <c r="S12" s="25">
        <f t="shared" si="7"/>
        <v>-2.9875204840539578E-2</v>
      </c>
      <c r="T12" s="417">
        <v>361705146.11000001</v>
      </c>
      <c r="U12" s="417">
        <v>155.43</v>
      </c>
      <c r="V12" s="25">
        <f t="shared" si="8"/>
        <v>9.9080515416807222E-3</v>
      </c>
      <c r="W12" s="25">
        <f t="shared" si="9"/>
        <v>9.8102910602911875E-3</v>
      </c>
      <c r="X12" s="417">
        <v>364813022.35000002</v>
      </c>
      <c r="Y12" s="417">
        <v>156.97</v>
      </c>
      <c r="Z12" s="25">
        <f t="shared" si="10"/>
        <v>8.5922920185792905E-3</v>
      </c>
      <c r="AA12" s="25">
        <f t="shared" si="11"/>
        <v>9.907997169143614E-3</v>
      </c>
      <c r="AB12" s="417">
        <v>364844431.81</v>
      </c>
      <c r="AC12" s="417">
        <v>156.97999999999999</v>
      </c>
      <c r="AD12" s="25">
        <f t="shared" si="12"/>
        <v>8.6097419981473263E-5</v>
      </c>
      <c r="AE12" s="25">
        <f t="shared" si="13"/>
        <v>6.3706440721098968E-5</v>
      </c>
      <c r="AF12" s="417">
        <v>361266076.76999998</v>
      </c>
      <c r="AG12" s="417">
        <v>155.56</v>
      </c>
      <c r="AH12" s="25">
        <f t="shared" si="14"/>
        <v>-9.8078927016858539E-3</v>
      </c>
      <c r="AI12" s="25">
        <f t="shared" si="15"/>
        <v>-9.045738310612738E-3</v>
      </c>
      <c r="AJ12" s="26">
        <f t="shared" si="16"/>
        <v>-7.174800531784823E-3</v>
      </c>
      <c r="AK12" s="26">
        <f t="shared" si="17"/>
        <v>-5.0567330511018527E-3</v>
      </c>
      <c r="AL12" s="27">
        <f t="shared" si="18"/>
        <v>-4.1955345487254644E-2</v>
      </c>
      <c r="AM12" s="27">
        <f t="shared" si="19"/>
        <v>-2.5374349978071618E-2</v>
      </c>
      <c r="AN12" s="28">
        <f t="shared" si="20"/>
        <v>1.5176066703247721E-2</v>
      </c>
      <c r="AO12" s="85">
        <f t="shared" si="21"/>
        <v>1.4524988134018483E-2</v>
      </c>
      <c r="AP12" s="32"/>
      <c r="AQ12" s="35">
        <v>155057555.75</v>
      </c>
      <c r="AR12" s="35">
        <v>111.51</v>
      </c>
      <c r="AS12" s="31" t="e">
        <f>(#REF!/AQ12)-1</f>
        <v>#REF!</v>
      </c>
      <c r="AT12" s="31" t="e">
        <f>(#REF!/AR12)-1</f>
        <v>#REF!</v>
      </c>
      <c r="AU12" s="90"/>
      <c r="AV12" s="91"/>
      <c r="AW12" s="100"/>
    </row>
    <row r="13" spans="1:49" ht="12.75" customHeight="1">
      <c r="A13" s="229" t="s">
        <v>60</v>
      </c>
      <c r="B13" s="417">
        <v>279052898.11000001</v>
      </c>
      <c r="C13" s="417">
        <v>12.2033</v>
      </c>
      <c r="D13" s="417">
        <v>275768273.75</v>
      </c>
      <c r="E13" s="417">
        <v>12.0633</v>
      </c>
      <c r="F13" s="25">
        <f t="shared" si="0"/>
        <v>-1.1770615472000031E-2</v>
      </c>
      <c r="G13" s="25">
        <f t="shared" si="1"/>
        <v>-1.1472306671146376E-2</v>
      </c>
      <c r="H13" s="417">
        <v>273975192.95999998</v>
      </c>
      <c r="I13" s="417">
        <v>11.9887</v>
      </c>
      <c r="J13" s="25">
        <f t="shared" si="2"/>
        <v>-6.5021286372686712E-3</v>
      </c>
      <c r="K13" s="25">
        <f t="shared" si="3"/>
        <v>-6.1840458249401258E-3</v>
      </c>
      <c r="L13" s="417">
        <v>269878452.81</v>
      </c>
      <c r="M13" s="417">
        <v>11.831382</v>
      </c>
      <c r="N13" s="25">
        <f t="shared" si="4"/>
        <v>-1.4952960177668695E-2</v>
      </c>
      <c r="O13" s="25">
        <f t="shared" si="5"/>
        <v>-1.312219006230868E-2</v>
      </c>
      <c r="P13" s="417">
        <v>266306348.12</v>
      </c>
      <c r="Q13" s="417">
        <v>11.678400999999999</v>
      </c>
      <c r="R13" s="25">
        <f t="shared" si="6"/>
        <v>-1.3235975872867602E-2</v>
      </c>
      <c r="S13" s="25">
        <f t="shared" si="7"/>
        <v>-1.2930104023350821E-2</v>
      </c>
      <c r="T13" s="417">
        <v>267852130.22</v>
      </c>
      <c r="U13" s="417">
        <v>11.759499999999999</v>
      </c>
      <c r="V13" s="25">
        <f t="shared" si="8"/>
        <v>5.8045259187867763E-3</v>
      </c>
      <c r="W13" s="25">
        <f t="shared" si="9"/>
        <v>6.9443582216435311E-3</v>
      </c>
      <c r="X13" s="417">
        <v>268443897.54000002</v>
      </c>
      <c r="Y13" s="417">
        <v>11.8101</v>
      </c>
      <c r="Z13" s="25">
        <f t="shared" si="10"/>
        <v>2.209306005944307E-3</v>
      </c>
      <c r="AA13" s="25">
        <f t="shared" si="11"/>
        <v>4.3029040350355957E-3</v>
      </c>
      <c r="AB13" s="417">
        <v>263446539.81999999</v>
      </c>
      <c r="AC13" s="417">
        <v>11.5182</v>
      </c>
      <c r="AD13" s="25">
        <f t="shared" si="12"/>
        <v>-1.8616022810708101E-2</v>
      </c>
      <c r="AE13" s="25">
        <f t="shared" si="13"/>
        <v>-2.4716132801585088E-2</v>
      </c>
      <c r="AF13" s="417">
        <v>258967229.09</v>
      </c>
      <c r="AG13" s="417">
        <v>11.3224</v>
      </c>
      <c r="AH13" s="25">
        <f t="shared" si="14"/>
        <v>-1.7002731305791607E-2</v>
      </c>
      <c r="AI13" s="25">
        <f t="shared" si="15"/>
        <v>-1.699918390026221E-2</v>
      </c>
      <c r="AJ13" s="26">
        <f t="shared" si="16"/>
        <v>-9.2583252939467033E-3</v>
      </c>
      <c r="AK13" s="26">
        <f t="shared" si="17"/>
        <v>-9.2720876283642721E-3</v>
      </c>
      <c r="AL13" s="27">
        <f t="shared" si="18"/>
        <v>-6.0924501689527642E-2</v>
      </c>
      <c r="AM13" s="27">
        <f t="shared" si="19"/>
        <v>-6.141768836056468E-2</v>
      </c>
      <c r="AN13" s="28">
        <f t="shared" si="20"/>
        <v>9.0087035226623854E-3</v>
      </c>
      <c r="AO13" s="85">
        <f t="shared" si="21"/>
        <v>1.0610381718520825E-2</v>
      </c>
      <c r="AP13" s="32"/>
      <c r="AQ13" s="40">
        <v>212579164.06</v>
      </c>
      <c r="AR13" s="40">
        <v>9.9</v>
      </c>
      <c r="AS13" s="31" t="e">
        <f>(#REF!/AQ13)-1</f>
        <v>#REF!</v>
      </c>
      <c r="AT13" s="31" t="e">
        <f>(#REF!/AR13)-1</f>
        <v>#REF!</v>
      </c>
    </row>
    <row r="14" spans="1:49" ht="12.75" customHeight="1">
      <c r="A14" s="230" t="s">
        <v>74</v>
      </c>
      <c r="B14" s="418">
        <v>346600280.06999999</v>
      </c>
      <c r="C14" s="417">
        <v>3204</v>
      </c>
      <c r="D14" s="418">
        <v>343535491.69</v>
      </c>
      <c r="E14" s="417">
        <v>3175.55</v>
      </c>
      <c r="F14" s="25">
        <f t="shared" si="0"/>
        <v>-8.8424290349131442E-3</v>
      </c>
      <c r="G14" s="25">
        <f t="shared" si="1"/>
        <v>-8.879525593008683E-3</v>
      </c>
      <c r="H14" s="418">
        <v>344086318.43000001</v>
      </c>
      <c r="I14" s="417">
        <v>3180.63</v>
      </c>
      <c r="J14" s="25">
        <f t="shared" si="2"/>
        <v>1.6034056256902425E-3</v>
      </c>
      <c r="K14" s="25">
        <f t="shared" si="3"/>
        <v>1.5997228826502266E-3</v>
      </c>
      <c r="L14" s="418">
        <v>342966099.51999998</v>
      </c>
      <c r="M14" s="417">
        <v>3125.24</v>
      </c>
      <c r="N14" s="25">
        <f t="shared" si="4"/>
        <v>-3.2556333977804483E-3</v>
      </c>
      <c r="O14" s="25">
        <f t="shared" si="5"/>
        <v>-1.7414788894024241E-2</v>
      </c>
      <c r="P14" s="418">
        <v>320980118.25</v>
      </c>
      <c r="Q14" s="417">
        <v>3114.12</v>
      </c>
      <c r="R14" s="25">
        <f t="shared" si="6"/>
        <v>-6.4105406629898928E-2</v>
      </c>
      <c r="S14" s="25">
        <f t="shared" si="7"/>
        <v>-3.5581267358666506E-3</v>
      </c>
      <c r="T14" s="418">
        <v>320742579.99000001</v>
      </c>
      <c r="U14" s="417">
        <v>3111.8</v>
      </c>
      <c r="V14" s="25">
        <f t="shared" si="8"/>
        <v>-7.4004041526017626E-4</v>
      </c>
      <c r="W14" s="25">
        <f t="shared" si="9"/>
        <v>-7.449937703106203E-4</v>
      </c>
      <c r="X14" s="418">
        <v>324221879.44999999</v>
      </c>
      <c r="Y14" s="417">
        <v>3145.64</v>
      </c>
      <c r="Z14" s="25">
        <f t="shared" si="10"/>
        <v>1.0847638190440616E-2</v>
      </c>
      <c r="AA14" s="25">
        <f t="shared" si="11"/>
        <v>1.0874734880133585E-2</v>
      </c>
      <c r="AB14" s="418">
        <v>323321095.69999999</v>
      </c>
      <c r="AC14" s="417">
        <v>3136.86</v>
      </c>
      <c r="AD14" s="25">
        <f t="shared" si="12"/>
        <v>-2.7782941469837318E-3</v>
      </c>
      <c r="AE14" s="25">
        <f t="shared" si="13"/>
        <v>-2.7911649139760893E-3</v>
      </c>
      <c r="AF14" s="418">
        <v>318550035.29000002</v>
      </c>
      <c r="AG14" s="417">
        <v>3100.27</v>
      </c>
      <c r="AH14" s="25">
        <f t="shared" si="14"/>
        <v>-1.4756415444128309E-2</v>
      </c>
      <c r="AI14" s="25">
        <f t="shared" si="15"/>
        <v>-1.1664530772811073E-2</v>
      </c>
      <c r="AJ14" s="26">
        <f t="shared" si="16"/>
        <v>-1.0253396906604236E-2</v>
      </c>
      <c r="AK14" s="26">
        <f t="shared" si="17"/>
        <v>-4.072334114651693E-3</v>
      </c>
      <c r="AL14" s="27">
        <f t="shared" si="18"/>
        <v>-7.2730349569081448E-2</v>
      </c>
      <c r="AM14" s="27">
        <f t="shared" si="19"/>
        <v>-2.3706129646832892E-2</v>
      </c>
      <c r="AN14" s="28">
        <f t="shared" si="20"/>
        <v>2.3001534772092023E-2</v>
      </c>
      <c r="AO14" s="85">
        <f t="shared" si="21"/>
        <v>8.6794975099541774E-3</v>
      </c>
      <c r="AP14" s="32"/>
      <c r="AQ14" s="30">
        <v>305162610.31</v>
      </c>
      <c r="AR14" s="30">
        <v>1481.86</v>
      </c>
      <c r="AS14" s="31" t="e">
        <f>(#REF!/AQ14)-1</f>
        <v>#REF!</v>
      </c>
      <c r="AT14" s="31" t="e">
        <f>(#REF!/AR14)-1</f>
        <v>#REF!</v>
      </c>
    </row>
    <row r="15" spans="1:49" s="99" customFormat="1" ht="12.75" customHeight="1">
      <c r="A15" s="229" t="s">
        <v>89</v>
      </c>
      <c r="B15" s="418">
        <v>258594369.74000001</v>
      </c>
      <c r="C15" s="417">
        <v>142.01</v>
      </c>
      <c r="D15" s="418">
        <v>255709377.6768418</v>
      </c>
      <c r="E15" s="417">
        <v>142.32</v>
      </c>
      <c r="F15" s="25">
        <f t="shared" si="0"/>
        <v>-1.1156438038689272E-2</v>
      </c>
      <c r="G15" s="25">
        <f t="shared" si="1"/>
        <v>2.1829448630378305E-3</v>
      </c>
      <c r="H15" s="418">
        <v>253746713.24811855</v>
      </c>
      <c r="I15" s="417">
        <v>142.09742106970157</v>
      </c>
      <c r="J15" s="25">
        <f t="shared" si="2"/>
        <v>-7.6753713397386819E-3</v>
      </c>
      <c r="K15" s="25">
        <f t="shared" si="3"/>
        <v>-1.5639328997921961E-3</v>
      </c>
      <c r="L15" s="418">
        <v>258461130.43000001</v>
      </c>
      <c r="M15" s="417">
        <v>144.32</v>
      </c>
      <c r="N15" s="25">
        <f t="shared" si="4"/>
        <v>1.8579224619440123E-2</v>
      </c>
      <c r="O15" s="25">
        <f t="shared" si="5"/>
        <v>1.5641233412731725E-2</v>
      </c>
      <c r="P15" s="418">
        <v>252251301.44</v>
      </c>
      <c r="Q15" s="417">
        <v>141.78</v>
      </c>
      <c r="R15" s="25">
        <f t="shared" si="6"/>
        <v>-2.402616199839705E-2</v>
      </c>
      <c r="S15" s="25">
        <f t="shared" si="7"/>
        <v>-1.7599778270509923E-2</v>
      </c>
      <c r="T15" s="418">
        <v>253655738.09999999</v>
      </c>
      <c r="U15" s="417">
        <v>143.52000000000001</v>
      </c>
      <c r="V15" s="25">
        <f t="shared" si="8"/>
        <v>5.567609173798665E-3</v>
      </c>
      <c r="W15" s="25">
        <f t="shared" si="9"/>
        <v>1.2272534913245937E-2</v>
      </c>
      <c r="X15" s="418">
        <v>255858977.37</v>
      </c>
      <c r="Y15" s="417">
        <v>142.91</v>
      </c>
      <c r="Z15" s="25">
        <f t="shared" si="10"/>
        <v>8.6859429496975015E-3</v>
      </c>
      <c r="AA15" s="25">
        <f t="shared" si="11"/>
        <v>-4.2502787068005405E-3</v>
      </c>
      <c r="AB15" s="418">
        <v>257159601.00999999</v>
      </c>
      <c r="AC15" s="417">
        <v>142.5</v>
      </c>
      <c r="AD15" s="25">
        <f t="shared" si="12"/>
        <v>5.0833613632369915E-3</v>
      </c>
      <c r="AE15" s="25">
        <f t="shared" si="13"/>
        <v>-2.868938492757656E-3</v>
      </c>
      <c r="AF15" s="418">
        <v>256209153.50999999</v>
      </c>
      <c r="AG15" s="417">
        <v>141.71</v>
      </c>
      <c r="AH15" s="25">
        <f t="shared" si="14"/>
        <v>-3.6959440606809798E-3</v>
      </c>
      <c r="AI15" s="25">
        <f t="shared" si="15"/>
        <v>-5.5438596491227512E-3</v>
      </c>
      <c r="AJ15" s="26">
        <f t="shared" si="16"/>
        <v>-1.0797221664165879E-3</v>
      </c>
      <c r="AK15" s="26">
        <f t="shared" si="17"/>
        <v>-2.1625935374594676E-4</v>
      </c>
      <c r="AL15" s="27">
        <f t="shared" si="18"/>
        <v>1.9544681454342181E-3</v>
      </c>
      <c r="AM15" s="27">
        <f t="shared" si="19"/>
        <v>-4.2861157953905651E-3</v>
      </c>
      <c r="AN15" s="28">
        <f t="shared" si="20"/>
        <v>1.3322588364879255E-2</v>
      </c>
      <c r="AO15" s="85">
        <f t="shared" si="21"/>
        <v>1.0480475299573857E-2</v>
      </c>
      <c r="AP15" s="32"/>
      <c r="AQ15" s="30"/>
      <c r="AR15" s="30"/>
      <c r="AS15" s="31"/>
      <c r="AT15" s="31"/>
    </row>
    <row r="16" spans="1:49" s="99" customFormat="1" ht="12.75" customHeight="1">
      <c r="A16" s="229" t="s">
        <v>135</v>
      </c>
      <c r="B16" s="418">
        <v>321866390.49000001</v>
      </c>
      <c r="C16" s="417">
        <v>1.27</v>
      </c>
      <c r="D16" s="418">
        <v>321690731.18000001</v>
      </c>
      <c r="E16" s="417">
        <v>1.27</v>
      </c>
      <c r="F16" s="25">
        <f t="shared" si="0"/>
        <v>-5.4575225991313901E-4</v>
      </c>
      <c r="G16" s="25">
        <f t="shared" si="1"/>
        <v>0</v>
      </c>
      <c r="H16" s="418">
        <v>318503556.08999997</v>
      </c>
      <c r="I16" s="417">
        <v>1.26</v>
      </c>
      <c r="J16" s="25">
        <f t="shared" si="2"/>
        <v>-9.907575136868553E-3</v>
      </c>
      <c r="K16" s="25">
        <f t="shared" si="3"/>
        <v>-7.8740157480315029E-3</v>
      </c>
      <c r="L16" s="418">
        <v>310921101.93000001</v>
      </c>
      <c r="M16" s="417">
        <v>1.23</v>
      </c>
      <c r="N16" s="25">
        <f t="shared" si="4"/>
        <v>-2.3806497651339825E-2</v>
      </c>
      <c r="O16" s="25">
        <f t="shared" si="5"/>
        <v>-2.3809523809523829E-2</v>
      </c>
      <c r="P16" s="418">
        <v>304115121.44</v>
      </c>
      <c r="Q16" s="417">
        <v>1.2</v>
      </c>
      <c r="R16" s="25">
        <f t="shared" si="6"/>
        <v>-2.1889734880498047E-2</v>
      </c>
      <c r="S16" s="25">
        <f t="shared" si="7"/>
        <v>-2.4390243902439046E-2</v>
      </c>
      <c r="T16" s="418">
        <v>303770262.86000001</v>
      </c>
      <c r="U16" s="417">
        <v>1.99</v>
      </c>
      <c r="V16" s="25">
        <f t="shared" si="8"/>
        <v>-1.1339738003393618E-3</v>
      </c>
      <c r="W16" s="25">
        <f t="shared" si="9"/>
        <v>0.65833333333333344</v>
      </c>
      <c r="X16" s="418">
        <v>303932511.20999998</v>
      </c>
      <c r="Y16" s="417">
        <v>1.2</v>
      </c>
      <c r="Z16" s="25">
        <f t="shared" si="10"/>
        <v>5.3411531620111341E-4</v>
      </c>
      <c r="AA16" s="25">
        <f t="shared" si="11"/>
        <v>-0.39698492462311558</v>
      </c>
      <c r="AB16" s="418">
        <v>300816049.94</v>
      </c>
      <c r="AC16" s="417">
        <v>1.2</v>
      </c>
      <c r="AD16" s="25">
        <f t="shared" si="12"/>
        <v>-1.0253793704374996E-2</v>
      </c>
      <c r="AE16" s="25">
        <f t="shared" si="13"/>
        <v>0</v>
      </c>
      <c r="AF16" s="418">
        <v>297559348.79000002</v>
      </c>
      <c r="AG16" s="417">
        <v>1.19</v>
      </c>
      <c r="AH16" s="25">
        <f t="shared" si="14"/>
        <v>-1.0826221375653158E-2</v>
      </c>
      <c r="AI16" s="25">
        <f t="shared" si="15"/>
        <v>-8.3333333333333419E-3</v>
      </c>
      <c r="AJ16" s="26">
        <f t="shared" si="16"/>
        <v>-9.7286791865982443E-3</v>
      </c>
      <c r="AK16" s="26">
        <f t="shared" si="17"/>
        <v>2.4617661489611271E-2</v>
      </c>
      <c r="AL16" s="27">
        <f t="shared" si="18"/>
        <v>-7.5014229665502627E-2</v>
      </c>
      <c r="AM16" s="27">
        <f t="shared" si="19"/>
        <v>-6.2992125984252023E-2</v>
      </c>
      <c r="AN16" s="28">
        <f t="shared" si="20"/>
        <v>9.343513065338243E-3</v>
      </c>
      <c r="AO16" s="85">
        <f t="shared" si="21"/>
        <v>0.28969067150229733</v>
      </c>
      <c r="AP16" s="32"/>
      <c r="AQ16" s="30"/>
      <c r="AR16" s="30"/>
      <c r="AS16" s="31"/>
      <c r="AT16" s="31"/>
    </row>
    <row r="17" spans="1:46" s="99" customFormat="1" ht="12.75" customHeight="1">
      <c r="A17" s="229" t="s">
        <v>138</v>
      </c>
      <c r="B17" s="417">
        <v>278849242.64999998</v>
      </c>
      <c r="C17" s="417">
        <v>1.4179999999999999</v>
      </c>
      <c r="D17" s="417">
        <v>278757532.55000001</v>
      </c>
      <c r="E17" s="417">
        <v>1.4340710000000001</v>
      </c>
      <c r="F17" s="25">
        <f t="shared" si="0"/>
        <v>-3.28887749984227E-4</v>
      </c>
      <c r="G17" s="25">
        <f t="shared" si="1"/>
        <v>1.1333568406206043E-2</v>
      </c>
      <c r="H17" s="417">
        <v>278158883.69</v>
      </c>
      <c r="I17" s="417">
        <v>1.43</v>
      </c>
      <c r="J17" s="25">
        <f t="shared" si="2"/>
        <v>-2.1475611960105013E-3</v>
      </c>
      <c r="K17" s="25">
        <f t="shared" si="3"/>
        <v>-2.8387715810445631E-3</v>
      </c>
      <c r="L17" s="417">
        <v>276625441.69</v>
      </c>
      <c r="M17" s="417">
        <v>1.42</v>
      </c>
      <c r="N17" s="25">
        <f t="shared" si="4"/>
        <v>-5.5128277035687871E-3</v>
      </c>
      <c r="O17" s="25">
        <f t="shared" si="5"/>
        <v>-6.9930069930069999E-3</v>
      </c>
      <c r="P17" s="417">
        <v>272336867.98000002</v>
      </c>
      <c r="Q17" s="417">
        <v>1.4027000000000001</v>
      </c>
      <c r="R17" s="25">
        <f t="shared" si="6"/>
        <v>-1.5503178897066034E-2</v>
      </c>
      <c r="S17" s="25">
        <f t="shared" si="7"/>
        <v>-1.2183098591549205E-2</v>
      </c>
      <c r="T17" s="417">
        <v>278171543.39999998</v>
      </c>
      <c r="U17" s="417">
        <v>1.4146000000000001</v>
      </c>
      <c r="V17" s="25">
        <f t="shared" si="8"/>
        <v>2.1424478673333521E-2</v>
      </c>
      <c r="W17" s="25">
        <f t="shared" si="9"/>
        <v>8.4836386967990455E-3</v>
      </c>
      <c r="X17" s="417">
        <v>260316338.13</v>
      </c>
      <c r="Y17" s="417">
        <v>1.3424</v>
      </c>
      <c r="Z17" s="25">
        <f t="shared" si="10"/>
        <v>-6.4187749227550869E-2</v>
      </c>
      <c r="AA17" s="25">
        <f t="shared" si="11"/>
        <v>-5.103916301427968E-2</v>
      </c>
      <c r="AB17" s="417">
        <v>256912696.55000001</v>
      </c>
      <c r="AC17" s="417">
        <v>1.3254999999999999</v>
      </c>
      <c r="AD17" s="25">
        <f t="shared" si="12"/>
        <v>-1.3075020970448005E-2</v>
      </c>
      <c r="AE17" s="25">
        <f t="shared" si="13"/>
        <v>-1.2589392133492354E-2</v>
      </c>
      <c r="AF17" s="417">
        <v>258549385.72</v>
      </c>
      <c r="AG17" s="417">
        <v>1.3342000000000001</v>
      </c>
      <c r="AH17" s="25">
        <f t="shared" si="14"/>
        <v>6.3706044581625281E-3</v>
      </c>
      <c r="AI17" s="25">
        <f t="shared" si="15"/>
        <v>6.5635609204075084E-3</v>
      </c>
      <c r="AJ17" s="26">
        <f t="shared" si="16"/>
        <v>-9.120017826641548E-3</v>
      </c>
      <c r="AK17" s="26">
        <f t="shared" si="17"/>
        <v>-7.4078330362450252E-3</v>
      </c>
      <c r="AL17" s="27">
        <f t="shared" si="18"/>
        <v>-7.2493635042401347E-2</v>
      </c>
      <c r="AM17" s="27">
        <f t="shared" si="19"/>
        <v>-6.9641600729671016E-2</v>
      </c>
      <c r="AN17" s="28">
        <f t="shared" si="20"/>
        <v>2.5073259580800384E-2</v>
      </c>
      <c r="AO17" s="85">
        <f t="shared" si="21"/>
        <v>1.9904672551377286E-2</v>
      </c>
      <c r="AP17" s="32"/>
      <c r="AQ17" s="30"/>
      <c r="AR17" s="30"/>
      <c r="AS17" s="31"/>
      <c r="AT17" s="31"/>
    </row>
    <row r="18" spans="1:46" s="131" customFormat="1" ht="12.75" customHeight="1">
      <c r="A18" s="229" t="s">
        <v>149</v>
      </c>
      <c r="B18" s="417">
        <v>426162552.91000003</v>
      </c>
      <c r="C18" s="417">
        <v>141.14699999999999</v>
      </c>
      <c r="D18" s="417">
        <v>421890663.69</v>
      </c>
      <c r="E18" s="417">
        <v>139.75960000000001</v>
      </c>
      <c r="F18" s="25">
        <f t="shared" si="0"/>
        <v>-1.0024083981170903E-2</v>
      </c>
      <c r="G18" s="25">
        <f t="shared" si="1"/>
        <v>-9.8294685682301808E-3</v>
      </c>
      <c r="H18" s="417">
        <v>423366223.30000001</v>
      </c>
      <c r="I18" s="417">
        <v>140.24379999999999</v>
      </c>
      <c r="J18" s="25">
        <f t="shared" si="2"/>
        <v>3.4974929217306337E-3</v>
      </c>
      <c r="K18" s="25">
        <f t="shared" si="3"/>
        <v>3.4645205052102829E-3</v>
      </c>
      <c r="L18" s="417">
        <v>419033087.83999997</v>
      </c>
      <c r="M18" s="417">
        <v>138.79740000000001</v>
      </c>
      <c r="N18" s="25">
        <f t="shared" si="4"/>
        <v>-1.0234957872228627E-2</v>
      </c>
      <c r="O18" s="25">
        <f t="shared" si="5"/>
        <v>-1.0313468402881146E-2</v>
      </c>
      <c r="P18" s="417">
        <v>412822931.98000002</v>
      </c>
      <c r="Q18" s="417">
        <v>136.68780000000001</v>
      </c>
      <c r="R18" s="25">
        <f t="shared" si="6"/>
        <v>-1.482020403689741E-2</v>
      </c>
      <c r="S18" s="25">
        <f t="shared" si="7"/>
        <v>-1.5199131972212737E-2</v>
      </c>
      <c r="T18" s="417">
        <v>415403205.67000002</v>
      </c>
      <c r="U18" s="417">
        <v>137.5504</v>
      </c>
      <c r="V18" s="25">
        <f t="shared" si="8"/>
        <v>6.2503157894460279E-3</v>
      </c>
      <c r="W18" s="25">
        <f t="shared" si="9"/>
        <v>6.310731462500576E-3</v>
      </c>
      <c r="X18" s="417">
        <v>414396786.61000001</v>
      </c>
      <c r="Y18" s="417">
        <v>137.23769999999999</v>
      </c>
      <c r="Z18" s="25">
        <f t="shared" si="10"/>
        <v>-2.4227522711981926E-3</v>
      </c>
      <c r="AA18" s="25">
        <f t="shared" si="11"/>
        <v>-2.2733485326106406E-3</v>
      </c>
      <c r="AB18" s="417">
        <v>409511659.94999999</v>
      </c>
      <c r="AC18" s="417">
        <v>135.66659999999999</v>
      </c>
      <c r="AD18" s="25">
        <f t="shared" si="12"/>
        <v>-1.1788524471830788E-2</v>
      </c>
      <c r="AE18" s="25">
        <f t="shared" si="13"/>
        <v>-1.1448020478337959E-2</v>
      </c>
      <c r="AF18" s="417">
        <v>411849252.31999999</v>
      </c>
      <c r="AG18" s="417">
        <v>136.49109999999999</v>
      </c>
      <c r="AH18" s="25">
        <f t="shared" si="14"/>
        <v>5.7082437415467415E-3</v>
      </c>
      <c r="AI18" s="25">
        <f t="shared" si="15"/>
        <v>6.0773985638322217E-3</v>
      </c>
      <c r="AJ18" s="26">
        <f t="shared" si="16"/>
        <v>-4.2293087725753147E-3</v>
      </c>
      <c r="AK18" s="26">
        <f t="shared" si="17"/>
        <v>-4.1513484278411983E-3</v>
      </c>
      <c r="AL18" s="27">
        <f t="shared" si="18"/>
        <v>-2.3800980287580643E-2</v>
      </c>
      <c r="AM18" s="27">
        <f t="shared" si="19"/>
        <v>-2.338658668170213E-2</v>
      </c>
      <c r="AN18" s="28">
        <f t="shared" si="20"/>
        <v>8.5398280098245138E-3</v>
      </c>
      <c r="AO18" s="85">
        <f t="shared" si="21"/>
        <v>8.628180068280672E-3</v>
      </c>
      <c r="AP18" s="32"/>
      <c r="AQ18" s="30"/>
      <c r="AR18" s="30"/>
      <c r="AS18" s="31"/>
      <c r="AT18" s="31"/>
    </row>
    <row r="19" spans="1:46">
      <c r="A19" s="229" t="s">
        <v>241</v>
      </c>
      <c r="B19" s="78">
        <v>23684499.399999999</v>
      </c>
      <c r="C19" s="417">
        <v>94.9</v>
      </c>
      <c r="D19" s="78">
        <v>23138727.27</v>
      </c>
      <c r="E19" s="417">
        <v>92.71</v>
      </c>
      <c r="F19" s="25">
        <f t="shared" si="0"/>
        <v>-2.30434310973868E-2</v>
      </c>
      <c r="G19" s="25">
        <f t="shared" si="1"/>
        <v>-2.30769230769232E-2</v>
      </c>
      <c r="H19" s="78">
        <v>23715711.129999999</v>
      </c>
      <c r="I19" s="417">
        <v>95.01</v>
      </c>
      <c r="J19" s="25">
        <f t="shared" si="2"/>
        <v>2.4935851192994306E-2</v>
      </c>
      <c r="K19" s="25">
        <f t="shared" si="3"/>
        <v>2.4808542767770593E-2</v>
      </c>
      <c r="L19" s="78">
        <v>23173305.66</v>
      </c>
      <c r="M19" s="417">
        <v>92.88</v>
      </c>
      <c r="N19" s="25">
        <f t="shared" si="4"/>
        <v>-2.2871145082968416E-2</v>
      </c>
      <c r="O19" s="25">
        <f t="shared" si="5"/>
        <v>-2.2418692769182291E-2</v>
      </c>
      <c r="P19" s="78">
        <v>22637496.370000001</v>
      </c>
      <c r="Q19" s="417">
        <v>90.72</v>
      </c>
      <c r="R19" s="25">
        <f t="shared" si="6"/>
        <v>-2.3121832416204323E-2</v>
      </c>
      <c r="S19" s="25">
        <f t="shared" si="7"/>
        <v>-2.3255813953488337E-2</v>
      </c>
      <c r="T19" s="78">
        <v>23123493.23</v>
      </c>
      <c r="U19" s="417">
        <v>92.67</v>
      </c>
      <c r="V19" s="25">
        <f t="shared" si="8"/>
        <v>2.1468666501656932E-2</v>
      </c>
      <c r="W19" s="25">
        <f t="shared" si="9"/>
        <v>2.1494708994709025E-2</v>
      </c>
      <c r="X19" s="78">
        <v>23094580.690000001</v>
      </c>
      <c r="Y19" s="417">
        <v>92.56</v>
      </c>
      <c r="Z19" s="25">
        <f t="shared" si="10"/>
        <v>-1.2503534700582567E-3</v>
      </c>
      <c r="AA19" s="25">
        <f t="shared" si="11"/>
        <v>-1.1870076615949005E-3</v>
      </c>
      <c r="AB19" s="78">
        <v>23038887.710000001</v>
      </c>
      <c r="AC19" s="417">
        <v>92.6</v>
      </c>
      <c r="AD19" s="25">
        <f t="shared" si="12"/>
        <v>-2.4115172623210093E-3</v>
      </c>
      <c r="AE19" s="25">
        <f t="shared" si="13"/>
        <v>4.3215211754529001E-4</v>
      </c>
      <c r="AF19" s="78">
        <v>23022757.449999999</v>
      </c>
      <c r="AG19" s="417">
        <v>92.6</v>
      </c>
      <c r="AH19" s="25">
        <f t="shared" si="14"/>
        <v>-7.0013189017802797E-4</v>
      </c>
      <c r="AI19" s="25">
        <f t="shared" si="15"/>
        <v>0</v>
      </c>
      <c r="AJ19" s="26">
        <f t="shared" si="16"/>
        <v>-3.3742366905581997E-3</v>
      </c>
      <c r="AK19" s="26">
        <f t="shared" si="17"/>
        <v>-2.9003791976454779E-3</v>
      </c>
      <c r="AL19" s="27">
        <f t="shared" si="18"/>
        <v>-5.0119359914129061E-3</v>
      </c>
      <c r="AM19" s="27">
        <f t="shared" si="19"/>
        <v>-1.1864955236759729E-3</v>
      </c>
      <c r="AN19" s="28">
        <f t="shared" si="20"/>
        <v>1.9228675173614658E-2</v>
      </c>
      <c r="AO19" s="85">
        <f t="shared" si="21"/>
        <v>1.9227062410512929E-2</v>
      </c>
      <c r="AP19" s="32"/>
      <c r="AQ19" s="41">
        <v>100020653.31</v>
      </c>
      <c r="AR19" s="30">
        <v>100</v>
      </c>
      <c r="AS19" s="31" t="e">
        <f>(#REF!/AQ19)-1</f>
        <v>#REF!</v>
      </c>
      <c r="AT19" s="31" t="e">
        <f>(#REF!/AR19)-1</f>
        <v>#REF!</v>
      </c>
    </row>
    <row r="20" spans="1:46">
      <c r="A20" s="231" t="s">
        <v>47</v>
      </c>
      <c r="B20" s="73">
        <f>SUM(B5:B19)</f>
        <v>15846536125.77</v>
      </c>
      <c r="C20" s="98"/>
      <c r="D20" s="73">
        <f>SUM(D5:D19)</f>
        <v>15719933438.066843</v>
      </c>
      <c r="E20" s="98"/>
      <c r="F20" s="25">
        <f>((D20-B20)/B20)</f>
        <v>-7.9892972633478707E-3</v>
      </c>
      <c r="G20" s="25"/>
      <c r="H20" s="73">
        <f>SUM(H5:H19)</f>
        <v>15674117794.778118</v>
      </c>
      <c r="I20" s="98"/>
      <c r="J20" s="25">
        <f>((H20-D20)/D20)</f>
        <v>-2.9144934658425037E-3</v>
      </c>
      <c r="K20" s="25"/>
      <c r="L20" s="73">
        <f>SUM(L5:L19)</f>
        <v>15585319867.35</v>
      </c>
      <c r="M20" s="98"/>
      <c r="N20" s="25">
        <f>((L20-H20)/H20)</f>
        <v>-5.6652583954486463E-3</v>
      </c>
      <c r="O20" s="25"/>
      <c r="P20" s="73">
        <f>SUM(P5:P19)</f>
        <v>15198855674.760004</v>
      </c>
      <c r="Q20" s="98"/>
      <c r="R20" s="25">
        <f>((P20-L20)/L20)</f>
        <v>-2.4796680201579175E-2</v>
      </c>
      <c r="S20" s="25"/>
      <c r="T20" s="73">
        <f>SUM(T5:T19)</f>
        <v>15202748443.17</v>
      </c>
      <c r="U20" s="98"/>
      <c r="V20" s="25">
        <f>((T20-P20)/P20)</f>
        <v>2.5612246693417602E-4</v>
      </c>
      <c r="W20" s="25"/>
      <c r="X20" s="73">
        <f>SUM(X5:X19)</f>
        <v>15126765956.470003</v>
      </c>
      <c r="Y20" s="98"/>
      <c r="Z20" s="25">
        <f>((X20-T20)/T20)</f>
        <v>-4.9979440878095242E-3</v>
      </c>
      <c r="AA20" s="25"/>
      <c r="AB20" s="73">
        <f>SUM(AB5:AB19)</f>
        <v>15117578327.809998</v>
      </c>
      <c r="AC20" s="98"/>
      <c r="AD20" s="25">
        <f>((AB20-X20)/X20)</f>
        <v>-6.0737560734691262E-4</v>
      </c>
      <c r="AE20" s="25"/>
      <c r="AF20" s="73">
        <f>SUM(AF5:AF19)</f>
        <v>15091571938.020002</v>
      </c>
      <c r="AG20" s="98"/>
      <c r="AH20" s="25">
        <f>((AF20-AB20)/AB20)</f>
        <v>-1.7202748499840319E-3</v>
      </c>
      <c r="AI20" s="25"/>
      <c r="AJ20" s="26">
        <f t="shared" si="16"/>
        <v>-6.0544001755530614E-3</v>
      </c>
      <c r="AK20" s="26"/>
      <c r="AL20" s="27">
        <f t="shared" si="18"/>
        <v>-3.9972274852336356E-2</v>
      </c>
      <c r="AM20" s="27"/>
      <c r="AN20" s="28">
        <f t="shared" si="20"/>
        <v>8.0571250389781194E-3</v>
      </c>
      <c r="AO20" s="85"/>
      <c r="AP20" s="32"/>
      <c r="AQ20" s="42">
        <f>SUM(AQ5:AQ19)</f>
        <v>13501614037.429998</v>
      </c>
      <c r="AR20" s="43"/>
      <c r="AS20" s="31" t="e">
        <f>(#REF!/AQ20)-1</f>
        <v>#REF!</v>
      </c>
      <c r="AT20" s="31" t="e">
        <f>(#REF!/AR20)-1</f>
        <v>#REF!</v>
      </c>
    </row>
    <row r="21" spans="1:46" s="131" customFormat="1" ht="6" customHeight="1">
      <c r="A21" s="231"/>
      <c r="B21" s="98"/>
      <c r="C21" s="98"/>
      <c r="D21" s="98"/>
      <c r="E21" s="98"/>
      <c r="F21" s="25"/>
      <c r="G21" s="25"/>
      <c r="H21" s="98"/>
      <c r="I21" s="98"/>
      <c r="J21" s="25"/>
      <c r="K21" s="25"/>
      <c r="L21" s="98"/>
      <c r="M21" s="98"/>
      <c r="N21" s="25"/>
      <c r="O21" s="25"/>
      <c r="P21" s="98"/>
      <c r="Q21" s="98"/>
      <c r="R21" s="25"/>
      <c r="S21" s="25"/>
      <c r="T21" s="98"/>
      <c r="U21" s="98"/>
      <c r="V21" s="25"/>
      <c r="W21" s="25"/>
      <c r="X21" s="98"/>
      <c r="Y21" s="98"/>
      <c r="Z21" s="25"/>
      <c r="AA21" s="25"/>
      <c r="AB21" s="98"/>
      <c r="AC21" s="98"/>
      <c r="AD21" s="25"/>
      <c r="AE21" s="25"/>
      <c r="AF21" s="98"/>
      <c r="AG21" s="98"/>
      <c r="AH21" s="25"/>
      <c r="AI21" s="25"/>
      <c r="AJ21" s="26"/>
      <c r="AK21" s="26"/>
      <c r="AL21" s="27"/>
      <c r="AM21" s="27"/>
      <c r="AN21" s="28"/>
      <c r="AO21" s="85"/>
      <c r="AP21" s="32"/>
      <c r="AQ21" s="42"/>
      <c r="AR21" s="43"/>
      <c r="AS21" s="31"/>
      <c r="AT21" s="31"/>
    </row>
    <row r="22" spans="1:46">
      <c r="A22" s="228" t="s">
        <v>49</v>
      </c>
      <c r="B22" s="98"/>
      <c r="C22" s="98"/>
      <c r="D22" s="98"/>
      <c r="E22" s="98"/>
      <c r="F22" s="25"/>
      <c r="G22" s="25"/>
      <c r="H22" s="98"/>
      <c r="I22" s="98"/>
      <c r="J22" s="25"/>
      <c r="K22" s="25"/>
      <c r="L22" s="98"/>
      <c r="M22" s="98"/>
      <c r="N22" s="25"/>
      <c r="O22" s="25"/>
      <c r="P22" s="98"/>
      <c r="Q22" s="98"/>
      <c r="R22" s="25"/>
      <c r="S22" s="25"/>
      <c r="T22" s="98"/>
      <c r="U22" s="98"/>
      <c r="V22" s="25"/>
      <c r="W22" s="25"/>
      <c r="X22" s="98"/>
      <c r="Y22" s="98"/>
      <c r="Z22" s="25"/>
      <c r="AA22" s="25"/>
      <c r="AB22" s="98"/>
      <c r="AC22" s="98"/>
      <c r="AD22" s="25"/>
      <c r="AE22" s="25"/>
      <c r="AF22" s="98"/>
      <c r="AG22" s="98"/>
      <c r="AH22" s="25"/>
      <c r="AI22" s="25"/>
      <c r="AJ22" s="26"/>
      <c r="AK22" s="26"/>
      <c r="AL22" s="27"/>
      <c r="AM22" s="27"/>
      <c r="AN22" s="28"/>
      <c r="AO22" s="85"/>
      <c r="AP22" s="32"/>
      <c r="AQ22" s="42"/>
      <c r="AR22" s="15"/>
      <c r="AS22" s="31" t="e">
        <f>(#REF!/AQ22)-1</f>
        <v>#REF!</v>
      </c>
      <c r="AT22" s="31" t="e">
        <f>(#REF!/AR22)-1</f>
        <v>#REF!</v>
      </c>
    </row>
    <row r="23" spans="1:46">
      <c r="A23" s="229" t="s">
        <v>39</v>
      </c>
      <c r="B23" s="411">
        <v>222863843397.37</v>
      </c>
      <c r="C23" s="360">
        <v>100</v>
      </c>
      <c r="D23" s="411">
        <v>223861895161.67999</v>
      </c>
      <c r="E23" s="360">
        <v>100</v>
      </c>
      <c r="F23" s="25">
        <f t="shared" ref="F23:F51" si="22">((D23-B23)/B23)</f>
        <v>4.4783027569458827E-3</v>
      </c>
      <c r="G23" s="25">
        <f t="shared" ref="G23:G51" si="23">((E23-C23)/C23)</f>
        <v>0</v>
      </c>
      <c r="H23" s="411">
        <v>226089059578.22</v>
      </c>
      <c r="I23" s="360">
        <v>100</v>
      </c>
      <c r="J23" s="25">
        <f t="shared" ref="J23:J51" si="24">((H23-D23)/D23)</f>
        <v>9.9488321356856271E-3</v>
      </c>
      <c r="K23" s="25">
        <f t="shared" ref="K23:K51" si="25">((I23-E23)/E23)</f>
        <v>0</v>
      </c>
      <c r="L23" s="411">
        <v>233352675842.16</v>
      </c>
      <c r="M23" s="360">
        <v>100</v>
      </c>
      <c r="N23" s="25">
        <f t="shared" ref="N23:N51" si="26">((L23-H23)/H23)</f>
        <v>3.2127234628206366E-2</v>
      </c>
      <c r="O23" s="25">
        <f t="shared" ref="O23:O51" si="27">((M23-I23)/I23)</f>
        <v>0</v>
      </c>
      <c r="P23" s="411">
        <v>226310175633.10001</v>
      </c>
      <c r="Q23" s="360">
        <v>100</v>
      </c>
      <c r="R23" s="25">
        <f t="shared" ref="R23:R51" si="28">((P23-L23)/L23)</f>
        <v>-3.0179641967437956E-2</v>
      </c>
      <c r="S23" s="25">
        <f t="shared" ref="S23:S51" si="29">((Q23-M23)/M23)</f>
        <v>0</v>
      </c>
      <c r="T23" s="411">
        <v>226354251561.87</v>
      </c>
      <c r="U23" s="360">
        <v>100</v>
      </c>
      <c r="V23" s="25">
        <f t="shared" ref="V23:V51" si="30">((T23-P23)/P23)</f>
        <v>1.9475893492940444E-4</v>
      </c>
      <c r="W23" s="25">
        <f t="shared" ref="W23:W51" si="31">((U23-Q23)/Q23)</f>
        <v>0</v>
      </c>
      <c r="X23" s="411">
        <v>226436197486.29999</v>
      </c>
      <c r="Y23" s="360">
        <v>100</v>
      </c>
      <c r="Z23" s="25">
        <f t="shared" ref="Z23:Z51" si="32">((X23-T23)/T23)</f>
        <v>3.6202511710982458E-4</v>
      </c>
      <c r="AA23" s="25">
        <f t="shared" ref="AA23:AA51" si="33">((Y23-U23)/U23)</f>
        <v>0</v>
      </c>
      <c r="AB23" s="411">
        <v>229172709275.79001</v>
      </c>
      <c r="AC23" s="360">
        <v>100</v>
      </c>
      <c r="AD23" s="25">
        <f t="shared" ref="AD23:AD51" si="34">((AB23-X23)/X23)</f>
        <v>1.2085134001844326E-2</v>
      </c>
      <c r="AE23" s="25">
        <f t="shared" ref="AE23:AE51" si="35">((AC23-Y23)/Y23)</f>
        <v>0</v>
      </c>
      <c r="AF23" s="411">
        <v>229227809892.48001</v>
      </c>
      <c r="AG23" s="360">
        <v>100</v>
      </c>
      <c r="AH23" s="25">
        <f t="shared" ref="AH23:AH51" si="36">((AF23-AB23)/AB23)</f>
        <v>2.4043271497782706E-4</v>
      </c>
      <c r="AI23" s="25">
        <f t="shared" ref="AI23:AI51" si="37">((AG23-AC23)/AC23)</f>
        <v>0</v>
      </c>
      <c r="AJ23" s="26">
        <f t="shared" si="16"/>
        <v>3.6571347902826625E-3</v>
      </c>
      <c r="AK23" s="26">
        <f t="shared" si="17"/>
        <v>0</v>
      </c>
      <c r="AL23" s="27">
        <f t="shared" si="18"/>
        <v>2.3969754776374908E-2</v>
      </c>
      <c r="AM23" s="27">
        <f t="shared" si="19"/>
        <v>0</v>
      </c>
      <c r="AN23" s="28">
        <f t="shared" si="20"/>
        <v>1.7325805017587563E-2</v>
      </c>
      <c r="AO23" s="85">
        <f t="shared" si="21"/>
        <v>0</v>
      </c>
      <c r="AP23" s="32"/>
      <c r="AQ23" s="30">
        <v>58847545464.410004</v>
      </c>
      <c r="AR23" s="44">
        <v>100</v>
      </c>
      <c r="AS23" s="31" t="e">
        <f>(#REF!/AQ23)-1</f>
        <v>#REF!</v>
      </c>
      <c r="AT23" s="31" t="e">
        <f>(#REF!/AR23)-1</f>
        <v>#REF!</v>
      </c>
    </row>
    <row r="24" spans="1:46">
      <c r="A24" s="229" t="s">
        <v>19</v>
      </c>
      <c r="B24" s="411">
        <v>143887650008.81</v>
      </c>
      <c r="C24" s="360">
        <v>100</v>
      </c>
      <c r="D24" s="411">
        <v>143564382306.84</v>
      </c>
      <c r="E24" s="360">
        <v>100</v>
      </c>
      <c r="F24" s="25">
        <f t="shared" si="22"/>
        <v>-2.2466674655553E-3</v>
      </c>
      <c r="G24" s="25">
        <f t="shared" si="23"/>
        <v>0</v>
      </c>
      <c r="H24" s="411">
        <v>146058189985.85001</v>
      </c>
      <c r="I24" s="360">
        <v>100</v>
      </c>
      <c r="J24" s="25">
        <f t="shared" si="24"/>
        <v>1.7370657254527085E-2</v>
      </c>
      <c r="K24" s="25">
        <f t="shared" si="25"/>
        <v>0</v>
      </c>
      <c r="L24" s="411">
        <v>148594257858.82999</v>
      </c>
      <c r="M24" s="360">
        <v>100</v>
      </c>
      <c r="N24" s="25">
        <f t="shared" si="26"/>
        <v>1.7363407510565979E-2</v>
      </c>
      <c r="O24" s="25">
        <f t="shared" si="27"/>
        <v>0</v>
      </c>
      <c r="P24" s="411">
        <v>151048415058.64001</v>
      </c>
      <c r="Q24" s="360">
        <v>100</v>
      </c>
      <c r="R24" s="25">
        <f t="shared" si="28"/>
        <v>1.6515827967871866E-2</v>
      </c>
      <c r="S24" s="25">
        <f t="shared" si="29"/>
        <v>0</v>
      </c>
      <c r="T24" s="411">
        <v>153700734647.89001</v>
      </c>
      <c r="U24" s="360">
        <v>100</v>
      </c>
      <c r="V24" s="25">
        <f t="shared" si="30"/>
        <v>1.7559400330154518E-2</v>
      </c>
      <c r="W24" s="25">
        <f t="shared" si="31"/>
        <v>0</v>
      </c>
      <c r="X24" s="411">
        <v>154431918407.57001</v>
      </c>
      <c r="Y24" s="360">
        <v>100</v>
      </c>
      <c r="Z24" s="25">
        <f t="shared" si="32"/>
        <v>4.7571910528277379E-3</v>
      </c>
      <c r="AA24" s="25">
        <f t="shared" si="33"/>
        <v>0</v>
      </c>
      <c r="AB24" s="411">
        <v>151403103147.54001</v>
      </c>
      <c r="AC24" s="360">
        <v>100</v>
      </c>
      <c r="AD24" s="25">
        <f t="shared" si="34"/>
        <v>-1.9612624716844357E-2</v>
      </c>
      <c r="AE24" s="25">
        <f t="shared" si="35"/>
        <v>0</v>
      </c>
      <c r="AF24" s="411">
        <v>150910462902.29001</v>
      </c>
      <c r="AG24" s="360">
        <v>100</v>
      </c>
      <c r="AH24" s="25">
        <f t="shared" si="36"/>
        <v>-3.2538318898915142E-3</v>
      </c>
      <c r="AI24" s="25">
        <f t="shared" si="37"/>
        <v>0</v>
      </c>
      <c r="AJ24" s="26">
        <f t="shared" si="16"/>
        <v>6.0566700054570021E-3</v>
      </c>
      <c r="AK24" s="26">
        <f t="shared" si="17"/>
        <v>0</v>
      </c>
      <c r="AL24" s="27">
        <f t="shared" si="18"/>
        <v>5.1169241823151107E-2</v>
      </c>
      <c r="AM24" s="27">
        <f t="shared" si="19"/>
        <v>0</v>
      </c>
      <c r="AN24" s="28">
        <f t="shared" si="20"/>
        <v>1.3699778968376099E-2</v>
      </c>
      <c r="AO24" s="85">
        <f t="shared" si="21"/>
        <v>0</v>
      </c>
      <c r="AP24" s="32"/>
      <c r="AQ24" s="30">
        <v>56630718400</v>
      </c>
      <c r="AR24" s="44">
        <v>100</v>
      </c>
      <c r="AS24" s="31" t="e">
        <f>(#REF!/AQ24)-1</f>
        <v>#REF!</v>
      </c>
      <c r="AT24" s="31" t="e">
        <f>(#REF!/AR24)-1</f>
        <v>#REF!</v>
      </c>
    </row>
    <row r="25" spans="1:46">
      <c r="A25" s="229" t="s">
        <v>84</v>
      </c>
      <c r="B25" s="411">
        <v>21521793142.459999</v>
      </c>
      <c r="C25" s="360">
        <v>1</v>
      </c>
      <c r="D25" s="411">
        <v>21482717055.130001</v>
      </c>
      <c r="E25" s="360">
        <v>1</v>
      </c>
      <c r="F25" s="25">
        <f t="shared" si="22"/>
        <v>-1.8156520263595244E-3</v>
      </c>
      <c r="G25" s="25">
        <f t="shared" si="23"/>
        <v>0</v>
      </c>
      <c r="H25" s="411">
        <v>23566596862.43</v>
      </c>
      <c r="I25" s="360">
        <v>1</v>
      </c>
      <c r="J25" s="25">
        <f t="shared" si="24"/>
        <v>9.7002618521309231E-2</v>
      </c>
      <c r="K25" s="25">
        <f t="shared" si="25"/>
        <v>0</v>
      </c>
      <c r="L25" s="411">
        <v>24487321034.279999</v>
      </c>
      <c r="M25" s="360">
        <v>1</v>
      </c>
      <c r="N25" s="25">
        <f t="shared" si="26"/>
        <v>3.906903390526538E-2</v>
      </c>
      <c r="O25" s="25">
        <f t="shared" si="27"/>
        <v>0</v>
      </c>
      <c r="P25" s="411">
        <v>24685906292.18</v>
      </c>
      <c r="Q25" s="360">
        <v>1</v>
      </c>
      <c r="R25" s="25">
        <f t="shared" si="28"/>
        <v>8.109717580865641E-3</v>
      </c>
      <c r="S25" s="25">
        <f t="shared" si="29"/>
        <v>0</v>
      </c>
      <c r="T25" s="411">
        <v>24518944093.349998</v>
      </c>
      <c r="U25" s="360">
        <v>1</v>
      </c>
      <c r="V25" s="25">
        <f t="shared" si="30"/>
        <v>-6.7634623924215454E-3</v>
      </c>
      <c r="W25" s="25">
        <f t="shared" si="31"/>
        <v>0</v>
      </c>
      <c r="X25" s="411">
        <v>24573770497.049999</v>
      </c>
      <c r="Y25" s="360">
        <v>1</v>
      </c>
      <c r="Z25" s="25">
        <f t="shared" si="32"/>
        <v>2.2360833929578037E-3</v>
      </c>
      <c r="AA25" s="25">
        <f t="shared" si="33"/>
        <v>0</v>
      </c>
      <c r="AB25" s="411">
        <v>26353058514.27</v>
      </c>
      <c r="AC25" s="360">
        <v>1</v>
      </c>
      <c r="AD25" s="25">
        <f t="shared" si="34"/>
        <v>7.2405983340391292E-2</v>
      </c>
      <c r="AE25" s="25">
        <f t="shared" si="35"/>
        <v>0</v>
      </c>
      <c r="AF25" s="411">
        <v>25161427643.700001</v>
      </c>
      <c r="AG25" s="360">
        <v>1</v>
      </c>
      <c r="AH25" s="25">
        <f t="shared" si="36"/>
        <v>-4.521793437846084E-2</v>
      </c>
      <c r="AI25" s="25">
        <f t="shared" si="37"/>
        <v>0</v>
      </c>
      <c r="AJ25" s="26">
        <f t="shared" si="16"/>
        <v>2.0628298492943432E-2</v>
      </c>
      <c r="AK25" s="26">
        <f t="shared" si="17"/>
        <v>0</v>
      </c>
      <c r="AL25" s="27">
        <f t="shared" si="18"/>
        <v>0.17124047107865883</v>
      </c>
      <c r="AM25" s="27">
        <f t="shared" si="19"/>
        <v>0</v>
      </c>
      <c r="AN25" s="28">
        <f t="shared" si="20"/>
        <v>4.6196444571772029E-2</v>
      </c>
      <c r="AO25" s="85">
        <f t="shared" si="21"/>
        <v>0</v>
      </c>
      <c r="AP25" s="32"/>
      <c r="AQ25" s="30">
        <v>366113097.69999999</v>
      </c>
      <c r="AR25" s="34">
        <v>1.1357999999999999</v>
      </c>
      <c r="AS25" s="31" t="e">
        <f>(#REF!/AQ25)-1</f>
        <v>#REF!</v>
      </c>
      <c r="AT25" s="31" t="e">
        <f>(#REF!/AR25)-1</f>
        <v>#REF!</v>
      </c>
    </row>
    <row r="26" spans="1:46">
      <c r="A26" s="229" t="s">
        <v>42</v>
      </c>
      <c r="B26" s="411">
        <v>981218813.33000004</v>
      </c>
      <c r="C26" s="360">
        <v>100</v>
      </c>
      <c r="D26" s="411">
        <v>972527502.30999994</v>
      </c>
      <c r="E26" s="360">
        <v>100</v>
      </c>
      <c r="F26" s="25">
        <f t="shared" si="22"/>
        <v>-8.8576685464316195E-3</v>
      </c>
      <c r="G26" s="25">
        <f t="shared" si="23"/>
        <v>0</v>
      </c>
      <c r="H26" s="411">
        <v>994025292.66999996</v>
      </c>
      <c r="I26" s="360">
        <v>100</v>
      </c>
      <c r="J26" s="25">
        <f t="shared" si="24"/>
        <v>2.2105071896617114E-2</v>
      </c>
      <c r="K26" s="25">
        <f t="shared" si="25"/>
        <v>0</v>
      </c>
      <c r="L26" s="411">
        <v>998837149.97000003</v>
      </c>
      <c r="M26" s="360">
        <v>100</v>
      </c>
      <c r="N26" s="25">
        <f t="shared" si="26"/>
        <v>4.8407795410066378E-3</v>
      </c>
      <c r="O26" s="25">
        <f t="shared" si="27"/>
        <v>0</v>
      </c>
      <c r="P26" s="411">
        <v>1025804970.49</v>
      </c>
      <c r="Q26" s="360">
        <v>100</v>
      </c>
      <c r="R26" s="25">
        <f t="shared" si="28"/>
        <v>2.6999216559786505E-2</v>
      </c>
      <c r="S26" s="25">
        <f t="shared" si="29"/>
        <v>0</v>
      </c>
      <c r="T26" s="411">
        <v>1034485026.61</v>
      </c>
      <c r="U26" s="360">
        <v>100</v>
      </c>
      <c r="V26" s="25">
        <f t="shared" si="30"/>
        <v>8.4617021458316486E-3</v>
      </c>
      <c r="W26" s="25">
        <f t="shared" si="31"/>
        <v>0</v>
      </c>
      <c r="X26" s="411">
        <v>1066360907.6799999</v>
      </c>
      <c r="Y26" s="360">
        <v>100</v>
      </c>
      <c r="Z26" s="25">
        <f t="shared" si="32"/>
        <v>3.0813284146274177E-2</v>
      </c>
      <c r="AA26" s="25">
        <f t="shared" si="33"/>
        <v>0</v>
      </c>
      <c r="AB26" s="411">
        <v>1077716241.8</v>
      </c>
      <c r="AC26" s="360">
        <v>100</v>
      </c>
      <c r="AD26" s="25">
        <f t="shared" si="34"/>
        <v>1.0648678170981472E-2</v>
      </c>
      <c r="AE26" s="25">
        <f t="shared" si="35"/>
        <v>0</v>
      </c>
      <c r="AF26" s="411">
        <v>1071406702.63</v>
      </c>
      <c r="AG26" s="360">
        <v>100</v>
      </c>
      <c r="AH26" s="25">
        <f t="shared" si="36"/>
        <v>-5.854545867715397E-3</v>
      </c>
      <c r="AI26" s="25">
        <f t="shared" si="37"/>
        <v>0</v>
      </c>
      <c r="AJ26" s="26">
        <f t="shared" si="16"/>
        <v>1.1144564755793817E-2</v>
      </c>
      <c r="AK26" s="26">
        <f t="shared" si="17"/>
        <v>0</v>
      </c>
      <c r="AL26" s="27">
        <f t="shared" si="18"/>
        <v>0.10167239495555326</v>
      </c>
      <c r="AM26" s="27">
        <f t="shared" si="19"/>
        <v>0</v>
      </c>
      <c r="AN26" s="28">
        <f t="shared" si="20"/>
        <v>1.4612136274155342E-2</v>
      </c>
      <c r="AO26" s="85">
        <f t="shared" si="21"/>
        <v>0</v>
      </c>
      <c r="AP26" s="32"/>
      <c r="AQ26" s="30">
        <v>691810420.35000002</v>
      </c>
      <c r="AR26" s="44">
        <v>100</v>
      </c>
      <c r="AS26" s="31" t="e">
        <f>(#REF!/AQ26)-1</f>
        <v>#REF!</v>
      </c>
      <c r="AT26" s="31" t="e">
        <f>(#REF!/AR26)-1</f>
        <v>#REF!</v>
      </c>
    </row>
    <row r="27" spans="1:46">
      <c r="A27" s="229" t="s">
        <v>20</v>
      </c>
      <c r="B27" s="411">
        <v>65454318654.959999</v>
      </c>
      <c r="C27" s="360">
        <v>1</v>
      </c>
      <c r="D27" s="411">
        <v>65335941433.199997</v>
      </c>
      <c r="E27" s="360">
        <v>1</v>
      </c>
      <c r="F27" s="25">
        <f t="shared" si="22"/>
        <v>-1.8085471546044692E-3</v>
      </c>
      <c r="G27" s="25">
        <f t="shared" si="23"/>
        <v>0</v>
      </c>
      <c r="H27" s="411">
        <v>64825443165.290001</v>
      </c>
      <c r="I27" s="360">
        <v>1</v>
      </c>
      <c r="J27" s="25">
        <f t="shared" si="24"/>
        <v>-7.8134370870271089E-3</v>
      </c>
      <c r="K27" s="25">
        <f t="shared" si="25"/>
        <v>0</v>
      </c>
      <c r="L27" s="411">
        <v>64429205034</v>
      </c>
      <c r="M27" s="360">
        <v>1</v>
      </c>
      <c r="N27" s="25">
        <f t="shared" si="26"/>
        <v>-6.1123860006584855E-3</v>
      </c>
      <c r="O27" s="25">
        <f t="shared" si="27"/>
        <v>0</v>
      </c>
      <c r="P27" s="411">
        <v>66488121091.650002</v>
      </c>
      <c r="Q27" s="360">
        <v>1</v>
      </c>
      <c r="R27" s="25">
        <f t="shared" si="28"/>
        <v>3.1956254257110406E-2</v>
      </c>
      <c r="S27" s="25">
        <f t="shared" si="29"/>
        <v>0</v>
      </c>
      <c r="T27" s="411">
        <v>67211350825.870003</v>
      </c>
      <c r="U27" s="360">
        <v>1</v>
      </c>
      <c r="V27" s="25">
        <f t="shared" si="30"/>
        <v>1.0877578165023962E-2</v>
      </c>
      <c r="W27" s="25">
        <f t="shared" si="31"/>
        <v>0</v>
      </c>
      <c r="X27" s="411">
        <v>66676071692.580002</v>
      </c>
      <c r="Y27" s="360">
        <v>1</v>
      </c>
      <c r="Z27" s="25">
        <f t="shared" si="32"/>
        <v>-7.9641180650689911E-3</v>
      </c>
      <c r="AA27" s="25">
        <f t="shared" si="33"/>
        <v>0</v>
      </c>
      <c r="AB27" s="411">
        <v>66791616217.830002</v>
      </c>
      <c r="AC27" s="360">
        <v>1</v>
      </c>
      <c r="AD27" s="25">
        <f t="shared" si="34"/>
        <v>1.7329234059069243E-3</v>
      </c>
      <c r="AE27" s="25">
        <f t="shared" si="35"/>
        <v>0</v>
      </c>
      <c r="AF27" s="411">
        <v>65158018050.330002</v>
      </c>
      <c r="AG27" s="360">
        <v>1</v>
      </c>
      <c r="AH27" s="25">
        <f t="shared" si="36"/>
        <v>-2.4458132023221075E-2</v>
      </c>
      <c r="AI27" s="25">
        <f t="shared" si="37"/>
        <v>0</v>
      </c>
      <c r="AJ27" s="26">
        <f t="shared" si="16"/>
        <v>-4.4873306281735482E-4</v>
      </c>
      <c r="AK27" s="26">
        <f t="shared" si="17"/>
        <v>0</v>
      </c>
      <c r="AL27" s="27">
        <f t="shared" si="18"/>
        <v>-2.7232083745499474E-3</v>
      </c>
      <c r="AM27" s="27">
        <f t="shared" si="19"/>
        <v>0</v>
      </c>
      <c r="AN27" s="28">
        <f t="shared" si="20"/>
        <v>1.6493398370615631E-2</v>
      </c>
      <c r="AO27" s="85">
        <f t="shared" si="21"/>
        <v>0</v>
      </c>
      <c r="AP27" s="32"/>
      <c r="AQ27" s="30">
        <v>13880602273.7041</v>
      </c>
      <c r="AR27" s="37">
        <v>1</v>
      </c>
      <c r="AS27" s="31" t="e">
        <f>(#REF!/AQ27)-1</f>
        <v>#REF!</v>
      </c>
      <c r="AT27" s="31" t="e">
        <f>(#REF!/AR27)-1</f>
        <v>#REF!</v>
      </c>
    </row>
    <row r="28" spans="1:46">
      <c r="A28" s="229" t="s">
        <v>62</v>
      </c>
      <c r="B28" s="400">
        <v>1919507705.8099999</v>
      </c>
      <c r="C28" s="360">
        <v>10</v>
      </c>
      <c r="D28" s="400">
        <v>1948206599.25</v>
      </c>
      <c r="E28" s="360">
        <v>10</v>
      </c>
      <c r="F28" s="25">
        <f t="shared" si="22"/>
        <v>1.4951173862513673E-2</v>
      </c>
      <c r="G28" s="25">
        <f t="shared" si="23"/>
        <v>0</v>
      </c>
      <c r="H28" s="400">
        <v>1966193613.1400001</v>
      </c>
      <c r="I28" s="360">
        <v>10</v>
      </c>
      <c r="J28" s="25">
        <f t="shared" si="24"/>
        <v>9.2326008427055708E-3</v>
      </c>
      <c r="K28" s="25">
        <f t="shared" si="25"/>
        <v>0</v>
      </c>
      <c r="L28" s="400">
        <v>2017590424.48</v>
      </c>
      <c r="M28" s="360">
        <v>10</v>
      </c>
      <c r="N28" s="25">
        <f t="shared" si="26"/>
        <v>2.6140259533200039E-2</v>
      </c>
      <c r="O28" s="25">
        <f t="shared" si="27"/>
        <v>0</v>
      </c>
      <c r="P28" s="400">
        <v>2017767818.95</v>
      </c>
      <c r="Q28" s="360">
        <v>10</v>
      </c>
      <c r="R28" s="25">
        <f t="shared" si="28"/>
        <v>8.7923925415015321E-5</v>
      </c>
      <c r="S28" s="25">
        <f t="shared" si="29"/>
        <v>0</v>
      </c>
      <c r="T28" s="400">
        <v>1962643490.8</v>
      </c>
      <c r="U28" s="360">
        <v>10</v>
      </c>
      <c r="V28" s="25">
        <f t="shared" si="30"/>
        <v>-2.7319460461355524E-2</v>
      </c>
      <c r="W28" s="25">
        <f t="shared" si="31"/>
        <v>0</v>
      </c>
      <c r="X28" s="400">
        <v>1946606103.0999999</v>
      </c>
      <c r="Y28" s="360">
        <v>10</v>
      </c>
      <c r="Z28" s="25">
        <f t="shared" si="32"/>
        <v>-8.1713198424350573E-3</v>
      </c>
      <c r="AA28" s="25">
        <f t="shared" si="33"/>
        <v>0</v>
      </c>
      <c r="AB28" s="400">
        <v>1945912235.8800001</v>
      </c>
      <c r="AC28" s="360">
        <v>10</v>
      </c>
      <c r="AD28" s="25">
        <f t="shared" si="34"/>
        <v>-3.5644973006855168E-4</v>
      </c>
      <c r="AE28" s="25">
        <f t="shared" si="35"/>
        <v>0</v>
      </c>
      <c r="AF28" s="400">
        <v>1902757452.0799999</v>
      </c>
      <c r="AG28" s="360">
        <v>10</v>
      </c>
      <c r="AH28" s="25">
        <f t="shared" si="36"/>
        <v>-2.217714807702224E-2</v>
      </c>
      <c r="AI28" s="25">
        <f t="shared" si="37"/>
        <v>0</v>
      </c>
      <c r="AJ28" s="26">
        <f t="shared" si="16"/>
        <v>-9.5155249338088502E-4</v>
      </c>
      <c r="AK28" s="26">
        <f t="shared" si="17"/>
        <v>0</v>
      </c>
      <c r="AL28" s="27">
        <f t="shared" si="18"/>
        <v>-2.332871020326931E-2</v>
      </c>
      <c r="AM28" s="27">
        <f t="shared" si="19"/>
        <v>0</v>
      </c>
      <c r="AN28" s="28">
        <f t="shared" si="20"/>
        <v>1.8086822911380453E-2</v>
      </c>
      <c r="AO28" s="85">
        <f t="shared" si="21"/>
        <v>0</v>
      </c>
      <c r="AP28" s="32"/>
      <c r="AQ28" s="40">
        <v>246915130.99000001</v>
      </c>
      <c r="AR28" s="37">
        <v>10</v>
      </c>
      <c r="AS28" s="31" t="e">
        <f>(#REF!/AQ28)-1</f>
        <v>#REF!</v>
      </c>
      <c r="AT28" s="31" t="e">
        <f>(#REF!/AR28)-1</f>
        <v>#REF!</v>
      </c>
    </row>
    <row r="29" spans="1:46">
      <c r="A29" s="229" t="s">
        <v>90</v>
      </c>
      <c r="B29" s="411">
        <v>31173241555.049999</v>
      </c>
      <c r="C29" s="360">
        <v>1</v>
      </c>
      <c r="D29" s="411">
        <v>31292552064.868877</v>
      </c>
      <c r="E29" s="360">
        <v>1</v>
      </c>
      <c r="F29" s="25">
        <f t="shared" si="22"/>
        <v>3.8273372888790939E-3</v>
      </c>
      <c r="G29" s="25">
        <f t="shared" si="23"/>
        <v>0</v>
      </c>
      <c r="H29" s="411">
        <v>31805738620.081917</v>
      </c>
      <c r="I29" s="360">
        <v>1</v>
      </c>
      <c r="J29" s="25">
        <f t="shared" si="24"/>
        <v>1.6399638934824275E-2</v>
      </c>
      <c r="K29" s="25">
        <f t="shared" si="25"/>
        <v>0</v>
      </c>
      <c r="L29" s="411">
        <v>33204283740.209999</v>
      </c>
      <c r="M29" s="360">
        <v>1</v>
      </c>
      <c r="N29" s="25">
        <f t="shared" si="26"/>
        <v>4.3971471212589631E-2</v>
      </c>
      <c r="O29" s="25">
        <f t="shared" si="27"/>
        <v>0</v>
      </c>
      <c r="P29" s="411">
        <v>32163013014.68</v>
      </c>
      <c r="Q29" s="360">
        <v>1</v>
      </c>
      <c r="R29" s="25">
        <f t="shared" si="28"/>
        <v>-3.135952980274747E-2</v>
      </c>
      <c r="S29" s="25">
        <f t="shared" si="29"/>
        <v>0</v>
      </c>
      <c r="T29" s="411">
        <v>31805556100.490002</v>
      </c>
      <c r="U29" s="360">
        <v>1</v>
      </c>
      <c r="V29" s="25">
        <f t="shared" si="30"/>
        <v>-1.1113912556228683E-2</v>
      </c>
      <c r="W29" s="25">
        <f t="shared" si="31"/>
        <v>0</v>
      </c>
      <c r="X29" s="411">
        <v>31963645805.900002</v>
      </c>
      <c r="Y29" s="360">
        <v>1</v>
      </c>
      <c r="Z29" s="25">
        <f t="shared" si="32"/>
        <v>4.9705059364632299E-3</v>
      </c>
      <c r="AA29" s="25">
        <f t="shared" si="33"/>
        <v>0</v>
      </c>
      <c r="AB29" s="411">
        <v>31246995340.27</v>
      </c>
      <c r="AC29" s="360">
        <v>1</v>
      </c>
      <c r="AD29" s="25">
        <f t="shared" si="34"/>
        <v>-2.2420798615460764E-2</v>
      </c>
      <c r="AE29" s="25">
        <f t="shared" si="35"/>
        <v>0</v>
      </c>
      <c r="AF29" s="411">
        <v>30393329598.66</v>
      </c>
      <c r="AG29" s="360">
        <v>1</v>
      </c>
      <c r="AH29" s="25">
        <f t="shared" si="36"/>
        <v>-2.7319930518561797E-2</v>
      </c>
      <c r="AI29" s="25">
        <f t="shared" si="37"/>
        <v>0</v>
      </c>
      <c r="AJ29" s="26">
        <f t="shared" si="16"/>
        <v>-2.8806522650303115E-3</v>
      </c>
      <c r="AK29" s="26">
        <f t="shared" si="17"/>
        <v>0</v>
      </c>
      <c r="AL29" s="27">
        <f t="shared" si="18"/>
        <v>-2.8735990095815969E-2</v>
      </c>
      <c r="AM29" s="27">
        <f t="shared" si="19"/>
        <v>0</v>
      </c>
      <c r="AN29" s="28">
        <f t="shared" si="20"/>
        <v>2.5442982736908211E-2</v>
      </c>
      <c r="AO29" s="85">
        <f t="shared" si="21"/>
        <v>0</v>
      </c>
      <c r="AP29" s="32"/>
      <c r="AQ29" s="40"/>
      <c r="AR29" s="37"/>
      <c r="AS29" s="31"/>
      <c r="AT29" s="31"/>
    </row>
    <row r="30" spans="1:46">
      <c r="A30" s="229" t="s">
        <v>94</v>
      </c>
      <c r="B30" s="411">
        <v>2182418661.04</v>
      </c>
      <c r="C30" s="360">
        <v>100</v>
      </c>
      <c r="D30" s="411">
        <v>2191802447.1753597</v>
      </c>
      <c r="E30" s="360">
        <v>100</v>
      </c>
      <c r="F30" s="25">
        <f t="shared" si="22"/>
        <v>4.2997186116838174E-3</v>
      </c>
      <c r="G30" s="25">
        <f t="shared" si="23"/>
        <v>0</v>
      </c>
      <c r="H30" s="411">
        <v>2191117638.1664019</v>
      </c>
      <c r="I30" s="360">
        <v>100</v>
      </c>
      <c r="J30" s="25">
        <f t="shared" si="24"/>
        <v>-3.1244102763020287E-4</v>
      </c>
      <c r="K30" s="25">
        <f t="shared" si="25"/>
        <v>0</v>
      </c>
      <c r="L30" s="411">
        <v>2191117638.1664019</v>
      </c>
      <c r="M30" s="360">
        <v>100</v>
      </c>
      <c r="N30" s="25">
        <f t="shared" si="26"/>
        <v>0</v>
      </c>
      <c r="O30" s="25">
        <f t="shared" si="27"/>
        <v>0</v>
      </c>
      <c r="P30" s="411">
        <v>2152014122.785305</v>
      </c>
      <c r="Q30" s="360">
        <v>100</v>
      </c>
      <c r="R30" s="25">
        <f t="shared" si="28"/>
        <v>-1.7846378806853989E-2</v>
      </c>
      <c r="S30" s="25">
        <f t="shared" si="29"/>
        <v>0</v>
      </c>
      <c r="T30" s="411">
        <v>2029335369.23</v>
      </c>
      <c r="U30" s="360">
        <v>100</v>
      </c>
      <c r="V30" s="25">
        <f t="shared" si="30"/>
        <v>-5.7006481628719317E-2</v>
      </c>
      <c r="W30" s="25">
        <f t="shared" si="31"/>
        <v>0</v>
      </c>
      <c r="X30" s="411">
        <v>2064620764.1958916</v>
      </c>
      <c r="Y30" s="360">
        <v>100</v>
      </c>
      <c r="Z30" s="25">
        <f t="shared" si="32"/>
        <v>1.7387660758743931E-2</v>
      </c>
      <c r="AA30" s="25">
        <f t="shared" si="33"/>
        <v>0</v>
      </c>
      <c r="AB30" s="411">
        <v>2063424375.109467</v>
      </c>
      <c r="AC30" s="360">
        <v>100</v>
      </c>
      <c r="AD30" s="25">
        <f t="shared" si="34"/>
        <v>-5.7947159457661811E-4</v>
      </c>
      <c r="AE30" s="25">
        <f t="shared" si="35"/>
        <v>0</v>
      </c>
      <c r="AF30" s="411">
        <v>2060391155.7740879</v>
      </c>
      <c r="AG30" s="360">
        <v>100</v>
      </c>
      <c r="AH30" s="25">
        <f t="shared" si="36"/>
        <v>-1.4699929747695299E-3</v>
      </c>
      <c r="AI30" s="25">
        <f t="shared" si="37"/>
        <v>0</v>
      </c>
      <c r="AJ30" s="26">
        <f t="shared" si="16"/>
        <v>-6.9409233327652397E-3</v>
      </c>
      <c r="AK30" s="26">
        <f t="shared" si="17"/>
        <v>0</v>
      </c>
      <c r="AL30" s="27">
        <f t="shared" si="18"/>
        <v>-5.9955810146405039E-2</v>
      </c>
      <c r="AM30" s="27">
        <f t="shared" si="19"/>
        <v>0</v>
      </c>
      <c r="AN30" s="28">
        <f t="shared" si="20"/>
        <v>2.2380582985461826E-2</v>
      </c>
      <c r="AO30" s="85">
        <f t="shared" si="21"/>
        <v>0</v>
      </c>
      <c r="AP30" s="32"/>
      <c r="AQ30" s="40"/>
      <c r="AR30" s="37"/>
      <c r="AS30" s="31"/>
      <c r="AT30" s="31"/>
    </row>
    <row r="31" spans="1:46">
      <c r="A31" s="229" t="s">
        <v>97</v>
      </c>
      <c r="B31" s="411">
        <v>4675880634.75</v>
      </c>
      <c r="C31" s="360">
        <v>100</v>
      </c>
      <c r="D31" s="411">
        <v>4420113804.9399996</v>
      </c>
      <c r="E31" s="360">
        <v>100</v>
      </c>
      <c r="F31" s="25">
        <f t="shared" si="22"/>
        <v>-5.4699178569530618E-2</v>
      </c>
      <c r="G31" s="25">
        <f t="shared" si="23"/>
        <v>0</v>
      </c>
      <c r="H31" s="411">
        <v>4458518793.2299995</v>
      </c>
      <c r="I31" s="360">
        <v>100</v>
      </c>
      <c r="J31" s="25">
        <f t="shared" si="24"/>
        <v>8.6886876638963117E-3</v>
      </c>
      <c r="K31" s="25">
        <f t="shared" si="25"/>
        <v>0</v>
      </c>
      <c r="L31" s="411">
        <v>4946326461.9499998</v>
      </c>
      <c r="M31" s="360">
        <v>100</v>
      </c>
      <c r="N31" s="25">
        <f t="shared" si="26"/>
        <v>0.10941025289849798</v>
      </c>
      <c r="O31" s="25">
        <f t="shared" si="27"/>
        <v>0</v>
      </c>
      <c r="P31" s="411">
        <v>4842608796.3900003</v>
      </c>
      <c r="Q31" s="360">
        <v>100</v>
      </c>
      <c r="R31" s="25">
        <f t="shared" si="28"/>
        <v>-2.0968625172207225E-2</v>
      </c>
      <c r="S31" s="25">
        <f t="shared" si="29"/>
        <v>0</v>
      </c>
      <c r="T31" s="411">
        <v>4501133598.0699997</v>
      </c>
      <c r="U31" s="360">
        <v>100</v>
      </c>
      <c r="V31" s="25">
        <f t="shared" si="30"/>
        <v>-7.0514718961927875E-2</v>
      </c>
      <c r="W31" s="25">
        <f t="shared" si="31"/>
        <v>0</v>
      </c>
      <c r="X31" s="411">
        <v>4559000130.5</v>
      </c>
      <c r="Y31" s="360">
        <v>100</v>
      </c>
      <c r="Z31" s="25">
        <f t="shared" si="32"/>
        <v>1.2855990867458894E-2</v>
      </c>
      <c r="AA31" s="25">
        <f t="shared" si="33"/>
        <v>0</v>
      </c>
      <c r="AB31" s="411">
        <v>4574852061.3999996</v>
      </c>
      <c r="AC31" s="360">
        <v>100</v>
      </c>
      <c r="AD31" s="25">
        <f t="shared" si="34"/>
        <v>3.4770630502835909E-3</v>
      </c>
      <c r="AE31" s="25">
        <f t="shared" si="35"/>
        <v>0</v>
      </c>
      <c r="AF31" s="411">
        <v>4466650434.0299997</v>
      </c>
      <c r="AG31" s="360">
        <v>100</v>
      </c>
      <c r="AH31" s="25">
        <f t="shared" si="36"/>
        <v>-2.3651393732038613E-2</v>
      </c>
      <c r="AI31" s="25">
        <f t="shared" si="37"/>
        <v>0</v>
      </c>
      <c r="AJ31" s="26">
        <f t="shared" si="16"/>
        <v>-4.4252402444459439E-3</v>
      </c>
      <c r="AK31" s="26">
        <f t="shared" si="17"/>
        <v>0</v>
      </c>
      <c r="AL31" s="27">
        <f t="shared" si="18"/>
        <v>1.0528378033613065E-2</v>
      </c>
      <c r="AM31" s="27">
        <f t="shared" si="19"/>
        <v>0</v>
      </c>
      <c r="AN31" s="28">
        <f t="shared" si="20"/>
        <v>5.4811623617423727E-2</v>
      </c>
      <c r="AO31" s="85">
        <f t="shared" si="21"/>
        <v>0</v>
      </c>
      <c r="AP31" s="32"/>
      <c r="AQ31" s="40"/>
      <c r="AR31" s="37"/>
      <c r="AS31" s="31"/>
      <c r="AT31" s="31"/>
    </row>
    <row r="32" spans="1:46">
      <c r="A32" s="229" t="s">
        <v>103</v>
      </c>
      <c r="B32" s="400">
        <v>734740991.91999996</v>
      </c>
      <c r="C32" s="360">
        <v>10</v>
      </c>
      <c r="D32" s="400">
        <v>751534557.24000001</v>
      </c>
      <c r="E32" s="360">
        <v>10</v>
      </c>
      <c r="F32" s="25">
        <f t="shared" si="22"/>
        <v>2.2856442616758978E-2</v>
      </c>
      <c r="G32" s="25">
        <f t="shared" si="23"/>
        <v>0</v>
      </c>
      <c r="H32" s="400">
        <v>809969059.25</v>
      </c>
      <c r="I32" s="360">
        <v>10</v>
      </c>
      <c r="J32" s="25">
        <f t="shared" si="24"/>
        <v>7.7753579588675029E-2</v>
      </c>
      <c r="K32" s="25">
        <f t="shared" si="25"/>
        <v>0</v>
      </c>
      <c r="L32" s="400">
        <v>795869072.79999995</v>
      </c>
      <c r="M32" s="360">
        <v>10</v>
      </c>
      <c r="N32" s="25">
        <f t="shared" si="26"/>
        <v>-1.7408055639873566E-2</v>
      </c>
      <c r="O32" s="25">
        <f t="shared" si="27"/>
        <v>0</v>
      </c>
      <c r="P32" s="400">
        <v>779414787</v>
      </c>
      <c r="Q32" s="360">
        <v>10</v>
      </c>
      <c r="R32" s="25">
        <f t="shared" si="28"/>
        <v>-2.0674613906168052E-2</v>
      </c>
      <c r="S32" s="25">
        <f t="shared" si="29"/>
        <v>0</v>
      </c>
      <c r="T32" s="400">
        <v>692893693.46000004</v>
      </c>
      <c r="U32" s="360">
        <v>10</v>
      </c>
      <c r="V32" s="25">
        <f t="shared" si="30"/>
        <v>-0.11100776503487092</v>
      </c>
      <c r="W32" s="25">
        <f t="shared" si="31"/>
        <v>0</v>
      </c>
      <c r="X32" s="400">
        <v>698222970.66999996</v>
      </c>
      <c r="Y32" s="360">
        <v>10</v>
      </c>
      <c r="Z32" s="25">
        <f t="shared" si="32"/>
        <v>7.6913345586794146E-3</v>
      </c>
      <c r="AA32" s="25">
        <f t="shared" si="33"/>
        <v>0</v>
      </c>
      <c r="AB32" s="400">
        <v>700216380.02999997</v>
      </c>
      <c r="AC32" s="360">
        <v>10</v>
      </c>
      <c r="AD32" s="25">
        <f t="shared" si="34"/>
        <v>2.8549753355825301E-3</v>
      </c>
      <c r="AE32" s="25">
        <f t="shared" si="35"/>
        <v>0</v>
      </c>
      <c r="AF32" s="400">
        <v>710870686.79999995</v>
      </c>
      <c r="AG32" s="360">
        <v>10</v>
      </c>
      <c r="AH32" s="25">
        <f t="shared" si="36"/>
        <v>1.5215734841197958E-2</v>
      </c>
      <c r="AI32" s="25">
        <f t="shared" si="37"/>
        <v>0</v>
      </c>
      <c r="AJ32" s="26">
        <f t="shared" si="16"/>
        <v>-2.8397959550023272E-3</v>
      </c>
      <c r="AK32" s="26">
        <f t="shared" si="17"/>
        <v>0</v>
      </c>
      <c r="AL32" s="27">
        <f t="shared" si="18"/>
        <v>-5.410778526184816E-2</v>
      </c>
      <c r="AM32" s="27">
        <f t="shared" si="19"/>
        <v>0</v>
      </c>
      <c r="AN32" s="28">
        <f t="shared" si="20"/>
        <v>5.325887000169531E-2</v>
      </c>
      <c r="AO32" s="85">
        <f t="shared" si="21"/>
        <v>0</v>
      </c>
      <c r="AP32" s="32"/>
      <c r="AQ32" s="40"/>
      <c r="AR32" s="37"/>
      <c r="AS32" s="31"/>
      <c r="AT32" s="31"/>
    </row>
    <row r="33" spans="1:47">
      <c r="A33" s="229" t="s">
        <v>105</v>
      </c>
      <c r="B33" s="411">
        <v>3730616149.9400001</v>
      </c>
      <c r="C33" s="360">
        <v>100</v>
      </c>
      <c r="D33" s="411">
        <v>3795919408.25</v>
      </c>
      <c r="E33" s="360">
        <v>100</v>
      </c>
      <c r="F33" s="25">
        <f t="shared" si="22"/>
        <v>1.7504684396718279E-2</v>
      </c>
      <c r="G33" s="25">
        <f t="shared" si="23"/>
        <v>0</v>
      </c>
      <c r="H33" s="411">
        <v>3796093180.5</v>
      </c>
      <c r="I33" s="360">
        <v>100</v>
      </c>
      <c r="J33" s="25">
        <f t="shared" si="24"/>
        <v>4.5778698468235582E-5</v>
      </c>
      <c r="K33" s="25">
        <f t="shared" si="25"/>
        <v>0</v>
      </c>
      <c r="L33" s="411">
        <v>4073748136.6100001</v>
      </c>
      <c r="M33" s="360">
        <v>100</v>
      </c>
      <c r="N33" s="25">
        <f t="shared" si="26"/>
        <v>7.3142292063923725E-2</v>
      </c>
      <c r="O33" s="25">
        <f t="shared" si="27"/>
        <v>0</v>
      </c>
      <c r="P33" s="411">
        <v>4117987112.8699999</v>
      </c>
      <c r="Q33" s="360">
        <v>100</v>
      </c>
      <c r="R33" s="25">
        <f t="shared" si="28"/>
        <v>1.0859526602156005E-2</v>
      </c>
      <c r="S33" s="25">
        <f t="shared" si="29"/>
        <v>0</v>
      </c>
      <c r="T33" s="411">
        <v>4146107421.4400001</v>
      </c>
      <c r="U33" s="360">
        <v>100</v>
      </c>
      <c r="V33" s="25">
        <f t="shared" si="30"/>
        <v>6.8286538542375224E-3</v>
      </c>
      <c r="W33" s="25">
        <f t="shared" si="31"/>
        <v>0</v>
      </c>
      <c r="X33" s="411">
        <v>4276957398</v>
      </c>
      <c r="Y33" s="360">
        <v>100</v>
      </c>
      <c r="Z33" s="25">
        <f t="shared" si="32"/>
        <v>3.1559716924689313E-2</v>
      </c>
      <c r="AA33" s="25">
        <f t="shared" si="33"/>
        <v>0</v>
      </c>
      <c r="AB33" s="411">
        <v>4294611345.2600002</v>
      </c>
      <c r="AC33" s="360">
        <v>100</v>
      </c>
      <c r="AD33" s="25">
        <f t="shared" si="34"/>
        <v>4.1276883581434793E-3</v>
      </c>
      <c r="AE33" s="25">
        <f t="shared" si="35"/>
        <v>0</v>
      </c>
      <c r="AF33" s="411">
        <v>4325568916.8699999</v>
      </c>
      <c r="AG33" s="360">
        <v>100</v>
      </c>
      <c r="AH33" s="25">
        <f t="shared" si="36"/>
        <v>7.2084687347011732E-3</v>
      </c>
      <c r="AI33" s="25">
        <f t="shared" si="37"/>
        <v>0</v>
      </c>
      <c r="AJ33" s="26">
        <f t="shared" si="16"/>
        <v>1.8909601204129715E-2</v>
      </c>
      <c r="AK33" s="26">
        <f t="shared" si="17"/>
        <v>0</v>
      </c>
      <c r="AL33" s="27">
        <f t="shared" si="18"/>
        <v>0.13953128390156724</v>
      </c>
      <c r="AM33" s="27">
        <f t="shared" si="19"/>
        <v>0</v>
      </c>
      <c r="AN33" s="28">
        <f t="shared" si="20"/>
        <v>2.3979759961922767E-2</v>
      </c>
      <c r="AO33" s="85">
        <f t="shared" si="21"/>
        <v>0</v>
      </c>
      <c r="AP33" s="32"/>
      <c r="AQ33" s="40"/>
      <c r="AR33" s="37"/>
      <c r="AS33" s="31"/>
      <c r="AT33" s="31"/>
    </row>
    <row r="34" spans="1:47">
      <c r="A34" s="229" t="s">
        <v>106</v>
      </c>
      <c r="B34" s="411">
        <v>12206453657.280001</v>
      </c>
      <c r="C34" s="360">
        <v>100</v>
      </c>
      <c r="D34" s="411">
        <v>11635329946.4</v>
      </c>
      <c r="E34" s="360">
        <v>100</v>
      </c>
      <c r="F34" s="25">
        <f t="shared" si="22"/>
        <v>-4.6788668266428024E-2</v>
      </c>
      <c r="G34" s="25">
        <f t="shared" si="23"/>
        <v>0</v>
      </c>
      <c r="H34" s="411">
        <v>11643885829.98</v>
      </c>
      <c r="I34" s="360">
        <v>100</v>
      </c>
      <c r="J34" s="25">
        <f t="shared" si="24"/>
        <v>7.35336567111888E-4</v>
      </c>
      <c r="K34" s="25">
        <f t="shared" si="25"/>
        <v>0</v>
      </c>
      <c r="L34" s="411">
        <v>11686152785.9734</v>
      </c>
      <c r="M34" s="360">
        <v>100</v>
      </c>
      <c r="N34" s="25">
        <f t="shared" si="26"/>
        <v>3.6299699782845756E-3</v>
      </c>
      <c r="O34" s="25">
        <f t="shared" si="27"/>
        <v>0</v>
      </c>
      <c r="P34" s="411">
        <v>11861540680.82</v>
      </c>
      <c r="Q34" s="360">
        <v>100</v>
      </c>
      <c r="R34" s="25">
        <f t="shared" si="28"/>
        <v>1.5008180883713357E-2</v>
      </c>
      <c r="S34" s="25">
        <f t="shared" si="29"/>
        <v>0</v>
      </c>
      <c r="T34" s="411">
        <v>11903198456.84</v>
      </c>
      <c r="U34" s="360">
        <v>100</v>
      </c>
      <c r="V34" s="25">
        <f t="shared" si="30"/>
        <v>3.512003806331895E-3</v>
      </c>
      <c r="W34" s="25">
        <f t="shared" si="31"/>
        <v>0</v>
      </c>
      <c r="X34" s="411">
        <v>11972690015.93</v>
      </c>
      <c r="Y34" s="360">
        <v>100</v>
      </c>
      <c r="Z34" s="25">
        <f t="shared" si="32"/>
        <v>5.8380576734875693E-3</v>
      </c>
      <c r="AA34" s="25">
        <f t="shared" si="33"/>
        <v>0</v>
      </c>
      <c r="AB34" s="411">
        <v>12648699639.42</v>
      </c>
      <c r="AC34" s="360">
        <v>100</v>
      </c>
      <c r="AD34" s="25">
        <f t="shared" si="34"/>
        <v>5.6462634762158709E-2</v>
      </c>
      <c r="AE34" s="25">
        <f t="shared" si="35"/>
        <v>0</v>
      </c>
      <c r="AF34" s="411">
        <v>12212375795.73</v>
      </c>
      <c r="AG34" s="360">
        <v>100</v>
      </c>
      <c r="AH34" s="25">
        <f t="shared" si="36"/>
        <v>-3.4495549434203181E-2</v>
      </c>
      <c r="AI34" s="25">
        <f t="shared" si="37"/>
        <v>0</v>
      </c>
      <c r="AJ34" s="26">
        <f t="shared" si="16"/>
        <v>4.8774574630709808E-4</v>
      </c>
      <c r="AK34" s="26">
        <f t="shared" si="17"/>
        <v>0</v>
      </c>
      <c r="AL34" s="27">
        <f t="shared" si="18"/>
        <v>4.9594283272434349E-2</v>
      </c>
      <c r="AM34" s="27">
        <f t="shared" si="19"/>
        <v>0</v>
      </c>
      <c r="AN34" s="28">
        <f t="shared" si="20"/>
        <v>3.1283561062771581E-2</v>
      </c>
      <c r="AO34" s="85">
        <f t="shared" si="21"/>
        <v>0</v>
      </c>
      <c r="AP34" s="32"/>
      <c r="AQ34" s="40"/>
      <c r="AR34" s="37"/>
      <c r="AS34" s="31"/>
      <c r="AT34" s="31"/>
    </row>
    <row r="35" spans="1:47">
      <c r="A35" s="229" t="s">
        <v>109</v>
      </c>
      <c r="B35" s="411">
        <v>10985225291.27</v>
      </c>
      <c r="C35" s="72">
        <v>100</v>
      </c>
      <c r="D35" s="411">
        <v>10949380562.889999</v>
      </c>
      <c r="E35" s="72">
        <v>100</v>
      </c>
      <c r="F35" s="25">
        <f t="shared" si="22"/>
        <v>-3.2629943792310758E-3</v>
      </c>
      <c r="G35" s="25">
        <f t="shared" si="23"/>
        <v>0</v>
      </c>
      <c r="H35" s="411">
        <v>11044903850.049999</v>
      </c>
      <c r="I35" s="72">
        <v>100</v>
      </c>
      <c r="J35" s="25">
        <f t="shared" si="24"/>
        <v>8.7240813862795585E-3</v>
      </c>
      <c r="K35" s="25">
        <f t="shared" si="25"/>
        <v>0</v>
      </c>
      <c r="L35" s="411">
        <v>11001091118.139999</v>
      </c>
      <c r="M35" s="72">
        <v>100</v>
      </c>
      <c r="N35" s="25">
        <f t="shared" si="26"/>
        <v>-3.9667825546350509E-3</v>
      </c>
      <c r="O35" s="25">
        <f t="shared" si="27"/>
        <v>0</v>
      </c>
      <c r="P35" s="411">
        <v>10760610079.99</v>
      </c>
      <c r="Q35" s="72">
        <v>100</v>
      </c>
      <c r="R35" s="25">
        <f t="shared" si="28"/>
        <v>-2.1859744235138992E-2</v>
      </c>
      <c r="S35" s="25">
        <f t="shared" si="29"/>
        <v>0</v>
      </c>
      <c r="T35" s="411">
        <v>10882425608.93</v>
      </c>
      <c r="U35" s="72">
        <v>100</v>
      </c>
      <c r="V35" s="25">
        <f t="shared" si="30"/>
        <v>1.1320503952329228E-2</v>
      </c>
      <c r="W35" s="25">
        <f t="shared" si="31"/>
        <v>0</v>
      </c>
      <c r="X35" s="411">
        <v>10798671167.51</v>
      </c>
      <c r="Y35" s="72">
        <v>100</v>
      </c>
      <c r="Z35" s="25">
        <f t="shared" si="32"/>
        <v>-7.6963026837759485E-3</v>
      </c>
      <c r="AA35" s="25">
        <f t="shared" si="33"/>
        <v>0</v>
      </c>
      <c r="AB35" s="411">
        <v>10544387989.99</v>
      </c>
      <c r="AC35" s="72">
        <v>100</v>
      </c>
      <c r="AD35" s="25">
        <f t="shared" si="34"/>
        <v>-2.3547635961456363E-2</v>
      </c>
      <c r="AE35" s="25">
        <f t="shared" si="35"/>
        <v>0</v>
      </c>
      <c r="AF35" s="411">
        <v>10535517477.530001</v>
      </c>
      <c r="AG35" s="72">
        <v>100</v>
      </c>
      <c r="AH35" s="25">
        <f t="shared" si="36"/>
        <v>-8.412543685247585E-4</v>
      </c>
      <c r="AI35" s="25">
        <f t="shared" si="37"/>
        <v>0</v>
      </c>
      <c r="AJ35" s="26">
        <f t="shared" si="16"/>
        <v>-5.1412661055191752E-3</v>
      </c>
      <c r="AK35" s="26">
        <f t="shared" si="17"/>
        <v>0</v>
      </c>
      <c r="AL35" s="27">
        <f t="shared" si="18"/>
        <v>-3.7797853767424713E-2</v>
      </c>
      <c r="AM35" s="27">
        <f t="shared" si="19"/>
        <v>0</v>
      </c>
      <c r="AN35" s="28">
        <f t="shared" si="20"/>
        <v>1.2600823816002346E-2</v>
      </c>
      <c r="AO35" s="85">
        <f t="shared" si="21"/>
        <v>0</v>
      </c>
      <c r="AP35" s="32"/>
      <c r="AQ35" s="40"/>
      <c r="AR35" s="37"/>
      <c r="AS35" s="31"/>
      <c r="AT35" s="31"/>
    </row>
    <row r="36" spans="1:47">
      <c r="A36" s="229" t="s">
        <v>108</v>
      </c>
      <c r="B36" s="411">
        <v>392388502.88</v>
      </c>
      <c r="C36" s="72">
        <v>1000000</v>
      </c>
      <c r="D36" s="411">
        <v>393132474.88999999</v>
      </c>
      <c r="E36" s="72">
        <v>1000000</v>
      </c>
      <c r="F36" s="25">
        <f t="shared" si="22"/>
        <v>1.896008686644704E-3</v>
      </c>
      <c r="G36" s="25">
        <f t="shared" si="23"/>
        <v>0</v>
      </c>
      <c r="H36" s="411">
        <v>393889908.01999998</v>
      </c>
      <c r="I36" s="72">
        <v>1000000</v>
      </c>
      <c r="J36" s="25">
        <f t="shared" si="24"/>
        <v>1.9266613123526059E-3</v>
      </c>
      <c r="K36" s="25">
        <f t="shared" si="25"/>
        <v>0</v>
      </c>
      <c r="L36" s="411">
        <v>394201196.93000001</v>
      </c>
      <c r="M36" s="72">
        <v>1000000</v>
      </c>
      <c r="N36" s="25">
        <f t="shared" si="26"/>
        <v>7.9029420064303949E-4</v>
      </c>
      <c r="O36" s="25">
        <f t="shared" si="27"/>
        <v>0</v>
      </c>
      <c r="P36" s="411">
        <v>390208679.92000002</v>
      </c>
      <c r="Q36" s="72">
        <v>1000000</v>
      </c>
      <c r="R36" s="25">
        <f t="shared" si="28"/>
        <v>-1.0128119957760957E-2</v>
      </c>
      <c r="S36" s="25">
        <f t="shared" si="29"/>
        <v>0</v>
      </c>
      <c r="T36" s="411">
        <v>390971630.50999999</v>
      </c>
      <c r="U36" s="72">
        <v>1000000</v>
      </c>
      <c r="V36" s="25">
        <f t="shared" si="30"/>
        <v>1.955237362111967E-3</v>
      </c>
      <c r="W36" s="25">
        <f t="shared" si="31"/>
        <v>0</v>
      </c>
      <c r="X36" s="411">
        <v>391748203.29000002</v>
      </c>
      <c r="Y36" s="72">
        <v>1000000</v>
      </c>
      <c r="Z36" s="25">
        <f t="shared" si="32"/>
        <v>1.9862637577745387E-3</v>
      </c>
      <c r="AA36" s="25">
        <f t="shared" si="33"/>
        <v>0</v>
      </c>
      <c r="AB36" s="411">
        <v>392818858.87</v>
      </c>
      <c r="AC36" s="72">
        <v>1000000</v>
      </c>
      <c r="AD36" s="25">
        <f t="shared" si="34"/>
        <v>2.7330197586315605E-3</v>
      </c>
      <c r="AE36" s="25">
        <f t="shared" si="35"/>
        <v>0</v>
      </c>
      <c r="AF36" s="411">
        <v>393714273.26999998</v>
      </c>
      <c r="AG36" s="72">
        <v>1000000</v>
      </c>
      <c r="AH36" s="25">
        <f t="shared" si="36"/>
        <v>2.2794587881441453E-3</v>
      </c>
      <c r="AI36" s="25">
        <f t="shared" si="37"/>
        <v>0</v>
      </c>
      <c r="AJ36" s="26">
        <f t="shared" si="16"/>
        <v>4.2985298856770056E-4</v>
      </c>
      <c r="AK36" s="26">
        <f t="shared" si="17"/>
        <v>0</v>
      </c>
      <c r="AL36" s="27">
        <f t="shared" si="18"/>
        <v>1.4799041472287038E-3</v>
      </c>
      <c r="AM36" s="27">
        <f t="shared" si="19"/>
        <v>0</v>
      </c>
      <c r="AN36" s="28">
        <f t="shared" si="20"/>
        <v>4.3005911395334433E-3</v>
      </c>
      <c r="AO36" s="85">
        <f t="shared" si="21"/>
        <v>0</v>
      </c>
      <c r="AP36" s="32"/>
      <c r="AQ36" s="40"/>
      <c r="AR36" s="37"/>
      <c r="AS36" s="31"/>
      <c r="AT36" s="31"/>
      <c r="AU36" s="109"/>
    </row>
    <row r="37" spans="1:47">
      <c r="A37" s="229" t="s">
        <v>118</v>
      </c>
      <c r="B37" s="411">
        <v>4696785158.8400002</v>
      </c>
      <c r="C37" s="360">
        <v>1</v>
      </c>
      <c r="D37" s="411">
        <v>4720389398.6499996</v>
      </c>
      <c r="E37" s="360">
        <v>1</v>
      </c>
      <c r="F37" s="25">
        <f t="shared" si="22"/>
        <v>5.0256162485041531E-3</v>
      </c>
      <c r="G37" s="25">
        <f t="shared" si="23"/>
        <v>0</v>
      </c>
      <c r="H37" s="411">
        <v>4564011102.3299999</v>
      </c>
      <c r="I37" s="360">
        <v>1</v>
      </c>
      <c r="J37" s="25">
        <f t="shared" si="24"/>
        <v>-3.3128261910918382E-2</v>
      </c>
      <c r="K37" s="25">
        <f t="shared" si="25"/>
        <v>0</v>
      </c>
      <c r="L37" s="411">
        <v>4571885368.1099997</v>
      </c>
      <c r="M37" s="360">
        <v>1</v>
      </c>
      <c r="N37" s="25">
        <f t="shared" si="26"/>
        <v>1.7252950537258325E-3</v>
      </c>
      <c r="O37" s="25">
        <f t="shared" si="27"/>
        <v>0</v>
      </c>
      <c r="P37" s="411">
        <v>4603319226.5299997</v>
      </c>
      <c r="Q37" s="360">
        <v>1</v>
      </c>
      <c r="R37" s="25">
        <f t="shared" si="28"/>
        <v>6.8754695030760838E-3</v>
      </c>
      <c r="S37" s="25">
        <f t="shared" si="29"/>
        <v>0</v>
      </c>
      <c r="T37" s="411">
        <v>4642116188.3000002</v>
      </c>
      <c r="U37" s="360">
        <v>1</v>
      </c>
      <c r="V37" s="25">
        <f t="shared" si="30"/>
        <v>8.4280406942895767E-3</v>
      </c>
      <c r="W37" s="25">
        <f t="shared" si="31"/>
        <v>0</v>
      </c>
      <c r="X37" s="411">
        <v>4601833456.8299999</v>
      </c>
      <c r="Y37" s="360">
        <v>1</v>
      </c>
      <c r="Z37" s="25">
        <f t="shared" si="32"/>
        <v>-8.677665494786397E-3</v>
      </c>
      <c r="AA37" s="25">
        <f t="shared" si="33"/>
        <v>0</v>
      </c>
      <c r="AB37" s="411">
        <v>4598305604.3000002</v>
      </c>
      <c r="AC37" s="360">
        <v>1</v>
      </c>
      <c r="AD37" s="25">
        <f t="shared" si="34"/>
        <v>-7.6661890594144073E-4</v>
      </c>
      <c r="AE37" s="25">
        <f t="shared" si="35"/>
        <v>0</v>
      </c>
      <c r="AF37" s="411">
        <v>4660833273.6099997</v>
      </c>
      <c r="AG37" s="360">
        <v>1</v>
      </c>
      <c r="AH37" s="25">
        <f t="shared" si="36"/>
        <v>1.3597980362925019E-2</v>
      </c>
      <c r="AI37" s="25">
        <f t="shared" si="37"/>
        <v>0</v>
      </c>
      <c r="AJ37" s="26">
        <f t="shared" si="16"/>
        <v>-8.6501805614069447E-4</v>
      </c>
      <c r="AK37" s="26">
        <f t="shared" si="17"/>
        <v>0</v>
      </c>
      <c r="AL37" s="27">
        <f t="shared" si="18"/>
        <v>-1.2616782220770308E-2</v>
      </c>
      <c r="AM37" s="27">
        <f t="shared" si="19"/>
        <v>0</v>
      </c>
      <c r="AN37" s="28">
        <f t="shared" si="20"/>
        <v>1.4632779995649825E-2</v>
      </c>
      <c r="AO37" s="85">
        <f t="shared" si="21"/>
        <v>0</v>
      </c>
      <c r="AP37" s="32"/>
      <c r="AQ37" s="40"/>
      <c r="AR37" s="37"/>
      <c r="AS37" s="31"/>
      <c r="AT37" s="31"/>
    </row>
    <row r="38" spans="1:47" s="97" customFormat="1">
      <c r="A38" s="229" t="s">
        <v>123</v>
      </c>
      <c r="B38" s="411">
        <v>15773987394.190001</v>
      </c>
      <c r="C38" s="360">
        <v>1</v>
      </c>
      <c r="D38" s="411">
        <v>15856238326.629999</v>
      </c>
      <c r="E38" s="360">
        <v>1</v>
      </c>
      <c r="F38" s="25">
        <f t="shared" si="22"/>
        <v>5.2143399373004405E-3</v>
      </c>
      <c r="G38" s="25">
        <f t="shared" si="23"/>
        <v>0</v>
      </c>
      <c r="H38" s="411">
        <v>16152720746.18</v>
      </c>
      <c r="I38" s="360">
        <v>1</v>
      </c>
      <c r="J38" s="25">
        <f t="shared" si="24"/>
        <v>1.8698156110082506E-2</v>
      </c>
      <c r="K38" s="25">
        <f t="shared" si="25"/>
        <v>0</v>
      </c>
      <c r="L38" s="411">
        <v>16440190460.85</v>
      </c>
      <c r="M38" s="360">
        <v>1</v>
      </c>
      <c r="N38" s="25">
        <f t="shared" si="26"/>
        <v>1.7796984123432242E-2</v>
      </c>
      <c r="O38" s="25">
        <f t="shared" si="27"/>
        <v>0</v>
      </c>
      <c r="P38" s="411">
        <v>16201271427.950001</v>
      </c>
      <c r="Q38" s="360">
        <v>1</v>
      </c>
      <c r="R38" s="25">
        <f t="shared" si="28"/>
        <v>-1.4532619525847446E-2</v>
      </c>
      <c r="S38" s="25">
        <f t="shared" si="29"/>
        <v>0</v>
      </c>
      <c r="T38" s="411">
        <v>16173205737.84</v>
      </c>
      <c r="U38" s="360">
        <v>1</v>
      </c>
      <c r="V38" s="25">
        <f t="shared" si="30"/>
        <v>-1.73231404922841E-3</v>
      </c>
      <c r="W38" s="25">
        <f t="shared" si="31"/>
        <v>0</v>
      </c>
      <c r="X38" s="411">
        <v>16653138589.219999</v>
      </c>
      <c r="Y38" s="360">
        <v>1</v>
      </c>
      <c r="Z38" s="25">
        <f t="shared" si="32"/>
        <v>2.9674565399060843E-2</v>
      </c>
      <c r="AA38" s="25">
        <f t="shared" si="33"/>
        <v>0</v>
      </c>
      <c r="AB38" s="411">
        <v>16474669117.360001</v>
      </c>
      <c r="AC38" s="360">
        <v>1</v>
      </c>
      <c r="AD38" s="25">
        <f t="shared" si="34"/>
        <v>-1.0716867028028371E-2</v>
      </c>
      <c r="AE38" s="25">
        <f t="shared" si="35"/>
        <v>0</v>
      </c>
      <c r="AF38" s="411">
        <v>16433948483.42</v>
      </c>
      <c r="AG38" s="360">
        <v>1</v>
      </c>
      <c r="AH38" s="25">
        <f t="shared" si="36"/>
        <v>-2.471711792808732E-3</v>
      </c>
      <c r="AI38" s="25">
        <f t="shared" si="37"/>
        <v>0</v>
      </c>
      <c r="AJ38" s="26">
        <f t="shared" si="16"/>
        <v>5.241316646745384E-3</v>
      </c>
      <c r="AK38" s="26">
        <f t="shared" si="17"/>
        <v>0</v>
      </c>
      <c r="AL38" s="27">
        <f t="shared" si="18"/>
        <v>3.6434250349262023E-2</v>
      </c>
      <c r="AM38" s="27">
        <f t="shared" si="19"/>
        <v>0</v>
      </c>
      <c r="AN38" s="28">
        <f t="shared" si="20"/>
        <v>1.5535720118540307E-2</v>
      </c>
      <c r="AO38" s="85">
        <f t="shared" si="21"/>
        <v>0</v>
      </c>
      <c r="AP38" s="32"/>
      <c r="AQ38" s="40"/>
      <c r="AR38" s="37"/>
      <c r="AS38" s="31"/>
      <c r="AT38" s="31"/>
    </row>
    <row r="39" spans="1:47" s="99" customFormat="1">
      <c r="A39" s="229" t="s">
        <v>126</v>
      </c>
      <c r="B39" s="411">
        <v>589103818.20000005</v>
      </c>
      <c r="C39" s="360">
        <v>100</v>
      </c>
      <c r="D39" s="411">
        <v>589620931.50999999</v>
      </c>
      <c r="E39" s="360">
        <v>100</v>
      </c>
      <c r="F39" s="25">
        <f t="shared" si="22"/>
        <v>8.7779656831961568E-4</v>
      </c>
      <c r="G39" s="25">
        <f t="shared" si="23"/>
        <v>0</v>
      </c>
      <c r="H39" s="411">
        <v>588125713.02999997</v>
      </c>
      <c r="I39" s="360">
        <v>100</v>
      </c>
      <c r="J39" s="25">
        <f t="shared" si="24"/>
        <v>-2.5358978965872416E-3</v>
      </c>
      <c r="K39" s="25">
        <f t="shared" si="25"/>
        <v>0</v>
      </c>
      <c r="L39" s="411">
        <v>596700691.83000004</v>
      </c>
      <c r="M39" s="360">
        <v>100</v>
      </c>
      <c r="N39" s="25">
        <f t="shared" si="26"/>
        <v>1.4580180070383466E-2</v>
      </c>
      <c r="O39" s="25">
        <f t="shared" si="27"/>
        <v>0</v>
      </c>
      <c r="P39" s="411">
        <v>599349993.72000003</v>
      </c>
      <c r="Q39" s="360">
        <v>100</v>
      </c>
      <c r="R39" s="25">
        <f t="shared" si="28"/>
        <v>4.4399175772277663E-3</v>
      </c>
      <c r="S39" s="25">
        <f t="shared" si="29"/>
        <v>0</v>
      </c>
      <c r="T39" s="411">
        <v>614329093.55999994</v>
      </c>
      <c r="U39" s="360">
        <v>100</v>
      </c>
      <c r="V39" s="25">
        <f t="shared" si="30"/>
        <v>2.4992241589974457E-2</v>
      </c>
      <c r="W39" s="25">
        <f t="shared" si="31"/>
        <v>0</v>
      </c>
      <c r="X39" s="411">
        <v>623299449.19000006</v>
      </c>
      <c r="Y39" s="360">
        <v>100</v>
      </c>
      <c r="Z39" s="25">
        <f t="shared" si="32"/>
        <v>1.4601873367281771E-2</v>
      </c>
      <c r="AA39" s="25">
        <f t="shared" si="33"/>
        <v>0</v>
      </c>
      <c r="AB39" s="411">
        <v>624936821.55999994</v>
      </c>
      <c r="AC39" s="360">
        <v>100</v>
      </c>
      <c r="AD39" s="25">
        <f t="shared" si="34"/>
        <v>2.6269433931438726E-3</v>
      </c>
      <c r="AE39" s="25">
        <f t="shared" si="35"/>
        <v>0</v>
      </c>
      <c r="AF39" s="411">
        <v>625376645.19000006</v>
      </c>
      <c r="AG39" s="360">
        <v>100</v>
      </c>
      <c r="AH39" s="25">
        <f t="shared" si="36"/>
        <v>7.0378895086099054E-4</v>
      </c>
      <c r="AI39" s="25">
        <f t="shared" si="37"/>
        <v>0</v>
      </c>
      <c r="AJ39" s="26">
        <f t="shared" si="16"/>
        <v>7.5358554525755874E-3</v>
      </c>
      <c r="AK39" s="26">
        <f t="shared" si="17"/>
        <v>0</v>
      </c>
      <c r="AL39" s="27">
        <f t="shared" si="18"/>
        <v>6.0641866272336788E-2</v>
      </c>
      <c r="AM39" s="27">
        <f t="shared" si="19"/>
        <v>0</v>
      </c>
      <c r="AN39" s="28">
        <f t="shared" si="20"/>
        <v>9.4898884587880077E-3</v>
      </c>
      <c r="AO39" s="85">
        <f t="shared" si="21"/>
        <v>0</v>
      </c>
      <c r="AP39" s="32"/>
      <c r="AQ39" s="40"/>
      <c r="AR39" s="37"/>
      <c r="AS39" s="31"/>
      <c r="AT39" s="31"/>
    </row>
    <row r="40" spans="1:47" s="99" customFormat="1">
      <c r="A40" s="229" t="s">
        <v>133</v>
      </c>
      <c r="B40" s="411">
        <v>3563963970.0999999</v>
      </c>
      <c r="C40" s="360">
        <v>1</v>
      </c>
      <c r="D40" s="411">
        <v>3639844405.79</v>
      </c>
      <c r="E40" s="360">
        <v>1</v>
      </c>
      <c r="F40" s="25">
        <f t="shared" si="22"/>
        <v>2.1291022110942092E-2</v>
      </c>
      <c r="G40" s="25">
        <f t="shared" si="23"/>
        <v>0</v>
      </c>
      <c r="H40" s="411">
        <v>3554262893.52</v>
      </c>
      <c r="I40" s="360">
        <v>1</v>
      </c>
      <c r="J40" s="25">
        <f t="shared" si="24"/>
        <v>-2.351240952329257E-2</v>
      </c>
      <c r="K40" s="25">
        <f t="shared" si="25"/>
        <v>0</v>
      </c>
      <c r="L40" s="411">
        <v>3547762754.4099998</v>
      </c>
      <c r="M40" s="360">
        <v>1</v>
      </c>
      <c r="N40" s="25">
        <f t="shared" si="26"/>
        <v>-1.8288290159546008E-3</v>
      </c>
      <c r="O40" s="25">
        <f t="shared" si="27"/>
        <v>0</v>
      </c>
      <c r="P40" s="411">
        <v>3565004596.9200001</v>
      </c>
      <c r="Q40" s="360">
        <v>1</v>
      </c>
      <c r="R40" s="25">
        <f t="shared" si="28"/>
        <v>4.8599198152604718E-3</v>
      </c>
      <c r="S40" s="25">
        <f t="shared" si="29"/>
        <v>0</v>
      </c>
      <c r="T40" s="411">
        <v>3576411730.1399999</v>
      </c>
      <c r="U40" s="360">
        <v>1</v>
      </c>
      <c r="V40" s="25">
        <f t="shared" si="30"/>
        <v>3.1997527380062925E-3</v>
      </c>
      <c r="W40" s="25">
        <f t="shared" si="31"/>
        <v>0</v>
      </c>
      <c r="X40" s="411">
        <v>3403813200.73</v>
      </c>
      <c r="Y40" s="360">
        <v>1</v>
      </c>
      <c r="Z40" s="25">
        <f t="shared" si="32"/>
        <v>-4.826025145691025E-2</v>
      </c>
      <c r="AA40" s="25">
        <f t="shared" si="33"/>
        <v>0</v>
      </c>
      <c r="AB40" s="411">
        <v>3428923281.4200001</v>
      </c>
      <c r="AC40" s="360">
        <v>1</v>
      </c>
      <c r="AD40" s="25">
        <f t="shared" si="34"/>
        <v>7.3770442762883743E-3</v>
      </c>
      <c r="AE40" s="25">
        <f t="shared" si="35"/>
        <v>0</v>
      </c>
      <c r="AF40" s="411">
        <v>3397855925.27</v>
      </c>
      <c r="AG40" s="360">
        <v>1</v>
      </c>
      <c r="AH40" s="25">
        <f t="shared" si="36"/>
        <v>-9.0603824000210203E-3</v>
      </c>
      <c r="AI40" s="25">
        <f t="shared" si="37"/>
        <v>0</v>
      </c>
      <c r="AJ40" s="26">
        <f t="shared" si="16"/>
        <v>-5.7417666819601513E-3</v>
      </c>
      <c r="AK40" s="26">
        <f t="shared" si="17"/>
        <v>0</v>
      </c>
      <c r="AL40" s="27">
        <f t="shared" si="18"/>
        <v>-6.6483193659339468E-2</v>
      </c>
      <c r="AM40" s="27">
        <f t="shared" si="19"/>
        <v>0</v>
      </c>
      <c r="AN40" s="28">
        <f t="shared" si="20"/>
        <v>2.1531249658567619E-2</v>
      </c>
      <c r="AO40" s="85">
        <f t="shared" si="21"/>
        <v>0</v>
      </c>
      <c r="AP40" s="32"/>
      <c r="AQ40" s="40"/>
      <c r="AR40" s="37"/>
      <c r="AS40" s="31"/>
      <c r="AT40" s="31"/>
    </row>
    <row r="41" spans="1:47" s="99" customFormat="1">
      <c r="A41" s="229" t="s">
        <v>134</v>
      </c>
      <c r="B41" s="411">
        <v>572655920.42999995</v>
      </c>
      <c r="C41" s="360">
        <v>10</v>
      </c>
      <c r="D41" s="411">
        <v>573425934.13999999</v>
      </c>
      <c r="E41" s="360">
        <v>10</v>
      </c>
      <c r="F41" s="25">
        <f t="shared" si="22"/>
        <v>1.3446359018201449E-3</v>
      </c>
      <c r="G41" s="25">
        <f t="shared" si="23"/>
        <v>0</v>
      </c>
      <c r="H41" s="411">
        <v>575870379.88</v>
      </c>
      <c r="I41" s="360">
        <v>10</v>
      </c>
      <c r="J41" s="25">
        <f t="shared" si="24"/>
        <v>4.2628796405347206E-3</v>
      </c>
      <c r="K41" s="25">
        <f t="shared" si="25"/>
        <v>0</v>
      </c>
      <c r="L41" s="411">
        <v>576998081.59000003</v>
      </c>
      <c r="M41" s="360">
        <v>10</v>
      </c>
      <c r="N41" s="25">
        <f t="shared" si="26"/>
        <v>1.9582561447856182E-3</v>
      </c>
      <c r="O41" s="25">
        <f t="shared" si="27"/>
        <v>0</v>
      </c>
      <c r="P41" s="411">
        <v>562459855.68000007</v>
      </c>
      <c r="Q41" s="360">
        <v>10</v>
      </c>
      <c r="R41" s="25">
        <f t="shared" si="28"/>
        <v>-2.5196315852451058E-2</v>
      </c>
      <c r="S41" s="25">
        <f t="shared" si="29"/>
        <v>0</v>
      </c>
      <c r="T41" s="411">
        <v>560121987.83000016</v>
      </c>
      <c r="U41" s="360">
        <v>10</v>
      </c>
      <c r="V41" s="25">
        <f t="shared" si="30"/>
        <v>-4.1565061513118657E-3</v>
      </c>
      <c r="W41" s="25">
        <f t="shared" si="31"/>
        <v>0</v>
      </c>
      <c r="X41" s="411">
        <v>547193035.01999998</v>
      </c>
      <c r="Y41" s="360">
        <v>10</v>
      </c>
      <c r="Z41" s="25">
        <f t="shared" si="32"/>
        <v>-2.308238757076643E-2</v>
      </c>
      <c r="AA41" s="25">
        <f t="shared" si="33"/>
        <v>0</v>
      </c>
      <c r="AB41" s="411">
        <v>556903298.69000006</v>
      </c>
      <c r="AC41" s="360">
        <v>10</v>
      </c>
      <c r="AD41" s="25">
        <f t="shared" si="34"/>
        <v>1.7745590766967939E-2</v>
      </c>
      <c r="AE41" s="25">
        <f t="shared" si="35"/>
        <v>0</v>
      </c>
      <c r="AF41" s="411">
        <v>559234505.22000003</v>
      </c>
      <c r="AG41" s="360">
        <v>10</v>
      </c>
      <c r="AH41" s="25">
        <f t="shared" si="36"/>
        <v>4.1860167384241628E-3</v>
      </c>
      <c r="AI41" s="25">
        <f t="shared" si="37"/>
        <v>0</v>
      </c>
      <c r="AJ41" s="26">
        <f t="shared" si="16"/>
        <v>-2.8672287977495959E-3</v>
      </c>
      <c r="AK41" s="26">
        <f t="shared" si="17"/>
        <v>0</v>
      </c>
      <c r="AL41" s="27">
        <f t="shared" si="18"/>
        <v>-2.4748495097773462E-2</v>
      </c>
      <c r="AM41" s="27">
        <f t="shared" si="19"/>
        <v>0</v>
      </c>
      <c r="AN41" s="28">
        <f t="shared" si="20"/>
        <v>1.451798474567759E-2</v>
      </c>
      <c r="AO41" s="85">
        <f t="shared" si="21"/>
        <v>0</v>
      </c>
      <c r="AP41" s="32"/>
      <c r="AQ41" s="40"/>
      <c r="AR41" s="37"/>
      <c r="AS41" s="31"/>
      <c r="AT41" s="31"/>
    </row>
    <row r="42" spans="1:47" s="99" customFormat="1">
      <c r="A42" s="229" t="s">
        <v>144</v>
      </c>
      <c r="B42" s="411">
        <v>610589986.32000005</v>
      </c>
      <c r="C42" s="360">
        <v>1</v>
      </c>
      <c r="D42" s="411">
        <v>611846647.42999995</v>
      </c>
      <c r="E42" s="360">
        <v>1</v>
      </c>
      <c r="F42" s="25">
        <f t="shared" si="22"/>
        <v>2.0581095958905884E-3</v>
      </c>
      <c r="G42" s="25">
        <f t="shared" si="23"/>
        <v>0</v>
      </c>
      <c r="H42" s="411">
        <v>613186262.86000001</v>
      </c>
      <c r="I42" s="360">
        <v>1</v>
      </c>
      <c r="J42" s="25">
        <f t="shared" si="24"/>
        <v>2.1894627283274102E-3</v>
      </c>
      <c r="K42" s="25">
        <f t="shared" si="25"/>
        <v>0</v>
      </c>
      <c r="L42" s="411">
        <v>619867092.22000003</v>
      </c>
      <c r="M42" s="360">
        <v>1</v>
      </c>
      <c r="N42" s="25">
        <f t="shared" si="26"/>
        <v>1.0895269128893307E-2</v>
      </c>
      <c r="O42" s="25">
        <f t="shared" si="27"/>
        <v>0</v>
      </c>
      <c r="P42" s="411">
        <v>613914599.53999996</v>
      </c>
      <c r="Q42" s="360">
        <v>1</v>
      </c>
      <c r="R42" s="25">
        <f t="shared" si="28"/>
        <v>-9.6028531837070632E-3</v>
      </c>
      <c r="S42" s="25">
        <f t="shared" si="29"/>
        <v>0</v>
      </c>
      <c r="T42" s="411">
        <v>601503514.42999995</v>
      </c>
      <c r="U42" s="360">
        <v>1</v>
      </c>
      <c r="V42" s="25">
        <f t="shared" si="30"/>
        <v>-2.0216305524090022E-2</v>
      </c>
      <c r="W42" s="25">
        <f t="shared" si="31"/>
        <v>0</v>
      </c>
      <c r="X42" s="411">
        <v>592660909.08000004</v>
      </c>
      <c r="Y42" s="360">
        <v>1</v>
      </c>
      <c r="Z42" s="25">
        <f t="shared" si="32"/>
        <v>-1.4700837381439713E-2</v>
      </c>
      <c r="AA42" s="25">
        <f t="shared" si="33"/>
        <v>0</v>
      </c>
      <c r="AB42" s="411">
        <v>592206416.49000001</v>
      </c>
      <c r="AC42" s="360">
        <v>1</v>
      </c>
      <c r="AD42" s="25">
        <f t="shared" si="34"/>
        <v>-7.6686783797762497E-4</v>
      </c>
      <c r="AE42" s="25">
        <f t="shared" si="35"/>
        <v>0</v>
      </c>
      <c r="AF42" s="411">
        <v>593906026.21000004</v>
      </c>
      <c r="AG42" s="360">
        <v>1</v>
      </c>
      <c r="AH42" s="25">
        <f t="shared" si="36"/>
        <v>2.8699616766626646E-3</v>
      </c>
      <c r="AI42" s="25">
        <f t="shared" si="37"/>
        <v>0</v>
      </c>
      <c r="AJ42" s="26">
        <f t="shared" si="16"/>
        <v>-3.4092575996800567E-3</v>
      </c>
      <c r="AK42" s="26">
        <f t="shared" si="17"/>
        <v>0</v>
      </c>
      <c r="AL42" s="27">
        <f t="shared" si="18"/>
        <v>-2.9322087969849434E-2</v>
      </c>
      <c r="AM42" s="27">
        <f t="shared" si="19"/>
        <v>0</v>
      </c>
      <c r="AN42" s="28">
        <f t="shared" si="20"/>
        <v>1.0423910267291357E-2</v>
      </c>
      <c r="AO42" s="85">
        <f t="shared" si="21"/>
        <v>0</v>
      </c>
      <c r="AP42" s="32"/>
      <c r="AQ42" s="40"/>
      <c r="AR42" s="37"/>
      <c r="AS42" s="31"/>
      <c r="AT42" s="31"/>
    </row>
    <row r="43" spans="1:47" s="99" customFormat="1">
      <c r="A43" s="229" t="s">
        <v>182</v>
      </c>
      <c r="B43" s="411">
        <v>7020557058.54</v>
      </c>
      <c r="C43" s="360">
        <v>100</v>
      </c>
      <c r="D43" s="411">
        <v>6577353272.25</v>
      </c>
      <c r="E43" s="360">
        <v>100</v>
      </c>
      <c r="F43" s="25">
        <f t="shared" si="22"/>
        <v>-6.3129432977241398E-2</v>
      </c>
      <c r="G43" s="25">
        <f t="shared" si="23"/>
        <v>0</v>
      </c>
      <c r="H43" s="411">
        <v>6753070659.0600004</v>
      </c>
      <c r="I43" s="360">
        <v>100</v>
      </c>
      <c r="J43" s="25">
        <f t="shared" si="24"/>
        <v>2.6715516034596466E-2</v>
      </c>
      <c r="K43" s="25">
        <f t="shared" si="25"/>
        <v>0</v>
      </c>
      <c r="L43" s="411">
        <v>6673013243.3800001</v>
      </c>
      <c r="M43" s="360">
        <v>100</v>
      </c>
      <c r="N43" s="25">
        <f t="shared" si="26"/>
        <v>-1.1854964907348381E-2</v>
      </c>
      <c r="O43" s="25">
        <f t="shared" si="27"/>
        <v>0</v>
      </c>
      <c r="P43" s="411">
        <v>6900570253.4300003</v>
      </c>
      <c r="Q43" s="360">
        <v>100</v>
      </c>
      <c r="R43" s="25">
        <f t="shared" si="28"/>
        <v>3.4101087732105038E-2</v>
      </c>
      <c r="S43" s="25">
        <f t="shared" si="29"/>
        <v>0</v>
      </c>
      <c r="T43" s="411">
        <v>6939673581.8500004</v>
      </c>
      <c r="U43" s="360">
        <v>100</v>
      </c>
      <c r="V43" s="25">
        <f t="shared" si="30"/>
        <v>5.6666807211423371E-3</v>
      </c>
      <c r="W43" s="25">
        <f t="shared" si="31"/>
        <v>0</v>
      </c>
      <c r="X43" s="411">
        <v>6914136422.7300005</v>
      </c>
      <c r="Y43" s="360">
        <v>100</v>
      </c>
      <c r="Z43" s="25">
        <f t="shared" si="32"/>
        <v>-3.6798790056624116E-3</v>
      </c>
      <c r="AA43" s="25">
        <f t="shared" si="33"/>
        <v>0</v>
      </c>
      <c r="AB43" s="411">
        <v>6671927925.3100004</v>
      </c>
      <c r="AC43" s="360">
        <v>100</v>
      </c>
      <c r="AD43" s="25">
        <f t="shared" si="34"/>
        <v>-3.5030910964346532E-2</v>
      </c>
      <c r="AE43" s="25">
        <f t="shared" si="35"/>
        <v>0</v>
      </c>
      <c r="AF43" s="411">
        <v>6730569802.5999994</v>
      </c>
      <c r="AG43" s="360">
        <v>100</v>
      </c>
      <c r="AH43" s="25">
        <f t="shared" si="36"/>
        <v>8.7893451407861697E-3</v>
      </c>
      <c r="AI43" s="25">
        <f t="shared" si="37"/>
        <v>0</v>
      </c>
      <c r="AJ43" s="26">
        <f t="shared" si="16"/>
        <v>-4.8028197782460881E-3</v>
      </c>
      <c r="AK43" s="26">
        <f t="shared" si="17"/>
        <v>0</v>
      </c>
      <c r="AL43" s="27">
        <f t="shared" si="18"/>
        <v>2.3294556945332917E-2</v>
      </c>
      <c r="AM43" s="27">
        <f t="shared" si="19"/>
        <v>0</v>
      </c>
      <c r="AN43" s="28">
        <f t="shared" si="20"/>
        <v>3.2000004354461764E-2</v>
      </c>
      <c r="AO43" s="85">
        <f t="shared" si="21"/>
        <v>0</v>
      </c>
      <c r="AP43" s="32"/>
      <c r="AQ43" s="40"/>
      <c r="AR43" s="37"/>
      <c r="AS43" s="31"/>
      <c r="AT43" s="31"/>
    </row>
    <row r="44" spans="1:47" s="99" customFormat="1">
      <c r="A44" s="229" t="s">
        <v>147</v>
      </c>
      <c r="B44" s="400">
        <v>262122549.03999999</v>
      </c>
      <c r="C44" s="360">
        <v>1</v>
      </c>
      <c r="D44" s="400">
        <v>283569794.93000001</v>
      </c>
      <c r="E44" s="360">
        <v>1</v>
      </c>
      <c r="F44" s="25">
        <f t="shared" si="22"/>
        <v>8.1821445612171112E-2</v>
      </c>
      <c r="G44" s="25">
        <f t="shared" si="23"/>
        <v>0</v>
      </c>
      <c r="H44" s="400">
        <v>282691326.04000002</v>
      </c>
      <c r="I44" s="360">
        <v>1</v>
      </c>
      <c r="J44" s="25">
        <f t="shared" si="24"/>
        <v>-3.0978930256547184E-3</v>
      </c>
      <c r="K44" s="25">
        <f t="shared" si="25"/>
        <v>0</v>
      </c>
      <c r="L44" s="400">
        <v>282952134.01999998</v>
      </c>
      <c r="M44" s="360">
        <v>1</v>
      </c>
      <c r="N44" s="25">
        <f t="shared" si="26"/>
        <v>9.2258925540239566E-4</v>
      </c>
      <c r="O44" s="25">
        <f t="shared" si="27"/>
        <v>0</v>
      </c>
      <c r="P44" s="400">
        <v>283284305.5</v>
      </c>
      <c r="Q44" s="360">
        <v>1</v>
      </c>
      <c r="R44" s="25">
        <f t="shared" si="28"/>
        <v>1.1739493718628045E-3</v>
      </c>
      <c r="S44" s="25">
        <f t="shared" si="29"/>
        <v>0</v>
      </c>
      <c r="T44" s="400">
        <v>282908042.54000002</v>
      </c>
      <c r="U44" s="360">
        <v>1</v>
      </c>
      <c r="V44" s="25">
        <f t="shared" si="30"/>
        <v>-1.3282167514923574E-3</v>
      </c>
      <c r="W44" s="25">
        <f t="shared" si="31"/>
        <v>0</v>
      </c>
      <c r="X44" s="400">
        <v>284035006.75999999</v>
      </c>
      <c r="Y44" s="360">
        <v>1</v>
      </c>
      <c r="Z44" s="25">
        <f t="shared" si="32"/>
        <v>3.9835001150263479E-3</v>
      </c>
      <c r="AA44" s="25">
        <f t="shared" si="33"/>
        <v>0</v>
      </c>
      <c r="AB44" s="400">
        <v>280673968.76999998</v>
      </c>
      <c r="AC44" s="360">
        <v>1</v>
      </c>
      <c r="AD44" s="25">
        <f t="shared" si="34"/>
        <v>-1.183318221348671E-2</v>
      </c>
      <c r="AE44" s="25">
        <f t="shared" si="35"/>
        <v>0</v>
      </c>
      <c r="AF44" s="400">
        <v>280619219.56</v>
      </c>
      <c r="AG44" s="360">
        <v>1</v>
      </c>
      <c r="AH44" s="25">
        <f t="shared" si="36"/>
        <v>-1.9506336921769584E-4</v>
      </c>
      <c r="AI44" s="25">
        <f t="shared" si="37"/>
        <v>0</v>
      </c>
      <c r="AJ44" s="26">
        <f t="shared" si="16"/>
        <v>8.9308911243263962E-3</v>
      </c>
      <c r="AK44" s="26">
        <f t="shared" si="17"/>
        <v>0</v>
      </c>
      <c r="AL44" s="27">
        <f t="shared" si="18"/>
        <v>-1.0405111625969764E-2</v>
      </c>
      <c r="AM44" s="27">
        <f t="shared" si="19"/>
        <v>0</v>
      </c>
      <c r="AN44" s="28">
        <f t="shared" si="20"/>
        <v>2.9823728292969604E-2</v>
      </c>
      <c r="AO44" s="85">
        <f t="shared" si="21"/>
        <v>0</v>
      </c>
      <c r="AP44" s="32"/>
      <c r="AQ44" s="40"/>
      <c r="AR44" s="37"/>
      <c r="AS44" s="31"/>
      <c r="AT44" s="31"/>
    </row>
    <row r="45" spans="1:47" s="99" customFormat="1">
      <c r="A45" s="229" t="s">
        <v>152</v>
      </c>
      <c r="B45" s="411">
        <v>468063107.89999998</v>
      </c>
      <c r="C45" s="360">
        <v>100</v>
      </c>
      <c r="D45" s="411">
        <v>466186787.36000001</v>
      </c>
      <c r="E45" s="360">
        <v>100</v>
      </c>
      <c r="F45" s="25">
        <f t="shared" si="22"/>
        <v>-4.0086913673205602E-3</v>
      </c>
      <c r="G45" s="25">
        <f t="shared" si="23"/>
        <v>0</v>
      </c>
      <c r="H45" s="411">
        <v>448149438.24000001</v>
      </c>
      <c r="I45" s="360">
        <v>100</v>
      </c>
      <c r="J45" s="25">
        <f t="shared" si="24"/>
        <v>-3.869124910670442E-2</v>
      </c>
      <c r="K45" s="25">
        <f t="shared" si="25"/>
        <v>0</v>
      </c>
      <c r="L45" s="411">
        <v>450189649.56999999</v>
      </c>
      <c r="M45" s="360">
        <v>100</v>
      </c>
      <c r="N45" s="25">
        <f t="shared" si="26"/>
        <v>4.5525245730808602E-3</v>
      </c>
      <c r="O45" s="25">
        <f t="shared" si="27"/>
        <v>0</v>
      </c>
      <c r="P45" s="411">
        <v>438284761.25999999</v>
      </c>
      <c r="Q45" s="360">
        <v>100</v>
      </c>
      <c r="R45" s="25">
        <f t="shared" si="28"/>
        <v>-2.6444162635393755E-2</v>
      </c>
      <c r="S45" s="25">
        <f t="shared" si="29"/>
        <v>0</v>
      </c>
      <c r="T45" s="411">
        <v>465118409.31</v>
      </c>
      <c r="U45" s="360">
        <v>100</v>
      </c>
      <c r="V45" s="25">
        <f t="shared" si="30"/>
        <v>6.1224232329815623E-2</v>
      </c>
      <c r="W45" s="25">
        <f t="shared" si="31"/>
        <v>0</v>
      </c>
      <c r="X45" s="411">
        <v>464363304.60000002</v>
      </c>
      <c r="Y45" s="360">
        <v>100</v>
      </c>
      <c r="Z45" s="25">
        <f t="shared" si="32"/>
        <v>-1.6234676909911419E-3</v>
      </c>
      <c r="AA45" s="25">
        <f t="shared" si="33"/>
        <v>0</v>
      </c>
      <c r="AB45" s="411">
        <v>466482873.87</v>
      </c>
      <c r="AC45" s="360">
        <v>100</v>
      </c>
      <c r="AD45" s="25">
        <f t="shared" si="34"/>
        <v>4.564463317844992E-3</v>
      </c>
      <c r="AE45" s="25">
        <f t="shared" si="35"/>
        <v>0</v>
      </c>
      <c r="AF45" s="411">
        <v>457811338.45999998</v>
      </c>
      <c r="AG45" s="360">
        <v>100</v>
      </c>
      <c r="AH45" s="25">
        <f t="shared" si="36"/>
        <v>-1.8589182788340951E-2</v>
      </c>
      <c r="AI45" s="25">
        <f t="shared" si="37"/>
        <v>0</v>
      </c>
      <c r="AJ45" s="26">
        <f t="shared" si="16"/>
        <v>-2.3769416710011692E-3</v>
      </c>
      <c r="AK45" s="26">
        <f t="shared" si="17"/>
        <v>0</v>
      </c>
      <c r="AL45" s="27">
        <f t="shared" si="18"/>
        <v>-1.796586502897244E-2</v>
      </c>
      <c r="AM45" s="27">
        <f t="shared" si="19"/>
        <v>0</v>
      </c>
      <c r="AN45" s="28">
        <f t="shared" si="20"/>
        <v>3.0012704646936363E-2</v>
      </c>
      <c r="AO45" s="85">
        <f t="shared" si="21"/>
        <v>0</v>
      </c>
      <c r="AP45" s="32"/>
      <c r="AQ45" s="40"/>
      <c r="AR45" s="37"/>
      <c r="AS45" s="31"/>
      <c r="AT45" s="31"/>
    </row>
    <row r="46" spans="1:47" s="114" customFormat="1">
      <c r="A46" s="229" t="s">
        <v>164</v>
      </c>
      <c r="B46" s="411">
        <v>250409432.31</v>
      </c>
      <c r="C46" s="360">
        <v>1</v>
      </c>
      <c r="D46" s="411">
        <v>258033206.72</v>
      </c>
      <c r="E46" s="360">
        <v>1</v>
      </c>
      <c r="F46" s="25">
        <f t="shared" si="22"/>
        <v>3.0445236585824664E-2</v>
      </c>
      <c r="G46" s="25">
        <f t="shared" si="23"/>
        <v>0</v>
      </c>
      <c r="H46" s="411">
        <v>309336778.13999999</v>
      </c>
      <c r="I46" s="360">
        <v>1</v>
      </c>
      <c r="J46" s="25">
        <f t="shared" si="24"/>
        <v>0.1988254615448434</v>
      </c>
      <c r="K46" s="25">
        <f t="shared" si="25"/>
        <v>0</v>
      </c>
      <c r="L46" s="411">
        <v>341102433.36000001</v>
      </c>
      <c r="M46" s="360">
        <v>1</v>
      </c>
      <c r="N46" s="25">
        <f t="shared" si="26"/>
        <v>0.10268955217999812</v>
      </c>
      <c r="O46" s="25">
        <f t="shared" si="27"/>
        <v>0</v>
      </c>
      <c r="P46" s="411">
        <v>365260854.89999998</v>
      </c>
      <c r="Q46" s="360">
        <v>1</v>
      </c>
      <c r="R46" s="25">
        <f t="shared" si="28"/>
        <v>7.0824535908552519E-2</v>
      </c>
      <c r="S46" s="25">
        <f t="shared" si="29"/>
        <v>0</v>
      </c>
      <c r="T46" s="411">
        <v>442688929.48000002</v>
      </c>
      <c r="U46" s="360">
        <v>1</v>
      </c>
      <c r="V46" s="25">
        <f t="shared" si="30"/>
        <v>0.21198021507450632</v>
      </c>
      <c r="W46" s="25">
        <f t="shared" si="31"/>
        <v>0</v>
      </c>
      <c r="X46" s="411">
        <v>456334206.87</v>
      </c>
      <c r="Y46" s="360">
        <v>1</v>
      </c>
      <c r="Z46" s="25">
        <f t="shared" si="32"/>
        <v>3.0823624629665508E-2</v>
      </c>
      <c r="AA46" s="25">
        <f t="shared" si="33"/>
        <v>0</v>
      </c>
      <c r="AB46" s="411">
        <v>467598855.36000001</v>
      </c>
      <c r="AC46" s="360">
        <v>1</v>
      </c>
      <c r="AD46" s="25">
        <f t="shared" si="34"/>
        <v>2.4685084572695797E-2</v>
      </c>
      <c r="AE46" s="25">
        <f t="shared" si="35"/>
        <v>0</v>
      </c>
      <c r="AF46" s="411">
        <v>479861408.12</v>
      </c>
      <c r="AG46" s="360">
        <v>1</v>
      </c>
      <c r="AH46" s="25">
        <f t="shared" si="36"/>
        <v>2.6224514066783087E-2</v>
      </c>
      <c r="AI46" s="25">
        <f t="shared" si="37"/>
        <v>0</v>
      </c>
      <c r="AJ46" s="26">
        <f t="shared" si="16"/>
        <v>8.706227807035867E-2</v>
      </c>
      <c r="AK46" s="26">
        <f t="shared" si="17"/>
        <v>0</v>
      </c>
      <c r="AL46" s="27">
        <f t="shared" si="18"/>
        <v>0.85968858124804381</v>
      </c>
      <c r="AM46" s="27">
        <f t="shared" si="19"/>
        <v>0</v>
      </c>
      <c r="AN46" s="28">
        <f t="shared" si="20"/>
        <v>7.7977835181560318E-2</v>
      </c>
      <c r="AO46" s="85">
        <f t="shared" si="21"/>
        <v>0</v>
      </c>
      <c r="AP46" s="32"/>
      <c r="AQ46" s="40"/>
      <c r="AR46" s="37"/>
      <c r="AS46" s="31"/>
      <c r="AT46" s="31"/>
    </row>
    <row r="47" spans="1:47" s="114" customFormat="1">
      <c r="A47" s="229" t="s">
        <v>172</v>
      </c>
      <c r="B47" s="411">
        <v>1691288043.22</v>
      </c>
      <c r="C47" s="360">
        <v>1</v>
      </c>
      <c r="D47" s="411">
        <v>1594426491.8699999</v>
      </c>
      <c r="E47" s="360">
        <v>1</v>
      </c>
      <c r="F47" s="25">
        <f t="shared" si="22"/>
        <v>-5.7270878096901762E-2</v>
      </c>
      <c r="G47" s="25">
        <f t="shared" si="23"/>
        <v>0</v>
      </c>
      <c r="H47" s="411">
        <v>1597598439.97</v>
      </c>
      <c r="I47" s="360">
        <v>1</v>
      </c>
      <c r="J47" s="25">
        <f t="shared" si="24"/>
        <v>1.9893975145131777E-3</v>
      </c>
      <c r="K47" s="25">
        <f t="shared" si="25"/>
        <v>0</v>
      </c>
      <c r="L47" s="411">
        <v>1652903236.48</v>
      </c>
      <c r="M47" s="360">
        <v>1</v>
      </c>
      <c r="N47" s="25">
        <f t="shared" si="26"/>
        <v>3.4617457758057468E-2</v>
      </c>
      <c r="O47" s="25">
        <f t="shared" si="27"/>
        <v>0</v>
      </c>
      <c r="P47" s="411">
        <v>1641067824.1400001</v>
      </c>
      <c r="Q47" s="360">
        <v>1</v>
      </c>
      <c r="R47" s="25">
        <f t="shared" si="28"/>
        <v>-7.1603782234732904E-3</v>
      </c>
      <c r="S47" s="25">
        <f t="shared" si="29"/>
        <v>0</v>
      </c>
      <c r="T47" s="411">
        <v>1663400343.8399999</v>
      </c>
      <c r="U47" s="360">
        <v>1</v>
      </c>
      <c r="V47" s="25">
        <f t="shared" si="30"/>
        <v>1.3608529380376551E-2</v>
      </c>
      <c r="W47" s="25">
        <f t="shared" si="31"/>
        <v>0</v>
      </c>
      <c r="X47" s="411">
        <v>1644162941.1500001</v>
      </c>
      <c r="Y47" s="360">
        <v>1</v>
      </c>
      <c r="Z47" s="25">
        <f t="shared" si="32"/>
        <v>-1.1565106837473539E-2</v>
      </c>
      <c r="AA47" s="25">
        <f t="shared" si="33"/>
        <v>0</v>
      </c>
      <c r="AB47" s="411">
        <v>1610533800.48</v>
      </c>
      <c r="AC47" s="360">
        <v>1</v>
      </c>
      <c r="AD47" s="25">
        <f t="shared" si="34"/>
        <v>-2.0453654457433745E-2</v>
      </c>
      <c r="AE47" s="25">
        <f t="shared" si="35"/>
        <v>0</v>
      </c>
      <c r="AF47" s="411">
        <v>1634446831.6500001</v>
      </c>
      <c r="AG47" s="360">
        <v>1</v>
      </c>
      <c r="AH47" s="25">
        <f t="shared" si="36"/>
        <v>1.4847891526941619E-2</v>
      </c>
      <c r="AI47" s="25">
        <f t="shared" si="37"/>
        <v>0</v>
      </c>
      <c r="AJ47" s="26">
        <f t="shared" si="16"/>
        <v>-3.9233426794241903E-3</v>
      </c>
      <c r="AK47" s="26">
        <f t="shared" si="17"/>
        <v>0</v>
      </c>
      <c r="AL47" s="27">
        <f t="shared" si="18"/>
        <v>2.5100147284346071E-2</v>
      </c>
      <c r="AM47" s="27">
        <f t="shared" si="19"/>
        <v>0</v>
      </c>
      <c r="AN47" s="28">
        <f t="shared" si="20"/>
        <v>2.7692611876177265E-2</v>
      </c>
      <c r="AO47" s="85">
        <f t="shared" si="21"/>
        <v>0</v>
      </c>
      <c r="AP47" s="32"/>
      <c r="AQ47" s="40"/>
      <c r="AR47" s="37"/>
      <c r="AS47" s="31"/>
      <c r="AT47" s="31"/>
    </row>
    <row r="48" spans="1:47" s="125" customFormat="1">
      <c r="A48" s="229" t="s">
        <v>177</v>
      </c>
      <c r="B48" s="411">
        <v>150618202.81</v>
      </c>
      <c r="C48" s="360">
        <v>1</v>
      </c>
      <c r="D48" s="411">
        <v>150503509.59999999</v>
      </c>
      <c r="E48" s="360">
        <v>1</v>
      </c>
      <c r="F48" s="25">
        <f t="shared" si="22"/>
        <v>-7.6148306021610237E-4</v>
      </c>
      <c r="G48" s="25">
        <f t="shared" si="23"/>
        <v>0</v>
      </c>
      <c r="H48" s="411">
        <v>143456859.34</v>
      </c>
      <c r="I48" s="360">
        <v>1</v>
      </c>
      <c r="J48" s="25">
        <f t="shared" si="24"/>
        <v>-4.6820504576459331E-2</v>
      </c>
      <c r="K48" s="25">
        <f t="shared" si="25"/>
        <v>0</v>
      </c>
      <c r="L48" s="411">
        <v>143436859.47</v>
      </c>
      <c r="M48" s="360">
        <v>1</v>
      </c>
      <c r="N48" s="25">
        <f t="shared" si="26"/>
        <v>-1.3941382860337175E-4</v>
      </c>
      <c r="O48" s="25">
        <f t="shared" si="27"/>
        <v>0</v>
      </c>
      <c r="P48" s="411">
        <v>143794856.75999999</v>
      </c>
      <c r="Q48" s="360">
        <v>1</v>
      </c>
      <c r="R48" s="25">
        <f t="shared" si="28"/>
        <v>2.4958528186046019E-3</v>
      </c>
      <c r="S48" s="25">
        <f t="shared" si="29"/>
        <v>0</v>
      </c>
      <c r="T48" s="411">
        <v>144274880.11000001</v>
      </c>
      <c r="U48" s="360">
        <v>1</v>
      </c>
      <c r="V48" s="25">
        <f t="shared" si="30"/>
        <v>3.338251178212891E-3</v>
      </c>
      <c r="W48" s="25">
        <f t="shared" si="31"/>
        <v>0</v>
      </c>
      <c r="X48" s="411">
        <v>143604540.80000001</v>
      </c>
      <c r="Y48" s="360">
        <v>1</v>
      </c>
      <c r="Z48" s="25">
        <f t="shared" si="32"/>
        <v>-4.6462648902491771E-3</v>
      </c>
      <c r="AA48" s="25">
        <f t="shared" si="33"/>
        <v>0</v>
      </c>
      <c r="AB48" s="411">
        <v>144064537.55000001</v>
      </c>
      <c r="AC48" s="360">
        <v>1</v>
      </c>
      <c r="AD48" s="25">
        <f t="shared" si="34"/>
        <v>3.2032186965497401E-3</v>
      </c>
      <c r="AE48" s="25">
        <f t="shared" si="35"/>
        <v>0</v>
      </c>
      <c r="AF48" s="411">
        <v>143262088.61000001</v>
      </c>
      <c r="AG48" s="360">
        <v>1</v>
      </c>
      <c r="AH48" s="25">
        <f t="shared" si="36"/>
        <v>-5.5700657055973565E-3</v>
      </c>
      <c r="AI48" s="25">
        <f t="shared" si="37"/>
        <v>0</v>
      </c>
      <c r="AJ48" s="26">
        <f t="shared" si="16"/>
        <v>-6.1125511709697634E-3</v>
      </c>
      <c r="AK48" s="26">
        <f t="shared" si="17"/>
        <v>0</v>
      </c>
      <c r="AL48" s="27">
        <f t="shared" si="18"/>
        <v>-4.8114632072340589E-2</v>
      </c>
      <c r="AM48" s="27">
        <f t="shared" si="19"/>
        <v>0</v>
      </c>
      <c r="AN48" s="28">
        <f t="shared" si="20"/>
        <v>1.6793280580352014E-2</v>
      </c>
      <c r="AO48" s="85">
        <f t="shared" si="21"/>
        <v>0</v>
      </c>
      <c r="AP48" s="32"/>
      <c r="AQ48" s="40"/>
      <c r="AR48" s="37"/>
      <c r="AS48" s="31"/>
      <c r="AT48" s="31"/>
    </row>
    <row r="49" spans="1:48" s="125" customFormat="1">
      <c r="A49" s="229" t="s">
        <v>188</v>
      </c>
      <c r="B49" s="411">
        <v>1003282109.12</v>
      </c>
      <c r="C49" s="360">
        <v>1</v>
      </c>
      <c r="D49" s="411">
        <v>999180626.49000001</v>
      </c>
      <c r="E49" s="360">
        <v>1</v>
      </c>
      <c r="F49" s="25">
        <f t="shared" si="22"/>
        <v>-4.0880651540746524E-3</v>
      </c>
      <c r="G49" s="25">
        <f t="shared" si="23"/>
        <v>0</v>
      </c>
      <c r="H49" s="411">
        <v>1021387674.97</v>
      </c>
      <c r="I49" s="360">
        <v>1</v>
      </c>
      <c r="J49" s="25">
        <f t="shared" si="24"/>
        <v>2.2225259268697672E-2</v>
      </c>
      <c r="K49" s="25">
        <f t="shared" si="25"/>
        <v>0</v>
      </c>
      <c r="L49" s="411">
        <v>1020095506.63</v>
      </c>
      <c r="M49" s="360">
        <v>1</v>
      </c>
      <c r="N49" s="25">
        <f t="shared" si="26"/>
        <v>-1.2651105664046578E-3</v>
      </c>
      <c r="O49" s="25">
        <f t="shared" si="27"/>
        <v>0</v>
      </c>
      <c r="P49" s="411">
        <v>1021398257.8099999</v>
      </c>
      <c r="Q49" s="360">
        <v>1</v>
      </c>
      <c r="R49" s="25">
        <f t="shared" si="28"/>
        <v>1.2770874604709635E-3</v>
      </c>
      <c r="S49" s="25">
        <f t="shared" si="29"/>
        <v>0</v>
      </c>
      <c r="T49" s="411">
        <v>1019940602.47</v>
      </c>
      <c r="U49" s="360">
        <v>1</v>
      </c>
      <c r="V49" s="25">
        <f t="shared" si="30"/>
        <v>-1.4271175115623377E-3</v>
      </c>
      <c r="W49" s="25">
        <f t="shared" si="31"/>
        <v>0</v>
      </c>
      <c r="X49" s="411">
        <v>1033377258.61</v>
      </c>
      <c r="Y49" s="360">
        <v>1</v>
      </c>
      <c r="Z49" s="25">
        <f t="shared" si="32"/>
        <v>1.3173959451619345E-2</v>
      </c>
      <c r="AA49" s="25">
        <f t="shared" si="33"/>
        <v>0</v>
      </c>
      <c r="AB49" s="411">
        <v>1032689916.99</v>
      </c>
      <c r="AC49" s="360">
        <v>1</v>
      </c>
      <c r="AD49" s="25">
        <f t="shared" si="34"/>
        <v>-6.6514103564128241E-4</v>
      </c>
      <c r="AE49" s="25">
        <f t="shared" si="35"/>
        <v>0</v>
      </c>
      <c r="AF49" s="411">
        <v>1029546567.4400001</v>
      </c>
      <c r="AG49" s="360">
        <v>1</v>
      </c>
      <c r="AH49" s="25">
        <f t="shared" si="36"/>
        <v>-3.0438464618323478E-3</v>
      </c>
      <c r="AI49" s="25">
        <f t="shared" si="37"/>
        <v>0</v>
      </c>
      <c r="AJ49" s="26">
        <f t="shared" si="16"/>
        <v>3.2733781814090878E-3</v>
      </c>
      <c r="AK49" s="26">
        <f t="shared" si="17"/>
        <v>0</v>
      </c>
      <c r="AL49" s="27">
        <f t="shared" si="18"/>
        <v>3.0390842401210184E-2</v>
      </c>
      <c r="AM49" s="27">
        <f t="shared" si="19"/>
        <v>0</v>
      </c>
      <c r="AN49" s="28">
        <f t="shared" si="20"/>
        <v>9.3616476842543466E-3</v>
      </c>
      <c r="AO49" s="85">
        <f t="shared" si="21"/>
        <v>0</v>
      </c>
      <c r="AP49" s="32"/>
      <c r="AQ49" s="40"/>
      <c r="AR49" s="37"/>
      <c r="AS49" s="31"/>
      <c r="AT49" s="31"/>
    </row>
    <row r="50" spans="1:48" s="131" customFormat="1">
      <c r="A50" s="229" t="s">
        <v>198</v>
      </c>
      <c r="B50" s="411">
        <v>16119826.84</v>
      </c>
      <c r="C50" s="360">
        <v>100</v>
      </c>
      <c r="D50" s="411">
        <v>16119826.84</v>
      </c>
      <c r="E50" s="360">
        <v>100</v>
      </c>
      <c r="F50" s="25">
        <f t="shared" si="22"/>
        <v>0</v>
      </c>
      <c r="G50" s="25">
        <f t="shared" si="23"/>
        <v>0</v>
      </c>
      <c r="H50" s="411">
        <v>18675342.32</v>
      </c>
      <c r="I50" s="360">
        <v>100</v>
      </c>
      <c r="J50" s="25">
        <f t="shared" si="24"/>
        <v>0.15853243991794644</v>
      </c>
      <c r="K50" s="25">
        <f t="shared" si="25"/>
        <v>0</v>
      </c>
      <c r="L50" s="411">
        <v>18941235.719999999</v>
      </c>
      <c r="M50" s="360">
        <v>100</v>
      </c>
      <c r="N50" s="25">
        <f t="shared" si="26"/>
        <v>1.4237672083539002E-2</v>
      </c>
      <c r="O50" s="25">
        <f t="shared" si="27"/>
        <v>0</v>
      </c>
      <c r="P50" s="411">
        <v>18941235.719999999</v>
      </c>
      <c r="Q50" s="360">
        <v>100</v>
      </c>
      <c r="R50" s="25">
        <f t="shared" si="28"/>
        <v>0</v>
      </c>
      <c r="S50" s="25">
        <f t="shared" si="29"/>
        <v>0</v>
      </c>
      <c r="T50" s="411">
        <v>19499567.899999999</v>
      </c>
      <c r="U50" s="360">
        <v>100</v>
      </c>
      <c r="V50" s="25">
        <f t="shared" si="30"/>
        <v>2.9477072576128614E-2</v>
      </c>
      <c r="W50" s="25">
        <f t="shared" si="31"/>
        <v>0</v>
      </c>
      <c r="X50" s="411">
        <v>26028526.359999999</v>
      </c>
      <c r="Y50" s="360">
        <v>100</v>
      </c>
      <c r="Z50" s="25">
        <f t="shared" si="32"/>
        <v>0.33482580196046302</v>
      </c>
      <c r="AA50" s="25">
        <f t="shared" si="33"/>
        <v>0</v>
      </c>
      <c r="AB50" s="411">
        <v>26657123.557103802</v>
      </c>
      <c r="AC50" s="360">
        <v>100</v>
      </c>
      <c r="AD50" s="25">
        <f t="shared" si="34"/>
        <v>2.4150318324198901E-2</v>
      </c>
      <c r="AE50" s="25">
        <f t="shared" si="35"/>
        <v>0</v>
      </c>
      <c r="AF50" s="411">
        <v>26657123.557103802</v>
      </c>
      <c r="AG50" s="360">
        <v>100</v>
      </c>
      <c r="AH50" s="25">
        <f t="shared" si="36"/>
        <v>0</v>
      </c>
      <c r="AI50" s="25">
        <f t="shared" si="37"/>
        <v>0</v>
      </c>
      <c r="AJ50" s="26">
        <f t="shared" si="16"/>
        <v>7.0152913107784501E-2</v>
      </c>
      <c r="AK50" s="26">
        <f t="shared" si="17"/>
        <v>0</v>
      </c>
      <c r="AL50" s="27">
        <f t="shared" si="18"/>
        <v>0.65368547824325152</v>
      </c>
      <c r="AM50" s="27">
        <f t="shared" si="19"/>
        <v>0</v>
      </c>
      <c r="AN50" s="28">
        <f t="shared" si="20"/>
        <v>0.11923820661295395</v>
      </c>
      <c r="AO50" s="85">
        <f t="shared" si="21"/>
        <v>0</v>
      </c>
      <c r="AP50" s="32"/>
      <c r="AQ50" s="40"/>
      <c r="AR50" s="37"/>
      <c r="AS50" s="31"/>
      <c r="AT50" s="31"/>
    </row>
    <row r="51" spans="1:48">
      <c r="A51" s="229" t="s">
        <v>207</v>
      </c>
      <c r="B51" s="411">
        <v>1468774486.1300001</v>
      </c>
      <c r="C51" s="360">
        <v>100</v>
      </c>
      <c r="D51" s="411">
        <v>1484737901.8499999</v>
      </c>
      <c r="E51" s="360">
        <v>100</v>
      </c>
      <c r="F51" s="25">
        <f t="shared" si="22"/>
        <v>1.0868527381668366E-2</v>
      </c>
      <c r="G51" s="25">
        <f t="shared" si="23"/>
        <v>0</v>
      </c>
      <c r="H51" s="411">
        <v>1630297014.46</v>
      </c>
      <c r="I51" s="360">
        <v>100</v>
      </c>
      <c r="J51" s="25">
        <f t="shared" si="24"/>
        <v>9.8036907678204929E-2</v>
      </c>
      <c r="K51" s="25">
        <f t="shared" si="25"/>
        <v>0</v>
      </c>
      <c r="L51" s="411">
        <v>2127985024.5600002</v>
      </c>
      <c r="M51" s="360">
        <v>100</v>
      </c>
      <c r="N51" s="25">
        <f t="shared" si="26"/>
        <v>0.3052744412126942</v>
      </c>
      <c r="O51" s="25">
        <f t="shared" si="27"/>
        <v>0</v>
      </c>
      <c r="P51" s="411">
        <v>2262104037.52</v>
      </c>
      <c r="Q51" s="360">
        <v>100</v>
      </c>
      <c r="R51" s="25">
        <f t="shared" si="28"/>
        <v>6.3026295491779294E-2</v>
      </c>
      <c r="S51" s="25">
        <f t="shared" si="29"/>
        <v>0</v>
      </c>
      <c r="T51" s="411">
        <v>2296553469.5700002</v>
      </c>
      <c r="U51" s="360">
        <v>100</v>
      </c>
      <c r="V51" s="25">
        <f t="shared" si="30"/>
        <v>1.5228933540902895E-2</v>
      </c>
      <c r="W51" s="25">
        <f t="shared" si="31"/>
        <v>0</v>
      </c>
      <c r="X51" s="411">
        <v>2295386678.8899999</v>
      </c>
      <c r="Y51" s="360">
        <v>100</v>
      </c>
      <c r="Z51" s="25">
        <f t="shared" si="32"/>
        <v>-5.080616216694365E-4</v>
      </c>
      <c r="AA51" s="25">
        <f t="shared" si="33"/>
        <v>0</v>
      </c>
      <c r="AB51" s="411">
        <v>2292493111.8599997</v>
      </c>
      <c r="AC51" s="360">
        <v>100</v>
      </c>
      <c r="AD51" s="25">
        <f t="shared" si="34"/>
        <v>-1.2606011251226209E-3</v>
      </c>
      <c r="AE51" s="25">
        <f t="shared" si="35"/>
        <v>0</v>
      </c>
      <c r="AF51" s="411">
        <v>2259614646.5900002</v>
      </c>
      <c r="AG51" s="360">
        <v>100</v>
      </c>
      <c r="AH51" s="25">
        <f t="shared" si="36"/>
        <v>-1.4341794572862979E-2</v>
      </c>
      <c r="AI51" s="25">
        <f t="shared" si="37"/>
        <v>0</v>
      </c>
      <c r="AJ51" s="26">
        <f t="shared" si="16"/>
        <v>5.9540580998199324E-2</v>
      </c>
      <c r="AK51" s="26">
        <f t="shared" si="17"/>
        <v>0</v>
      </c>
      <c r="AL51" s="27">
        <f t="shared" si="18"/>
        <v>0.52189463458465979</v>
      </c>
      <c r="AM51" s="27">
        <f t="shared" si="19"/>
        <v>0</v>
      </c>
      <c r="AN51" s="28">
        <f t="shared" si="20"/>
        <v>0.10621606482007535</v>
      </c>
      <c r="AO51" s="85">
        <f t="shared" si="21"/>
        <v>0</v>
      </c>
      <c r="AP51" s="32"/>
      <c r="AQ51" s="41">
        <v>2266908745.4000001</v>
      </c>
      <c r="AR51" s="37">
        <v>1</v>
      </c>
      <c r="AS51" s="31" t="e">
        <f>(#REF!/AQ51)-1</f>
        <v>#REF!</v>
      </c>
      <c r="AT51" s="31" t="e">
        <f>(#REF!/AR51)-1</f>
        <v>#REF!</v>
      </c>
    </row>
    <row r="52" spans="1:48">
      <c r="A52" s="231" t="s">
        <v>47</v>
      </c>
      <c r="B52" s="82">
        <f>SUM(B23:B51)</f>
        <v>560847618230.86023</v>
      </c>
      <c r="C52" s="98"/>
      <c r="D52" s="82">
        <f>SUM(D23:D51)</f>
        <v>560416912387.12427</v>
      </c>
      <c r="E52" s="98"/>
      <c r="F52" s="25">
        <f>((D52-B52)/B52)</f>
        <v>-7.6795519805287213E-4</v>
      </c>
      <c r="G52" s="25"/>
      <c r="H52" s="82">
        <f>SUM(H23:H51)</f>
        <v>567896466007.21826</v>
      </c>
      <c r="I52" s="98"/>
      <c r="J52" s="25">
        <f>((H52-D52)/D52)</f>
        <v>1.3346409529709688E-2</v>
      </c>
      <c r="K52" s="25"/>
      <c r="L52" s="82">
        <f>SUM(L23:L51)</f>
        <v>581236701266.69958</v>
      </c>
      <c r="M52" s="98"/>
      <c r="N52" s="25">
        <f>((L52-H52)/H52)</f>
        <v>2.3490611507541521E-2</v>
      </c>
      <c r="O52" s="25"/>
      <c r="P52" s="82">
        <f>SUM(P23:P51)</f>
        <v>577863614226.84558</v>
      </c>
      <c r="Q52" s="98"/>
      <c r="R52" s="25">
        <f>((P52-L52)/L52)</f>
        <v>-5.8032932753609243E-3</v>
      </c>
      <c r="S52" s="25"/>
      <c r="T52" s="82">
        <f>SUM(T23:T51)</f>
        <v>580575777604.53003</v>
      </c>
      <c r="U52" s="98"/>
      <c r="V52" s="25">
        <f>((T52-P52)/P52)</f>
        <v>4.6934316522302512E-3</v>
      </c>
      <c r="W52" s="25"/>
      <c r="X52" s="82">
        <f>SUM(X23:X51)</f>
        <v>581539849077.11572</v>
      </c>
      <c r="Y52" s="98"/>
      <c r="Z52" s="25">
        <f>((X52-T52)/T52)</f>
        <v>1.660543739119596E-3</v>
      </c>
      <c r="AA52" s="25"/>
      <c r="AB52" s="82">
        <f>SUM(AB23:AB51)</f>
        <v>582479188277.02686</v>
      </c>
      <c r="AC52" s="98"/>
      <c r="AD52" s="25">
        <f>((AB52-X52)/X52)</f>
        <v>1.6152619659716057E-3</v>
      </c>
      <c r="AE52" s="25"/>
      <c r="AF52" s="82">
        <f>SUM(AF23:AF51)</f>
        <v>577843844867.68115</v>
      </c>
      <c r="AG52" s="98"/>
      <c r="AH52" s="25">
        <f>((AF52-AB52)/AB52)</f>
        <v>-7.957955413062991E-3</v>
      </c>
      <c r="AI52" s="25"/>
      <c r="AJ52" s="26">
        <f t="shared" si="16"/>
        <v>3.7846318135119853E-3</v>
      </c>
      <c r="AK52" s="26" t="e">
        <f t="shared" si="17"/>
        <v>#DIV/0!</v>
      </c>
      <c r="AL52" s="27">
        <f t="shared" si="18"/>
        <v>3.1096371460893252E-2</v>
      </c>
      <c r="AM52" s="27" t="e">
        <f t="shared" si="19"/>
        <v>#DIV/0!</v>
      </c>
      <c r="AN52" s="28">
        <f t="shared" si="20"/>
        <v>1.0284105436525104E-2</v>
      </c>
      <c r="AO52" s="85" t="e">
        <f t="shared" si="21"/>
        <v>#DIV/0!</v>
      </c>
      <c r="AP52" s="32"/>
      <c r="AQ52" s="45">
        <f>SUM(AQ23:AQ51)</f>
        <v>132930613532.55411</v>
      </c>
      <c r="AR52" s="46"/>
      <c r="AS52" s="31" t="e">
        <f>(#REF!/AQ52)-1</f>
        <v>#REF!</v>
      </c>
      <c r="AT52" s="31" t="e">
        <f>(#REF!/AR52)-1</f>
        <v>#REF!</v>
      </c>
    </row>
    <row r="53" spans="1:48" s="131" customFormat="1" ht="8.25" customHeight="1">
      <c r="A53" s="231"/>
      <c r="B53" s="98"/>
      <c r="C53" s="98"/>
      <c r="D53" s="98"/>
      <c r="E53" s="98"/>
      <c r="F53" s="25"/>
      <c r="G53" s="25"/>
      <c r="H53" s="98"/>
      <c r="I53" s="98"/>
      <c r="J53" s="25"/>
      <c r="K53" s="25"/>
      <c r="L53" s="98"/>
      <c r="M53" s="98"/>
      <c r="N53" s="25"/>
      <c r="O53" s="25"/>
      <c r="P53" s="98"/>
      <c r="Q53" s="98"/>
      <c r="R53" s="25"/>
      <c r="S53" s="25"/>
      <c r="T53" s="98"/>
      <c r="U53" s="98"/>
      <c r="V53" s="25"/>
      <c r="W53" s="25"/>
      <c r="X53" s="98"/>
      <c r="Y53" s="98"/>
      <c r="Z53" s="25"/>
      <c r="AA53" s="25"/>
      <c r="AB53" s="98"/>
      <c r="AC53" s="98"/>
      <c r="AD53" s="25"/>
      <c r="AE53" s="25"/>
      <c r="AF53" s="98"/>
      <c r="AG53" s="98"/>
      <c r="AH53" s="25"/>
      <c r="AI53" s="25"/>
      <c r="AJ53" s="26" t="e">
        <f t="shared" si="16"/>
        <v>#DIV/0!</v>
      </c>
      <c r="AK53" s="26" t="e">
        <f t="shared" si="17"/>
        <v>#DIV/0!</v>
      </c>
      <c r="AL53" s="27" t="e">
        <f t="shared" si="18"/>
        <v>#DIV/0!</v>
      </c>
      <c r="AM53" s="27" t="e">
        <f t="shared" si="19"/>
        <v>#DIV/0!</v>
      </c>
      <c r="AN53" s="28" t="e">
        <f t="shared" si="20"/>
        <v>#DIV/0!</v>
      </c>
      <c r="AO53" s="85" t="e">
        <f t="shared" si="21"/>
        <v>#DIV/0!</v>
      </c>
      <c r="AP53" s="32"/>
      <c r="AQ53" s="45"/>
      <c r="AR53" s="46"/>
      <c r="AS53" s="31"/>
      <c r="AT53" s="31"/>
    </row>
    <row r="54" spans="1:48">
      <c r="A54" s="232" t="s">
        <v>213</v>
      </c>
      <c r="B54" s="98"/>
      <c r="C54" s="98"/>
      <c r="D54" s="98"/>
      <c r="E54" s="98"/>
      <c r="F54" s="25"/>
      <c r="G54" s="25"/>
      <c r="H54" s="98"/>
      <c r="I54" s="98"/>
      <c r="J54" s="25"/>
      <c r="K54" s="25"/>
      <c r="L54" s="98"/>
      <c r="M54" s="98"/>
      <c r="N54" s="25"/>
      <c r="O54" s="25"/>
      <c r="P54" s="98"/>
      <c r="Q54" s="98"/>
      <c r="R54" s="25"/>
      <c r="S54" s="25"/>
      <c r="T54" s="98"/>
      <c r="U54" s="98"/>
      <c r="V54" s="25"/>
      <c r="W54" s="25"/>
      <c r="X54" s="98"/>
      <c r="Y54" s="98"/>
      <c r="Z54" s="25"/>
      <c r="AA54" s="25"/>
      <c r="AB54" s="98"/>
      <c r="AC54" s="98"/>
      <c r="AD54" s="25"/>
      <c r="AE54" s="25"/>
      <c r="AF54" s="98"/>
      <c r="AG54" s="98"/>
      <c r="AH54" s="25"/>
      <c r="AI54" s="25"/>
      <c r="AJ54" s="26" t="e">
        <f t="shared" si="16"/>
        <v>#DIV/0!</v>
      </c>
      <c r="AK54" s="26" t="e">
        <f t="shared" si="17"/>
        <v>#DIV/0!</v>
      </c>
      <c r="AL54" s="27" t="e">
        <f t="shared" si="18"/>
        <v>#DIV/0!</v>
      </c>
      <c r="AM54" s="27" t="e">
        <f t="shared" si="19"/>
        <v>#DIV/0!</v>
      </c>
      <c r="AN54" s="28" t="e">
        <f t="shared" si="20"/>
        <v>#DIV/0!</v>
      </c>
      <c r="AO54" s="85" t="e">
        <f t="shared" si="21"/>
        <v>#DIV/0!</v>
      </c>
      <c r="AP54" s="32"/>
      <c r="AQ54" s="42"/>
      <c r="AR54" s="15"/>
      <c r="AS54" s="31" t="e">
        <f>(#REF!/AQ54)-1</f>
        <v>#REF!</v>
      </c>
      <c r="AT54" s="31" t="e">
        <f>(#REF!/AR54)-1</f>
        <v>#REF!</v>
      </c>
    </row>
    <row r="55" spans="1:48">
      <c r="A55" s="229" t="s">
        <v>21</v>
      </c>
      <c r="B55" s="418">
        <v>54275846054.169998</v>
      </c>
      <c r="C55" s="419">
        <v>241.53</v>
      </c>
      <c r="D55" s="418">
        <v>53930957043.910004</v>
      </c>
      <c r="E55" s="419">
        <v>241.67</v>
      </c>
      <c r="F55" s="25">
        <f t="shared" ref="F55:F83" si="38">((D55-B55)/B55)</f>
        <v>-6.3543737285233302E-3</v>
      </c>
      <c r="G55" s="25">
        <f t="shared" ref="G55:G83" si="39">((E55-C55)/C55)</f>
        <v>5.7963814018956801E-4</v>
      </c>
      <c r="H55" s="418">
        <v>53625862517.559998</v>
      </c>
      <c r="I55" s="419">
        <v>241.98</v>
      </c>
      <c r="J55" s="25">
        <f t="shared" ref="J55:J83" si="40">((H55-D55)/D55)</f>
        <v>-5.6571316934279775E-3</v>
      </c>
      <c r="K55" s="25">
        <f t="shared" ref="K55:K84" si="41">((I55-E55)/E55)</f>
        <v>1.2827409277113514E-3</v>
      </c>
      <c r="L55" s="418">
        <v>53311776411.900002</v>
      </c>
      <c r="M55" s="419">
        <v>242.26</v>
      </c>
      <c r="N55" s="25">
        <f t="shared" ref="N55:N83" si="42">((L55-H55)/H55)</f>
        <v>-5.8569893501880235E-3</v>
      </c>
      <c r="O55" s="25">
        <f t="shared" ref="O55:O84" si="43">((M55-I55)/I55)</f>
        <v>1.1571204231754738E-3</v>
      </c>
      <c r="P55" s="418">
        <v>53397132432.169998</v>
      </c>
      <c r="Q55" s="419">
        <v>242.56</v>
      </c>
      <c r="R55" s="25">
        <f t="shared" ref="R55:R83" si="44">((P55-L55)/L55)</f>
        <v>1.6010725212102269E-3</v>
      </c>
      <c r="S55" s="25">
        <f t="shared" ref="S55:S84" si="45">((Q55-M55)/M55)</f>
        <v>1.238338974655376E-3</v>
      </c>
      <c r="T55" s="418">
        <v>53047010843.629997</v>
      </c>
      <c r="U55" s="419">
        <v>242.87</v>
      </c>
      <c r="V55" s="25">
        <f t="shared" ref="V55:V83" si="46">((T55-P55)/P55)</f>
        <v>-6.5569361610337013E-3</v>
      </c>
      <c r="W55" s="25">
        <f t="shared" ref="W55:W84" si="47">((U55-Q55)/Q55)</f>
        <v>1.2780343007915661E-3</v>
      </c>
      <c r="X55" s="418">
        <v>52478118542.57</v>
      </c>
      <c r="Y55" s="419">
        <v>243.04</v>
      </c>
      <c r="Z55" s="25">
        <f t="shared" ref="Z55:Z83" si="48">((X55-T55)/T55)</f>
        <v>-1.0724304574615092E-2</v>
      </c>
      <c r="AA55" s="25">
        <f t="shared" ref="AA55:AA84" si="49">((Y55-U55)/U55)</f>
        <v>6.9996294313825298E-4</v>
      </c>
      <c r="AB55" s="418">
        <v>51922883742.400002</v>
      </c>
      <c r="AC55" s="419">
        <v>243.34</v>
      </c>
      <c r="AD55" s="25">
        <f t="shared" ref="AD55:AD83" si="50">((AB55-X55)/X55)</f>
        <v>-1.0580310719783034E-2</v>
      </c>
      <c r="AE55" s="25">
        <f t="shared" ref="AE55:AE84" si="51">((AC55-Y55)/Y55)</f>
        <v>1.2343647136274334E-3</v>
      </c>
      <c r="AF55" s="418">
        <v>51336427717.650002</v>
      </c>
      <c r="AG55" s="419">
        <v>243.53</v>
      </c>
      <c r="AH55" s="25">
        <f t="shared" ref="AH55:AH83" si="52">((AF55-AB55)/AB55)</f>
        <v>-1.129475064712368E-2</v>
      </c>
      <c r="AI55" s="25">
        <f t="shared" ref="AI55:AI84" si="53">((AG55-AC55)/AC55)</f>
        <v>7.8080052601297656E-4</v>
      </c>
      <c r="AJ55" s="26">
        <f t="shared" si="16"/>
        <v>-6.9279655441855763E-3</v>
      </c>
      <c r="AK55" s="26">
        <f t="shared" si="17"/>
        <v>1.0313751186627497E-3</v>
      </c>
      <c r="AL55" s="27">
        <f t="shared" si="18"/>
        <v>-4.8108349424386521E-2</v>
      </c>
      <c r="AM55" s="27">
        <f t="shared" si="19"/>
        <v>7.6964455662681085E-3</v>
      </c>
      <c r="AN55" s="28">
        <f t="shared" si="20"/>
        <v>4.1883136195572778E-3</v>
      </c>
      <c r="AO55" s="85">
        <f t="shared" si="21"/>
        <v>2.9290763325490627E-4</v>
      </c>
      <c r="AP55" s="32"/>
      <c r="AQ55" s="30">
        <v>1092437778.4100001</v>
      </c>
      <c r="AR55" s="34">
        <v>143.21</v>
      </c>
      <c r="AS55" s="31" t="e">
        <f>(#REF!/AQ55)-1</f>
        <v>#REF!</v>
      </c>
      <c r="AT55" s="31" t="e">
        <f>(#REF!/AR55)-1</f>
        <v>#REF!</v>
      </c>
    </row>
    <row r="56" spans="1:48">
      <c r="A56" s="229" t="s">
        <v>22</v>
      </c>
      <c r="B56" s="418">
        <v>1385476803.9000001</v>
      </c>
      <c r="C56" s="419">
        <v>312.7047</v>
      </c>
      <c r="D56" s="418">
        <v>1388288221.8900001</v>
      </c>
      <c r="E56" s="419">
        <v>313.33920000000001</v>
      </c>
      <c r="F56" s="25">
        <f t="shared" si="38"/>
        <v>2.0292061058590845E-3</v>
      </c>
      <c r="G56" s="25">
        <f t="shared" si="39"/>
        <v>2.0290708774124686E-3</v>
      </c>
      <c r="H56" s="418">
        <v>1391069158.3</v>
      </c>
      <c r="I56" s="419">
        <v>313.96690000000001</v>
      </c>
      <c r="J56" s="25">
        <f t="shared" si="40"/>
        <v>2.0031405338971409E-3</v>
      </c>
      <c r="K56" s="25">
        <f t="shared" si="41"/>
        <v>2.0032603644868064E-3</v>
      </c>
      <c r="L56" s="418">
        <v>1393888131.6099999</v>
      </c>
      <c r="M56" s="419">
        <v>314.60309999999998</v>
      </c>
      <c r="N56" s="25">
        <f t="shared" si="42"/>
        <v>2.0264796276879275E-3</v>
      </c>
      <c r="O56" s="25">
        <f t="shared" si="43"/>
        <v>2.0263282530737282E-3</v>
      </c>
      <c r="P56" s="418">
        <v>1396822083.55</v>
      </c>
      <c r="Q56" s="419">
        <v>315.24270000000001</v>
      </c>
      <c r="R56" s="25">
        <f t="shared" si="44"/>
        <v>2.104869016002897E-3</v>
      </c>
      <c r="S56" s="25">
        <f t="shared" si="45"/>
        <v>2.0330378181271256E-3</v>
      </c>
      <c r="T56" s="418">
        <v>1399655398.26</v>
      </c>
      <c r="U56" s="419">
        <v>315.88220000000001</v>
      </c>
      <c r="V56" s="25">
        <f t="shared" si="46"/>
        <v>2.0284005696697008E-3</v>
      </c>
      <c r="W56" s="25">
        <f t="shared" si="47"/>
        <v>2.0285957454367638E-3</v>
      </c>
      <c r="X56" s="418">
        <v>1402488094.9300001</v>
      </c>
      <c r="Y56" s="419">
        <v>316.5215</v>
      </c>
      <c r="Z56" s="25">
        <f t="shared" si="48"/>
        <v>2.0238529237422156E-3</v>
      </c>
      <c r="AA56" s="25">
        <f t="shared" si="49"/>
        <v>2.0238557284962292E-3</v>
      </c>
      <c r="AB56" s="418">
        <v>1405320165.4000001</v>
      </c>
      <c r="AC56" s="419">
        <v>317.16059999999999</v>
      </c>
      <c r="AD56" s="25">
        <f t="shared" si="50"/>
        <v>2.0193187238009181E-3</v>
      </c>
      <c r="AE56" s="25">
        <f t="shared" si="51"/>
        <v>2.0191361408308278E-3</v>
      </c>
      <c r="AF56" s="418">
        <v>1407880070.8599999</v>
      </c>
      <c r="AG56" s="419">
        <v>317.73840000000001</v>
      </c>
      <c r="AH56" s="25">
        <f t="shared" si="52"/>
        <v>1.8215816744301587E-3</v>
      </c>
      <c r="AI56" s="25">
        <f t="shared" si="53"/>
        <v>1.8217899701287762E-3</v>
      </c>
      <c r="AJ56" s="26">
        <f t="shared" si="16"/>
        <v>2.0071061468862556E-3</v>
      </c>
      <c r="AK56" s="26">
        <f t="shared" si="17"/>
        <v>1.9981343622490905E-3</v>
      </c>
      <c r="AL56" s="27">
        <f t="shared" si="18"/>
        <v>1.4112234520961119E-2</v>
      </c>
      <c r="AM56" s="27">
        <f t="shared" si="19"/>
        <v>1.4039737128326131E-2</v>
      </c>
      <c r="AN56" s="28">
        <f t="shared" si="20"/>
        <v>8.0834423803072814E-5</v>
      </c>
      <c r="AO56" s="85">
        <f t="shared" si="21"/>
        <v>7.1837509566144892E-5</v>
      </c>
      <c r="AP56" s="32"/>
      <c r="AQ56" s="33">
        <v>1186217562.8099999</v>
      </c>
      <c r="AR56" s="37">
        <v>212.98</v>
      </c>
      <c r="AS56" s="31" t="e">
        <f>(#REF!/AQ56)-1</f>
        <v>#REF!</v>
      </c>
      <c r="AT56" s="31" t="e">
        <f>(#REF!/AR56)-1</f>
        <v>#REF!</v>
      </c>
      <c r="AU56" s="92"/>
      <c r="AV56" s="92"/>
    </row>
    <row r="57" spans="1:48">
      <c r="A57" s="229" t="s">
        <v>234</v>
      </c>
      <c r="B57" s="418">
        <v>68499599738.559998</v>
      </c>
      <c r="C57" s="418">
        <v>1500.32</v>
      </c>
      <c r="D57" s="418">
        <v>67943264381.639999</v>
      </c>
      <c r="E57" s="418">
        <v>1503.58</v>
      </c>
      <c r="F57" s="25">
        <f t="shared" si="38"/>
        <v>-8.1217314997947977E-3</v>
      </c>
      <c r="G57" s="25">
        <f t="shared" si="39"/>
        <v>2.172869787778601E-3</v>
      </c>
      <c r="H57" s="418">
        <v>68168966066.370003</v>
      </c>
      <c r="I57" s="418">
        <v>1506.75</v>
      </c>
      <c r="J57" s="25">
        <f t="shared" si="40"/>
        <v>3.3219140526164312E-3</v>
      </c>
      <c r="K57" s="25">
        <f t="shared" si="41"/>
        <v>2.1083015203714286E-3</v>
      </c>
      <c r="L57" s="418">
        <v>66578507244.970001</v>
      </c>
      <c r="M57" s="418">
        <v>1510.04</v>
      </c>
      <c r="N57" s="25">
        <f t="shared" si="42"/>
        <v>-2.3331127244199574E-2</v>
      </c>
      <c r="O57" s="25">
        <f t="shared" si="43"/>
        <v>2.1835075493611836E-3</v>
      </c>
      <c r="P57" s="418">
        <v>62668291772.849998</v>
      </c>
      <c r="Q57" s="418">
        <v>1513.3</v>
      </c>
      <c r="R57" s="25">
        <f t="shared" si="44"/>
        <v>-5.8730897310939924E-2</v>
      </c>
      <c r="S57" s="25">
        <f t="shared" si="45"/>
        <v>2.1588832083918245E-3</v>
      </c>
      <c r="T57" s="418">
        <v>62489699293.190002</v>
      </c>
      <c r="U57" s="418">
        <v>1516.27</v>
      </c>
      <c r="V57" s="25">
        <f t="shared" si="46"/>
        <v>-2.8498060918483227E-3</v>
      </c>
      <c r="W57" s="25">
        <f t="shared" si="47"/>
        <v>1.9625982951166506E-3</v>
      </c>
      <c r="X57" s="418">
        <v>59770854625.550003</v>
      </c>
      <c r="Y57" s="418">
        <v>1519.29</v>
      </c>
      <c r="Z57" s="25">
        <f t="shared" si="48"/>
        <v>-4.3508685405632817E-2</v>
      </c>
      <c r="AA57" s="25">
        <f t="shared" si="49"/>
        <v>1.9917297051316599E-3</v>
      </c>
      <c r="AB57" s="418">
        <v>59763669302.529999</v>
      </c>
      <c r="AC57" s="418">
        <v>1441.25</v>
      </c>
      <c r="AD57" s="25">
        <f t="shared" si="50"/>
        <v>-1.2021449358585533E-4</v>
      </c>
      <c r="AE57" s="25">
        <f t="shared" si="51"/>
        <v>-5.1366098638179654E-2</v>
      </c>
      <c r="AF57" s="418">
        <v>58805286818.699997</v>
      </c>
      <c r="AG57" s="418">
        <v>1444.16</v>
      </c>
      <c r="AH57" s="25">
        <f t="shared" si="52"/>
        <v>-1.6036205524439413E-2</v>
      </c>
      <c r="AI57" s="25">
        <f t="shared" si="53"/>
        <v>2.0190806591501003E-3</v>
      </c>
      <c r="AJ57" s="26">
        <f t="shared" si="16"/>
        <v>-1.8672094189728032E-2</v>
      </c>
      <c r="AK57" s="26">
        <f t="shared" si="17"/>
        <v>-4.5961409891097753E-3</v>
      </c>
      <c r="AL57" s="27">
        <f t="shared" si="18"/>
        <v>-0.13449423789253959</v>
      </c>
      <c r="AM57" s="27">
        <f t="shared" si="19"/>
        <v>-3.9519014618443878E-2</v>
      </c>
      <c r="AN57" s="28">
        <f t="shared" si="20"/>
        <v>2.2167486039417279E-2</v>
      </c>
      <c r="AO57" s="85">
        <f t="shared" si="21"/>
        <v>1.889811116679763E-2</v>
      </c>
      <c r="AP57" s="32"/>
      <c r="AQ57" s="33">
        <v>4662655514.79</v>
      </c>
      <c r="AR57" s="37">
        <v>1067.58</v>
      </c>
      <c r="AS57" s="31" t="e">
        <f>(#REF!/AQ57)-1</f>
        <v>#REF!</v>
      </c>
      <c r="AT57" s="31" t="e">
        <f>(#REF!/AR57)-1</f>
        <v>#REF!</v>
      </c>
    </row>
    <row r="58" spans="1:48" s="125" customFormat="1">
      <c r="A58" s="229" t="s">
        <v>189</v>
      </c>
      <c r="B58" s="418">
        <v>657887666.16999996</v>
      </c>
      <c r="C58" s="374">
        <v>1.04</v>
      </c>
      <c r="D58" s="418">
        <v>657887666.16999996</v>
      </c>
      <c r="E58" s="374">
        <v>1.04</v>
      </c>
      <c r="F58" s="25">
        <f t="shared" si="38"/>
        <v>0</v>
      </c>
      <c r="G58" s="25">
        <f t="shared" si="39"/>
        <v>0</v>
      </c>
      <c r="H58" s="418">
        <v>659724945.83000004</v>
      </c>
      <c r="I58" s="374">
        <v>1.04</v>
      </c>
      <c r="J58" s="25">
        <f t="shared" si="40"/>
        <v>2.7926950974717433E-3</v>
      </c>
      <c r="K58" s="25">
        <f t="shared" si="41"/>
        <v>0</v>
      </c>
      <c r="L58" s="418">
        <v>658592183.13</v>
      </c>
      <c r="M58" s="374">
        <v>1.0416000000000001</v>
      </c>
      <c r="N58" s="25">
        <f t="shared" si="42"/>
        <v>-1.7170226882582389E-3</v>
      </c>
      <c r="O58" s="25">
        <f t="shared" si="43"/>
        <v>1.5384615384615825E-3</v>
      </c>
      <c r="P58" s="418">
        <v>660161221.08000004</v>
      </c>
      <c r="Q58" s="374">
        <v>1.044</v>
      </c>
      <c r="R58" s="25">
        <f t="shared" si="44"/>
        <v>2.3824120452555298E-3</v>
      </c>
      <c r="S58" s="25">
        <f t="shared" si="45"/>
        <v>2.3041474654377473E-3</v>
      </c>
      <c r="T58" s="418">
        <v>660577841.57000005</v>
      </c>
      <c r="U58" s="374">
        <v>1.0457000000000001</v>
      </c>
      <c r="V58" s="25">
        <f t="shared" si="46"/>
        <v>6.3108900780090265E-4</v>
      </c>
      <c r="W58" s="25">
        <f t="shared" si="47"/>
        <v>1.6283524904214892E-3</v>
      </c>
      <c r="X58" s="418">
        <v>661550014.05999994</v>
      </c>
      <c r="Y58" s="374">
        <v>1.0472999999999999</v>
      </c>
      <c r="Z58" s="25">
        <f t="shared" si="48"/>
        <v>1.4717001219558335E-3</v>
      </c>
      <c r="AA58" s="25">
        <f t="shared" si="49"/>
        <v>1.5300755474799883E-3</v>
      </c>
      <c r="AB58" s="418">
        <v>663048506.07000005</v>
      </c>
      <c r="AC58" s="374">
        <v>1.0492999999999999</v>
      </c>
      <c r="AD58" s="25">
        <f t="shared" si="50"/>
        <v>2.2651227846005343E-3</v>
      </c>
      <c r="AE58" s="25">
        <f t="shared" si="51"/>
        <v>1.9096724911677667E-3</v>
      </c>
      <c r="AF58" s="418">
        <v>663650166.80999994</v>
      </c>
      <c r="AG58" s="374">
        <v>1.0510999999999999</v>
      </c>
      <c r="AH58" s="25">
        <f t="shared" si="52"/>
        <v>9.0741587454292697E-4</v>
      </c>
      <c r="AI58" s="25">
        <f t="shared" si="53"/>
        <v>1.7154293338416315E-3</v>
      </c>
      <c r="AJ58" s="26">
        <f t="shared" si="16"/>
        <v>1.091676530421154E-3</v>
      </c>
      <c r="AK58" s="26">
        <f t="shared" si="17"/>
        <v>1.3282673583512759E-3</v>
      </c>
      <c r="AL58" s="27">
        <f t="shared" si="18"/>
        <v>8.7590951104879657E-3</v>
      </c>
      <c r="AM58" s="27">
        <f t="shared" si="19"/>
        <v>1.0673076923076815E-2</v>
      </c>
      <c r="AN58" s="28">
        <f t="shared" si="20"/>
        <v>1.4836007443117607E-3</v>
      </c>
      <c r="AO58" s="85">
        <f t="shared" si="21"/>
        <v>8.5722274840675913E-4</v>
      </c>
      <c r="AP58" s="32"/>
      <c r="AQ58" s="33"/>
      <c r="AR58" s="33"/>
      <c r="AS58" s="31"/>
      <c r="AT58" s="31"/>
    </row>
    <row r="59" spans="1:48">
      <c r="A59" s="230" t="s">
        <v>23</v>
      </c>
      <c r="B59" s="418">
        <v>2792750147.5100002</v>
      </c>
      <c r="C59" s="418">
        <v>3616.82</v>
      </c>
      <c r="D59" s="418">
        <v>2797188260.4200001</v>
      </c>
      <c r="E59" s="418">
        <v>3622.11</v>
      </c>
      <c r="F59" s="25">
        <f t="shared" si="38"/>
        <v>1.5891550176648788E-3</v>
      </c>
      <c r="G59" s="25">
        <f t="shared" si="39"/>
        <v>1.4626108017540169E-3</v>
      </c>
      <c r="H59" s="418">
        <v>2800875384.8299999</v>
      </c>
      <c r="I59" s="418">
        <v>3627.3881189006206</v>
      </c>
      <c r="J59" s="25">
        <f t="shared" si="40"/>
        <v>1.3181538268883706E-3</v>
      </c>
      <c r="K59" s="25">
        <f t="shared" si="41"/>
        <v>1.4571945359529346E-3</v>
      </c>
      <c r="L59" s="418">
        <v>2805336239.27</v>
      </c>
      <c r="M59" s="418">
        <v>3632.68</v>
      </c>
      <c r="N59" s="25">
        <f t="shared" si="42"/>
        <v>1.5926643734886514E-3</v>
      </c>
      <c r="O59" s="25">
        <f t="shared" si="43"/>
        <v>1.4588681789538072E-3</v>
      </c>
      <c r="P59" s="418">
        <v>2805831781.4182062</v>
      </c>
      <c r="Q59" s="418">
        <v>3638.1776707218437</v>
      </c>
      <c r="R59" s="25">
        <f t="shared" si="44"/>
        <v>1.7664269304672837E-4</v>
      </c>
      <c r="S59" s="25">
        <f t="shared" si="45"/>
        <v>1.5133925151248832E-3</v>
      </c>
      <c r="T59" s="418">
        <v>2801109751.0500002</v>
      </c>
      <c r="U59" s="418">
        <v>3643.7024000000001</v>
      </c>
      <c r="V59" s="25">
        <f t="shared" si="46"/>
        <v>-1.6829342369980842E-3</v>
      </c>
      <c r="W59" s="25">
        <f t="shared" si="47"/>
        <v>1.5185430119635354E-3</v>
      </c>
      <c r="X59" s="418">
        <v>2798194319.4899998</v>
      </c>
      <c r="Y59" s="418">
        <v>3649.7782000000002</v>
      </c>
      <c r="Z59" s="25">
        <f t="shared" si="48"/>
        <v>-1.0408130416552103E-3</v>
      </c>
      <c r="AA59" s="25">
        <f t="shared" si="49"/>
        <v>1.6674797590494964E-3</v>
      </c>
      <c r="AB59" s="418">
        <v>2806406929.0082002</v>
      </c>
      <c r="AC59" s="418">
        <v>3655.4004788155098</v>
      </c>
      <c r="AD59" s="25">
        <f t="shared" si="50"/>
        <v>2.9349675471063178E-3</v>
      </c>
      <c r="AE59" s="25">
        <f t="shared" si="51"/>
        <v>1.540443968762161E-3</v>
      </c>
      <c r="AF59" s="418">
        <v>2794516299.9640999</v>
      </c>
      <c r="AG59" s="418">
        <v>3661.2392005984102</v>
      </c>
      <c r="AH59" s="25">
        <f t="shared" si="52"/>
        <v>-4.2369582690214135E-3</v>
      </c>
      <c r="AI59" s="25">
        <f t="shared" si="53"/>
        <v>1.5972864852259261E-3</v>
      </c>
      <c r="AJ59" s="26">
        <f t="shared" si="16"/>
        <v>8.1359738815029803E-5</v>
      </c>
      <c r="AK59" s="26">
        <f t="shared" si="17"/>
        <v>1.5269774070983452E-3</v>
      </c>
      <c r="AL59" s="27">
        <f t="shared" si="18"/>
        <v>-9.5523082722326141E-4</v>
      </c>
      <c r="AM59" s="27">
        <f t="shared" si="19"/>
        <v>1.0802874732796652E-2</v>
      </c>
      <c r="AN59" s="28">
        <f t="shared" si="20"/>
        <v>2.3071064029593566E-3</v>
      </c>
      <c r="AO59" s="85">
        <f t="shared" si="21"/>
        <v>7.4424352689267864E-5</v>
      </c>
      <c r="AP59" s="32"/>
      <c r="AQ59" s="47">
        <v>1198249163.9190199</v>
      </c>
      <c r="AR59" s="47">
        <v>1987.7461478934799</v>
      </c>
      <c r="AS59" s="31" t="e">
        <f>(#REF!/AQ59)-1</f>
        <v>#REF!</v>
      </c>
      <c r="AT59" s="31" t="e">
        <f>(#REF!/AR59)-1</f>
        <v>#REF!</v>
      </c>
    </row>
    <row r="60" spans="1:48">
      <c r="A60" s="229" t="s">
        <v>170</v>
      </c>
      <c r="B60" s="418">
        <v>106309368503.03</v>
      </c>
      <c r="C60" s="418">
        <v>1.9127000000000001</v>
      </c>
      <c r="D60" s="418">
        <v>106267208763.75</v>
      </c>
      <c r="E60" s="418">
        <v>1.9148000000000001</v>
      </c>
      <c r="F60" s="25">
        <f t="shared" si="38"/>
        <v>-3.9657595443996221E-4</v>
      </c>
      <c r="G60" s="25">
        <f t="shared" si="39"/>
        <v>1.0979244000627337E-3</v>
      </c>
      <c r="H60" s="418">
        <v>104051421901.8</v>
      </c>
      <c r="I60" s="418">
        <v>1.9171</v>
      </c>
      <c r="J60" s="25">
        <f t="shared" si="40"/>
        <v>-2.0851087440115854E-2</v>
      </c>
      <c r="K60" s="25">
        <f t="shared" si="41"/>
        <v>1.2011698349696932E-3</v>
      </c>
      <c r="L60" s="418">
        <v>102105628023.21001</v>
      </c>
      <c r="M60" s="418">
        <v>1.9198</v>
      </c>
      <c r="N60" s="25">
        <f t="shared" si="42"/>
        <v>-1.8700310317973038E-2</v>
      </c>
      <c r="O60" s="25">
        <f t="shared" si="43"/>
        <v>1.4083772364508502E-3</v>
      </c>
      <c r="P60" s="418">
        <v>102020982314.96001</v>
      </c>
      <c r="Q60" s="418">
        <v>1.9222999999999999</v>
      </c>
      <c r="R60" s="25">
        <f t="shared" si="44"/>
        <v>-8.2900139677666805E-4</v>
      </c>
      <c r="S60" s="25">
        <f t="shared" si="45"/>
        <v>1.3022189811438415E-3</v>
      </c>
      <c r="T60" s="418">
        <v>100774375160.38</v>
      </c>
      <c r="U60" s="418">
        <v>1.9246000000000001</v>
      </c>
      <c r="V60" s="25">
        <f t="shared" si="46"/>
        <v>-1.2219125186733314E-2</v>
      </c>
      <c r="W60" s="25">
        <f t="shared" si="47"/>
        <v>1.1964833792853305E-3</v>
      </c>
      <c r="X60" s="418">
        <v>100546885320.8</v>
      </c>
      <c r="Y60" s="418">
        <v>1.9269000000000001</v>
      </c>
      <c r="Z60" s="25">
        <f t="shared" si="48"/>
        <v>-2.2574175152955023E-3</v>
      </c>
      <c r="AA60" s="25">
        <f t="shared" si="49"/>
        <v>1.1950535176140334E-3</v>
      </c>
      <c r="AB60" s="418">
        <v>100614794763.45</v>
      </c>
      <c r="AC60" s="418">
        <v>1.9291</v>
      </c>
      <c r="AD60" s="25">
        <f t="shared" si="50"/>
        <v>6.7540075889298138E-4</v>
      </c>
      <c r="AE60" s="25">
        <f t="shared" si="51"/>
        <v>1.1417302402823082E-3</v>
      </c>
      <c r="AF60" s="418">
        <v>100134533961.57001</v>
      </c>
      <c r="AG60" s="418">
        <v>1.9315</v>
      </c>
      <c r="AH60" s="25">
        <f t="shared" si="52"/>
        <v>-4.7732622524262443E-3</v>
      </c>
      <c r="AI60" s="25">
        <f t="shared" si="53"/>
        <v>1.2441034679383949E-3</v>
      </c>
      <c r="AJ60" s="26">
        <f t="shared" si="16"/>
        <v>-7.4189224131084508E-3</v>
      </c>
      <c r="AK60" s="26">
        <f t="shared" si="17"/>
        <v>1.2233826322183981E-3</v>
      </c>
      <c r="AL60" s="27">
        <f t="shared" si="18"/>
        <v>-5.7709945274030554E-2</v>
      </c>
      <c r="AM60" s="27">
        <f t="shared" si="19"/>
        <v>8.7215374973887289E-3</v>
      </c>
      <c r="AN60" s="28">
        <f t="shared" si="20"/>
        <v>8.6407162726951734E-3</v>
      </c>
      <c r="AO60" s="85">
        <f t="shared" si="21"/>
        <v>9.6580036807892279E-5</v>
      </c>
      <c r="AP60" s="32"/>
      <c r="AQ60" s="30">
        <v>609639394.97000003</v>
      </c>
      <c r="AR60" s="34">
        <v>1.1629</v>
      </c>
      <c r="AS60" s="31" t="e">
        <f>(#REF!/AQ60)-1</f>
        <v>#REF!</v>
      </c>
      <c r="AT60" s="31" t="e">
        <f>(#REF!/AR60)-1</f>
        <v>#REF!</v>
      </c>
    </row>
    <row r="61" spans="1:48">
      <c r="A61" s="229" t="s">
        <v>55</v>
      </c>
      <c r="B61" s="418">
        <v>9893947653.5400009</v>
      </c>
      <c r="C61" s="419">
        <v>1</v>
      </c>
      <c r="D61" s="418">
        <v>9898703755.5599995</v>
      </c>
      <c r="E61" s="419">
        <v>1</v>
      </c>
      <c r="F61" s="25">
        <f t="shared" si="38"/>
        <v>4.8070822552784005E-4</v>
      </c>
      <c r="G61" s="25">
        <f t="shared" si="39"/>
        <v>0</v>
      </c>
      <c r="H61" s="418">
        <v>9915106339.25</v>
      </c>
      <c r="I61" s="419">
        <v>1</v>
      </c>
      <c r="J61" s="25">
        <f t="shared" si="40"/>
        <v>1.6570435983385575E-3</v>
      </c>
      <c r="K61" s="25">
        <f t="shared" si="41"/>
        <v>0</v>
      </c>
      <c r="L61" s="418">
        <v>9861030095.6499996</v>
      </c>
      <c r="M61" s="419">
        <v>1</v>
      </c>
      <c r="N61" s="25">
        <f t="shared" si="42"/>
        <v>-5.4539247235235221E-3</v>
      </c>
      <c r="O61" s="25">
        <f t="shared" si="43"/>
        <v>0</v>
      </c>
      <c r="P61" s="418">
        <v>9869070590.0499992</v>
      </c>
      <c r="Q61" s="419">
        <v>1</v>
      </c>
      <c r="R61" s="25">
        <f t="shared" si="44"/>
        <v>8.1538077888500976E-4</v>
      </c>
      <c r="S61" s="25">
        <f t="shared" si="45"/>
        <v>0</v>
      </c>
      <c r="T61" s="418">
        <v>9875016582.0200005</v>
      </c>
      <c r="U61" s="419">
        <v>1</v>
      </c>
      <c r="V61" s="25">
        <f t="shared" si="46"/>
        <v>6.0248753068966514E-4</v>
      </c>
      <c r="W61" s="25">
        <f t="shared" si="47"/>
        <v>0</v>
      </c>
      <c r="X61" s="418">
        <v>9837520203.7999992</v>
      </c>
      <c r="Y61" s="419">
        <v>1</v>
      </c>
      <c r="Z61" s="25">
        <f t="shared" si="48"/>
        <v>-3.7970952158473325E-3</v>
      </c>
      <c r="AA61" s="25">
        <f t="shared" si="49"/>
        <v>0</v>
      </c>
      <c r="AB61" s="418">
        <v>9829659333.1299992</v>
      </c>
      <c r="AC61" s="419">
        <v>1</v>
      </c>
      <c r="AD61" s="25">
        <f t="shared" si="50"/>
        <v>-7.9907034569175368E-4</v>
      </c>
      <c r="AE61" s="25">
        <f t="shared" si="51"/>
        <v>0</v>
      </c>
      <c r="AF61" s="418">
        <v>9818041160.6499996</v>
      </c>
      <c r="AG61" s="419">
        <v>1</v>
      </c>
      <c r="AH61" s="25">
        <f t="shared" si="52"/>
        <v>-1.1819506746120405E-3</v>
      </c>
      <c r="AI61" s="25">
        <f t="shared" si="53"/>
        <v>0</v>
      </c>
      <c r="AJ61" s="26">
        <f t="shared" si="16"/>
        <v>-9.5955260327919701E-4</v>
      </c>
      <c r="AK61" s="26">
        <f t="shared" si="17"/>
        <v>0</v>
      </c>
      <c r="AL61" s="27">
        <f t="shared" si="18"/>
        <v>-8.1488038132965148E-3</v>
      </c>
      <c r="AM61" s="27">
        <f t="shared" si="19"/>
        <v>0</v>
      </c>
      <c r="AN61" s="28">
        <f t="shared" si="20"/>
        <v>2.473792031883415E-3</v>
      </c>
      <c r="AO61" s="85">
        <f t="shared" si="21"/>
        <v>0</v>
      </c>
      <c r="AP61" s="32"/>
      <c r="AQ61" s="30">
        <v>4056683843.0900002</v>
      </c>
      <c r="AR61" s="37">
        <v>1</v>
      </c>
      <c r="AS61" s="31" t="e">
        <f>(#REF!/AQ61)-1</f>
        <v>#REF!</v>
      </c>
      <c r="AT61" s="31" t="e">
        <f>(#REF!/AR61)-1</f>
        <v>#REF!</v>
      </c>
    </row>
    <row r="62" spans="1:48" ht="15" customHeight="1">
      <c r="A62" s="229" t="s">
        <v>24</v>
      </c>
      <c r="B62" s="418">
        <v>3689811239.7199998</v>
      </c>
      <c r="C62" s="419">
        <v>23.093900000000001</v>
      </c>
      <c r="D62" s="418">
        <v>3684720586.6999998</v>
      </c>
      <c r="E62" s="419">
        <v>23.119399999999999</v>
      </c>
      <c r="F62" s="25">
        <f t="shared" si="38"/>
        <v>-1.3796513396675228E-3</v>
      </c>
      <c r="G62" s="25">
        <f t="shared" si="39"/>
        <v>1.1041876859256086E-3</v>
      </c>
      <c r="H62" s="418">
        <v>3679480530.02</v>
      </c>
      <c r="I62" s="419">
        <v>23.121099999999998</v>
      </c>
      <c r="J62" s="25">
        <f t="shared" si="40"/>
        <v>-1.4221042156938072E-3</v>
      </c>
      <c r="K62" s="25">
        <f t="shared" si="41"/>
        <v>7.3531320016937752E-5</v>
      </c>
      <c r="L62" s="418">
        <v>3701851641.52</v>
      </c>
      <c r="M62" s="419">
        <v>23.156600000000001</v>
      </c>
      <c r="N62" s="25">
        <f t="shared" si="42"/>
        <v>6.0799646356270842E-3</v>
      </c>
      <c r="O62" s="25">
        <f t="shared" si="43"/>
        <v>1.5353940772715195E-3</v>
      </c>
      <c r="P62" s="418">
        <v>3682589267.1500001</v>
      </c>
      <c r="Q62" s="419">
        <v>23.1724</v>
      </c>
      <c r="R62" s="25">
        <f t="shared" si="44"/>
        <v>-5.2034430969498963E-3</v>
      </c>
      <c r="S62" s="25">
        <f t="shared" si="45"/>
        <v>6.823108746533905E-4</v>
      </c>
      <c r="T62" s="418">
        <v>3681846376.71</v>
      </c>
      <c r="U62" s="419">
        <v>23.1967</v>
      </c>
      <c r="V62" s="25">
        <f t="shared" si="46"/>
        <v>-2.0173046356999487E-4</v>
      </c>
      <c r="W62" s="25">
        <f t="shared" si="47"/>
        <v>1.048661338488901E-3</v>
      </c>
      <c r="X62" s="418">
        <v>3646591720.5700002</v>
      </c>
      <c r="Y62" s="419">
        <v>23.224799999999998</v>
      </c>
      <c r="Z62" s="25">
        <f t="shared" si="48"/>
        <v>-9.5752653785361047E-3</v>
      </c>
      <c r="AA62" s="25">
        <f t="shared" si="49"/>
        <v>1.2113792048006164E-3</v>
      </c>
      <c r="AB62" s="418">
        <v>3628044569.6900001</v>
      </c>
      <c r="AC62" s="419">
        <v>23.2409</v>
      </c>
      <c r="AD62" s="25">
        <f t="shared" si="50"/>
        <v>-5.0861605304969547E-3</v>
      </c>
      <c r="AE62" s="25">
        <f t="shared" si="51"/>
        <v>6.9322448417215906E-4</v>
      </c>
      <c r="AF62" s="418">
        <v>3631488319.1900001</v>
      </c>
      <c r="AG62" s="419">
        <v>23.277000000000001</v>
      </c>
      <c r="AH62" s="25">
        <f t="shared" si="52"/>
        <v>9.4920264452381096E-4</v>
      </c>
      <c r="AI62" s="25">
        <f t="shared" si="53"/>
        <v>1.5532961288074528E-3</v>
      </c>
      <c r="AJ62" s="26">
        <f t="shared" si="16"/>
        <v>-1.979898468095423E-3</v>
      </c>
      <c r="AK62" s="26">
        <f t="shared" si="17"/>
        <v>9.8774813926707323E-4</v>
      </c>
      <c r="AL62" s="27">
        <f t="shared" si="18"/>
        <v>-1.4446758243255035E-2</v>
      </c>
      <c r="AM62" s="27">
        <f t="shared" si="19"/>
        <v>6.8167859027484356E-3</v>
      </c>
      <c r="AN62" s="28">
        <f t="shared" si="20"/>
        <v>4.7071987659170894E-3</v>
      </c>
      <c r="AO62" s="85">
        <f t="shared" si="21"/>
        <v>4.9322097914019346E-4</v>
      </c>
      <c r="AP62" s="32"/>
      <c r="AQ62" s="30">
        <v>739078842.02999997</v>
      </c>
      <c r="AR62" s="34">
        <v>16.871500000000001</v>
      </c>
      <c r="AS62" s="31" t="e">
        <f>(#REF!/AQ62)-1</f>
        <v>#REF!</v>
      </c>
      <c r="AT62" s="31" t="e">
        <f>(#REF!/AR62)-1</f>
        <v>#REF!</v>
      </c>
    </row>
    <row r="63" spans="1:48">
      <c r="A63" s="229" t="s">
        <v>115</v>
      </c>
      <c r="B63" s="418">
        <v>449797639.14999998</v>
      </c>
      <c r="C63" s="419">
        <v>2.0941000000000001</v>
      </c>
      <c r="D63" s="418">
        <v>451183212.45999998</v>
      </c>
      <c r="E63" s="419">
        <v>2.1004999999999998</v>
      </c>
      <c r="F63" s="25">
        <f t="shared" si="38"/>
        <v>3.0804370441302759E-3</v>
      </c>
      <c r="G63" s="25">
        <f t="shared" si="39"/>
        <v>3.0562055298217557E-3</v>
      </c>
      <c r="H63" s="418">
        <v>421513854.58999997</v>
      </c>
      <c r="I63" s="419">
        <v>2.0951</v>
      </c>
      <c r="J63" s="25">
        <f t="shared" si="40"/>
        <v>-6.5759002220479035E-2</v>
      </c>
      <c r="K63" s="25">
        <f t="shared" si="41"/>
        <v>-2.5708164722684358E-3</v>
      </c>
      <c r="L63" s="418">
        <v>422233093.69</v>
      </c>
      <c r="M63" s="419">
        <v>2.0985999999999998</v>
      </c>
      <c r="N63" s="25">
        <f t="shared" si="42"/>
        <v>1.7063237475304735E-3</v>
      </c>
      <c r="O63" s="25">
        <f t="shared" si="43"/>
        <v>1.6705646508519099E-3</v>
      </c>
      <c r="P63" s="418">
        <v>420456401.80000001</v>
      </c>
      <c r="Q63" s="419">
        <v>2.0897999999999999</v>
      </c>
      <c r="R63" s="25">
        <f t="shared" si="44"/>
        <v>-4.2078461317966182E-3</v>
      </c>
      <c r="S63" s="25">
        <f t="shared" si="45"/>
        <v>-4.1932717049461164E-3</v>
      </c>
      <c r="T63" s="418">
        <v>420886510.86000001</v>
      </c>
      <c r="U63" s="419">
        <v>2.0918999999999999</v>
      </c>
      <c r="V63" s="25">
        <f t="shared" si="46"/>
        <v>1.0229575721969716E-3</v>
      </c>
      <c r="W63" s="25">
        <f t="shared" si="47"/>
        <v>1.0048808498420857E-3</v>
      </c>
      <c r="X63" s="418">
        <v>413619514.26999998</v>
      </c>
      <c r="Y63" s="419">
        <v>2.0954999999999999</v>
      </c>
      <c r="Z63" s="25">
        <f t="shared" si="48"/>
        <v>-1.7265928944007577E-2</v>
      </c>
      <c r="AA63" s="25">
        <f t="shared" si="49"/>
        <v>1.7209235623117968E-3</v>
      </c>
      <c r="AB63" s="418">
        <v>412043854.49000001</v>
      </c>
      <c r="AC63" s="419">
        <v>2.0874999999999999</v>
      </c>
      <c r="AD63" s="25">
        <f t="shared" si="50"/>
        <v>-3.8094425568408314E-3</v>
      </c>
      <c r="AE63" s="25">
        <f t="shared" si="51"/>
        <v>-3.8177046051061834E-3</v>
      </c>
      <c r="AF63" s="418">
        <v>412654755.31999999</v>
      </c>
      <c r="AG63" s="419">
        <v>2.0924999999999998</v>
      </c>
      <c r="AH63" s="25">
        <f t="shared" si="52"/>
        <v>1.4826111913648489E-3</v>
      </c>
      <c r="AI63" s="25">
        <f t="shared" si="53"/>
        <v>2.3952095808382726E-3</v>
      </c>
      <c r="AJ63" s="26">
        <f t="shared" si="16"/>
        <v>-1.0468736287237688E-2</v>
      </c>
      <c r="AK63" s="26">
        <f t="shared" si="17"/>
        <v>-9.1751076081864329E-5</v>
      </c>
      <c r="AL63" s="27">
        <f t="shared" si="18"/>
        <v>-8.5394261302254804E-2</v>
      </c>
      <c r="AM63" s="27">
        <f t="shared" si="19"/>
        <v>-3.8086169959533483E-3</v>
      </c>
      <c r="AN63" s="28">
        <f t="shared" si="20"/>
        <v>2.32792556110583E-2</v>
      </c>
      <c r="AO63" s="85">
        <f t="shared" si="21"/>
        <v>2.9408385139705535E-3</v>
      </c>
      <c r="AP63" s="32"/>
      <c r="AQ63" s="38">
        <v>0</v>
      </c>
      <c r="AR63" s="39">
        <v>0</v>
      </c>
      <c r="AS63" s="31" t="e">
        <f>(#REF!/AQ63)-1</f>
        <v>#REF!</v>
      </c>
      <c r="AT63" s="31" t="e">
        <f>(#REF!/AR63)-1</f>
        <v>#REF!</v>
      </c>
    </row>
    <row r="64" spans="1:48">
      <c r="A64" s="229" t="s">
        <v>70</v>
      </c>
      <c r="B64" s="418">
        <v>18284446508.610001</v>
      </c>
      <c r="C64" s="419">
        <v>325.48</v>
      </c>
      <c r="D64" s="418">
        <v>18113358996.290001</v>
      </c>
      <c r="E64" s="419">
        <v>326.11</v>
      </c>
      <c r="F64" s="25">
        <f t="shared" si="38"/>
        <v>-9.3569970652070851E-3</v>
      </c>
      <c r="G64" s="25">
        <f t="shared" si="39"/>
        <v>1.9356028020154708E-3</v>
      </c>
      <c r="H64" s="418">
        <v>17845155404.23</v>
      </c>
      <c r="I64" s="419">
        <v>326.54000000000002</v>
      </c>
      <c r="J64" s="25">
        <f t="shared" si="40"/>
        <v>-1.4806949506987365E-2</v>
      </c>
      <c r="K64" s="25">
        <f t="shared" si="41"/>
        <v>1.3185734874735728E-3</v>
      </c>
      <c r="L64" s="418">
        <v>17837758672.759998</v>
      </c>
      <c r="M64" s="419">
        <v>326.95999999999998</v>
      </c>
      <c r="N64" s="25">
        <f t="shared" si="42"/>
        <v>-4.1449521186281773E-4</v>
      </c>
      <c r="O64" s="25">
        <f t="shared" si="43"/>
        <v>1.2862130213755101E-3</v>
      </c>
      <c r="P64" s="418">
        <v>17672081330.290001</v>
      </c>
      <c r="Q64" s="419">
        <v>327.36</v>
      </c>
      <c r="R64" s="25">
        <f t="shared" si="44"/>
        <v>-9.288013449974682E-3</v>
      </c>
      <c r="S64" s="25">
        <f t="shared" si="45"/>
        <v>1.2233912405188222E-3</v>
      </c>
      <c r="T64" s="418">
        <v>17266978572.73</v>
      </c>
      <c r="U64" s="419">
        <v>327.62</v>
      </c>
      <c r="V64" s="25">
        <f t="shared" si="46"/>
        <v>-2.2923318990483256E-2</v>
      </c>
      <c r="W64" s="25">
        <f t="shared" si="47"/>
        <v>7.9423264907133094E-4</v>
      </c>
      <c r="X64" s="418">
        <v>16971364673.57</v>
      </c>
      <c r="Y64" s="419">
        <v>327.88</v>
      </c>
      <c r="Z64" s="25">
        <f t="shared" si="48"/>
        <v>-1.7120186830304369E-2</v>
      </c>
      <c r="AA64" s="25">
        <f t="shared" si="49"/>
        <v>7.9360234417920426E-4</v>
      </c>
      <c r="AB64" s="418">
        <v>16772034727.309999</v>
      </c>
      <c r="AC64" s="419">
        <v>328.28</v>
      </c>
      <c r="AD64" s="25">
        <f t="shared" si="50"/>
        <v>-1.1745074724039285E-2</v>
      </c>
      <c r="AE64" s="25">
        <f t="shared" si="51"/>
        <v>1.2199585214102027E-3</v>
      </c>
      <c r="AF64" s="418">
        <v>16647382455.52</v>
      </c>
      <c r="AG64" s="419">
        <v>328.55</v>
      </c>
      <c r="AH64" s="25">
        <f t="shared" si="52"/>
        <v>-7.4321496357878988E-3</v>
      </c>
      <c r="AI64" s="25">
        <f t="shared" si="53"/>
        <v>8.2246862434518907E-4</v>
      </c>
      <c r="AJ64" s="26">
        <f t="shared" si="16"/>
        <v>-1.1635898176830844E-2</v>
      </c>
      <c r="AK64" s="26">
        <f t="shared" si="17"/>
        <v>1.1742553362986629E-3</v>
      </c>
      <c r="AL64" s="27">
        <f t="shared" si="18"/>
        <v>-8.0933444816627523E-2</v>
      </c>
      <c r="AM64" s="27">
        <f t="shared" si="19"/>
        <v>7.4821379289196823E-3</v>
      </c>
      <c r="AN64" s="28">
        <f t="shared" si="20"/>
        <v>6.7807302175431411E-3</v>
      </c>
      <c r="AO64" s="85">
        <f t="shared" si="21"/>
        <v>3.8370062133621913E-4</v>
      </c>
      <c r="AP64" s="32"/>
      <c r="AQ64" s="30">
        <v>3320655667.8400002</v>
      </c>
      <c r="AR64" s="34">
        <v>177.09</v>
      </c>
      <c r="AS64" s="31" t="e">
        <f>(#REF!/AQ64)-1</f>
        <v>#REF!</v>
      </c>
      <c r="AT64" s="31" t="e">
        <f>(#REF!/AR64)-1</f>
        <v>#REF!</v>
      </c>
    </row>
    <row r="65" spans="1:46">
      <c r="A65" s="229" t="s">
        <v>40</v>
      </c>
      <c r="B65" s="418">
        <v>7071186218.2700005</v>
      </c>
      <c r="C65" s="419">
        <v>1.06</v>
      </c>
      <c r="D65" s="418">
        <v>6936344675.5600004</v>
      </c>
      <c r="E65" s="419">
        <v>1.07</v>
      </c>
      <c r="F65" s="25">
        <f t="shared" si="38"/>
        <v>-1.9069154530481261E-2</v>
      </c>
      <c r="G65" s="25">
        <f t="shared" si="39"/>
        <v>9.4339622641509517E-3</v>
      </c>
      <c r="H65" s="418">
        <v>6892910092.6300001</v>
      </c>
      <c r="I65" s="419">
        <v>1.07</v>
      </c>
      <c r="J65" s="25">
        <f t="shared" si="40"/>
        <v>-6.2618835945452275E-3</v>
      </c>
      <c r="K65" s="25">
        <f t="shared" si="41"/>
        <v>0</v>
      </c>
      <c r="L65" s="418">
        <v>6879953958.8299999</v>
      </c>
      <c r="M65" s="419">
        <v>1.07</v>
      </c>
      <c r="N65" s="25">
        <f t="shared" si="42"/>
        <v>-1.8796319153869536E-3</v>
      </c>
      <c r="O65" s="25">
        <f t="shared" si="43"/>
        <v>0</v>
      </c>
      <c r="P65" s="418">
        <v>6791395839.3800001</v>
      </c>
      <c r="Q65" s="419">
        <v>1.07</v>
      </c>
      <c r="R65" s="25">
        <f t="shared" si="44"/>
        <v>-1.2871905826686658E-2</v>
      </c>
      <c r="S65" s="25">
        <f t="shared" si="45"/>
        <v>0</v>
      </c>
      <c r="T65" s="418">
        <v>6709618502.6800003</v>
      </c>
      <c r="U65" s="419">
        <v>1.07</v>
      </c>
      <c r="V65" s="25">
        <f t="shared" si="46"/>
        <v>-1.2041315015951922E-2</v>
      </c>
      <c r="W65" s="25">
        <f t="shared" si="47"/>
        <v>0</v>
      </c>
      <c r="X65" s="418">
        <v>6709502518.5299997</v>
      </c>
      <c r="Y65" s="419">
        <v>1.08</v>
      </c>
      <c r="Z65" s="25">
        <f t="shared" si="48"/>
        <v>-1.7286251066919086E-5</v>
      </c>
      <c r="AA65" s="25">
        <f t="shared" si="49"/>
        <v>9.3457943925233725E-3</v>
      </c>
      <c r="AB65" s="418">
        <v>6719540892.3100004</v>
      </c>
      <c r="AC65" s="419">
        <v>1.08</v>
      </c>
      <c r="AD65" s="25">
        <f t="shared" si="50"/>
        <v>1.4961427843982712E-3</v>
      </c>
      <c r="AE65" s="25">
        <f t="shared" si="51"/>
        <v>0</v>
      </c>
      <c r="AF65" s="418">
        <v>6744556534.2200003</v>
      </c>
      <c r="AG65" s="419">
        <v>1.08</v>
      </c>
      <c r="AH65" s="25">
        <f t="shared" si="52"/>
        <v>3.7228201019846954E-3</v>
      </c>
      <c r="AI65" s="25">
        <f t="shared" si="53"/>
        <v>0</v>
      </c>
      <c r="AJ65" s="26">
        <f t="shared" si="16"/>
        <v>-5.8652767809669977E-3</v>
      </c>
      <c r="AK65" s="26">
        <f t="shared" si="17"/>
        <v>2.3474695820842905E-3</v>
      </c>
      <c r="AL65" s="27">
        <f t="shared" si="18"/>
        <v>-2.764974209193494E-2</v>
      </c>
      <c r="AM65" s="27">
        <f t="shared" si="19"/>
        <v>9.3457943925233725E-3</v>
      </c>
      <c r="AN65" s="28">
        <f t="shared" si="20"/>
        <v>8.0882846631015713E-3</v>
      </c>
      <c r="AO65" s="85">
        <f t="shared" si="21"/>
        <v>4.3467329162792329E-3</v>
      </c>
      <c r="AP65" s="32"/>
      <c r="AQ65" s="48">
        <v>1300500308</v>
      </c>
      <c r="AR65" s="34">
        <v>1.19</v>
      </c>
      <c r="AS65" s="31" t="e">
        <f>(#REF!/AQ65)-1</f>
        <v>#REF!</v>
      </c>
      <c r="AT65" s="31" t="e">
        <f>(#REF!/AR65)-1</f>
        <v>#REF!</v>
      </c>
    </row>
    <row r="66" spans="1:46">
      <c r="A66" s="229" t="s">
        <v>122</v>
      </c>
      <c r="B66" s="418">
        <v>1891732677.51</v>
      </c>
      <c r="C66" s="419">
        <v>3.56</v>
      </c>
      <c r="D66" s="418">
        <v>1887749583.97</v>
      </c>
      <c r="E66" s="419">
        <v>3.57</v>
      </c>
      <c r="F66" s="25">
        <f t="shared" si="38"/>
        <v>-2.1055266356358147E-3</v>
      </c>
      <c r="G66" s="25">
        <f t="shared" si="39"/>
        <v>2.8089887640448839E-3</v>
      </c>
      <c r="H66" s="418">
        <v>1841188601.9200001</v>
      </c>
      <c r="I66" s="419">
        <v>3.57</v>
      </c>
      <c r="J66" s="25">
        <f t="shared" si="40"/>
        <v>-2.466480853465779E-2</v>
      </c>
      <c r="K66" s="25">
        <f t="shared" si="41"/>
        <v>0</v>
      </c>
      <c r="L66" s="435">
        <v>1823349979.3800001</v>
      </c>
      <c r="M66" s="419">
        <v>3.57</v>
      </c>
      <c r="N66" s="25">
        <f t="shared" si="42"/>
        <v>-9.6886448902615205E-3</v>
      </c>
      <c r="O66" s="25">
        <f t="shared" si="43"/>
        <v>0</v>
      </c>
      <c r="P66" s="435">
        <v>1810680631.3499999</v>
      </c>
      <c r="Q66" s="419">
        <v>3.58</v>
      </c>
      <c r="R66" s="25">
        <f t="shared" si="44"/>
        <v>-6.9483906947519812E-3</v>
      </c>
      <c r="S66" s="25">
        <f t="shared" si="45"/>
        <v>2.8011204481793364E-3</v>
      </c>
      <c r="T66" s="418">
        <v>1808381788.6400001</v>
      </c>
      <c r="U66" s="419">
        <v>3.58</v>
      </c>
      <c r="V66" s="25">
        <f t="shared" si="46"/>
        <v>-1.2696014251203636E-3</v>
      </c>
      <c r="W66" s="25">
        <f t="shared" si="47"/>
        <v>0</v>
      </c>
      <c r="X66" s="418">
        <v>1809295632.24</v>
      </c>
      <c r="Y66" s="419">
        <v>3.58</v>
      </c>
      <c r="Z66" s="25">
        <f t="shared" si="48"/>
        <v>5.0533775873023133E-4</v>
      </c>
      <c r="AA66" s="25">
        <f t="shared" si="49"/>
        <v>0</v>
      </c>
      <c r="AB66" s="418">
        <v>1811077384.53</v>
      </c>
      <c r="AC66" s="419">
        <v>3.59</v>
      </c>
      <c r="AD66" s="25">
        <f t="shared" si="50"/>
        <v>9.8477675966865733E-4</v>
      </c>
      <c r="AE66" s="25">
        <f t="shared" si="51"/>
        <v>2.7932960893854151E-3</v>
      </c>
      <c r="AF66" s="418">
        <v>1804261682.95</v>
      </c>
      <c r="AG66" s="419">
        <v>3.59</v>
      </c>
      <c r="AH66" s="25">
        <f t="shared" si="52"/>
        <v>-3.7633408921224501E-3</v>
      </c>
      <c r="AI66" s="25">
        <f t="shared" si="53"/>
        <v>0</v>
      </c>
      <c r="AJ66" s="26">
        <f t="shared" si="16"/>
        <v>-5.8687748192688795E-3</v>
      </c>
      <c r="AK66" s="26">
        <f t="shared" si="17"/>
        <v>1.0504256627012045E-3</v>
      </c>
      <c r="AL66" s="27">
        <f t="shared" si="18"/>
        <v>-4.4226152519881455E-2</v>
      </c>
      <c r="AM66" s="27">
        <f t="shared" si="19"/>
        <v>5.6022408963585487E-3</v>
      </c>
      <c r="AN66" s="28">
        <f t="shared" si="20"/>
        <v>8.4210249329766534E-3</v>
      </c>
      <c r="AO66" s="85">
        <f t="shared" si="21"/>
        <v>1.4497312116302579E-3</v>
      </c>
      <c r="AP66" s="32"/>
      <c r="AQ66" s="33">
        <v>776682398.99000001</v>
      </c>
      <c r="AR66" s="37">
        <v>2.4700000000000002</v>
      </c>
      <c r="AS66" s="31" t="e">
        <f>(#REF!/AQ66)-1</f>
        <v>#REF!</v>
      </c>
      <c r="AT66" s="31" t="e">
        <f>(#REF!/AR66)-1</f>
        <v>#REF!</v>
      </c>
    </row>
    <row r="67" spans="1:46">
      <c r="A67" s="230" t="s">
        <v>75</v>
      </c>
      <c r="B67" s="418">
        <v>58161504672.989998</v>
      </c>
      <c r="C67" s="418">
        <v>4486.76</v>
      </c>
      <c r="D67" s="418">
        <v>57668964695.900002</v>
      </c>
      <c r="E67" s="418">
        <v>4493.7299999999996</v>
      </c>
      <c r="F67" s="25">
        <f t="shared" si="38"/>
        <v>-8.4684875307005289E-3</v>
      </c>
      <c r="G67" s="25">
        <f t="shared" si="39"/>
        <v>1.5534595119862317E-3</v>
      </c>
      <c r="H67" s="418">
        <v>57809040614.440002</v>
      </c>
      <c r="I67" s="418">
        <v>4498.6400000000003</v>
      </c>
      <c r="J67" s="25">
        <f t="shared" si="40"/>
        <v>2.4289653764143207E-3</v>
      </c>
      <c r="K67" s="25">
        <f t="shared" si="41"/>
        <v>1.0926335138071856E-3</v>
      </c>
      <c r="L67" s="418">
        <v>56106215203.160004</v>
      </c>
      <c r="M67" s="418">
        <v>4508.26</v>
      </c>
      <c r="N67" s="25">
        <f t="shared" si="42"/>
        <v>-2.94560399754265E-2</v>
      </c>
      <c r="O67" s="25">
        <f t="shared" si="43"/>
        <v>2.1384240570483282E-3</v>
      </c>
      <c r="P67" s="418">
        <v>54736874854.279999</v>
      </c>
      <c r="Q67" s="418">
        <v>4516.6499999999996</v>
      </c>
      <c r="R67" s="25">
        <f t="shared" si="44"/>
        <v>-2.4406214960706905E-2</v>
      </c>
      <c r="S67" s="25">
        <f t="shared" si="45"/>
        <v>1.861028423382728E-3</v>
      </c>
      <c r="T67" s="418">
        <v>54774949978.43</v>
      </c>
      <c r="U67" s="418">
        <v>4523.4399999999996</v>
      </c>
      <c r="V67" s="25">
        <f t="shared" si="46"/>
        <v>6.9560281348478097E-4</v>
      </c>
      <c r="W67" s="25">
        <f t="shared" si="47"/>
        <v>1.5033265805408796E-3</v>
      </c>
      <c r="X67" s="418">
        <v>54030466766.419998</v>
      </c>
      <c r="Y67" s="418">
        <v>4530.57</v>
      </c>
      <c r="Z67" s="25">
        <f t="shared" si="48"/>
        <v>-1.3591673060462392E-2</v>
      </c>
      <c r="AA67" s="25">
        <f t="shared" si="49"/>
        <v>1.5762340165891688E-3</v>
      </c>
      <c r="AB67" s="418">
        <v>52780536726.839996</v>
      </c>
      <c r="AC67" s="418">
        <v>4538.5200000000004</v>
      </c>
      <c r="AD67" s="25">
        <f t="shared" si="50"/>
        <v>-2.3133800508953493E-2</v>
      </c>
      <c r="AE67" s="25">
        <f t="shared" si="51"/>
        <v>1.7547460915515549E-3</v>
      </c>
      <c r="AF67" s="418">
        <v>50694153489.769997</v>
      </c>
      <c r="AG67" s="418">
        <v>4541.41</v>
      </c>
      <c r="AH67" s="25">
        <f t="shared" si="52"/>
        <v>-3.9529405467546727E-2</v>
      </c>
      <c r="AI67" s="25">
        <f t="shared" si="53"/>
        <v>6.3677145853701593E-4</v>
      </c>
      <c r="AJ67" s="26">
        <f t="shared" si="16"/>
        <v>-1.6932631664237183E-2</v>
      </c>
      <c r="AK67" s="26">
        <f t="shared" si="17"/>
        <v>1.5145779566803864E-3</v>
      </c>
      <c r="AL67" s="27">
        <f t="shared" si="18"/>
        <v>-0.12094566363224277</v>
      </c>
      <c r="AM67" s="27">
        <f t="shared" si="19"/>
        <v>1.0610339294973284E-2</v>
      </c>
      <c r="AN67" s="28">
        <f t="shared" si="20"/>
        <v>1.478507314561443E-2</v>
      </c>
      <c r="AO67" s="85">
        <f t="shared" si="21"/>
        <v>4.661259510070928E-4</v>
      </c>
      <c r="AP67" s="32"/>
      <c r="AQ67" s="30">
        <v>8144502990.9799995</v>
      </c>
      <c r="AR67" s="30">
        <v>2263.5700000000002</v>
      </c>
      <c r="AS67" s="31" t="e">
        <f>(#REF!/AQ67)-1</f>
        <v>#REF!</v>
      </c>
      <c r="AT67" s="31" t="e">
        <f>(#REF!/AR67)-1</f>
        <v>#REF!</v>
      </c>
    </row>
    <row r="68" spans="1:46">
      <c r="A68" s="230" t="s">
        <v>76</v>
      </c>
      <c r="B68" s="418">
        <v>230663826.53</v>
      </c>
      <c r="C68" s="418">
        <v>4100.59</v>
      </c>
      <c r="D68" s="418">
        <v>230558212.78</v>
      </c>
      <c r="E68" s="418">
        <v>4098.63</v>
      </c>
      <c r="F68" s="25">
        <f t="shared" si="38"/>
        <v>-4.5786871564910909E-4</v>
      </c>
      <c r="G68" s="25">
        <f t="shared" si="39"/>
        <v>-4.7797999800029662E-4</v>
      </c>
      <c r="H68" s="418">
        <v>231087029.30000001</v>
      </c>
      <c r="I68" s="418">
        <v>4108.03</v>
      </c>
      <c r="J68" s="25">
        <f t="shared" si="40"/>
        <v>2.2936355795948617E-3</v>
      </c>
      <c r="K68" s="25">
        <f t="shared" si="41"/>
        <v>2.2934492745135902E-3</v>
      </c>
      <c r="L68" s="418">
        <v>231012905.72</v>
      </c>
      <c r="M68" s="418">
        <v>4106.66</v>
      </c>
      <c r="N68" s="25">
        <f t="shared" si="42"/>
        <v>-3.207604521315862E-4</v>
      </c>
      <c r="O68" s="25">
        <f t="shared" si="43"/>
        <v>-3.3349318286377921E-4</v>
      </c>
      <c r="P68" s="418">
        <v>230057389.84</v>
      </c>
      <c r="Q68" s="418">
        <v>4089.52</v>
      </c>
      <c r="R68" s="25">
        <f t="shared" si="44"/>
        <v>-4.1362012958623684E-3</v>
      </c>
      <c r="S68" s="25">
        <f t="shared" si="45"/>
        <v>-4.173708074201388E-3</v>
      </c>
      <c r="T68" s="418">
        <v>230710693.18000001</v>
      </c>
      <c r="U68" s="418">
        <v>4101.1499999999996</v>
      </c>
      <c r="V68" s="25">
        <f t="shared" si="46"/>
        <v>2.8397407292778645E-3</v>
      </c>
      <c r="W68" s="25">
        <f t="shared" si="47"/>
        <v>2.8438545354955236E-3</v>
      </c>
      <c r="X68" s="418">
        <v>231285539.56</v>
      </c>
      <c r="Y68" s="418">
        <v>4111.37</v>
      </c>
      <c r="Z68" s="25">
        <f t="shared" si="48"/>
        <v>2.491633014823033E-3</v>
      </c>
      <c r="AA68" s="25">
        <f t="shared" si="49"/>
        <v>2.4919839557197994E-3</v>
      </c>
      <c r="AB68" s="418">
        <v>232022732.18000001</v>
      </c>
      <c r="AC68" s="418">
        <v>4124.49</v>
      </c>
      <c r="AD68" s="25">
        <f t="shared" si="50"/>
        <v>3.1873701287268006E-3</v>
      </c>
      <c r="AE68" s="25">
        <f t="shared" si="51"/>
        <v>3.19115039512374E-3</v>
      </c>
      <c r="AF68" s="418">
        <v>231845146.56999999</v>
      </c>
      <c r="AG68" s="418">
        <v>4121.32</v>
      </c>
      <c r="AH68" s="25">
        <f t="shared" si="52"/>
        <v>-7.6538022085804016E-4</v>
      </c>
      <c r="AI68" s="25">
        <f t="shared" si="53"/>
        <v>-7.6857987290551634E-4</v>
      </c>
      <c r="AJ68" s="26">
        <f t="shared" si="16"/>
        <v>6.415210959901821E-4</v>
      </c>
      <c r="AK68" s="26">
        <f t="shared" si="17"/>
        <v>6.3333462911020907E-4</v>
      </c>
      <c r="AL68" s="27">
        <f t="shared" si="18"/>
        <v>5.581817166617228E-3</v>
      </c>
      <c r="AM68" s="27">
        <f t="shared" si="19"/>
        <v>5.535996174331325E-3</v>
      </c>
      <c r="AN68" s="28">
        <f t="shared" si="20"/>
        <v>2.5186889882735067E-3</v>
      </c>
      <c r="AO68" s="85">
        <f t="shared" si="21"/>
        <v>2.5321413226595856E-3</v>
      </c>
      <c r="AP68" s="32"/>
      <c r="AQ68" s="30"/>
      <c r="AR68" s="30"/>
      <c r="AS68" s="31"/>
      <c r="AT68" s="31"/>
    </row>
    <row r="69" spans="1:46">
      <c r="A69" s="230" t="s">
        <v>99</v>
      </c>
      <c r="B69" s="418">
        <v>56326529.75</v>
      </c>
      <c r="C69" s="418">
        <v>11.814</v>
      </c>
      <c r="D69" s="418">
        <v>55922993.969999999</v>
      </c>
      <c r="E69" s="418">
        <v>11.88</v>
      </c>
      <c r="F69" s="25">
        <f t="shared" si="38"/>
        <v>-7.1642222908291486E-3</v>
      </c>
      <c r="G69" s="25">
        <f t="shared" si="39"/>
        <v>5.5865921787710106E-3</v>
      </c>
      <c r="H69" s="418">
        <v>56489383.130000003</v>
      </c>
      <c r="I69" s="418">
        <v>11.88</v>
      </c>
      <c r="J69" s="25">
        <f t="shared" si="40"/>
        <v>1.0128019259910234E-2</v>
      </c>
      <c r="K69" s="25">
        <f t="shared" si="41"/>
        <v>0</v>
      </c>
      <c r="L69" s="418">
        <v>56478010.369999997</v>
      </c>
      <c r="M69" s="418">
        <v>11.87</v>
      </c>
      <c r="N69" s="25">
        <f t="shared" si="42"/>
        <v>-2.0132561854734781E-4</v>
      </c>
      <c r="O69" s="25">
        <f t="shared" si="43"/>
        <v>-8.4175084175097323E-4</v>
      </c>
      <c r="P69" s="418">
        <v>56509184.479999997</v>
      </c>
      <c r="Q69" s="418">
        <v>11.904500000000001</v>
      </c>
      <c r="R69" s="25">
        <f t="shared" si="44"/>
        <v>5.5196898395979039E-4</v>
      </c>
      <c r="S69" s="25">
        <f t="shared" si="45"/>
        <v>2.9064869418703714E-3</v>
      </c>
      <c r="T69" s="418">
        <v>56575882.340000004</v>
      </c>
      <c r="U69" s="418">
        <v>11.9214</v>
      </c>
      <c r="V69" s="25">
        <f t="shared" si="46"/>
        <v>1.1803012309196017E-3</v>
      </c>
      <c r="W69" s="25">
        <f t="shared" si="47"/>
        <v>1.4196312318870757E-3</v>
      </c>
      <c r="X69" s="418">
        <v>54410582.509999998</v>
      </c>
      <c r="Y69" s="418">
        <v>11.5128</v>
      </c>
      <c r="Z69" s="25">
        <f t="shared" si="48"/>
        <v>-3.8272488920055359E-2</v>
      </c>
      <c r="AA69" s="25">
        <f t="shared" si="49"/>
        <v>-3.4274497961648789E-2</v>
      </c>
      <c r="AB69" s="418">
        <v>55018884.549999997</v>
      </c>
      <c r="AC69" s="418">
        <v>11.6388</v>
      </c>
      <c r="AD69" s="25">
        <f t="shared" si="50"/>
        <v>1.1179847962263604E-2</v>
      </c>
      <c r="AE69" s="25">
        <f t="shared" si="51"/>
        <v>1.0944340212632847E-2</v>
      </c>
      <c r="AF69" s="418">
        <v>55116120.990000002</v>
      </c>
      <c r="AG69" s="418">
        <v>11.662599999999999</v>
      </c>
      <c r="AH69" s="25">
        <f t="shared" si="52"/>
        <v>1.7673284508637876E-3</v>
      </c>
      <c r="AI69" s="25">
        <f t="shared" si="53"/>
        <v>2.0448843523386945E-3</v>
      </c>
      <c r="AJ69" s="26">
        <f t="shared" si="16"/>
        <v>-2.6038213676893547E-3</v>
      </c>
      <c r="AK69" s="26">
        <f t="shared" si="17"/>
        <v>-1.5267892357374701E-3</v>
      </c>
      <c r="AL69" s="27">
        <f t="shared" si="18"/>
        <v>-1.4428286519009431E-2</v>
      </c>
      <c r="AM69" s="27">
        <f t="shared" si="19"/>
        <v>-1.8299663299663413E-2</v>
      </c>
      <c r="AN69" s="28">
        <f t="shared" si="20"/>
        <v>1.5557717150987022E-2</v>
      </c>
      <c r="AO69" s="85">
        <f t="shared" si="21"/>
        <v>1.3744787261741682E-2</v>
      </c>
      <c r="AP69" s="32"/>
      <c r="AQ69" s="30">
        <v>421796041.39999998</v>
      </c>
      <c r="AR69" s="30">
        <v>2004.5</v>
      </c>
      <c r="AS69" s="31" t="e">
        <f>(#REF!/AQ69)-1</f>
        <v>#REF!</v>
      </c>
      <c r="AT69" s="31" t="e">
        <f>(#REF!/AR69)-1</f>
        <v>#REF!</v>
      </c>
    </row>
    <row r="70" spans="1:46">
      <c r="A70" s="229" t="s">
        <v>93</v>
      </c>
      <c r="B70" s="418">
        <v>15345713277.209999</v>
      </c>
      <c r="C70" s="418">
        <v>1168.54</v>
      </c>
      <c r="D70" s="418">
        <v>15461158941.33</v>
      </c>
      <c r="E70" s="418">
        <v>1170.1300000000001</v>
      </c>
      <c r="F70" s="25">
        <f t="shared" si="38"/>
        <v>7.5229910812584918E-3</v>
      </c>
      <c r="G70" s="25">
        <f t="shared" si="39"/>
        <v>1.3606722919199561E-3</v>
      </c>
      <c r="H70" s="418">
        <v>15633843946.01</v>
      </c>
      <c r="I70" s="418">
        <v>1171.81</v>
      </c>
      <c r="J70" s="25">
        <f t="shared" si="40"/>
        <v>1.1168956048850086E-2</v>
      </c>
      <c r="K70" s="25">
        <f t="shared" si="41"/>
        <v>1.4357379094629111E-3</v>
      </c>
      <c r="L70" s="418">
        <v>15742923905.08</v>
      </c>
      <c r="M70" s="418">
        <v>1173.8699999999999</v>
      </c>
      <c r="N70" s="25">
        <f t="shared" si="42"/>
        <v>6.9771682157438062E-3</v>
      </c>
      <c r="O70" s="25">
        <f t="shared" si="43"/>
        <v>1.7579641750795313E-3</v>
      </c>
      <c r="P70" s="418">
        <v>16029042057.700001</v>
      </c>
      <c r="Q70" s="418">
        <v>1176.74</v>
      </c>
      <c r="R70" s="25">
        <f t="shared" si="44"/>
        <v>1.817439723047095E-2</v>
      </c>
      <c r="S70" s="25">
        <f t="shared" si="45"/>
        <v>2.4449044613118307E-3</v>
      </c>
      <c r="T70" s="418">
        <v>15893637741.120001</v>
      </c>
      <c r="U70" s="418">
        <v>1156.6400000000001</v>
      </c>
      <c r="V70" s="25">
        <f t="shared" si="46"/>
        <v>-8.4474366024234523E-3</v>
      </c>
      <c r="W70" s="25">
        <f t="shared" si="47"/>
        <v>-1.7081088430749281E-2</v>
      </c>
      <c r="X70" s="418">
        <v>15827011267.120001</v>
      </c>
      <c r="Y70" s="418">
        <v>1159.44</v>
      </c>
      <c r="Z70" s="25">
        <f t="shared" si="48"/>
        <v>-4.192021680953761E-3</v>
      </c>
      <c r="AA70" s="25">
        <f t="shared" si="49"/>
        <v>2.4208050906072368E-3</v>
      </c>
      <c r="AB70" s="418">
        <v>15572693467.34</v>
      </c>
      <c r="AC70" s="418">
        <v>1162.06</v>
      </c>
      <c r="AD70" s="25">
        <f t="shared" si="50"/>
        <v>-1.6068592830810451E-2</v>
      </c>
      <c r="AE70" s="25">
        <f t="shared" si="51"/>
        <v>2.2597115849029626E-3</v>
      </c>
      <c r="AF70" s="418">
        <v>15625016527.67</v>
      </c>
      <c r="AG70" s="418">
        <v>1163.95</v>
      </c>
      <c r="AH70" s="25">
        <f t="shared" si="52"/>
        <v>3.3599236021523847E-3</v>
      </c>
      <c r="AI70" s="25">
        <f t="shared" si="53"/>
        <v>1.6264220436122921E-3</v>
      </c>
      <c r="AJ70" s="26">
        <f t="shared" ref="AJ70:AJ133" si="54">AVERAGE(F70,J70,N70,R70,V70,Z70,AD70,AH70)</f>
        <v>2.3119231330360067E-3</v>
      </c>
      <c r="AK70" s="26">
        <f t="shared" ref="AK70:AK133" si="55">AVERAGE(G70,K70,O70,S70,W70,AA70,AE70,AI70)</f>
        <v>-4.7185885923157003E-4</v>
      </c>
      <c r="AL70" s="27">
        <f t="shared" ref="AL70:AL133" si="56">((AF70-D70)/D70)</f>
        <v>1.0598014480142508E-2</v>
      </c>
      <c r="AM70" s="27">
        <f t="shared" ref="AM70:AM133" si="57">((AG70-E70)/E70)</f>
        <v>-5.2814644526677059E-3</v>
      </c>
      <c r="AN70" s="28">
        <f t="shared" ref="AN70:AN133" si="58">STDEV(F70,J70,N70,R70,V70,Z70,AD70,AH70)</f>
        <v>1.1186673510076064E-2</v>
      </c>
      <c r="AO70" s="85">
        <f t="shared" ref="AO70:AO133" si="59">STDEV(G70,K70,O70,S70,W70,AA70,AE70,AI70)</f>
        <v>6.7249533870808375E-3</v>
      </c>
      <c r="AP70" s="32"/>
      <c r="AQ70" s="30"/>
      <c r="AR70" s="30"/>
      <c r="AS70" s="31"/>
      <c r="AT70" s="31"/>
    </row>
    <row r="71" spans="1:46">
      <c r="A71" s="229" t="s">
        <v>193</v>
      </c>
      <c r="B71" s="418">
        <v>22697640</v>
      </c>
      <c r="C71" s="418">
        <v>0.67159999999999997</v>
      </c>
      <c r="D71" s="418">
        <v>22717360.620000001</v>
      </c>
      <c r="E71" s="418">
        <v>0.67220000000000002</v>
      </c>
      <c r="F71" s="25">
        <f t="shared" si="38"/>
        <v>8.6884010848709567E-4</v>
      </c>
      <c r="G71" s="25">
        <f t="shared" si="39"/>
        <v>8.9338892197743445E-4</v>
      </c>
      <c r="H71" s="418">
        <v>22750310.66</v>
      </c>
      <c r="I71" s="418">
        <v>0.67320000000000002</v>
      </c>
      <c r="J71" s="25">
        <f t="shared" si="40"/>
        <v>1.4504343418746638E-3</v>
      </c>
      <c r="K71" s="25">
        <f t="shared" si="41"/>
        <v>1.4876524843796502E-3</v>
      </c>
      <c r="L71" s="418">
        <v>22781007.370000001</v>
      </c>
      <c r="M71" s="418">
        <v>0.6714</v>
      </c>
      <c r="N71" s="25">
        <f t="shared" si="42"/>
        <v>1.3492875090260808E-3</v>
      </c>
      <c r="O71" s="25">
        <f t="shared" si="43"/>
        <v>-2.6737967914438857E-3</v>
      </c>
      <c r="P71" s="418">
        <v>22769858.800000001</v>
      </c>
      <c r="Q71" s="418">
        <v>0.67459999999999998</v>
      </c>
      <c r="R71" s="25">
        <f t="shared" si="44"/>
        <v>-4.8938002692021853E-4</v>
      </c>
      <c r="S71" s="25">
        <f t="shared" si="45"/>
        <v>4.7661602621387857E-3</v>
      </c>
      <c r="T71" s="418">
        <v>22837531.460000001</v>
      </c>
      <c r="U71" s="418">
        <v>0.67579999999999996</v>
      </c>
      <c r="V71" s="25">
        <f t="shared" si="46"/>
        <v>2.9720280918035446E-3</v>
      </c>
      <c r="W71" s="25">
        <f t="shared" si="47"/>
        <v>1.7788319003853824E-3</v>
      </c>
      <c r="X71" s="418">
        <v>22861659.41</v>
      </c>
      <c r="Y71" s="418">
        <v>0.67679999999999996</v>
      </c>
      <c r="Z71" s="25">
        <f t="shared" si="48"/>
        <v>1.056504291729578E-3</v>
      </c>
      <c r="AA71" s="25">
        <f t="shared" si="49"/>
        <v>1.4797277300976634E-3</v>
      </c>
      <c r="AB71" s="418">
        <v>22093526.530000001</v>
      </c>
      <c r="AC71" s="418">
        <v>0.65380000000000005</v>
      </c>
      <c r="AD71" s="25">
        <f t="shared" si="50"/>
        <v>-3.3599174330451585E-2</v>
      </c>
      <c r="AE71" s="25">
        <f t="shared" si="51"/>
        <v>-3.3983451536642895E-2</v>
      </c>
      <c r="AF71" s="418">
        <v>22093526.530000001</v>
      </c>
      <c r="AG71" s="418">
        <v>0.67800000000000005</v>
      </c>
      <c r="AH71" s="25">
        <f t="shared" si="52"/>
        <v>0</v>
      </c>
      <c r="AI71" s="25">
        <f t="shared" si="53"/>
        <v>3.7014377485469561E-2</v>
      </c>
      <c r="AJ71" s="26">
        <f t="shared" si="54"/>
        <v>-3.2989325018063552E-3</v>
      </c>
      <c r="AK71" s="26">
        <f t="shared" si="55"/>
        <v>1.345361307045212E-3</v>
      </c>
      <c r="AL71" s="27">
        <f t="shared" si="56"/>
        <v>-2.746067645951732E-2</v>
      </c>
      <c r="AM71" s="27">
        <f t="shared" si="57"/>
        <v>8.6283844094020047E-3</v>
      </c>
      <c r="AN71" s="28">
        <f t="shared" si="58"/>
        <v>1.2286512554598594E-2</v>
      </c>
      <c r="AO71" s="85">
        <f t="shared" si="59"/>
        <v>1.9081366027394391E-2</v>
      </c>
      <c r="AP71" s="32"/>
      <c r="AQ71" s="30"/>
      <c r="AR71" s="30"/>
      <c r="AS71" s="31"/>
      <c r="AT71" s="31"/>
    </row>
    <row r="72" spans="1:46">
      <c r="A72" s="229" t="s">
        <v>110</v>
      </c>
      <c r="B72" s="418">
        <v>396630411.81999999</v>
      </c>
      <c r="C72" s="418">
        <v>1137.5999999999999</v>
      </c>
      <c r="D72" s="418">
        <v>396532508.87</v>
      </c>
      <c r="E72" s="418">
        <v>1140.6199999999999</v>
      </c>
      <c r="F72" s="25">
        <f t="shared" si="38"/>
        <v>-2.4683672023722349E-4</v>
      </c>
      <c r="G72" s="25">
        <f t="shared" si="39"/>
        <v>2.6547116736989995E-3</v>
      </c>
      <c r="H72" s="418">
        <v>396139270.61000001</v>
      </c>
      <c r="I72" s="418">
        <v>1143.18</v>
      </c>
      <c r="J72" s="25">
        <f t="shared" si="40"/>
        <v>-9.9169236116504749E-4</v>
      </c>
      <c r="K72" s="25">
        <f t="shared" si="41"/>
        <v>2.2443934000808095E-3</v>
      </c>
      <c r="L72" s="418">
        <v>398797945.64999998</v>
      </c>
      <c r="M72" s="418">
        <v>1141.3599999999999</v>
      </c>
      <c r="N72" s="25">
        <f t="shared" si="42"/>
        <v>6.7114654800721164E-3</v>
      </c>
      <c r="O72" s="25">
        <f t="shared" si="43"/>
        <v>-1.5920502458057031E-3</v>
      </c>
      <c r="P72" s="418">
        <v>397959962.60000002</v>
      </c>
      <c r="Q72" s="418">
        <v>1140.7</v>
      </c>
      <c r="R72" s="25">
        <f t="shared" si="44"/>
        <v>-2.1012722335721299E-3</v>
      </c>
      <c r="S72" s="25">
        <f t="shared" si="45"/>
        <v>-5.7825751734759813E-4</v>
      </c>
      <c r="T72" s="418">
        <v>392894032.19999999</v>
      </c>
      <c r="U72" s="418">
        <v>1143.0999999999999</v>
      </c>
      <c r="V72" s="25">
        <f t="shared" si="46"/>
        <v>-1.2729748909670933E-2</v>
      </c>
      <c r="W72" s="25">
        <f t="shared" si="47"/>
        <v>2.1039712457261886E-3</v>
      </c>
      <c r="X72" s="418">
        <v>393789283.52999997</v>
      </c>
      <c r="Y72" s="418">
        <v>1144.04</v>
      </c>
      <c r="Z72" s="25">
        <f t="shared" si="48"/>
        <v>2.2786076056870771E-3</v>
      </c>
      <c r="AA72" s="25">
        <f t="shared" si="49"/>
        <v>8.2232525588317267E-4</v>
      </c>
      <c r="AB72" s="418">
        <v>392438604.86000001</v>
      </c>
      <c r="AC72" s="418">
        <v>1140.8499999999999</v>
      </c>
      <c r="AD72" s="25">
        <f t="shared" si="50"/>
        <v>-3.4299528364312602E-3</v>
      </c>
      <c r="AE72" s="25">
        <f t="shared" si="51"/>
        <v>-2.78836404321532E-3</v>
      </c>
      <c r="AF72" s="418">
        <v>393713423.25999999</v>
      </c>
      <c r="AG72" s="418">
        <v>1144.4100000000001</v>
      </c>
      <c r="AH72" s="25">
        <f t="shared" si="52"/>
        <v>3.2484530935858349E-3</v>
      </c>
      <c r="AI72" s="25">
        <f t="shared" si="53"/>
        <v>3.1204803436036053E-3</v>
      </c>
      <c r="AJ72" s="26">
        <f t="shared" si="54"/>
        <v>-9.0762211021644564E-4</v>
      </c>
      <c r="AK72" s="26">
        <f t="shared" si="55"/>
        <v>7.4840126407801932E-4</v>
      </c>
      <c r="AL72" s="27">
        <f t="shared" si="56"/>
        <v>-7.1093429843459037E-3</v>
      </c>
      <c r="AM72" s="27">
        <f t="shared" si="57"/>
        <v>3.3227542915258293E-3</v>
      </c>
      <c r="AN72" s="28">
        <f t="shared" si="58"/>
        <v>5.7751791156036882E-3</v>
      </c>
      <c r="AO72" s="85">
        <f t="shared" si="59"/>
        <v>2.1741419118936796E-3</v>
      </c>
      <c r="AP72" s="32"/>
      <c r="AQ72" s="30"/>
      <c r="AR72" s="30"/>
      <c r="AS72" s="31"/>
      <c r="AT72" s="31"/>
    </row>
    <row r="73" spans="1:46" s="99" customFormat="1">
      <c r="A73" s="229" t="s">
        <v>111</v>
      </c>
      <c r="B73" s="418">
        <v>164611518.63</v>
      </c>
      <c r="C73" s="418">
        <v>142.69999999999999</v>
      </c>
      <c r="D73" s="418">
        <v>164795869.09</v>
      </c>
      <c r="E73" s="418">
        <v>142.9</v>
      </c>
      <c r="F73" s="25">
        <f t="shared" si="38"/>
        <v>1.1199122730553011E-3</v>
      </c>
      <c r="G73" s="25">
        <f t="shared" si="39"/>
        <v>1.4015416958655716E-3</v>
      </c>
      <c r="H73" s="418">
        <v>164980256.47999999</v>
      </c>
      <c r="I73" s="418">
        <v>143.02000000000001</v>
      </c>
      <c r="J73" s="25">
        <f t="shared" si="40"/>
        <v>1.1188835680054951E-3</v>
      </c>
      <c r="K73" s="25">
        <f t="shared" si="41"/>
        <v>8.3974807557735858E-4</v>
      </c>
      <c r="L73" s="418">
        <v>165190928</v>
      </c>
      <c r="M73" s="418">
        <v>143.19999999999999</v>
      </c>
      <c r="N73" s="25">
        <f t="shared" si="42"/>
        <v>1.2769498877918748E-3</v>
      </c>
      <c r="O73" s="25">
        <f t="shared" si="43"/>
        <v>1.2585652356312291E-3</v>
      </c>
      <c r="P73" s="418">
        <v>165375215.77000001</v>
      </c>
      <c r="Q73" s="418">
        <v>143.36000000000001</v>
      </c>
      <c r="R73" s="25">
        <f t="shared" si="44"/>
        <v>1.1156046656509535E-3</v>
      </c>
      <c r="S73" s="25">
        <f t="shared" si="45"/>
        <v>1.1173184357543646E-3</v>
      </c>
      <c r="T73" s="418">
        <v>165522986.28999999</v>
      </c>
      <c r="U73" s="418">
        <v>143.49</v>
      </c>
      <c r="V73" s="25">
        <f t="shared" si="46"/>
        <v>8.9354695207470938E-4</v>
      </c>
      <c r="W73" s="25">
        <f t="shared" si="47"/>
        <v>9.0680803571425387E-4</v>
      </c>
      <c r="X73" s="418">
        <v>165707429.53999999</v>
      </c>
      <c r="Y73" s="418">
        <v>143.65</v>
      </c>
      <c r="Z73" s="25">
        <f t="shared" si="48"/>
        <v>1.1143059591545265E-3</v>
      </c>
      <c r="AA73" s="25">
        <f t="shared" si="49"/>
        <v>1.1150602829465229E-3</v>
      </c>
      <c r="AB73" s="418">
        <v>165873366.06</v>
      </c>
      <c r="AC73" s="418">
        <v>143.80000000000001</v>
      </c>
      <c r="AD73" s="25">
        <f t="shared" si="50"/>
        <v>1.0013824996299E-3</v>
      </c>
      <c r="AE73" s="25">
        <f t="shared" si="51"/>
        <v>1.0442046641142059E-3</v>
      </c>
      <c r="AF73" s="418">
        <v>166049105.72</v>
      </c>
      <c r="AG73" s="418">
        <v>143.94999999999999</v>
      </c>
      <c r="AH73" s="25">
        <f t="shared" si="52"/>
        <v>1.0594808809536521E-3</v>
      </c>
      <c r="AI73" s="25">
        <f t="shared" si="53"/>
        <v>1.0431154381083257E-3</v>
      </c>
      <c r="AJ73" s="26">
        <f t="shared" si="54"/>
        <v>1.0875083357895516E-3</v>
      </c>
      <c r="AK73" s="26">
        <f t="shared" si="55"/>
        <v>1.0907952329639791E-3</v>
      </c>
      <c r="AL73" s="27">
        <f t="shared" si="56"/>
        <v>7.6047818244495248E-3</v>
      </c>
      <c r="AM73" s="27">
        <f t="shared" si="57"/>
        <v>7.34779566130149E-3</v>
      </c>
      <c r="AN73" s="28">
        <f t="shared" si="58"/>
        <v>1.1035931871652028E-4</v>
      </c>
      <c r="AO73" s="85">
        <f t="shared" si="59"/>
        <v>1.8020718982987715E-4</v>
      </c>
      <c r="AP73" s="32"/>
      <c r="AQ73" s="30"/>
      <c r="AR73" s="30"/>
      <c r="AS73" s="31"/>
      <c r="AT73" s="31"/>
    </row>
    <row r="74" spans="1:46">
      <c r="A74" s="229" t="s">
        <v>114</v>
      </c>
      <c r="B74" s="418">
        <v>755929171.13</v>
      </c>
      <c r="C74" s="419">
        <v>193.09281200000001</v>
      </c>
      <c r="D74" s="418">
        <v>757259939.27999997</v>
      </c>
      <c r="E74" s="419">
        <v>193.410335</v>
      </c>
      <c r="F74" s="25">
        <f t="shared" si="38"/>
        <v>1.7604402645431433E-3</v>
      </c>
      <c r="G74" s="25">
        <f t="shared" si="39"/>
        <v>1.6444061107774132E-3</v>
      </c>
      <c r="H74" s="418">
        <v>757031342.00999999</v>
      </c>
      <c r="I74" s="419">
        <v>193.85548399999999</v>
      </c>
      <c r="J74" s="25">
        <f t="shared" si="40"/>
        <v>-3.0187424177928967E-4</v>
      </c>
      <c r="K74" s="25">
        <f t="shared" si="41"/>
        <v>2.3015781447252364E-3</v>
      </c>
      <c r="L74" s="418">
        <v>908151825.05999994</v>
      </c>
      <c r="M74" s="419">
        <v>194.554892</v>
      </c>
      <c r="N74" s="25">
        <f t="shared" si="42"/>
        <v>0.19962249204736854</v>
      </c>
      <c r="O74" s="25">
        <f t="shared" si="43"/>
        <v>3.6078834891253601E-3</v>
      </c>
      <c r="P74" s="418">
        <v>764854297.64999998</v>
      </c>
      <c r="Q74" s="419">
        <v>194.94323800000001</v>
      </c>
      <c r="R74" s="25">
        <f t="shared" si="44"/>
        <v>-0.15779027631258966</v>
      </c>
      <c r="S74" s="25">
        <f t="shared" si="45"/>
        <v>1.9960741979184607E-3</v>
      </c>
      <c r="T74" s="418">
        <v>766661724.87</v>
      </c>
      <c r="U74" s="419">
        <v>195.45442499999999</v>
      </c>
      <c r="V74" s="25">
        <f t="shared" si="46"/>
        <v>2.3631000382076869E-3</v>
      </c>
      <c r="W74" s="25">
        <f t="shared" si="47"/>
        <v>2.6222350938891158E-3</v>
      </c>
      <c r="X74" s="418">
        <v>764464420.50999999</v>
      </c>
      <c r="Y74" s="419">
        <v>195.293677</v>
      </c>
      <c r="Z74" s="25">
        <f t="shared" si="48"/>
        <v>-2.8660676393785058E-3</v>
      </c>
      <c r="AA74" s="25">
        <f t="shared" si="49"/>
        <v>-8.2243213475460537E-4</v>
      </c>
      <c r="AB74" s="418">
        <v>766753325.82000005</v>
      </c>
      <c r="AC74" s="419">
        <v>195.60539399999999</v>
      </c>
      <c r="AD74" s="25">
        <f t="shared" si="50"/>
        <v>2.994129286583483E-3</v>
      </c>
      <c r="AE74" s="25">
        <f t="shared" si="51"/>
        <v>1.5961448664822229E-3</v>
      </c>
      <c r="AF74" s="418">
        <v>764135102.33000004</v>
      </c>
      <c r="AG74" s="419">
        <v>195.96218500000001</v>
      </c>
      <c r="AH74" s="25">
        <f t="shared" si="52"/>
        <v>-3.4146881426304412E-3</v>
      </c>
      <c r="AI74" s="25">
        <f t="shared" si="53"/>
        <v>1.8240345662452204E-3</v>
      </c>
      <c r="AJ74" s="26">
        <f t="shared" si="54"/>
        <v>5.2959069125406181E-3</v>
      </c>
      <c r="AK74" s="26">
        <f t="shared" si="55"/>
        <v>1.8462405418010531E-3</v>
      </c>
      <c r="AL74" s="27">
        <f t="shared" si="56"/>
        <v>9.0790000809193097E-3</v>
      </c>
      <c r="AM74" s="27">
        <f t="shared" si="57"/>
        <v>1.3193969184738766E-2</v>
      </c>
      <c r="AN74" s="28">
        <f t="shared" si="58"/>
        <v>9.6035820220952597E-2</v>
      </c>
      <c r="AO74" s="85">
        <f t="shared" si="59"/>
        <v>1.2627027599657024E-3</v>
      </c>
      <c r="AP74" s="32"/>
      <c r="AQ74" s="30"/>
      <c r="AR74" s="30"/>
      <c r="AS74" s="31"/>
      <c r="AT74" s="31"/>
    </row>
    <row r="75" spans="1:46" s="99" customFormat="1">
      <c r="A75" s="229" t="s">
        <v>120</v>
      </c>
      <c r="B75" s="418">
        <v>332214008.31999999</v>
      </c>
      <c r="C75" s="419">
        <v>1.3693</v>
      </c>
      <c r="D75" s="418">
        <v>333932995.38999999</v>
      </c>
      <c r="E75" s="419">
        <v>1.3762000000000001</v>
      </c>
      <c r="F75" s="25">
        <f t="shared" si="38"/>
        <v>5.1743365028250263E-3</v>
      </c>
      <c r="G75" s="25">
        <f t="shared" si="39"/>
        <v>5.0390710582050163E-3</v>
      </c>
      <c r="H75" s="418">
        <v>332731481.92000002</v>
      </c>
      <c r="I75" s="419">
        <v>1.3712</v>
      </c>
      <c r="J75" s="25">
        <f t="shared" si="40"/>
        <v>-3.5980675362634433E-3</v>
      </c>
      <c r="K75" s="25">
        <f t="shared" si="41"/>
        <v>-3.6331928498765549E-3</v>
      </c>
      <c r="L75" s="418">
        <v>331544999.63</v>
      </c>
      <c r="M75" s="419">
        <v>1.3663000000000001</v>
      </c>
      <c r="N75" s="25">
        <f t="shared" si="42"/>
        <v>-3.5658852692673432E-3</v>
      </c>
      <c r="O75" s="25">
        <f t="shared" si="43"/>
        <v>-3.5735122520419373E-3</v>
      </c>
      <c r="P75" s="418">
        <v>327878077.23000002</v>
      </c>
      <c r="Q75" s="419">
        <v>1.3551</v>
      </c>
      <c r="R75" s="25">
        <f t="shared" si="44"/>
        <v>-1.1060104673851861E-2</v>
      </c>
      <c r="S75" s="25">
        <f t="shared" si="45"/>
        <v>-8.1973212325258723E-3</v>
      </c>
      <c r="T75" s="418">
        <v>327913766.54000002</v>
      </c>
      <c r="U75" s="419">
        <v>1.3551</v>
      </c>
      <c r="V75" s="25">
        <f t="shared" si="46"/>
        <v>1.0884933296399392E-4</v>
      </c>
      <c r="W75" s="25">
        <f t="shared" si="47"/>
        <v>0</v>
      </c>
      <c r="X75" s="418">
        <v>324641654.94999999</v>
      </c>
      <c r="Y75" s="419">
        <v>1.3415999999999999</v>
      </c>
      <c r="Z75" s="25">
        <f t="shared" si="48"/>
        <v>-9.978573405215331E-3</v>
      </c>
      <c r="AA75" s="25">
        <f t="shared" si="49"/>
        <v>-9.9623644011512559E-3</v>
      </c>
      <c r="AB75" s="418">
        <v>325351363.51999998</v>
      </c>
      <c r="AC75" s="419">
        <v>1.3421000000000001</v>
      </c>
      <c r="AD75" s="25">
        <f t="shared" si="50"/>
        <v>2.1861291032085803E-3</v>
      </c>
      <c r="AE75" s="25">
        <f t="shared" si="51"/>
        <v>3.7268932617782276E-4</v>
      </c>
      <c r="AF75" s="418">
        <v>323645878.45999998</v>
      </c>
      <c r="AG75" s="419">
        <v>1.335</v>
      </c>
      <c r="AH75" s="25">
        <f t="shared" si="52"/>
        <v>-5.2419791377181762E-3</v>
      </c>
      <c r="AI75" s="25">
        <f t="shared" si="53"/>
        <v>-5.2902168243797827E-3</v>
      </c>
      <c r="AJ75" s="26">
        <f t="shared" si="54"/>
        <v>-3.2469118854148195E-3</v>
      </c>
      <c r="AK75" s="26">
        <f t="shared" si="55"/>
        <v>-3.1556058969490707E-3</v>
      </c>
      <c r="AL75" s="27">
        <f t="shared" si="56"/>
        <v>-3.0805931345555398E-2</v>
      </c>
      <c r="AM75" s="27">
        <f t="shared" si="57"/>
        <v>-2.9937509082982212E-2</v>
      </c>
      <c r="AN75" s="28">
        <f t="shared" si="58"/>
        <v>5.6348797448653853E-3</v>
      </c>
      <c r="AO75" s="85">
        <f t="shared" si="59"/>
        <v>4.8736844356487268E-3</v>
      </c>
      <c r="AP75" s="32"/>
      <c r="AQ75" s="30"/>
      <c r="AR75" s="30"/>
      <c r="AS75" s="31"/>
      <c r="AT75" s="31"/>
    </row>
    <row r="76" spans="1:46" s="99" customFormat="1">
      <c r="A76" s="229" t="s">
        <v>151</v>
      </c>
      <c r="B76" s="418">
        <v>420211724.08999997</v>
      </c>
      <c r="C76" s="419">
        <v>1.1729000000000001</v>
      </c>
      <c r="D76" s="418">
        <v>420966132.56999999</v>
      </c>
      <c r="E76" s="419">
        <v>1.1753</v>
      </c>
      <c r="F76" s="25">
        <f t="shared" si="38"/>
        <v>1.7953056441577095E-3</v>
      </c>
      <c r="G76" s="25">
        <f t="shared" si="39"/>
        <v>2.0462102481029563E-3</v>
      </c>
      <c r="H76" s="418">
        <v>419923616.04000002</v>
      </c>
      <c r="I76" s="419">
        <v>1.1795</v>
      </c>
      <c r="J76" s="25">
        <f t="shared" si="40"/>
        <v>-2.4764855159140797E-3</v>
      </c>
      <c r="K76" s="25">
        <f t="shared" si="41"/>
        <v>3.5735556879094542E-3</v>
      </c>
      <c r="L76" s="418">
        <v>418888829.72000003</v>
      </c>
      <c r="M76" s="419">
        <v>1.1761999999999999</v>
      </c>
      <c r="N76" s="25">
        <f t="shared" si="42"/>
        <v>-2.4642251125533833E-3</v>
      </c>
      <c r="O76" s="25">
        <f t="shared" si="43"/>
        <v>-2.7977956761340234E-3</v>
      </c>
      <c r="P76" s="418">
        <v>415517008.32999998</v>
      </c>
      <c r="Q76" s="419">
        <v>1.1662999999999999</v>
      </c>
      <c r="R76" s="25">
        <f t="shared" si="44"/>
        <v>-8.0494421210847017E-3</v>
      </c>
      <c r="S76" s="25">
        <f t="shared" si="45"/>
        <v>-8.4169358952559271E-3</v>
      </c>
      <c r="T76" s="418">
        <v>413242796.97000003</v>
      </c>
      <c r="U76" s="419">
        <v>1.1605000000000001</v>
      </c>
      <c r="V76" s="25">
        <f t="shared" si="46"/>
        <v>-5.4732088323898309E-3</v>
      </c>
      <c r="W76" s="25">
        <f t="shared" si="47"/>
        <v>-4.9729915116177702E-3</v>
      </c>
      <c r="X76" s="418">
        <v>412403056.31999999</v>
      </c>
      <c r="Y76" s="419">
        <v>1.1581999999999999</v>
      </c>
      <c r="Z76" s="25">
        <f t="shared" si="48"/>
        <v>-2.0320757098665123E-3</v>
      </c>
      <c r="AA76" s="25">
        <f t="shared" si="49"/>
        <v>-1.9819043515727623E-3</v>
      </c>
      <c r="AB76" s="418">
        <v>406645941.75</v>
      </c>
      <c r="AC76" s="419">
        <v>1.1435</v>
      </c>
      <c r="AD76" s="25">
        <f t="shared" si="50"/>
        <v>-1.3959922172673759E-2</v>
      </c>
      <c r="AE76" s="25">
        <f t="shared" si="51"/>
        <v>-1.2692108444137399E-2</v>
      </c>
      <c r="AF76" s="418">
        <v>407560188.20999998</v>
      </c>
      <c r="AG76" s="419">
        <v>1.1471</v>
      </c>
      <c r="AH76" s="25">
        <f t="shared" si="52"/>
        <v>2.2482616107405884E-3</v>
      </c>
      <c r="AI76" s="25">
        <f t="shared" si="53"/>
        <v>3.148229121119412E-3</v>
      </c>
      <c r="AJ76" s="26">
        <f t="shared" si="54"/>
        <v>-3.8014740261979956E-3</v>
      </c>
      <c r="AK76" s="26">
        <f t="shared" si="55"/>
        <v>-2.7617176026982575E-3</v>
      </c>
      <c r="AL76" s="27">
        <f t="shared" si="56"/>
        <v>-3.1845660072834528E-2</v>
      </c>
      <c r="AM76" s="27">
        <f t="shared" si="57"/>
        <v>-2.3993873904535015E-2</v>
      </c>
      <c r="AN76" s="28">
        <f t="shared" si="58"/>
        <v>5.3269106901878329E-3</v>
      </c>
      <c r="AO76" s="85">
        <f t="shared" si="59"/>
        <v>5.7851117657811918E-3</v>
      </c>
      <c r="AP76" s="32"/>
      <c r="AQ76" s="30"/>
      <c r="AR76" s="30"/>
      <c r="AS76" s="31"/>
      <c r="AT76" s="31"/>
    </row>
    <row r="77" spans="1:46" s="99" customFormat="1">
      <c r="A77" s="229" t="s">
        <v>157</v>
      </c>
      <c r="B77" s="418">
        <v>1139163482.26</v>
      </c>
      <c r="C77" s="419">
        <v>1.0576000000000001</v>
      </c>
      <c r="D77" s="418">
        <v>1136937212.01</v>
      </c>
      <c r="E77" s="419">
        <v>1.0590999999999999</v>
      </c>
      <c r="F77" s="25">
        <f t="shared" si="38"/>
        <v>-1.9543026832138932E-3</v>
      </c>
      <c r="G77" s="25">
        <f t="shared" si="39"/>
        <v>1.4183055975792688E-3</v>
      </c>
      <c r="H77" s="418">
        <v>1125395649.0799999</v>
      </c>
      <c r="I77" s="419">
        <v>1.0601</v>
      </c>
      <c r="J77" s="25">
        <f t="shared" si="40"/>
        <v>-1.0151451468103194E-2</v>
      </c>
      <c r="K77" s="25">
        <f t="shared" si="41"/>
        <v>9.4419790388075911E-4</v>
      </c>
      <c r="L77" s="418">
        <v>961070985.73000002</v>
      </c>
      <c r="M77" s="419">
        <v>1.0608</v>
      </c>
      <c r="N77" s="25">
        <f t="shared" si="42"/>
        <v>-0.14601501568300335</v>
      </c>
      <c r="O77" s="25">
        <f t="shared" si="43"/>
        <v>6.6031506461647284E-4</v>
      </c>
      <c r="P77" s="418">
        <v>959611394.49000001</v>
      </c>
      <c r="Q77" s="419">
        <v>1.0617000000000001</v>
      </c>
      <c r="R77" s="25">
        <f t="shared" si="44"/>
        <v>-1.5187132497724389E-3</v>
      </c>
      <c r="S77" s="25">
        <f t="shared" si="45"/>
        <v>8.484162895928761E-4</v>
      </c>
      <c r="T77" s="418">
        <v>958100237.84000003</v>
      </c>
      <c r="U77" s="419">
        <v>1.0626</v>
      </c>
      <c r="V77" s="25">
        <f t="shared" si="46"/>
        <v>-1.5747589687626659E-3</v>
      </c>
      <c r="W77" s="25">
        <f t="shared" si="47"/>
        <v>8.4769708957323242E-4</v>
      </c>
      <c r="X77" s="418">
        <v>958704843.88999999</v>
      </c>
      <c r="Y77" s="419">
        <v>1.0632999999999999</v>
      </c>
      <c r="Z77" s="25">
        <f t="shared" si="48"/>
        <v>6.3104675911887184E-4</v>
      </c>
      <c r="AA77" s="25">
        <f t="shared" si="49"/>
        <v>6.5876152832667321E-4</v>
      </c>
      <c r="AB77" s="418">
        <v>946850478.77999997</v>
      </c>
      <c r="AC77" s="419">
        <v>1.0645</v>
      </c>
      <c r="AD77" s="25">
        <f t="shared" si="50"/>
        <v>-1.2364978841559042E-2</v>
      </c>
      <c r="AE77" s="25">
        <f t="shared" si="51"/>
        <v>1.1285620238879808E-3</v>
      </c>
      <c r="AF77" s="418">
        <v>960164256.25999999</v>
      </c>
      <c r="AG77" s="419">
        <v>1.0652999999999999</v>
      </c>
      <c r="AH77" s="25">
        <f t="shared" si="52"/>
        <v>1.4061119235166449E-2</v>
      </c>
      <c r="AI77" s="25">
        <f t="shared" si="53"/>
        <v>7.5152653828080022E-4</v>
      </c>
      <c r="AJ77" s="26">
        <f t="shared" si="54"/>
        <v>-1.9860881862516156E-2</v>
      </c>
      <c r="AK77" s="26">
        <f t="shared" si="55"/>
        <v>9.0722275446725783E-4</v>
      </c>
      <c r="AL77" s="27">
        <f t="shared" si="56"/>
        <v>-0.15548172219421136</v>
      </c>
      <c r="AM77" s="27">
        <f t="shared" si="57"/>
        <v>5.8540270040600357E-3</v>
      </c>
      <c r="AN77" s="28">
        <f t="shared" si="58"/>
        <v>5.1585451154363693E-2</v>
      </c>
      <c r="AO77" s="85">
        <f t="shared" si="59"/>
        <v>2.5787680098807939E-4</v>
      </c>
      <c r="AP77" s="32"/>
      <c r="AQ77" s="30"/>
      <c r="AR77" s="30"/>
      <c r="AS77" s="31"/>
      <c r="AT77" s="31"/>
    </row>
    <row r="78" spans="1:46" s="125" customFormat="1" ht="15.75" customHeight="1">
      <c r="A78" s="229" t="s">
        <v>181</v>
      </c>
      <c r="B78" s="418">
        <v>33409065575.610001</v>
      </c>
      <c r="C78" s="419">
        <v>112.09</v>
      </c>
      <c r="D78" s="418">
        <v>32996145927.41</v>
      </c>
      <c r="E78" s="419">
        <v>112.29</v>
      </c>
      <c r="F78" s="25">
        <f t="shared" si="38"/>
        <v>-1.2359509045995264E-2</v>
      </c>
      <c r="G78" s="25">
        <f t="shared" si="39"/>
        <v>1.7842804888928792E-3</v>
      </c>
      <c r="H78" s="418">
        <v>32675901997.419998</v>
      </c>
      <c r="I78" s="419">
        <v>112.49</v>
      </c>
      <c r="J78" s="25">
        <f t="shared" si="40"/>
        <v>-9.705495020373699E-3</v>
      </c>
      <c r="K78" s="25">
        <f t="shared" si="41"/>
        <v>1.7811025024489146E-3</v>
      </c>
      <c r="L78" s="418">
        <v>31894836142.73</v>
      </c>
      <c r="M78" s="419">
        <v>112.7</v>
      </c>
      <c r="N78" s="25">
        <f t="shared" si="42"/>
        <v>-2.3903421388387979E-2</v>
      </c>
      <c r="O78" s="25">
        <f t="shared" si="43"/>
        <v>1.8668326073429458E-3</v>
      </c>
      <c r="P78" s="418">
        <v>31911292931.200001</v>
      </c>
      <c r="Q78" s="419">
        <v>112.92</v>
      </c>
      <c r="R78" s="25">
        <f t="shared" si="44"/>
        <v>5.1597030931141267E-4</v>
      </c>
      <c r="S78" s="25">
        <f t="shared" si="45"/>
        <v>1.9520851818988364E-3</v>
      </c>
      <c r="T78" s="418">
        <v>31619016124.73</v>
      </c>
      <c r="U78" s="419">
        <v>113.12</v>
      </c>
      <c r="V78" s="25">
        <f t="shared" si="46"/>
        <v>-9.1590399392510718E-3</v>
      </c>
      <c r="W78" s="25">
        <f t="shared" si="47"/>
        <v>1.7711654268508931E-3</v>
      </c>
      <c r="X78" s="418">
        <v>31004296988.689999</v>
      </c>
      <c r="Y78" s="419">
        <v>113.33</v>
      </c>
      <c r="Z78" s="25">
        <f t="shared" si="48"/>
        <v>-1.9441437823842157E-2</v>
      </c>
      <c r="AA78" s="25">
        <f t="shared" si="49"/>
        <v>1.8564356435643011E-3</v>
      </c>
      <c r="AB78" s="418">
        <v>29451822790.959999</v>
      </c>
      <c r="AC78" s="419">
        <v>113.53</v>
      </c>
      <c r="AD78" s="25">
        <f t="shared" si="50"/>
        <v>-5.0072872102093581E-2</v>
      </c>
      <c r="AE78" s="25">
        <f t="shared" si="51"/>
        <v>1.7647577869937601E-3</v>
      </c>
      <c r="AF78" s="418">
        <v>28639867829.73</v>
      </c>
      <c r="AG78" s="419">
        <v>113.71</v>
      </c>
      <c r="AH78" s="25">
        <f t="shared" si="52"/>
        <v>-2.7568920504275972E-2</v>
      </c>
      <c r="AI78" s="25">
        <f t="shared" si="53"/>
        <v>1.5854840130361367E-3</v>
      </c>
      <c r="AJ78" s="26">
        <f t="shared" si="54"/>
        <v>-1.8961840689363539E-2</v>
      </c>
      <c r="AK78" s="26">
        <f t="shared" si="55"/>
        <v>1.7952679563785834E-3</v>
      </c>
      <c r="AL78" s="27">
        <f t="shared" si="56"/>
        <v>-0.1320238462777929</v>
      </c>
      <c r="AM78" s="27">
        <f t="shared" si="57"/>
        <v>1.2645827767387902E-2</v>
      </c>
      <c r="AN78" s="28">
        <f t="shared" si="58"/>
        <v>1.5452129182181966E-2</v>
      </c>
      <c r="AO78" s="85">
        <f t="shared" si="59"/>
        <v>1.064338273427501E-4</v>
      </c>
      <c r="AP78" s="32"/>
      <c r="AQ78" s="30"/>
      <c r="AR78" s="30"/>
      <c r="AS78" s="31"/>
      <c r="AT78" s="31"/>
    </row>
    <row r="79" spans="1:46" s="125" customFormat="1" ht="15.75" customHeight="1">
      <c r="A79" s="229" t="s">
        <v>186</v>
      </c>
      <c r="B79" s="418">
        <v>244669277.77000001</v>
      </c>
      <c r="C79" s="418">
        <v>1080.69</v>
      </c>
      <c r="D79" s="418">
        <v>245266385.27000001</v>
      </c>
      <c r="E79" s="418">
        <v>1082.81</v>
      </c>
      <c r="F79" s="25">
        <f t="shared" si="38"/>
        <v>2.4404678243310448E-3</v>
      </c>
      <c r="G79" s="25">
        <f t="shared" si="39"/>
        <v>1.9617096484652314E-3</v>
      </c>
      <c r="H79" s="418">
        <v>247344844.52000001</v>
      </c>
      <c r="I79" s="418">
        <v>1091.98</v>
      </c>
      <c r="J79" s="25">
        <f t="shared" si="40"/>
        <v>8.4742931556313385E-3</v>
      </c>
      <c r="K79" s="25">
        <f t="shared" si="41"/>
        <v>8.4687064212558751E-3</v>
      </c>
      <c r="L79" s="418">
        <v>246078244.86000001</v>
      </c>
      <c r="M79" s="418">
        <v>1094.1199999999999</v>
      </c>
      <c r="N79" s="25">
        <f t="shared" si="42"/>
        <v>-5.1207845567105836E-3</v>
      </c>
      <c r="O79" s="25">
        <f t="shared" si="43"/>
        <v>1.9597428524330781E-3</v>
      </c>
      <c r="P79" s="418">
        <v>242831727.97999999</v>
      </c>
      <c r="Q79" s="418">
        <v>1080.8900000000001</v>
      </c>
      <c r="R79" s="25">
        <f t="shared" si="44"/>
        <v>-1.3193026802702729E-2</v>
      </c>
      <c r="S79" s="25">
        <f t="shared" si="45"/>
        <v>-1.209190947976437E-2</v>
      </c>
      <c r="T79" s="418">
        <v>243611195.69</v>
      </c>
      <c r="U79" s="418">
        <v>1083.3399999999999</v>
      </c>
      <c r="V79" s="25">
        <f t="shared" si="46"/>
        <v>3.2099088388655972E-3</v>
      </c>
      <c r="W79" s="25">
        <f t="shared" si="47"/>
        <v>2.2666506304987724E-3</v>
      </c>
      <c r="X79" s="418">
        <v>243286361.61000001</v>
      </c>
      <c r="Y79" s="418">
        <v>1082.28</v>
      </c>
      <c r="Z79" s="25">
        <f t="shared" si="48"/>
        <v>-1.3334119521064254E-3</v>
      </c>
      <c r="AA79" s="25">
        <f t="shared" si="49"/>
        <v>-9.78455517196767E-4</v>
      </c>
      <c r="AB79" s="418">
        <v>238758126.47999999</v>
      </c>
      <c r="AC79" s="418">
        <v>1061.29</v>
      </c>
      <c r="AD79" s="25">
        <f t="shared" si="50"/>
        <v>-1.8612778373738058E-2</v>
      </c>
      <c r="AE79" s="25">
        <f t="shared" si="51"/>
        <v>-1.9394241785859492E-2</v>
      </c>
      <c r="AF79" s="418">
        <v>240141704.00999999</v>
      </c>
      <c r="AG79" s="418">
        <v>1070.44</v>
      </c>
      <c r="AH79" s="25">
        <f t="shared" si="52"/>
        <v>5.7948918866051625E-3</v>
      </c>
      <c r="AI79" s="25">
        <f t="shared" si="53"/>
        <v>8.6215831676545434E-3</v>
      </c>
      <c r="AJ79" s="26">
        <f t="shared" si="54"/>
        <v>-2.2925549974780815E-3</v>
      </c>
      <c r="AK79" s="26">
        <f t="shared" si="55"/>
        <v>-1.1482767578141412E-3</v>
      </c>
      <c r="AL79" s="27">
        <f t="shared" si="56"/>
        <v>-2.0894348217993859E-2</v>
      </c>
      <c r="AM79" s="27">
        <f t="shared" si="57"/>
        <v>-1.1423980199665585E-2</v>
      </c>
      <c r="AN79" s="28">
        <f t="shared" si="58"/>
        <v>9.4725109358285535E-3</v>
      </c>
      <c r="AO79" s="85">
        <f t="shared" si="59"/>
        <v>9.795314003962205E-3</v>
      </c>
      <c r="AP79" s="32"/>
      <c r="AQ79" s="30"/>
      <c r="AR79" s="30"/>
      <c r="AS79" s="31"/>
      <c r="AT79" s="31"/>
    </row>
    <row r="80" spans="1:46" s="327" customFormat="1" ht="15.75" customHeight="1">
      <c r="A80" s="229" t="s">
        <v>195</v>
      </c>
      <c r="B80" s="418">
        <v>1395930735.3099999</v>
      </c>
      <c r="C80" s="419">
        <v>1.0132000000000001</v>
      </c>
      <c r="D80" s="418">
        <v>1407447799.1400001</v>
      </c>
      <c r="E80" s="419">
        <v>1.0150999999999999</v>
      </c>
      <c r="F80" s="25">
        <f t="shared" si="38"/>
        <v>8.2504550825313848E-3</v>
      </c>
      <c r="G80" s="25">
        <f t="shared" si="39"/>
        <v>1.8752467429922924E-3</v>
      </c>
      <c r="H80" s="418">
        <v>1397507675.74</v>
      </c>
      <c r="I80" s="419">
        <v>1.0167999999999999</v>
      </c>
      <c r="J80" s="25">
        <f t="shared" si="40"/>
        <v>-7.0625165679848723E-3</v>
      </c>
      <c r="K80" s="25">
        <f t="shared" si="41"/>
        <v>1.6747118510491922E-3</v>
      </c>
      <c r="L80" s="418">
        <v>1400113037.5</v>
      </c>
      <c r="M80" s="419">
        <v>1.0183</v>
      </c>
      <c r="N80" s="25">
        <f t="shared" si="42"/>
        <v>1.864291556481373E-3</v>
      </c>
      <c r="O80" s="25">
        <f t="shared" si="43"/>
        <v>1.4752163650669325E-3</v>
      </c>
      <c r="P80" s="418">
        <v>1404331752.8699999</v>
      </c>
      <c r="Q80" s="419">
        <v>1.0201</v>
      </c>
      <c r="R80" s="25">
        <f t="shared" si="44"/>
        <v>3.0131248385006811E-3</v>
      </c>
      <c r="S80" s="25">
        <f t="shared" si="45"/>
        <v>1.767651968967911E-3</v>
      </c>
      <c r="T80" s="418">
        <v>1383300919.1400001</v>
      </c>
      <c r="U80" s="419">
        <v>1.0219</v>
      </c>
      <c r="V80" s="25">
        <f t="shared" si="46"/>
        <v>-1.4975687679937136E-2</v>
      </c>
      <c r="W80" s="25">
        <f t="shared" si="47"/>
        <v>1.7645328889324809E-3</v>
      </c>
      <c r="X80" s="418">
        <v>1387178346.72</v>
      </c>
      <c r="Y80" s="419">
        <v>1.0236000000000001</v>
      </c>
      <c r="Z80" s="25">
        <f t="shared" si="48"/>
        <v>2.8030253767275201E-3</v>
      </c>
      <c r="AA80" s="25">
        <f t="shared" si="49"/>
        <v>1.6635678637831831E-3</v>
      </c>
      <c r="AB80" s="418">
        <v>1386893851.3900001</v>
      </c>
      <c r="AC80" s="419">
        <v>1.0250999999999999</v>
      </c>
      <c r="AD80" s="25">
        <f t="shared" si="50"/>
        <v>-2.0508922351088909E-4</v>
      </c>
      <c r="AE80" s="25">
        <f t="shared" si="51"/>
        <v>1.4654161781944457E-3</v>
      </c>
      <c r="AF80" s="418">
        <v>1367066275.55</v>
      </c>
      <c r="AG80" s="419">
        <v>1.0250999999999999</v>
      </c>
      <c r="AH80" s="25">
        <f t="shared" si="52"/>
        <v>-1.4296390325855269E-2</v>
      </c>
      <c r="AI80" s="25">
        <f t="shared" si="53"/>
        <v>0</v>
      </c>
      <c r="AJ80" s="26">
        <f t="shared" si="54"/>
        <v>-2.5760983678809008E-3</v>
      </c>
      <c r="AK80" s="26">
        <f t="shared" si="55"/>
        <v>1.4607929823733047E-3</v>
      </c>
      <c r="AL80" s="27">
        <f t="shared" si="56"/>
        <v>-2.8691311759252939E-2</v>
      </c>
      <c r="AM80" s="27">
        <f t="shared" si="57"/>
        <v>9.8512461826421142E-3</v>
      </c>
      <c r="AN80" s="28">
        <f t="shared" si="58"/>
        <v>8.5688005655259504E-3</v>
      </c>
      <c r="AO80" s="85">
        <f t="shared" si="59"/>
        <v>6.0700868060950574E-4</v>
      </c>
      <c r="AP80" s="32"/>
      <c r="AQ80" s="30"/>
      <c r="AR80" s="30"/>
      <c r="AS80" s="31"/>
      <c r="AT80" s="31"/>
    </row>
    <row r="81" spans="1:46" s="327" customFormat="1" ht="15.75" customHeight="1">
      <c r="A81" s="229" t="s">
        <v>245</v>
      </c>
      <c r="B81" s="418">
        <v>3242449223.2399998</v>
      </c>
      <c r="C81" s="419">
        <v>106.66</v>
      </c>
      <c r="D81" s="418">
        <v>2952448547.1799998</v>
      </c>
      <c r="E81" s="419">
        <v>106.78</v>
      </c>
      <c r="F81" s="25">
        <f t="shared" si="38"/>
        <v>-8.9438771772104533E-2</v>
      </c>
      <c r="G81" s="25">
        <f t="shared" si="39"/>
        <v>1.1250703168948486E-3</v>
      </c>
      <c r="H81" s="418">
        <v>2958882296.4299998</v>
      </c>
      <c r="I81" s="419">
        <v>107.02</v>
      </c>
      <c r="J81" s="25">
        <f t="shared" si="40"/>
        <v>2.1791232420104757E-3</v>
      </c>
      <c r="K81" s="25">
        <f t="shared" si="41"/>
        <v>2.2476119123430874E-3</v>
      </c>
      <c r="L81" s="418">
        <v>2927955745.46</v>
      </c>
      <c r="M81" s="419">
        <v>107.22</v>
      </c>
      <c r="N81" s="25">
        <f t="shared" si="42"/>
        <v>-1.045210585338721E-2</v>
      </c>
      <c r="O81" s="25">
        <f t="shared" si="43"/>
        <v>1.8688095683050162E-3</v>
      </c>
      <c r="P81" s="418">
        <v>2863432439.3899999</v>
      </c>
      <c r="Q81" s="419">
        <v>107.42</v>
      </c>
      <c r="R81" s="25">
        <f t="shared" si="44"/>
        <v>-2.2036981320516222E-2</v>
      </c>
      <c r="S81" s="25">
        <f t="shared" si="45"/>
        <v>1.8653236336504649E-3</v>
      </c>
      <c r="T81" s="418">
        <v>2977653870.9299998</v>
      </c>
      <c r="U81" s="419">
        <v>107.61</v>
      </c>
      <c r="V81" s="25">
        <f t="shared" si="46"/>
        <v>3.9889689719493672E-2</v>
      </c>
      <c r="W81" s="25">
        <f t="shared" si="47"/>
        <v>1.7687581455967018E-3</v>
      </c>
      <c r="X81" s="418">
        <v>3171986901.3200002</v>
      </c>
      <c r="Y81" s="419">
        <v>107.81</v>
      </c>
      <c r="Z81" s="25">
        <f t="shared" si="48"/>
        <v>6.5263807955390399E-2</v>
      </c>
      <c r="AA81" s="25">
        <f t="shared" si="49"/>
        <v>1.8585633305455147E-3</v>
      </c>
      <c r="AB81" s="418">
        <v>3177033347.0100002</v>
      </c>
      <c r="AC81" s="419">
        <v>107.94</v>
      </c>
      <c r="AD81" s="25">
        <f t="shared" si="50"/>
        <v>1.590941528762308E-3</v>
      </c>
      <c r="AE81" s="25">
        <f t="shared" si="51"/>
        <v>1.2058250626101052E-3</v>
      </c>
      <c r="AF81" s="418">
        <v>3236679498.5500002</v>
      </c>
      <c r="AG81" s="419">
        <v>108.2</v>
      </c>
      <c r="AH81" s="25">
        <f t="shared" si="52"/>
        <v>1.8774166030122004E-2</v>
      </c>
      <c r="AI81" s="25">
        <f t="shared" si="53"/>
        <v>2.4087455994071254E-3</v>
      </c>
      <c r="AJ81" s="26">
        <f t="shared" si="54"/>
        <v>7.2123369122136026E-4</v>
      </c>
      <c r="AK81" s="26">
        <f t="shared" si="55"/>
        <v>1.7935884461691082E-3</v>
      </c>
      <c r="AL81" s="27">
        <f t="shared" si="56"/>
        <v>9.6269569758118415E-2</v>
      </c>
      <c r="AM81" s="27">
        <f t="shared" si="57"/>
        <v>1.3298370481363567E-2</v>
      </c>
      <c r="AN81" s="28">
        <f t="shared" si="58"/>
        <v>4.5981841900951864E-2</v>
      </c>
      <c r="AO81" s="85">
        <f t="shared" si="59"/>
        <v>4.4602696090871217E-4</v>
      </c>
      <c r="AP81" s="32"/>
      <c r="AQ81" s="30"/>
      <c r="AR81" s="30"/>
      <c r="AS81" s="31"/>
      <c r="AT81" s="31"/>
    </row>
    <row r="82" spans="1:46" s="331" customFormat="1" ht="15.75" customHeight="1">
      <c r="A82" s="229" t="s">
        <v>247</v>
      </c>
      <c r="B82" s="418">
        <v>375769492.85000002</v>
      </c>
      <c r="C82" s="419">
        <v>104.07</v>
      </c>
      <c r="D82" s="418">
        <v>377254974.49000001</v>
      </c>
      <c r="E82" s="419">
        <v>104.28</v>
      </c>
      <c r="F82" s="25">
        <f t="shared" si="38"/>
        <v>3.9531725386577924E-3</v>
      </c>
      <c r="G82" s="25">
        <f t="shared" si="39"/>
        <v>2.0178725857596617E-3</v>
      </c>
      <c r="H82" s="418">
        <v>369592751.63</v>
      </c>
      <c r="I82" s="419">
        <v>102.94</v>
      </c>
      <c r="J82" s="25">
        <f t="shared" si="40"/>
        <v>-2.0310462096247636E-2</v>
      </c>
      <c r="K82" s="25">
        <f t="shared" si="41"/>
        <v>-1.2850019179133136E-2</v>
      </c>
      <c r="L82" s="418">
        <v>376857468.24000001</v>
      </c>
      <c r="M82" s="419">
        <v>103.04</v>
      </c>
      <c r="N82" s="25">
        <f t="shared" si="42"/>
        <v>1.9656004015124018E-2</v>
      </c>
      <c r="O82" s="25">
        <f t="shared" si="43"/>
        <v>9.7143967359635257E-4</v>
      </c>
      <c r="P82" s="418">
        <v>378024882.70999998</v>
      </c>
      <c r="Q82" s="419">
        <v>103.31</v>
      </c>
      <c r="R82" s="25">
        <f t="shared" si="44"/>
        <v>3.0977612715280098E-3</v>
      </c>
      <c r="S82" s="25">
        <f t="shared" si="45"/>
        <v>2.6203416149067934E-3</v>
      </c>
      <c r="T82" s="418">
        <v>376506826.64999998</v>
      </c>
      <c r="U82" s="419">
        <v>103.47</v>
      </c>
      <c r="V82" s="25">
        <f t="shared" si="46"/>
        <v>-4.0157569764119787E-3</v>
      </c>
      <c r="W82" s="25">
        <f t="shared" si="47"/>
        <v>1.5487368115380561E-3</v>
      </c>
      <c r="X82" s="418">
        <v>368500993.31</v>
      </c>
      <c r="Y82" s="419">
        <v>103.66</v>
      </c>
      <c r="Z82" s="25">
        <f t="shared" si="48"/>
        <v>-2.1263448026248355E-2</v>
      </c>
      <c r="AA82" s="25">
        <f t="shared" si="49"/>
        <v>1.836281047646639E-3</v>
      </c>
      <c r="AB82" s="418">
        <v>377111955.44999999</v>
      </c>
      <c r="AC82" s="419">
        <v>103.79</v>
      </c>
      <c r="AD82" s="25">
        <f t="shared" si="50"/>
        <v>2.3367541190739881E-2</v>
      </c>
      <c r="AE82" s="25">
        <f t="shared" si="51"/>
        <v>1.2540999421185575E-3</v>
      </c>
      <c r="AF82" s="418">
        <v>376247887.04000002</v>
      </c>
      <c r="AG82" s="419">
        <v>103.94</v>
      </c>
      <c r="AH82" s="25">
        <f t="shared" si="52"/>
        <v>-2.2912782199357522E-3</v>
      </c>
      <c r="AI82" s="25">
        <f t="shared" si="53"/>
        <v>1.4452259369880668E-3</v>
      </c>
      <c r="AJ82" s="26">
        <f t="shared" si="54"/>
        <v>2.7419171215074752E-4</v>
      </c>
      <c r="AK82" s="26">
        <f t="shared" si="55"/>
        <v>-1.4450269582237606E-4</v>
      </c>
      <c r="AL82" s="27">
        <f t="shared" si="56"/>
        <v>-2.6695140371878201E-3</v>
      </c>
      <c r="AM82" s="27">
        <f t="shared" si="57"/>
        <v>-3.2604526275412677E-3</v>
      </c>
      <c r="AN82" s="28">
        <f t="shared" si="58"/>
        <v>1.6226292935065986E-2</v>
      </c>
      <c r="AO82" s="85">
        <f t="shared" si="59"/>
        <v>5.1584825860355454E-3</v>
      </c>
      <c r="AP82" s="32"/>
      <c r="AQ82" s="30"/>
      <c r="AR82" s="30"/>
      <c r="AS82" s="31"/>
      <c r="AT82" s="31"/>
    </row>
    <row r="83" spans="1:46" s="347" customFormat="1" ht="15.75" customHeight="1">
      <c r="A83" s="229" t="s">
        <v>251</v>
      </c>
      <c r="B83" s="418">
        <v>931445164.24000001</v>
      </c>
      <c r="C83" s="419">
        <v>1.0157</v>
      </c>
      <c r="D83" s="418">
        <v>932693000.16999996</v>
      </c>
      <c r="E83" s="419">
        <v>1.0169999999999999</v>
      </c>
      <c r="F83" s="25">
        <f t="shared" si="38"/>
        <v>1.3396772863361228E-3</v>
      </c>
      <c r="G83" s="25">
        <f t="shared" si="39"/>
        <v>1.2799054839025862E-3</v>
      </c>
      <c r="H83" s="418">
        <v>933311481.13</v>
      </c>
      <c r="I83" s="419">
        <v>1.0182</v>
      </c>
      <c r="J83" s="25">
        <f t="shared" si="40"/>
        <v>6.6311311426944233E-4</v>
      </c>
      <c r="K83" s="25">
        <f t="shared" si="41"/>
        <v>1.179941002949941E-3</v>
      </c>
      <c r="L83" s="418">
        <v>932949030.67999995</v>
      </c>
      <c r="M83" s="419">
        <v>1.0194000000000001</v>
      </c>
      <c r="N83" s="25">
        <f t="shared" si="42"/>
        <v>-3.8834886029818626E-4</v>
      </c>
      <c r="O83" s="25">
        <f t="shared" si="43"/>
        <v>1.1785503830289627E-3</v>
      </c>
      <c r="P83" s="418">
        <v>932746502.25999999</v>
      </c>
      <c r="Q83" s="419">
        <v>1.0206</v>
      </c>
      <c r="R83" s="25">
        <f t="shared" si="44"/>
        <v>-2.1708412071808457E-4</v>
      </c>
      <c r="S83" s="25">
        <f t="shared" si="45"/>
        <v>1.1771630370805059E-3</v>
      </c>
      <c r="T83" s="418">
        <v>933755397.36000001</v>
      </c>
      <c r="U83" s="419">
        <v>1.0218</v>
      </c>
      <c r="V83" s="25">
        <f t="shared" si="46"/>
        <v>1.0816391136879307E-3</v>
      </c>
      <c r="W83" s="25">
        <f t="shared" si="47"/>
        <v>1.1757789535568194E-3</v>
      </c>
      <c r="X83" s="418">
        <v>912244040.80999994</v>
      </c>
      <c r="Y83" s="419">
        <v>1.0234000000000001</v>
      </c>
      <c r="Z83" s="25">
        <f t="shared" si="48"/>
        <v>-2.3037464212596764E-2</v>
      </c>
      <c r="AA83" s="25">
        <f t="shared" si="49"/>
        <v>1.5658641612840533E-3</v>
      </c>
      <c r="AB83" s="418">
        <v>913355019.49000001</v>
      </c>
      <c r="AC83" s="419">
        <v>1.0246999999999999</v>
      </c>
      <c r="AD83" s="25">
        <f t="shared" si="50"/>
        <v>1.2178524937401687E-3</v>
      </c>
      <c r="AE83" s="25">
        <f t="shared" si="51"/>
        <v>1.2702755520811577E-3</v>
      </c>
      <c r="AF83" s="418">
        <v>914541809.96000004</v>
      </c>
      <c r="AG83" s="419">
        <v>1.026</v>
      </c>
      <c r="AH83" s="25">
        <f t="shared" si="52"/>
        <v>1.2993747717757217E-3</v>
      </c>
      <c r="AI83" s="25">
        <f t="shared" si="53"/>
        <v>1.2686639992193606E-3</v>
      </c>
      <c r="AJ83" s="26">
        <f t="shared" si="54"/>
        <v>-2.255155051725456E-3</v>
      </c>
      <c r="AK83" s="26">
        <f t="shared" si="55"/>
        <v>1.2620178216379233E-3</v>
      </c>
      <c r="AL83" s="27">
        <f t="shared" si="56"/>
        <v>-1.9461055467009554E-2</v>
      </c>
      <c r="AM83" s="27">
        <f t="shared" si="57"/>
        <v>8.8495575221240116E-3</v>
      </c>
      <c r="AN83" s="28">
        <f t="shared" si="58"/>
        <v>8.4245630674406394E-3</v>
      </c>
      <c r="AO83" s="85">
        <f t="shared" si="59"/>
        <v>1.3152719581366294E-4</v>
      </c>
      <c r="AP83" s="32"/>
      <c r="AQ83" s="30"/>
      <c r="AR83" s="30"/>
      <c r="AS83" s="31"/>
      <c r="AT83" s="31"/>
    </row>
    <row r="84" spans="1:46" s="131" customFormat="1" ht="15.75" customHeight="1">
      <c r="A84" s="229" t="s">
        <v>265</v>
      </c>
      <c r="B84" s="418">
        <v>0</v>
      </c>
      <c r="C84" s="419">
        <v>0</v>
      </c>
      <c r="D84" s="418">
        <v>80211000</v>
      </c>
      <c r="E84" s="78">
        <v>1000</v>
      </c>
      <c r="F84" s="25" t="e">
        <f>((#REF!-B84)/B84)</f>
        <v>#REF!</v>
      </c>
      <c r="G84" s="25" t="e">
        <f>((E84-C84)/C84)</f>
        <v>#DIV/0!</v>
      </c>
      <c r="H84" s="418">
        <v>85421000</v>
      </c>
      <c r="I84" s="78">
        <v>1000</v>
      </c>
      <c r="J84" s="25" t="e">
        <f>((#REF!-D84)/D84)</f>
        <v>#REF!</v>
      </c>
      <c r="K84" s="25">
        <f t="shared" si="41"/>
        <v>0</v>
      </c>
      <c r="L84" s="418">
        <v>90891000</v>
      </c>
      <c r="M84" s="78">
        <v>1000</v>
      </c>
      <c r="N84" s="25" t="e">
        <f>((#REF!-H84)/H84)</f>
        <v>#REF!</v>
      </c>
      <c r="O84" s="25">
        <f t="shared" si="43"/>
        <v>0</v>
      </c>
      <c r="P84" s="418">
        <v>110536000</v>
      </c>
      <c r="Q84" s="78">
        <v>1000</v>
      </c>
      <c r="R84" s="25" t="e">
        <f>((#REF!-L84)/L84)</f>
        <v>#REF!</v>
      </c>
      <c r="S84" s="25">
        <f t="shared" si="45"/>
        <v>0</v>
      </c>
      <c r="T84" s="418">
        <v>115256332.40000001</v>
      </c>
      <c r="U84" s="78">
        <v>1000</v>
      </c>
      <c r="V84" s="25" t="e">
        <f>((#REF!-P84)/P84)</f>
        <v>#REF!</v>
      </c>
      <c r="W84" s="25">
        <f t="shared" si="47"/>
        <v>0</v>
      </c>
      <c r="X84" s="418">
        <v>126012826.88</v>
      </c>
      <c r="Y84" s="78">
        <v>1000</v>
      </c>
      <c r="Z84" s="25" t="e">
        <f>((#REF!-T84)/T84)</f>
        <v>#REF!</v>
      </c>
      <c r="AA84" s="25">
        <f t="shared" si="49"/>
        <v>0</v>
      </c>
      <c r="AB84" s="418">
        <v>137978927.47999999</v>
      </c>
      <c r="AC84" s="78">
        <v>1000</v>
      </c>
      <c r="AD84" s="25" t="e">
        <f>((#REF!-X84)/X84)</f>
        <v>#REF!</v>
      </c>
      <c r="AE84" s="25">
        <f t="shared" si="51"/>
        <v>0</v>
      </c>
      <c r="AF84" s="418">
        <v>137417001.59</v>
      </c>
      <c r="AG84" s="78">
        <v>1000</v>
      </c>
      <c r="AH84" s="25" t="e">
        <f>((#REF!-AB84)/AB84)</f>
        <v>#REF!</v>
      </c>
      <c r="AI84" s="25">
        <f t="shared" si="53"/>
        <v>0</v>
      </c>
      <c r="AJ84" s="26" t="e">
        <f t="shared" si="54"/>
        <v>#REF!</v>
      </c>
      <c r="AK84" s="26" t="e">
        <f t="shared" si="55"/>
        <v>#DIV/0!</v>
      </c>
      <c r="AL84" s="27">
        <f t="shared" si="56"/>
        <v>0.71319397077707547</v>
      </c>
      <c r="AM84" s="27">
        <f t="shared" si="57"/>
        <v>0</v>
      </c>
      <c r="AN84" s="28" t="e">
        <f t="shared" si="58"/>
        <v>#REF!</v>
      </c>
      <c r="AO84" s="85" t="e">
        <f t="shared" si="59"/>
        <v>#DIV/0!</v>
      </c>
      <c r="AP84" s="32"/>
      <c r="AQ84" s="30"/>
      <c r="AR84" s="30"/>
      <c r="AS84" s="31"/>
      <c r="AT84" s="31"/>
    </row>
    <row r="85" spans="1:46">
      <c r="A85" s="231" t="s">
        <v>47</v>
      </c>
      <c r="B85" s="82">
        <f>SUM(B55:B84)</f>
        <v>391826846581.89001</v>
      </c>
      <c r="C85" s="98"/>
      <c r="D85" s="82">
        <f>SUM(D55:D84)</f>
        <v>389598069643.7901</v>
      </c>
      <c r="E85" s="419"/>
      <c r="F85" s="25">
        <f>((D84-B85)/B85)</f>
        <v>-0.99979528967782649</v>
      </c>
      <c r="G85" s="25"/>
      <c r="H85" s="82">
        <f>SUM(H55:H84)</f>
        <v>386910649743.87994</v>
      </c>
      <c r="I85" s="98"/>
      <c r="J85" s="25">
        <f>((H84-D85)/D85)</f>
        <v>-0.99978074583357635</v>
      </c>
      <c r="K85" s="25"/>
      <c r="L85" s="82">
        <f>SUM(L55:L84)</f>
        <v>380592642890.87994</v>
      </c>
      <c r="M85" s="98"/>
      <c r="N85" s="25">
        <f>((L84-H85)/H85)</f>
        <v>-0.99976508529796182</v>
      </c>
      <c r="O85" s="25"/>
      <c r="P85" s="82">
        <f>SUM(P55:P84)</f>
        <v>375145141203.6283</v>
      </c>
      <c r="Q85" s="98"/>
      <c r="R85" s="25">
        <f>((P84-L85)/L85)</f>
        <v>-0.99970956874215855</v>
      </c>
      <c r="S85" s="25"/>
      <c r="T85" s="82">
        <f>SUM(T55:T84)</f>
        <v>372587304659.86005</v>
      </c>
      <c r="U85" s="98"/>
      <c r="V85" s="25">
        <f>((T84-P85)/P85)</f>
        <v>-0.99969276869205814</v>
      </c>
      <c r="W85" s="25"/>
      <c r="X85" s="82">
        <f>SUM(X55:X84)</f>
        <v>367445238143.47998</v>
      </c>
      <c r="Y85" s="98"/>
      <c r="Z85" s="25">
        <f>((X84-T85)/T85)</f>
        <v>-0.99966178979985632</v>
      </c>
      <c r="AA85" s="25"/>
      <c r="AB85" s="82">
        <f>SUM(AB55:AB84)</f>
        <v>363697756606.80829</v>
      </c>
      <c r="AC85" s="98"/>
      <c r="AD85" s="25">
        <f>((AB84-X85)/X85)</f>
        <v>-0.9996244911808434</v>
      </c>
      <c r="AE85" s="25"/>
      <c r="AF85" s="82">
        <f>SUM(AF55:AF84)</f>
        <v>358756134715.60413</v>
      </c>
      <c r="AG85" s="98"/>
      <c r="AH85" s="25">
        <f>((AF84-AB85)/AB85)</f>
        <v>-0.99962216703541951</v>
      </c>
      <c r="AI85" s="25"/>
      <c r="AJ85" s="26">
        <f t="shared" si="54"/>
        <v>-0.99970648828246256</v>
      </c>
      <c r="AK85" s="26"/>
      <c r="AL85" s="27">
        <f t="shared" si="56"/>
        <v>-7.91634695633497E-2</v>
      </c>
      <c r="AM85" s="27"/>
      <c r="AN85" s="28">
        <f t="shared" si="58"/>
        <v>6.8517724566464656E-5</v>
      </c>
      <c r="AO85" s="85"/>
      <c r="AP85" s="32"/>
      <c r="AQ85" s="42"/>
      <c r="AR85" s="15"/>
      <c r="AS85" s="31" t="e">
        <f>(#REF!/AQ85)-1</f>
        <v>#REF!</v>
      </c>
      <c r="AT85" s="31" t="e">
        <f>(#REF!/AR85)-1</f>
        <v>#REF!</v>
      </c>
    </row>
    <row r="86" spans="1:46" s="131" customFormat="1" ht="7.5" customHeight="1">
      <c r="A86" s="231"/>
      <c r="B86" s="98"/>
      <c r="C86" s="98"/>
      <c r="D86" s="82"/>
      <c r="E86" s="98"/>
      <c r="F86" s="25"/>
      <c r="G86" s="25"/>
      <c r="H86" s="98"/>
      <c r="I86" s="98"/>
      <c r="J86" s="25"/>
      <c r="K86" s="25"/>
      <c r="L86" s="98"/>
      <c r="M86" s="98"/>
      <c r="N86" s="25"/>
      <c r="O86" s="25"/>
      <c r="P86" s="98"/>
      <c r="Q86" s="98"/>
      <c r="R86" s="25"/>
      <c r="S86" s="25"/>
      <c r="T86" s="98"/>
      <c r="U86" s="98"/>
      <c r="V86" s="25"/>
      <c r="W86" s="25"/>
      <c r="X86" s="98"/>
      <c r="Y86" s="98"/>
      <c r="Z86" s="25"/>
      <c r="AA86" s="25"/>
      <c r="AB86" s="98"/>
      <c r="AC86" s="98"/>
      <c r="AD86" s="25"/>
      <c r="AE86" s="25"/>
      <c r="AF86" s="98"/>
      <c r="AG86" s="98"/>
      <c r="AH86" s="25"/>
      <c r="AI86" s="25"/>
      <c r="AJ86" s="26"/>
      <c r="AK86" s="26"/>
      <c r="AL86" s="27"/>
      <c r="AM86" s="27"/>
      <c r="AN86" s="28"/>
      <c r="AO86" s="85"/>
      <c r="AP86" s="32"/>
      <c r="AQ86" s="42"/>
      <c r="AR86" s="15"/>
      <c r="AS86" s="31"/>
      <c r="AT86" s="31"/>
    </row>
    <row r="87" spans="1:46" s="131" customFormat="1">
      <c r="A87" s="228" t="s">
        <v>215</v>
      </c>
      <c r="B87" s="98"/>
      <c r="C87" s="98"/>
      <c r="D87" s="98"/>
      <c r="E87" s="98"/>
      <c r="F87" s="25"/>
      <c r="G87" s="25"/>
      <c r="H87" s="98"/>
      <c r="I87" s="98"/>
      <c r="J87" s="25"/>
      <c r="K87" s="25"/>
      <c r="L87" s="98"/>
      <c r="M87" s="98"/>
      <c r="N87" s="25"/>
      <c r="O87" s="25"/>
      <c r="P87" s="98"/>
      <c r="Q87" s="98"/>
      <c r="R87" s="25"/>
      <c r="S87" s="25"/>
      <c r="T87" s="98"/>
      <c r="U87" s="98"/>
      <c r="V87" s="25"/>
      <c r="W87" s="25"/>
      <c r="X87" s="98"/>
      <c r="Y87" s="98"/>
      <c r="Z87" s="25"/>
      <c r="AA87" s="25"/>
      <c r="AB87" s="98"/>
      <c r="AC87" s="98"/>
      <c r="AD87" s="25"/>
      <c r="AE87" s="25"/>
      <c r="AF87" s="98"/>
      <c r="AG87" s="98"/>
      <c r="AH87" s="25"/>
      <c r="AI87" s="25"/>
      <c r="AJ87" s="26"/>
      <c r="AK87" s="26"/>
      <c r="AL87" s="27"/>
      <c r="AM87" s="27"/>
      <c r="AN87" s="28"/>
      <c r="AO87" s="85"/>
      <c r="AP87" s="32"/>
      <c r="AQ87" s="42"/>
      <c r="AR87" s="15"/>
      <c r="AS87" s="31"/>
      <c r="AT87" s="31"/>
    </row>
    <row r="88" spans="1:46" s="131" customFormat="1">
      <c r="A88" s="227" t="s">
        <v>216</v>
      </c>
      <c r="B88" s="98"/>
      <c r="C88" s="98"/>
      <c r="D88" s="98"/>
      <c r="E88" s="98"/>
      <c r="F88" s="25"/>
      <c r="G88" s="25"/>
      <c r="H88" s="98"/>
      <c r="I88" s="98"/>
      <c r="J88" s="25"/>
      <c r="K88" s="25"/>
      <c r="L88" s="98"/>
      <c r="M88" s="98"/>
      <c r="N88" s="25"/>
      <c r="O88" s="25"/>
      <c r="P88" s="98"/>
      <c r="Q88" s="98"/>
      <c r="R88" s="25"/>
      <c r="S88" s="25"/>
      <c r="T88" s="98"/>
      <c r="U88" s="98"/>
      <c r="V88" s="25"/>
      <c r="W88" s="25"/>
      <c r="X88" s="98"/>
      <c r="Y88" s="98"/>
      <c r="Z88" s="25"/>
      <c r="AA88" s="25"/>
      <c r="AB88" s="98"/>
      <c r="AC88" s="98"/>
      <c r="AD88" s="25"/>
      <c r="AE88" s="25"/>
      <c r="AF88" s="98"/>
      <c r="AG88" s="98"/>
      <c r="AH88" s="25"/>
      <c r="AI88" s="25"/>
      <c r="AJ88" s="26"/>
      <c r="AK88" s="26"/>
      <c r="AL88" s="27"/>
      <c r="AM88" s="27"/>
      <c r="AN88" s="28"/>
      <c r="AO88" s="85"/>
      <c r="AP88" s="32"/>
      <c r="AQ88" s="42"/>
      <c r="AR88" s="15"/>
      <c r="AS88" s="31"/>
      <c r="AT88" s="31"/>
    </row>
    <row r="89" spans="1:46">
      <c r="A89" s="229" t="s">
        <v>267</v>
      </c>
      <c r="B89" s="418">
        <v>11826244858.129999</v>
      </c>
      <c r="C89" s="418">
        <v>54894.239999999998</v>
      </c>
      <c r="D89" s="418">
        <v>11950566234.34</v>
      </c>
      <c r="E89" s="418">
        <v>54928.24</v>
      </c>
      <c r="F89" s="25">
        <f>((D89-B89)/B89)</f>
        <v>1.0512328951529848E-2</v>
      </c>
      <c r="G89" s="25">
        <f>((E89-C89)/C89)</f>
        <v>6.1937281579998191E-4</v>
      </c>
      <c r="H89" s="418">
        <v>12300699875.98</v>
      </c>
      <c r="I89" s="418">
        <v>55104.12</v>
      </c>
      <c r="J89" s="25">
        <f t="shared" ref="J89" si="60">((H89-D89)/D89)</f>
        <v>2.9298498060609794E-2</v>
      </c>
      <c r="K89" s="25">
        <f t="shared" ref="K89:K94" si="61">((I89-E89)/E89)</f>
        <v>3.2019959132133973E-3</v>
      </c>
      <c r="L89" s="418">
        <v>12418197705.18</v>
      </c>
      <c r="M89" s="418">
        <v>55258.07</v>
      </c>
      <c r="N89" s="25">
        <f t="shared" ref="N89" si="62">((L89-H89)/H89)</f>
        <v>9.5521255200643352E-3</v>
      </c>
      <c r="O89" s="25">
        <f t="shared" ref="O89:O94" si="63">((M89-I89)/I89)</f>
        <v>2.7938019879456761E-3</v>
      </c>
      <c r="P89" s="418">
        <v>12645467631.620001</v>
      </c>
      <c r="Q89" s="418">
        <v>55576.959999999999</v>
      </c>
      <c r="R89" s="25">
        <f t="shared" ref="R89" si="64">((P89-L89)/L89)</f>
        <v>1.8301361585280566E-2</v>
      </c>
      <c r="S89" s="25">
        <f t="shared" ref="S89:S94" si="65">((Q89-M89)/M89)</f>
        <v>5.7709217857228714E-3</v>
      </c>
      <c r="T89" s="418">
        <v>12751139761.43</v>
      </c>
      <c r="U89" s="418">
        <v>55906.38</v>
      </c>
      <c r="V89" s="25">
        <f t="shared" ref="V89" si="66">((T89-P89)/P89)</f>
        <v>8.3565221064475486E-3</v>
      </c>
      <c r="W89" s="25">
        <f t="shared" ref="W89:W94" si="67">((U89-Q89)/Q89)</f>
        <v>5.9272763389720895E-3</v>
      </c>
      <c r="X89" s="418">
        <v>12764954473.17</v>
      </c>
      <c r="Y89" s="418">
        <v>56030.26</v>
      </c>
      <c r="Z89" s="25">
        <f t="shared" ref="Z89" si="68">((X89-T89)/T89)</f>
        <v>1.0834099538134538E-3</v>
      </c>
      <c r="AA89" s="25">
        <f t="shared" ref="AA89:AA94" si="69">((Y89-U89)/U89)</f>
        <v>2.2158472789689594E-3</v>
      </c>
      <c r="AB89" s="418">
        <v>13022125321.58</v>
      </c>
      <c r="AC89" s="418">
        <v>56487.7</v>
      </c>
      <c r="AD89" s="25">
        <f t="shared" ref="AD89" si="70">((AB89-X89)/X89)</f>
        <v>2.014663263786283E-2</v>
      </c>
      <c r="AE89" s="25">
        <f t="shared" ref="AE89:AE94" si="71">((AC89-Y89)/Y89)</f>
        <v>8.1641598664720649E-3</v>
      </c>
      <c r="AF89" s="418">
        <v>12764670705.879999</v>
      </c>
      <c r="AG89" s="418">
        <v>56513.73</v>
      </c>
      <c r="AH89" s="25">
        <f t="shared" ref="AH89" si="72">((AF89-AB89)/AB89)</f>
        <v>-1.9770552758646257E-2</v>
      </c>
      <c r="AI89" s="25">
        <f t="shared" ref="AI89:AI94" si="73">((AG89-AC89)/AC89)</f>
        <v>4.6080828215710876E-4</v>
      </c>
      <c r="AJ89" s="26"/>
      <c r="AK89" s="26"/>
      <c r="AL89" s="27"/>
      <c r="AM89" s="27"/>
      <c r="AN89" s="28"/>
      <c r="AO89" s="85"/>
      <c r="AP89" s="32"/>
      <c r="AQ89" s="51">
        <v>31507613595.857655</v>
      </c>
      <c r="AR89" s="51">
        <v>11.808257597614354</v>
      </c>
      <c r="AS89" s="31" t="e">
        <f>(#REF!/AQ89)-1</f>
        <v>#REF!</v>
      </c>
      <c r="AT89" s="31" t="e">
        <f>(#REF!/AR89)-1</f>
        <v>#REF!</v>
      </c>
    </row>
    <row r="90" spans="1:46">
      <c r="A90" s="229" t="s">
        <v>180</v>
      </c>
      <c r="B90" s="418">
        <v>80296566128.25</v>
      </c>
      <c r="C90" s="418">
        <v>53741.15</v>
      </c>
      <c r="D90" s="418">
        <v>80480146685.5</v>
      </c>
      <c r="E90" s="418">
        <v>53801.97</v>
      </c>
      <c r="F90" s="25">
        <f>((D101-B90)/B90)</f>
        <v>-0.92707788532105173</v>
      </c>
      <c r="G90" s="25">
        <f t="shared" ref="G90:G96" si="74">((E90-C90)/C90)</f>
        <v>1.1317212229362361E-3</v>
      </c>
      <c r="H90" s="418">
        <v>80543516023.419998</v>
      </c>
      <c r="I90" s="418">
        <v>430.99</v>
      </c>
      <c r="J90" s="25">
        <f>((H101-D90)/D90)</f>
        <v>-0.92533981678076915</v>
      </c>
      <c r="K90" s="25">
        <f t="shared" si="61"/>
        <v>-0.99198932678487428</v>
      </c>
      <c r="L90" s="418">
        <v>80898791827.509995</v>
      </c>
      <c r="M90" s="418">
        <v>432.37</v>
      </c>
      <c r="N90" s="25">
        <f>((L101-H90)/H90)</f>
        <v>-0.92570177061118208</v>
      </c>
      <c r="O90" s="25">
        <f t="shared" si="63"/>
        <v>3.2019304392213168E-3</v>
      </c>
      <c r="P90" s="418">
        <v>81067278007.5</v>
      </c>
      <c r="Q90" s="418">
        <v>54329.98</v>
      </c>
      <c r="R90" s="25">
        <f>((P101-L90)/L90)</f>
        <v>-0.92671488277932568</v>
      </c>
      <c r="S90" s="25">
        <f t="shared" si="65"/>
        <v>124.65622036681546</v>
      </c>
      <c r="T90" s="418">
        <v>76223077928.720001</v>
      </c>
      <c r="U90" s="418">
        <v>54704.95</v>
      </c>
      <c r="V90" s="25">
        <f>((T101-P90)/P90)</f>
        <v>-0.92622359075980465</v>
      </c>
      <c r="W90" s="25">
        <f t="shared" si="67"/>
        <v>6.9017143021218464E-3</v>
      </c>
      <c r="X90" s="418">
        <v>76565528553.770004</v>
      </c>
      <c r="Y90" s="418">
        <v>54796.76</v>
      </c>
      <c r="Z90" s="25">
        <f>((X101-T90)/T90)</f>
        <v>-0.92078211849950931</v>
      </c>
      <c r="AA90" s="25">
        <f t="shared" si="69"/>
        <v>1.6782759147025079E-3</v>
      </c>
      <c r="AB90" s="418">
        <v>75730822090.130005</v>
      </c>
      <c r="AC90" s="418">
        <v>55235.37</v>
      </c>
      <c r="AD90" s="25">
        <f>((AB101-X90)/X90)</f>
        <v>-0.91894947634963531</v>
      </c>
      <c r="AE90" s="25">
        <f t="shared" si="71"/>
        <v>8.0043053640397824E-3</v>
      </c>
      <c r="AF90" s="418">
        <v>75730822090.130005</v>
      </c>
      <c r="AG90" s="418">
        <v>55235.37</v>
      </c>
      <c r="AH90" s="25">
        <f>((AF101-AB90)/AB90)</f>
        <v>-0.91713719595871313</v>
      </c>
      <c r="AI90" s="25">
        <f t="shared" si="73"/>
        <v>0</v>
      </c>
      <c r="AJ90" s="26">
        <f t="shared" si="54"/>
        <v>-0.92349084213249877</v>
      </c>
      <c r="AK90" s="26">
        <f t="shared" si="55"/>
        <v>15.460643623409201</v>
      </c>
      <c r="AL90" s="27">
        <f t="shared" si="56"/>
        <v>-5.9012374988944627E-2</v>
      </c>
      <c r="AM90" s="27">
        <f t="shared" si="57"/>
        <v>2.6642147118404798E-2</v>
      </c>
      <c r="AN90" s="28">
        <f t="shared" si="58"/>
        <v>3.9163786219290021E-3</v>
      </c>
      <c r="AO90" s="85">
        <f t="shared" si="59"/>
        <v>44.123051045612904</v>
      </c>
      <c r="AP90" s="32"/>
      <c r="AQ90" s="42">
        <f>SUM(AQ89:AQ89)</f>
        <v>31507613595.857655</v>
      </c>
      <c r="AR90" s="15"/>
      <c r="AS90" s="31" t="e">
        <f>(#REF!/AQ90)-1</f>
        <v>#REF!</v>
      </c>
      <c r="AT90" s="31" t="e">
        <f>(#REF!/AR90)-1</f>
        <v>#REF!</v>
      </c>
    </row>
    <row r="91" spans="1:46">
      <c r="A91" s="229" t="s">
        <v>132</v>
      </c>
      <c r="B91" s="418">
        <v>6013077104.5200005</v>
      </c>
      <c r="C91" s="418">
        <v>427.6</v>
      </c>
      <c r="D91" s="418">
        <v>6040645874.0500002</v>
      </c>
      <c r="E91" s="432">
        <v>429.18</v>
      </c>
      <c r="F91" s="25">
        <f>((D102-B91)/B91)</f>
        <v>-0.95027109493985618</v>
      </c>
      <c r="G91" s="25">
        <f t="shared" si="74"/>
        <v>3.6950420954162395E-3</v>
      </c>
      <c r="H91" s="418">
        <v>6085070567.9700003</v>
      </c>
      <c r="I91" s="418">
        <v>50591.35</v>
      </c>
      <c r="J91" s="25">
        <f>((H102-D91)/D91)</f>
        <v>-0.95123951307502819</v>
      </c>
      <c r="K91" s="25">
        <f t="shared" si="61"/>
        <v>116.87909501840718</v>
      </c>
      <c r="L91" s="418">
        <v>6092517995.4300003</v>
      </c>
      <c r="M91" s="418">
        <v>50631.09</v>
      </c>
      <c r="N91" s="25">
        <f>((L102-H91)/H91)</f>
        <v>-0.95008422676003101</v>
      </c>
      <c r="O91" s="25">
        <f t="shared" si="63"/>
        <v>7.8550977588061918E-4</v>
      </c>
      <c r="P91" s="418">
        <v>6131966208.4200001</v>
      </c>
      <c r="Q91" s="432">
        <v>434.28</v>
      </c>
      <c r="R91" s="25">
        <f>((P102-L91)/L91)</f>
        <v>-0.9486977243999194</v>
      </c>
      <c r="S91" s="25">
        <f t="shared" si="65"/>
        <v>-0.99142266145168911</v>
      </c>
      <c r="T91" s="418">
        <v>5975303717.8999996</v>
      </c>
      <c r="U91" s="418">
        <v>435.56</v>
      </c>
      <c r="V91" s="25">
        <f>((T102-P91)/P91)</f>
        <v>-0.94902776260071131</v>
      </c>
      <c r="W91" s="25">
        <f t="shared" si="67"/>
        <v>2.9474072027264198E-3</v>
      </c>
      <c r="X91" s="418">
        <v>5868842936.6599998</v>
      </c>
      <c r="Y91" s="418">
        <v>437.18</v>
      </c>
      <c r="Z91" s="25">
        <f>((X102-T91)/T91)</f>
        <v>-0.94817970734568413</v>
      </c>
      <c r="AA91" s="25">
        <f t="shared" si="69"/>
        <v>3.7193498025530456E-3</v>
      </c>
      <c r="AB91" s="418">
        <v>5898328148.3800001</v>
      </c>
      <c r="AC91" s="418">
        <v>438.35</v>
      </c>
      <c r="AD91" s="25">
        <f>((AB102-X91)/X91)</f>
        <v>-0.94594224883268851</v>
      </c>
      <c r="AE91" s="25">
        <f t="shared" si="71"/>
        <v>2.6762431950226816E-3</v>
      </c>
      <c r="AF91" s="418">
        <v>5961516667.3900003</v>
      </c>
      <c r="AG91" s="418">
        <v>439.76</v>
      </c>
      <c r="AH91" s="25">
        <f>((AF102-AB91)/AB91)</f>
        <v>-0.9448082479186225</v>
      </c>
      <c r="AI91" s="25">
        <f t="shared" si="73"/>
        <v>3.2166077335461802E-3</v>
      </c>
      <c r="AJ91" s="26">
        <f t="shared" si="54"/>
        <v>-0.94853131573406757</v>
      </c>
      <c r="AK91" s="26">
        <f t="shared" si="55"/>
        <v>14.48808906459508</v>
      </c>
      <c r="AL91" s="27">
        <f t="shared" si="56"/>
        <v>-1.3099461267863899E-2</v>
      </c>
      <c r="AM91" s="27">
        <f t="shared" si="57"/>
        <v>2.4651661307609825E-2</v>
      </c>
      <c r="AN91" s="28">
        <f t="shared" si="58"/>
        <v>2.1952864554218841E-3</v>
      </c>
      <c r="AO91" s="85">
        <f t="shared" si="59"/>
        <v>41.37367697939348</v>
      </c>
      <c r="AP91" s="32"/>
      <c r="AQ91" s="42"/>
      <c r="AR91" s="15"/>
      <c r="AS91" s="31" t="e">
        <f>(#REF!/AQ91)-1</f>
        <v>#REF!</v>
      </c>
      <c r="AT91" s="31" t="e">
        <f>(#REF!/AR91)-1</f>
        <v>#REF!</v>
      </c>
    </row>
    <row r="92" spans="1:46">
      <c r="A92" s="229" t="s">
        <v>140</v>
      </c>
      <c r="B92" s="374">
        <v>676571492.85000002</v>
      </c>
      <c r="C92" s="418">
        <v>50491.35</v>
      </c>
      <c r="D92" s="418">
        <v>677487217.28999996</v>
      </c>
      <c r="E92" s="418">
        <v>50544.58</v>
      </c>
      <c r="F92" s="25">
        <f>((D103-B92)/B92)</f>
        <v>1.8487831160904635</v>
      </c>
      <c r="G92" s="25">
        <f t="shared" si="74"/>
        <v>1.0542399836804364E-3</v>
      </c>
      <c r="H92" s="418">
        <v>677859928.52999997</v>
      </c>
      <c r="I92" s="418">
        <f>105.7618*429.18</f>
        <v>45390.849323999995</v>
      </c>
      <c r="J92" s="25">
        <f>((H103-D92)/D92)</f>
        <v>1.8659982842289711</v>
      </c>
      <c r="K92" s="25">
        <f t="shared" si="61"/>
        <v>-0.10196406174509723</v>
      </c>
      <c r="L92" s="418">
        <v>678467608.47000003</v>
      </c>
      <c r="M92" s="418">
        <v>45831.929303999998</v>
      </c>
      <c r="N92" s="25">
        <f>((L103-H92)/H92)</f>
        <v>1.9090780001740844</v>
      </c>
      <c r="O92" s="25">
        <f t="shared" si="63"/>
        <v>9.7173766644367519E-3</v>
      </c>
      <c r="P92" s="418">
        <v>665302514.00999999</v>
      </c>
      <c r="Q92" s="418">
        <v>49729.440000000002</v>
      </c>
      <c r="R92" s="25">
        <f>((P103-L92)/L92)</f>
        <v>1.8949558556169237</v>
      </c>
      <c r="S92" s="25">
        <f t="shared" si="65"/>
        <v>8.5039202040745165E-2</v>
      </c>
      <c r="T92" s="418">
        <v>669291951.26999998</v>
      </c>
      <c r="U92" s="418">
        <v>48371.040000000001</v>
      </c>
      <c r="V92" s="25">
        <f>((T103-P92)/P92)</f>
        <v>1.8682796984084706</v>
      </c>
      <c r="W92" s="25">
        <f t="shared" si="67"/>
        <v>-2.73158113182051E-2</v>
      </c>
      <c r="X92" s="418">
        <v>707268396.48000002</v>
      </c>
      <c r="Y92" s="418">
        <v>49173.48</v>
      </c>
      <c r="Z92" s="25">
        <f>((X103-T92)/T92)</f>
        <v>1.8093468971203517</v>
      </c>
      <c r="AA92" s="25">
        <f t="shared" si="69"/>
        <v>1.6589264981691571E-2</v>
      </c>
      <c r="AB92" s="418">
        <v>711729587.75999999</v>
      </c>
      <c r="AC92" s="418">
        <v>49490.03</v>
      </c>
      <c r="AD92" s="25">
        <f>((AB103-X92)/X92)</f>
        <v>1.4819112293681262</v>
      </c>
      <c r="AE92" s="25">
        <f t="shared" si="71"/>
        <v>6.4374130120543761E-3</v>
      </c>
      <c r="AF92" s="418">
        <v>712230424.13999999</v>
      </c>
      <c r="AG92" s="418">
        <v>49538.2</v>
      </c>
      <c r="AH92" s="25">
        <f>((AF103-AB92)/AB92)</f>
        <v>1.5488474525280795</v>
      </c>
      <c r="AI92" s="25">
        <f t="shared" si="73"/>
        <v>9.7332735502480509E-4</v>
      </c>
      <c r="AJ92" s="26">
        <f t="shared" si="54"/>
        <v>1.7784000666919337</v>
      </c>
      <c r="AK92" s="26">
        <f t="shared" si="55"/>
        <v>-1.1836311282086513E-3</v>
      </c>
      <c r="AL92" s="27">
        <f t="shared" si="56"/>
        <v>5.1282453695547903E-2</v>
      </c>
      <c r="AM92" s="27">
        <f t="shared" si="57"/>
        <v>-1.9910740182231303E-2</v>
      </c>
      <c r="AN92" s="28">
        <f t="shared" si="58"/>
        <v>0.16601432099479604</v>
      </c>
      <c r="AO92" s="85">
        <f t="shared" si="59"/>
        <v>5.1791355669120603E-2</v>
      </c>
      <c r="AP92" s="32"/>
      <c r="AQ92" s="30">
        <v>885354617.76999998</v>
      </c>
      <c r="AR92" s="30">
        <v>1763.14</v>
      </c>
      <c r="AS92" s="31" t="e">
        <f>(#REF!/AQ92)-1</f>
        <v>#REF!</v>
      </c>
      <c r="AT92" s="31" t="e">
        <f>(#REF!/AR92)-1</f>
        <v>#REF!</v>
      </c>
    </row>
    <row r="93" spans="1:46">
      <c r="A93" s="229" t="s">
        <v>158</v>
      </c>
      <c r="B93" s="418">
        <v>747029241.22000003</v>
      </c>
      <c r="C93" s="418">
        <f>105.5341*427.6</f>
        <v>45126.381159999997</v>
      </c>
      <c r="D93" s="418">
        <v>745374935.85000002</v>
      </c>
      <c r="E93" s="418">
        <f>105.649 *429.18</f>
        <v>45342.437819999999</v>
      </c>
      <c r="F93" s="25">
        <f>((D104-B93)/B93)</f>
        <v>-0.87906532930028325</v>
      </c>
      <c r="G93" s="25">
        <f t="shared" si="74"/>
        <v>4.7878126817648414E-3</v>
      </c>
      <c r="H93" s="418">
        <v>744988416.34000003</v>
      </c>
      <c r="I93" s="418">
        <f>1.0601*430.99</f>
        <v>456.89249900000004</v>
      </c>
      <c r="J93" s="25">
        <f>((H104-D93)/D93)</f>
        <v>-0.88071815743494186</v>
      </c>
      <c r="K93" s="25">
        <f t="shared" si="61"/>
        <v>-0.98992351269656542</v>
      </c>
      <c r="L93" s="418">
        <v>752661062.55999994</v>
      </c>
      <c r="M93" s="418">
        <v>470.20237500000002</v>
      </c>
      <c r="N93" s="25">
        <f>((L104-H93)/H93)</f>
        <v>-0.88661233675954476</v>
      </c>
      <c r="O93" s="25">
        <f t="shared" si="63"/>
        <v>2.913130775648819E-2</v>
      </c>
      <c r="P93" s="418">
        <v>758374367.12</v>
      </c>
      <c r="Q93" s="418">
        <v>46085.114792</v>
      </c>
      <c r="R93" s="25">
        <f>((P104-L93)/L93)</f>
        <v>-0.88145259312801616</v>
      </c>
      <c r="S93" s="25">
        <f t="shared" si="65"/>
        <v>97.011233550234621</v>
      </c>
      <c r="T93" s="418">
        <v>748712473.40999997</v>
      </c>
      <c r="U93" s="418">
        <v>46270.675448000002</v>
      </c>
      <c r="V93" s="25">
        <f>((T104-P93)/P93)</f>
        <v>-0.88628892290032446</v>
      </c>
      <c r="W93" s="25">
        <f t="shared" si="67"/>
        <v>4.0264770270728124E-3</v>
      </c>
      <c r="X93" s="418">
        <v>750726154.34000003</v>
      </c>
      <c r="Y93" s="418">
        <f>106.2318*437</f>
        <v>46423.296600000001</v>
      </c>
      <c r="Z93" s="25">
        <f>((X104-T93)/T93)</f>
        <v>-0.89030717251717817</v>
      </c>
      <c r="AA93" s="25">
        <f t="shared" si="69"/>
        <v>3.2984422752055718E-3</v>
      </c>
      <c r="AB93" s="418">
        <v>755934212.65999997</v>
      </c>
      <c r="AC93" s="418">
        <f>106.3507*438.85</f>
        <v>46672.004695000003</v>
      </c>
      <c r="AD93" s="25">
        <f>((AB104-X93)/X93)</f>
        <v>-0.88511939477342283</v>
      </c>
      <c r="AE93" s="25">
        <f t="shared" si="71"/>
        <v>5.3573984015603442E-3</v>
      </c>
      <c r="AF93" s="418">
        <v>758268224.58000004</v>
      </c>
      <c r="AG93" s="418">
        <f>106.3375*440.26</f>
        <v>46816.147750000004</v>
      </c>
      <c r="AH93" s="25">
        <f>((AF104-AB93)/AB93)</f>
        <v>-0.88280121235914011</v>
      </c>
      <c r="AI93" s="25">
        <f t="shared" si="73"/>
        <v>3.0884264762563881E-3</v>
      </c>
      <c r="AJ93" s="26">
        <f t="shared" si="54"/>
        <v>-0.88404563989660645</v>
      </c>
      <c r="AK93" s="26">
        <f t="shared" si="55"/>
        <v>12.00887498776955</v>
      </c>
      <c r="AL93" s="27">
        <f t="shared" si="56"/>
        <v>1.7297722407712778E-2</v>
      </c>
      <c r="AM93" s="27">
        <f t="shared" si="57"/>
        <v>3.250177980836242E-2</v>
      </c>
      <c r="AN93" s="28">
        <f t="shared" si="58"/>
        <v>3.7057506724316588E-3</v>
      </c>
      <c r="AO93" s="85">
        <f t="shared" si="59"/>
        <v>34.347916744090305</v>
      </c>
      <c r="AP93" s="32"/>
      <c r="AQ93" s="35">
        <v>113791197</v>
      </c>
      <c r="AR93" s="34">
        <v>81.52</v>
      </c>
      <c r="AS93" s="31" t="e">
        <f>(#REF!/AQ93)-1</f>
        <v>#REF!</v>
      </c>
      <c r="AT93" s="31" t="e">
        <f>(#REF!/AR93)-1</f>
        <v>#REF!</v>
      </c>
    </row>
    <row r="94" spans="1:46">
      <c r="A94" s="229" t="s">
        <v>159</v>
      </c>
      <c r="B94" s="418">
        <v>4583494536.1000004</v>
      </c>
      <c r="C94" s="418">
        <v>463.65</v>
      </c>
      <c r="D94" s="418">
        <f>10678001.52*429.18</f>
        <v>4582784692.3535995</v>
      </c>
      <c r="E94" s="418">
        <f>1.0854*429.18</f>
        <v>465.83197199999995</v>
      </c>
      <c r="F94" s="25">
        <f>((D106-B94)/B94)</f>
        <v>-0.36148939776733779</v>
      </c>
      <c r="G94" s="25">
        <f t="shared" si="74"/>
        <v>4.7060757036557176E-3</v>
      </c>
      <c r="H94" s="418">
        <f>10740419.6*430.99</f>
        <v>4629013443.4040003</v>
      </c>
      <c r="I94" s="418">
        <v>44648.341452000001</v>
      </c>
      <c r="J94" s="25">
        <f>((H106-D94)/D94)</f>
        <v>-0.36938703864145767</v>
      </c>
      <c r="K94" s="25">
        <f t="shared" si="61"/>
        <v>94.846451372384564</v>
      </c>
      <c r="L94" s="418">
        <v>4585450783.7333002</v>
      </c>
      <c r="M94" s="418">
        <v>44831.523447</v>
      </c>
      <c r="N94" s="25">
        <f>((L106-H94)/H94)</f>
        <v>-0.37472648062002895</v>
      </c>
      <c r="O94" s="25">
        <f t="shared" si="63"/>
        <v>4.102772668430071E-3</v>
      </c>
      <c r="P94" s="418">
        <v>4531978947.342</v>
      </c>
      <c r="Q94" s="418">
        <v>472.75720799999999</v>
      </c>
      <c r="R94" s="25">
        <f>((P106-L94)/L94)</f>
        <v>-0.34863834560945506</v>
      </c>
      <c r="S94" s="25">
        <f t="shared" si="65"/>
        <v>-0.98945480386008078</v>
      </c>
      <c r="T94" s="418">
        <f>10432053.1*435.56</f>
        <v>4543785048.2360001</v>
      </c>
      <c r="U94" s="418">
        <f>1.0896*435.56</f>
        <v>474.58617599999997</v>
      </c>
      <c r="V94" s="25">
        <f>((T106-P94)/P94)</f>
        <v>-0.32525347349274952</v>
      </c>
      <c r="W94" s="25">
        <f t="shared" si="67"/>
        <v>3.8687257836584376E-3</v>
      </c>
      <c r="X94" s="418">
        <v>4588472495.2200003</v>
      </c>
      <c r="Y94" s="418">
        <f>1.0902*437</f>
        <v>476.41740000000004</v>
      </c>
      <c r="Z94" s="25">
        <f>((X106-T94)/T94)</f>
        <v>-0.40118630431818947</v>
      </c>
      <c r="AA94" s="25">
        <f t="shared" si="69"/>
        <v>3.8585700397646585E-3</v>
      </c>
      <c r="AB94" s="418">
        <f>10721049.86*438.35</f>
        <v>4699572206.1309996</v>
      </c>
      <c r="AC94" s="418">
        <f>1.0912*438.35</f>
        <v>478.32751999999999</v>
      </c>
      <c r="AD94" s="25">
        <f>((AB106-X94)/X94)</f>
        <v>-0.42086602219890823</v>
      </c>
      <c r="AE94" s="25">
        <f t="shared" si="71"/>
        <v>4.0093413884546396E-3</v>
      </c>
      <c r="AF94" s="418">
        <v>4686364872.7271996</v>
      </c>
      <c r="AG94" s="418">
        <f>1.0922*439.76</f>
        <v>480.30587200000002</v>
      </c>
      <c r="AH94" s="25">
        <f>((AF106-AB94)/AB94)</f>
        <v>-0.43370717482855836</v>
      </c>
      <c r="AI94" s="25">
        <f t="shared" si="73"/>
        <v>4.1359777919531566E-3</v>
      </c>
      <c r="AJ94" s="26">
        <f t="shared" si="54"/>
        <v>-0.37940677968458564</v>
      </c>
      <c r="AK94" s="26">
        <f t="shared" si="55"/>
        <v>11.735209753987549</v>
      </c>
      <c r="AL94" s="27">
        <f t="shared" si="56"/>
        <v>2.2602017621823709E-2</v>
      </c>
      <c r="AM94" s="27">
        <f t="shared" si="57"/>
        <v>3.1071074700729371E-2</v>
      </c>
      <c r="AN94" s="28">
        <f t="shared" si="58"/>
        <v>3.6770250955930416E-2</v>
      </c>
      <c r="AO94" s="85">
        <f t="shared" si="59"/>
        <v>33.583812590929966</v>
      </c>
      <c r="AP94" s="32"/>
      <c r="AQ94" s="30">
        <v>1066913090.3099999</v>
      </c>
      <c r="AR94" s="34">
        <v>1.1691</v>
      </c>
      <c r="AS94" s="31" t="e">
        <f>(#REF!/AQ94)-1</f>
        <v>#REF!</v>
      </c>
      <c r="AT94" s="31" t="e">
        <f>(#REF!/AR94)-1</f>
        <v>#REF!</v>
      </c>
    </row>
    <row r="95" spans="1:46" s="347" customFormat="1">
      <c r="A95" s="240" t="s">
        <v>190</v>
      </c>
      <c r="B95" s="418">
        <v>867058580.98000002</v>
      </c>
      <c r="C95" s="418">
        <v>44229.96</v>
      </c>
      <c r="D95" s="418">
        <v>870834509.87040007</v>
      </c>
      <c r="E95" s="418">
        <v>44422.595703999999</v>
      </c>
      <c r="F95" s="25">
        <f>((D95-B95)/B95)</f>
        <v>4.3548717159713453E-3</v>
      </c>
      <c r="G95" s="25">
        <f t="shared" si="74"/>
        <v>4.3553216869289561E-3</v>
      </c>
      <c r="H95" s="418">
        <v>875260149.30630004</v>
      </c>
      <c r="I95" s="418">
        <f>97.49*431.09</f>
        <v>42026.964099999997</v>
      </c>
      <c r="J95" s="25">
        <f>((H95-D95)/D95)</f>
        <v>5.0820671272646381E-3</v>
      </c>
      <c r="K95" s="25">
        <f>((I95-E95)/E95)</f>
        <v>-5.3928222023826695E-2</v>
      </c>
      <c r="L95" s="418">
        <v>877080882.33360004</v>
      </c>
      <c r="M95" s="418">
        <f>97.58*432.87</f>
        <v>42239.454599999997</v>
      </c>
      <c r="N95" s="25">
        <f>((L95-H95)/H95)</f>
        <v>2.0802192682290496E-3</v>
      </c>
      <c r="O95" s="25">
        <f>((M95-I95)/I95)</f>
        <v>5.0560516218681592E-3</v>
      </c>
      <c r="P95" s="418">
        <v>881700196.72360003</v>
      </c>
      <c r="Q95" s="418">
        <v>45067.642635999997</v>
      </c>
      <c r="R95" s="25">
        <f>((P95-L95)/L95)</f>
        <v>5.2666914569037626E-3</v>
      </c>
      <c r="S95" s="25">
        <f>((Q95-M95)/M95)</f>
        <v>6.6956073717864717E-2</v>
      </c>
      <c r="T95" s="418">
        <v>913571309.80379999</v>
      </c>
      <c r="U95" s="418">
        <v>45236.908005999998</v>
      </c>
      <c r="V95" s="25">
        <f>((T95-P95)/P95)</f>
        <v>3.6147335793541936E-2</v>
      </c>
      <c r="W95" s="25">
        <f>((U95-Q95)/Q95)</f>
        <v>3.7558070513497846E-3</v>
      </c>
      <c r="X95" s="418">
        <v>905552471.25</v>
      </c>
      <c r="Y95" s="418">
        <v>45424.793750000004</v>
      </c>
      <c r="Z95" s="25">
        <f>((X95-T95)/T95)</f>
        <v>-8.7774632015557991E-3</v>
      </c>
      <c r="AA95" s="25">
        <f>((Y95-U95)/U95)</f>
        <v>4.1533728161766998E-3</v>
      </c>
      <c r="AB95" s="418">
        <v>909194645.14350009</v>
      </c>
      <c r="AC95" s="418">
        <v>45607.486250000002</v>
      </c>
      <c r="AD95" s="25">
        <f>((AB95-X95)/X95)</f>
        <v>4.0220462194449445E-3</v>
      </c>
      <c r="AE95" s="25">
        <f>((AC95-Y95)/Y95)</f>
        <v>4.0218674630745545E-3</v>
      </c>
      <c r="AF95" s="418">
        <v>912546876.59619999</v>
      </c>
      <c r="AG95" s="418">
        <v>45775.637266000005</v>
      </c>
      <c r="AH95" s="25">
        <f>((AF95-AB95)/AB95)</f>
        <v>3.6870338717962972E-3</v>
      </c>
      <c r="AI95" s="25">
        <f>((AG95-AC95)/AC95)</f>
        <v>3.6869169916156786E-3</v>
      </c>
      <c r="AJ95" s="26">
        <f t="shared" si="54"/>
        <v>6.4828502814495209E-3</v>
      </c>
      <c r="AK95" s="26">
        <f t="shared" si="55"/>
        <v>4.7571486656314815E-3</v>
      </c>
      <c r="AL95" s="27">
        <f t="shared" si="56"/>
        <v>4.7899303774729445E-2</v>
      </c>
      <c r="AM95" s="27">
        <f t="shared" si="57"/>
        <v>3.0458408396836931E-2</v>
      </c>
      <c r="AN95" s="28">
        <f t="shared" si="58"/>
        <v>1.2840136306964933E-2</v>
      </c>
      <c r="AO95" s="85">
        <f t="shared" si="59"/>
        <v>3.2328631898714981E-2</v>
      </c>
      <c r="AP95" s="32"/>
      <c r="AQ95" s="30"/>
      <c r="AR95" s="34"/>
      <c r="AS95" s="31"/>
      <c r="AT95" s="31"/>
    </row>
    <row r="96" spans="1:46">
      <c r="A96" s="240" t="s">
        <v>262</v>
      </c>
      <c r="B96" s="418">
        <f>76901.14*428.1</f>
        <v>32921378.034000002</v>
      </c>
      <c r="C96" s="418">
        <f>97.31*428.1</f>
        <v>41658.411</v>
      </c>
      <c r="D96" s="418">
        <f>76972.77*429.68</f>
        <v>33073659.813600004</v>
      </c>
      <c r="E96" s="418">
        <f>97.4*429.68</f>
        <v>41850.832000000002</v>
      </c>
      <c r="F96" s="25">
        <f>((D96-B96)/B96)</f>
        <v>4.6256198462509921E-3</v>
      </c>
      <c r="G96" s="25">
        <f t="shared" si="74"/>
        <v>4.6190191939870697E-3</v>
      </c>
      <c r="H96" s="418">
        <f>77044.39*431.09</f>
        <v>33213066.085099999</v>
      </c>
      <c r="I96" s="98"/>
      <c r="J96" s="25">
        <f>((H96-D96)/D96)</f>
        <v>4.2150240489161345E-3</v>
      </c>
      <c r="K96" s="25">
        <f>((I96-E96)/E96)</f>
        <v>-1</v>
      </c>
      <c r="L96" s="418">
        <f>77116.01*432.87</f>
        <v>33381207.248699997</v>
      </c>
      <c r="M96" s="98"/>
      <c r="N96" s="25">
        <f>((L96-H96)/H96)</f>
        <v>5.0625004981226058E-3</v>
      </c>
      <c r="O96" s="25" t="e">
        <f>((M96-I96)/I96)</f>
        <v>#DIV/0!</v>
      </c>
      <c r="P96" s="418">
        <f>77187.63*434.78</f>
        <v>33559637.771399997</v>
      </c>
      <c r="Q96" s="418">
        <f>97.67*434.78</f>
        <v>42464.962599999999</v>
      </c>
      <c r="R96" s="25">
        <f>((P96-L96)/L96)</f>
        <v>5.3452387557657724E-3</v>
      </c>
      <c r="S96" s="25" t="e">
        <f>((Q96-M96)/M96)</f>
        <v>#DIV/0!</v>
      </c>
      <c r="T96" s="418">
        <f>77084.71*435.56</f>
        <v>33575016.287600003</v>
      </c>
      <c r="U96" s="418">
        <f>97.67*435.56</f>
        <v>42541.145199999999</v>
      </c>
      <c r="V96" s="25">
        <f>((T96-P96)/P96)</f>
        <v>4.5824440373166958E-4</v>
      </c>
      <c r="W96" s="25">
        <f>((U96-Q96)/Q96)</f>
        <v>1.7940107640645865E-3</v>
      </c>
      <c r="X96" s="418">
        <f>77139.92*437</f>
        <v>33710145.039999999</v>
      </c>
      <c r="Y96" s="418">
        <f>97.61*437</f>
        <v>42655.57</v>
      </c>
      <c r="Z96" s="25">
        <f>((X96-T96)/T96)</f>
        <v>4.0246816633683052E-3</v>
      </c>
      <c r="AA96" s="25">
        <f>((Y96-U96)/U96)</f>
        <v>2.689744233777719E-3</v>
      </c>
      <c r="AB96" s="418">
        <f>77195.11*438.35</f>
        <v>33838476.468500003</v>
      </c>
      <c r="AC96" s="418">
        <f>97.68*438.35</f>
        <v>42818.028000000006</v>
      </c>
      <c r="AD96" s="25">
        <f>((AB96-X96)/X96)</f>
        <v>3.8069082274112967E-3</v>
      </c>
      <c r="AE96" s="25">
        <f>((AC96-Y96)/Y96)</f>
        <v>3.8085999085232243E-3</v>
      </c>
      <c r="AF96" s="418">
        <f>77250.39*440.26</f>
        <v>34010256.701399997</v>
      </c>
      <c r="AG96" s="418">
        <f>97.75*440.26</f>
        <v>43035.415000000001</v>
      </c>
      <c r="AH96" s="25">
        <f>((AF96-AB96)/AB96)</f>
        <v>5.0764765683201677E-3</v>
      </c>
      <c r="AI96" s="25">
        <f>((AG96-AC96)/AC96)</f>
        <v>5.0769970069615335E-3</v>
      </c>
      <c r="AJ96" s="26">
        <f t="shared" si="54"/>
        <v>4.0768367514858678E-3</v>
      </c>
      <c r="AK96" s="26" t="e">
        <f t="shared" si="55"/>
        <v>#DIV/0!</v>
      </c>
      <c r="AL96" s="27">
        <f t="shared" si="56"/>
        <v>2.8318513677608223E-2</v>
      </c>
      <c r="AM96" s="27">
        <f t="shared" si="57"/>
        <v>2.8304885312674277E-2</v>
      </c>
      <c r="AN96" s="28">
        <f t="shared" si="58"/>
        <v>1.5615791999546804E-3</v>
      </c>
      <c r="AO96" s="85" t="e">
        <f t="shared" si="59"/>
        <v>#DIV/0!</v>
      </c>
      <c r="AP96" s="32"/>
      <c r="AQ96" s="30">
        <v>4173976375.3699999</v>
      </c>
      <c r="AR96" s="34">
        <v>299.53579999999999</v>
      </c>
      <c r="AS96" s="31" t="e">
        <f>(#REF!/AQ96)-1</f>
        <v>#REF!</v>
      </c>
      <c r="AT96" s="31" t="e">
        <f>(#REF!/AR96)-1</f>
        <v>#REF!</v>
      </c>
    </row>
    <row r="97" spans="1:46" ht="6.75" customHeight="1">
      <c r="A97" s="231"/>
      <c r="B97" s="98"/>
      <c r="C97" s="98"/>
      <c r="D97" s="98"/>
      <c r="E97" s="98"/>
      <c r="F97" s="25"/>
      <c r="G97" s="25"/>
      <c r="H97" s="98"/>
      <c r="I97" s="98"/>
      <c r="J97" s="25"/>
      <c r="K97" s="25"/>
      <c r="L97" s="98"/>
      <c r="M97" s="98"/>
      <c r="N97" s="25"/>
      <c r="O97" s="25"/>
      <c r="P97" s="98"/>
      <c r="Q97" s="98"/>
      <c r="R97" s="25"/>
      <c r="S97" s="25"/>
      <c r="T97" s="98"/>
      <c r="U97" s="98"/>
      <c r="V97" s="25"/>
      <c r="W97" s="25"/>
      <c r="X97" s="98"/>
      <c r="Y97" s="98"/>
      <c r="Z97" s="25"/>
      <c r="AA97" s="25"/>
      <c r="AB97" s="98"/>
      <c r="AC97" s="98"/>
      <c r="AD97" s="25"/>
      <c r="AE97" s="25"/>
      <c r="AF97" s="98"/>
      <c r="AG97" s="98"/>
      <c r="AH97" s="25"/>
      <c r="AI97" s="25"/>
      <c r="AJ97" s="26"/>
      <c r="AK97" s="26"/>
      <c r="AL97" s="27"/>
      <c r="AM97" s="27"/>
      <c r="AN97" s="28"/>
      <c r="AO97" s="85"/>
      <c r="AP97" s="32"/>
      <c r="AQ97" s="52">
        <v>4131236617.7600002</v>
      </c>
      <c r="AR97" s="50">
        <v>103.24</v>
      </c>
      <c r="AS97" s="31" t="e">
        <f>(#REF!/AQ97)-1</f>
        <v>#REF!</v>
      </c>
      <c r="AT97" s="31" t="e">
        <f>(#REF!/AR97)-1</f>
        <v>#REF!</v>
      </c>
    </row>
    <row r="98" spans="1:46">
      <c r="A98" s="227" t="s">
        <v>217</v>
      </c>
      <c r="B98" s="98"/>
      <c r="C98" s="98"/>
      <c r="D98" s="98"/>
      <c r="E98" s="98"/>
      <c r="F98" s="25"/>
      <c r="G98" s="25"/>
      <c r="H98" s="98"/>
      <c r="I98" s="98"/>
      <c r="J98" s="25"/>
      <c r="K98" s="25"/>
      <c r="L98" s="98"/>
      <c r="M98" s="98"/>
      <c r="N98" s="25"/>
      <c r="O98" s="25"/>
      <c r="P98" s="98"/>
      <c r="Q98" s="98"/>
      <c r="R98" s="25"/>
      <c r="S98" s="25"/>
      <c r="T98" s="98"/>
      <c r="U98" s="98"/>
      <c r="V98" s="25"/>
      <c r="W98" s="25"/>
      <c r="X98" s="98"/>
      <c r="Y98" s="98"/>
      <c r="Z98" s="25"/>
      <c r="AA98" s="25"/>
      <c r="AB98" s="98"/>
      <c r="AC98" s="98"/>
      <c r="AD98" s="25"/>
      <c r="AE98" s="25"/>
      <c r="AF98" s="98"/>
      <c r="AG98" s="98"/>
      <c r="AH98" s="25"/>
      <c r="AI98" s="25"/>
      <c r="AJ98" s="26"/>
      <c r="AK98" s="26"/>
      <c r="AL98" s="27"/>
      <c r="AM98" s="27"/>
      <c r="AN98" s="28"/>
      <c r="AO98" s="85"/>
      <c r="AP98" s="32"/>
      <c r="AQ98" s="47">
        <v>2931134847.0043802</v>
      </c>
      <c r="AR98" s="51">
        <v>2254.1853324818899</v>
      </c>
      <c r="AS98" s="31" t="e">
        <f>(#REF!/AQ98)-1</f>
        <v>#REF!</v>
      </c>
      <c r="AT98" s="31" t="e">
        <f>(#REF!/AR98)-1</f>
        <v>#REF!</v>
      </c>
    </row>
    <row r="99" spans="1:46">
      <c r="A99" s="229" t="s">
        <v>101</v>
      </c>
      <c r="B99" s="418">
        <v>188406824277.67001</v>
      </c>
      <c r="C99" s="417">
        <v>583.80999999999995</v>
      </c>
      <c r="D99" s="418">
        <v>188423774742.29999</v>
      </c>
      <c r="E99" s="417">
        <v>583.70000000000005</v>
      </c>
      <c r="F99" s="25">
        <f t="shared" ref="F99:G106" si="75">((D99-B99)/B99)</f>
        <v>8.9967360232096093E-5</v>
      </c>
      <c r="G99" s="25">
        <f t="shared" si="75"/>
        <v>-1.8841746458590975E-4</v>
      </c>
      <c r="H99" s="418">
        <v>188673198755.41</v>
      </c>
      <c r="I99" s="417">
        <v>583.80999999999995</v>
      </c>
      <c r="J99" s="25">
        <f>((H99-D99)/D99)</f>
        <v>1.3237396047878968E-3</v>
      </c>
      <c r="K99" s="25">
        <f t="shared" ref="K99:K106" si="76">((I99-E99)/E99)</f>
        <v>1.8845297241716627E-4</v>
      </c>
      <c r="L99" s="418">
        <v>189190968884.79999</v>
      </c>
      <c r="M99" s="417">
        <v>584.75</v>
      </c>
      <c r="N99" s="25">
        <f>((L99-H99)/H99)</f>
        <v>2.7442696302679695E-3</v>
      </c>
      <c r="O99" s="25">
        <f t="shared" ref="O99:O106" si="77">((M99-I99)/I99)</f>
        <v>1.6101128791902411E-3</v>
      </c>
      <c r="P99" s="418">
        <v>186817910289.42001</v>
      </c>
      <c r="Q99" s="417">
        <v>590.38</v>
      </c>
      <c r="R99" s="25">
        <f>((P99-L99)/L99)</f>
        <v>-1.254319172510264E-2</v>
      </c>
      <c r="S99" s="25">
        <f t="shared" ref="S99:S106" si="78">((Q99-M99)/M99)</f>
        <v>9.6280461735784445E-3</v>
      </c>
      <c r="T99" s="418">
        <v>185353177201.20001</v>
      </c>
      <c r="U99" s="417">
        <v>594.14</v>
      </c>
      <c r="V99" s="25">
        <f>((T99-P99)/P99)</f>
        <v>-7.840431819148513E-3</v>
      </c>
      <c r="W99" s="25">
        <f t="shared" ref="W99:W106" si="79">((U99-Q99)/Q99)</f>
        <v>6.3687794301974842E-3</v>
      </c>
      <c r="X99" s="418">
        <v>183499033325.07999</v>
      </c>
      <c r="Y99" s="417">
        <v>595.19000000000005</v>
      </c>
      <c r="Z99" s="25">
        <f>((X99-T99)/T99)</f>
        <v>-1.0003302366418899E-2</v>
      </c>
      <c r="AA99" s="25">
        <f t="shared" ref="AA99:AA106" si="80">((Y99-U99)/U99)</f>
        <v>1.7672602416939917E-3</v>
      </c>
      <c r="AB99" s="418">
        <v>184023639216.23999</v>
      </c>
      <c r="AC99" s="417">
        <v>599.35</v>
      </c>
      <c r="AD99" s="25">
        <f>((AB99-X99)/X99)</f>
        <v>2.8589027508969574E-3</v>
      </c>
      <c r="AE99" s="25">
        <f t="shared" ref="AE99:AE106" si="81">((AC99-Y99)/Y99)</f>
        <v>6.9893647406709921E-3</v>
      </c>
      <c r="AF99" s="418">
        <v>183520720316.34</v>
      </c>
      <c r="AG99" s="417">
        <v>601.83000000000004</v>
      </c>
      <c r="AH99" s="25">
        <f>((AF99-AB99)/AB99)</f>
        <v>-2.7329037836765677E-3</v>
      </c>
      <c r="AI99" s="25">
        <f t="shared" ref="AI99:AI106" si="82">((AG99-AC99)/AC99)</f>
        <v>4.1378159672979366E-3</v>
      </c>
      <c r="AJ99" s="26">
        <f t="shared" si="54"/>
        <v>-3.2628687935202121E-3</v>
      </c>
      <c r="AK99" s="26">
        <f t="shared" si="55"/>
        <v>3.8126768675575428E-3</v>
      </c>
      <c r="AL99" s="27">
        <f t="shared" si="56"/>
        <v>-2.6021421302411078E-2</v>
      </c>
      <c r="AM99" s="27">
        <f t="shared" si="57"/>
        <v>3.1060476272057554E-2</v>
      </c>
      <c r="AN99" s="28">
        <f t="shared" si="58"/>
        <v>6.0784522276680596E-3</v>
      </c>
      <c r="AO99" s="85">
        <f t="shared" si="59"/>
        <v>3.5602570883603141E-3</v>
      </c>
      <c r="AP99" s="32"/>
      <c r="AQ99" s="53">
        <v>1131224777.76</v>
      </c>
      <c r="AR99" s="54">
        <v>0.6573</v>
      </c>
      <c r="AS99" s="31" t="e">
        <f>(#REF!/AQ99)-1</f>
        <v>#REF!</v>
      </c>
      <c r="AT99" s="31" t="e">
        <f>(#REF!/AR99)-1</f>
        <v>#REF!</v>
      </c>
    </row>
    <row r="100" spans="1:46">
      <c r="A100" s="229" t="s">
        <v>136</v>
      </c>
      <c r="B100" s="418">
        <v>13370934206.780001</v>
      </c>
      <c r="C100" s="417">
        <v>427.76</v>
      </c>
      <c r="D100" s="418">
        <v>13432402407.814899</v>
      </c>
      <c r="E100" s="417">
        <v>429.18</v>
      </c>
      <c r="F100" s="25">
        <f t="shared" si="75"/>
        <v>4.597150811177432E-3</v>
      </c>
      <c r="G100" s="25">
        <f t="shared" si="75"/>
        <v>3.3196184776510566E-3</v>
      </c>
      <c r="H100" s="418">
        <v>24368949482.27</v>
      </c>
      <c r="I100" s="417">
        <v>430.59</v>
      </c>
      <c r="J100" s="25">
        <f t="shared" ref="J100:J106" si="83">((H100-D100)/D100)</f>
        <v>0.81419144114475583</v>
      </c>
      <c r="K100" s="25">
        <f t="shared" si="76"/>
        <v>3.2853348245490662E-3</v>
      </c>
      <c r="L100" s="417">
        <v>24639464621.970001</v>
      </c>
      <c r="M100" s="417">
        <v>432.37</v>
      </c>
      <c r="N100" s="25">
        <f t="shared" ref="N100:N106" si="84">((L100-H100)/H100)</f>
        <v>1.1100812527713522E-2</v>
      </c>
      <c r="O100" s="25">
        <f t="shared" si="77"/>
        <v>4.1338628393600167E-3</v>
      </c>
      <c r="P100" s="417">
        <v>24795644095.16</v>
      </c>
      <c r="Q100" s="417">
        <v>434.28</v>
      </c>
      <c r="R100" s="25">
        <f t="shared" ref="R100:R106" si="85">((P100-L100)/L100)</f>
        <v>6.3385903706178661E-3</v>
      </c>
      <c r="S100" s="25">
        <f t="shared" si="78"/>
        <v>4.4175127784073093E-3</v>
      </c>
      <c r="T100" s="417">
        <v>24920138378.240002</v>
      </c>
      <c r="U100" s="417">
        <v>435.56</v>
      </c>
      <c r="V100" s="25">
        <f t="shared" ref="V100:V106" si="86">((T100-P100)/P100)</f>
        <v>5.0208126315340433E-3</v>
      </c>
      <c r="W100" s="25">
        <f t="shared" si="79"/>
        <v>2.9474072027264198E-3</v>
      </c>
      <c r="X100" s="417">
        <v>25091330466.68</v>
      </c>
      <c r="Y100" s="417">
        <v>437.28</v>
      </c>
      <c r="Z100" s="25">
        <f t="shared" ref="Z100:Z106" si="87">((X100-T100)/T100)</f>
        <v>6.8696283239535185E-3</v>
      </c>
      <c r="AA100" s="25">
        <f t="shared" si="80"/>
        <v>3.9489392965377226E-3</v>
      </c>
      <c r="AB100" s="417">
        <v>25318219149.25</v>
      </c>
      <c r="AC100" s="417">
        <v>438</v>
      </c>
      <c r="AD100" s="25">
        <f t="shared" ref="AD100:AD106" si="88">((AB100-X100)/X100)</f>
        <v>9.042513025417134E-3</v>
      </c>
      <c r="AE100" s="25">
        <f t="shared" si="81"/>
        <v>1.6465422612514345E-3</v>
      </c>
      <c r="AF100" s="417">
        <v>25539891472.290001</v>
      </c>
      <c r="AG100" s="417">
        <v>439.88</v>
      </c>
      <c r="AH100" s="25">
        <f t="shared" ref="AH100:AH106" si="89">((AF100-AB100)/AB100)</f>
        <v>8.7554468872099757E-3</v>
      </c>
      <c r="AI100" s="25">
        <f t="shared" si="82"/>
        <v>4.2922374429223637E-3</v>
      </c>
      <c r="AJ100" s="26">
        <f t="shared" si="54"/>
        <v>0.10823954946529743</v>
      </c>
      <c r="AK100" s="26">
        <f t="shared" si="55"/>
        <v>3.498931890425674E-3</v>
      </c>
      <c r="AL100" s="27">
        <f t="shared" si="56"/>
        <v>0.90136437972041616</v>
      </c>
      <c r="AM100" s="27">
        <f t="shared" si="57"/>
        <v>2.493126427140125E-2</v>
      </c>
      <c r="AN100" s="28">
        <f t="shared" si="58"/>
        <v>0.2852559419921526</v>
      </c>
      <c r="AO100" s="85">
        <f t="shared" si="59"/>
        <v>9.1745551459485562E-4</v>
      </c>
      <c r="AP100" s="32"/>
      <c r="AQ100" s="30">
        <v>318569106.36000001</v>
      </c>
      <c r="AR100" s="37">
        <v>123.8</v>
      </c>
      <c r="AS100" s="31" t="e">
        <f>(#REF!/AQ100)-1</f>
        <v>#REF!</v>
      </c>
      <c r="AT100" s="31" t="e">
        <f>(#REF!/AR100)-1</f>
        <v>#REF!</v>
      </c>
    </row>
    <row r="101" spans="1:46">
      <c r="A101" s="229" t="s">
        <v>155</v>
      </c>
      <c r="B101" s="417">
        <v>5920009545.75</v>
      </c>
      <c r="C101" s="417">
        <v>47044.39</v>
      </c>
      <c r="D101" s="417">
        <v>5855395403.5299997</v>
      </c>
      <c r="E101" s="417">
        <v>47107.92</v>
      </c>
      <c r="F101" s="25">
        <f t="shared" si="75"/>
        <v>-1.0914533451451448E-2</v>
      </c>
      <c r="G101" s="25">
        <f t="shared" si="75"/>
        <v>1.3504266927469744E-3</v>
      </c>
      <c r="H101" s="417">
        <v>6008662497.0500002</v>
      </c>
      <c r="I101" s="417">
        <v>47928.97</v>
      </c>
      <c r="J101" s="25">
        <f t="shared" si="83"/>
        <v>2.617536185986713E-2</v>
      </c>
      <c r="K101" s="25">
        <f t="shared" si="76"/>
        <v>1.7429128690037748E-2</v>
      </c>
      <c r="L101" s="417">
        <v>5984240629.29</v>
      </c>
      <c r="M101" s="417">
        <v>47980.639999999999</v>
      </c>
      <c r="N101" s="25">
        <f t="shared" si="84"/>
        <v>-4.0644432553817653E-3</v>
      </c>
      <c r="O101" s="25">
        <f t="shared" si="77"/>
        <v>1.0780536281083915E-3</v>
      </c>
      <c r="P101" s="417">
        <v>5928677442.0900002</v>
      </c>
      <c r="Q101" s="417">
        <v>48049.54</v>
      </c>
      <c r="R101" s="25">
        <f t="shared" si="85"/>
        <v>-9.2849186124041444E-3</v>
      </c>
      <c r="S101" s="25">
        <f t="shared" si="78"/>
        <v>1.4359958516601999E-3</v>
      </c>
      <c r="T101" s="417">
        <v>5980852678.2700005</v>
      </c>
      <c r="U101" s="417">
        <v>48251.92</v>
      </c>
      <c r="V101" s="25">
        <f t="shared" si="86"/>
        <v>8.8004848787333074E-3</v>
      </c>
      <c r="W101" s="25">
        <f t="shared" si="79"/>
        <v>4.2119029651479989E-3</v>
      </c>
      <c r="X101" s="417">
        <v>6038230754.96</v>
      </c>
      <c r="Y101" s="417">
        <v>48131.35</v>
      </c>
      <c r="Z101" s="25">
        <f t="shared" si="87"/>
        <v>9.5936281624974841E-3</v>
      </c>
      <c r="AA101" s="25">
        <f t="shared" si="80"/>
        <v>-2.4987606710779532E-3</v>
      </c>
      <c r="AB101" s="417">
        <v>6205676182.8500004</v>
      </c>
      <c r="AC101" s="417">
        <v>48144.27</v>
      </c>
      <c r="AD101" s="25">
        <f t="shared" si="88"/>
        <v>2.773087592792892E-2</v>
      </c>
      <c r="AE101" s="25">
        <f t="shared" si="81"/>
        <v>2.6843211337305631E-4</v>
      </c>
      <c r="AF101" s="417">
        <v>6275268270.7399998</v>
      </c>
      <c r="AG101" s="417">
        <v>49096.7</v>
      </c>
      <c r="AH101" s="25">
        <f t="shared" si="89"/>
        <v>1.1214263496752216E-2</v>
      </c>
      <c r="AI101" s="25">
        <f t="shared" si="82"/>
        <v>1.97828318925596E-2</v>
      </c>
      <c r="AJ101" s="26">
        <f t="shared" si="54"/>
        <v>7.4063398758177123E-3</v>
      </c>
      <c r="AK101" s="26">
        <f t="shared" si="55"/>
        <v>5.3822513953195022E-3</v>
      </c>
      <c r="AL101" s="27">
        <f t="shared" si="56"/>
        <v>7.1707004954246867E-2</v>
      </c>
      <c r="AM101" s="27">
        <f t="shared" si="57"/>
        <v>4.2217529451523204E-2</v>
      </c>
      <c r="AN101" s="28">
        <f t="shared" si="58"/>
        <v>1.4795860809457401E-2</v>
      </c>
      <c r="AO101" s="85">
        <f t="shared" si="59"/>
        <v>8.3878300204693248E-3</v>
      </c>
      <c r="AP101" s="32"/>
      <c r="AQ101" s="30">
        <v>1812522091.8199999</v>
      </c>
      <c r="AR101" s="34">
        <v>1.6227</v>
      </c>
      <c r="AS101" s="31" t="e">
        <f>(#REF!/AQ101)-1</f>
        <v>#REF!</v>
      </c>
      <c r="AT101" s="31" t="e">
        <f>(#REF!/AR101)-1</f>
        <v>#REF!</v>
      </c>
    </row>
    <row r="102" spans="1:46">
      <c r="A102" s="229" t="s">
        <v>161</v>
      </c>
      <c r="B102" s="418">
        <v>305779821.13999999</v>
      </c>
      <c r="C102" s="418">
        <v>38586.050000000003</v>
      </c>
      <c r="D102" s="418">
        <v>299023740.44999999</v>
      </c>
      <c r="E102" s="418">
        <v>37636.230000000003</v>
      </c>
      <c r="F102" s="25">
        <f t="shared" si="75"/>
        <v>-2.2094592981355545E-2</v>
      </c>
      <c r="G102" s="25">
        <f t="shared" si="75"/>
        <v>-2.4615631815124887E-2</v>
      </c>
      <c r="H102" s="418">
        <v>294544834.16000003</v>
      </c>
      <c r="I102" s="418">
        <v>37072.14</v>
      </c>
      <c r="J102" s="25">
        <f t="shared" si="83"/>
        <v>-1.4978430419135512E-2</v>
      </c>
      <c r="K102" s="25">
        <f t="shared" si="76"/>
        <v>-1.498795176881435E-2</v>
      </c>
      <c r="L102" s="418">
        <v>303741002.62</v>
      </c>
      <c r="M102" s="418">
        <v>36072.550000000003</v>
      </c>
      <c r="N102" s="25">
        <f t="shared" si="84"/>
        <v>3.1221625346871701E-2</v>
      </c>
      <c r="O102" s="25">
        <f t="shared" si="77"/>
        <v>-2.6963374652771502E-2</v>
      </c>
      <c r="P102" s="417">
        <v>312560037.30000001</v>
      </c>
      <c r="Q102" s="418">
        <v>37121.919999999998</v>
      </c>
      <c r="R102" s="25">
        <f t="shared" si="85"/>
        <v>2.9034719066339556E-2</v>
      </c>
      <c r="S102" s="25">
        <f t="shared" si="78"/>
        <v>2.9090541145552373E-2</v>
      </c>
      <c r="T102" s="417">
        <v>312560037.30000001</v>
      </c>
      <c r="U102" s="418">
        <v>36599.300000000003</v>
      </c>
      <c r="V102" s="25">
        <f t="shared" si="86"/>
        <v>0</v>
      </c>
      <c r="W102" s="25">
        <f t="shared" si="79"/>
        <v>-1.4078474389255604E-2</v>
      </c>
      <c r="X102" s="417">
        <v>309641987.36000001</v>
      </c>
      <c r="Y102" s="418">
        <v>35276.19</v>
      </c>
      <c r="Z102" s="25">
        <f t="shared" si="87"/>
        <v>-9.3359661881509421E-3</v>
      </c>
      <c r="AA102" s="25">
        <f t="shared" si="80"/>
        <v>-3.6151237865205084E-2</v>
      </c>
      <c r="AB102" s="417">
        <v>317256451.11000001</v>
      </c>
      <c r="AC102" s="418">
        <v>36147.21</v>
      </c>
      <c r="AD102" s="25">
        <f t="shared" si="88"/>
        <v>2.4591186146687441E-2</v>
      </c>
      <c r="AE102" s="25">
        <f t="shared" si="81"/>
        <v>2.4691442017972937E-2</v>
      </c>
      <c r="AF102" s="417">
        <v>325539064.86000001</v>
      </c>
      <c r="AG102" s="418">
        <v>37088.730000000003</v>
      </c>
      <c r="AH102" s="25">
        <f t="shared" si="89"/>
        <v>2.6106998678895987E-2</v>
      </c>
      <c r="AI102" s="25">
        <f t="shared" si="82"/>
        <v>2.6046823530778838E-2</v>
      </c>
      <c r="AJ102" s="26">
        <f t="shared" si="54"/>
        <v>8.0681924562690868E-3</v>
      </c>
      <c r="AK102" s="26">
        <f t="shared" si="55"/>
        <v>-4.6209829746084105E-3</v>
      </c>
      <c r="AL102" s="27">
        <f t="shared" si="56"/>
        <v>8.867297415950047E-2</v>
      </c>
      <c r="AM102" s="27">
        <f t="shared" si="57"/>
        <v>-1.4547153102210289E-2</v>
      </c>
      <c r="AN102" s="28">
        <f t="shared" si="58"/>
        <v>2.1983842969944867E-2</v>
      </c>
      <c r="AO102" s="85">
        <f t="shared" si="59"/>
        <v>2.6796169984218535E-2</v>
      </c>
      <c r="AP102" s="32"/>
      <c r="AQ102" s="30"/>
      <c r="AR102" s="34"/>
      <c r="AS102" s="31"/>
      <c r="AT102" s="31"/>
    </row>
    <row r="103" spans="1:46" ht="16.5" customHeight="1">
      <c r="A103" s="229" t="s">
        <v>166</v>
      </c>
      <c r="B103" s="417">
        <v>1924830600.8299999</v>
      </c>
      <c r="C103" s="417">
        <v>485.75</v>
      </c>
      <c r="D103" s="417">
        <v>1927405445.6592</v>
      </c>
      <c r="E103" s="417">
        <v>486.15359088950754</v>
      </c>
      <c r="F103" s="25">
        <f t="shared" si="75"/>
        <v>1.3376994464290722E-3</v>
      </c>
      <c r="G103" s="25">
        <f t="shared" si="75"/>
        <v>8.3086132682972898E-4</v>
      </c>
      <c r="H103" s="417">
        <v>1941677202.3401999</v>
      </c>
      <c r="I103" s="417">
        <v>486.41208271459914</v>
      </c>
      <c r="J103" s="25">
        <f t="shared" si="83"/>
        <v>7.404646859923575E-3</v>
      </c>
      <c r="K103" s="25">
        <f t="shared" si="76"/>
        <v>5.3170814725164901E-4</v>
      </c>
      <c r="L103" s="417">
        <v>1971947405.2862</v>
      </c>
      <c r="M103" s="417">
        <v>489.17063687378982</v>
      </c>
      <c r="N103" s="25">
        <f t="shared" si="84"/>
        <v>1.5589719501015431E-2</v>
      </c>
      <c r="O103" s="25">
        <f t="shared" si="77"/>
        <v>5.6712286911039869E-3</v>
      </c>
      <c r="P103" s="417">
        <v>1964133775.9866369</v>
      </c>
      <c r="Q103" s="417">
        <v>487.23614836682714</v>
      </c>
      <c r="R103" s="25">
        <f t="shared" si="85"/>
        <v>-3.9623923430296215E-3</v>
      </c>
      <c r="S103" s="25">
        <f t="shared" si="78"/>
        <v>-3.9546292461985905E-3</v>
      </c>
      <c r="T103" s="417">
        <v>1908273694.2350001</v>
      </c>
      <c r="U103" s="417">
        <v>493.03135610069586</v>
      </c>
      <c r="V103" s="25">
        <f t="shared" si="86"/>
        <v>-2.8440059651016762E-2</v>
      </c>
      <c r="W103" s="25">
        <f t="shared" si="79"/>
        <v>1.1894043069862017E-2</v>
      </c>
      <c r="X103" s="417">
        <v>1880273266.5680001</v>
      </c>
      <c r="Y103" s="417">
        <v>493.68277599999999</v>
      </c>
      <c r="Z103" s="25">
        <f t="shared" si="87"/>
        <v>-1.4673171752873233E-2</v>
      </c>
      <c r="AA103" s="25">
        <f t="shared" si="80"/>
        <v>1.3212545028699668E-3</v>
      </c>
      <c r="AB103" s="417">
        <v>1755377375.4009001</v>
      </c>
      <c r="AC103" s="417">
        <v>496.14909050953418</v>
      </c>
      <c r="AD103" s="25">
        <f t="shared" si="88"/>
        <v>-6.642432958432061E-2</v>
      </c>
      <c r="AE103" s="25">
        <f t="shared" si="81"/>
        <v>4.9957475314759336E-3</v>
      </c>
      <c r="AF103" s="417">
        <v>1814090146.6509361</v>
      </c>
      <c r="AG103" s="417">
        <v>497.37810608164415</v>
      </c>
      <c r="AH103" s="25">
        <f t="shared" si="89"/>
        <v>3.3447378365935101E-2</v>
      </c>
      <c r="AI103" s="25">
        <f t="shared" si="82"/>
        <v>2.4771093923558348E-3</v>
      </c>
      <c r="AJ103" s="26">
        <f t="shared" si="54"/>
        <v>-6.96506364474213E-3</v>
      </c>
      <c r="AK103" s="26">
        <f t="shared" si="55"/>
        <v>2.9709154269438156E-3</v>
      </c>
      <c r="AL103" s="27">
        <f t="shared" si="56"/>
        <v>-5.8791625427574941E-2</v>
      </c>
      <c r="AM103" s="27">
        <f t="shared" si="57"/>
        <v>2.3088413625824072E-2</v>
      </c>
      <c r="AN103" s="28">
        <f t="shared" si="58"/>
        <v>3.0430996631842126E-2</v>
      </c>
      <c r="AO103" s="85">
        <f t="shared" si="59"/>
        <v>4.6670853859245801E-3</v>
      </c>
      <c r="AP103" s="32"/>
      <c r="AQ103" s="30"/>
      <c r="AR103" s="34"/>
      <c r="AS103" s="31"/>
      <c r="AT103" s="31"/>
    </row>
    <row r="104" spans="1:46">
      <c r="A104" s="229" t="s">
        <v>176</v>
      </c>
      <c r="B104" s="417">
        <v>91543672.069999993</v>
      </c>
      <c r="C104" s="417">
        <v>358.33</v>
      </c>
      <c r="D104" s="417">
        <v>90341735.290000007</v>
      </c>
      <c r="E104" s="417">
        <v>353.61</v>
      </c>
      <c r="F104" s="25">
        <f t="shared" si="75"/>
        <v>-1.3129654435108421E-2</v>
      </c>
      <c r="G104" s="25">
        <f t="shared" si="75"/>
        <v>-1.3172215555493458E-2</v>
      </c>
      <c r="H104" s="417">
        <v>88909695.75</v>
      </c>
      <c r="I104" s="417">
        <v>348.02</v>
      </c>
      <c r="J104" s="25">
        <f t="shared" si="83"/>
        <v>-1.5851361891634153E-2</v>
      </c>
      <c r="K104" s="25">
        <f t="shared" si="76"/>
        <v>-1.5808376459941834E-2</v>
      </c>
      <c r="L104" s="417">
        <v>84472495.670000002</v>
      </c>
      <c r="M104" s="417">
        <v>330.41</v>
      </c>
      <c r="N104" s="25">
        <f t="shared" si="84"/>
        <v>-4.9906818852205985E-2</v>
      </c>
      <c r="O104" s="25">
        <f t="shared" si="77"/>
        <v>-5.0600540198839028E-2</v>
      </c>
      <c r="P104" s="417">
        <v>89226017.219999999</v>
      </c>
      <c r="Q104" s="417">
        <v>343.08</v>
      </c>
      <c r="R104" s="25">
        <f t="shared" si="85"/>
        <v>5.6273009484295221E-2</v>
      </c>
      <c r="S104" s="25">
        <f t="shared" si="78"/>
        <v>3.834629702490832E-2</v>
      </c>
      <c r="T104" s="417">
        <v>86235566.129999995</v>
      </c>
      <c r="U104" s="417">
        <v>337.56</v>
      </c>
      <c r="V104" s="25">
        <f t="shared" si="86"/>
        <v>-3.3515460884313619E-2</v>
      </c>
      <c r="W104" s="25">
        <f t="shared" si="79"/>
        <v>-1.6089541797831359E-2</v>
      </c>
      <c r="X104" s="417">
        <v>82128388.180000007</v>
      </c>
      <c r="Y104" s="417">
        <v>321.43</v>
      </c>
      <c r="Z104" s="25">
        <f t="shared" si="87"/>
        <v>-4.7627424905037706E-2</v>
      </c>
      <c r="AA104" s="25">
        <f t="shared" si="80"/>
        <v>-4.7784097641900683E-2</v>
      </c>
      <c r="AB104" s="417">
        <v>86243874.969999999</v>
      </c>
      <c r="AC104" s="417">
        <v>337.55</v>
      </c>
      <c r="AD104" s="25">
        <f t="shared" si="88"/>
        <v>5.0110404954984852E-2</v>
      </c>
      <c r="AE104" s="25">
        <f t="shared" si="81"/>
        <v>5.0150888218274597E-2</v>
      </c>
      <c r="AF104" s="417">
        <v>88594573.260000005</v>
      </c>
      <c r="AG104" s="417">
        <v>346.77</v>
      </c>
      <c r="AH104" s="25">
        <f t="shared" si="89"/>
        <v>2.7256408537043343E-2</v>
      </c>
      <c r="AI104" s="25">
        <f t="shared" si="82"/>
        <v>2.7314471930084343E-2</v>
      </c>
      <c r="AJ104" s="26">
        <f t="shared" si="54"/>
        <v>-3.2988622489970596E-3</v>
      </c>
      <c r="AK104" s="26">
        <f t="shared" si="55"/>
        <v>-3.4553893100923881E-3</v>
      </c>
      <c r="AL104" s="27">
        <f t="shared" si="56"/>
        <v>-1.9339478308575239E-2</v>
      </c>
      <c r="AM104" s="27">
        <f t="shared" si="57"/>
        <v>-1.934334436243328E-2</v>
      </c>
      <c r="AN104" s="28">
        <f t="shared" si="58"/>
        <v>4.2492953935467391E-2</v>
      </c>
      <c r="AO104" s="85">
        <f t="shared" si="59"/>
        <v>3.8101617474511754E-2</v>
      </c>
      <c r="AP104" s="32"/>
      <c r="AQ104" s="30"/>
      <c r="AR104" s="34"/>
      <c r="AS104" s="31"/>
      <c r="AT104" s="31"/>
    </row>
    <row r="105" spans="1:46" s="331" customFormat="1">
      <c r="A105" s="229" t="s">
        <v>212</v>
      </c>
      <c r="B105" s="418">
        <v>3591785912.8759999</v>
      </c>
      <c r="C105" s="417">
        <v>439.31624000000005</v>
      </c>
      <c r="D105" s="418">
        <v>3679931603.46</v>
      </c>
      <c r="E105" s="417">
        <f>1.0289*429.68</f>
        <v>442.09775199999996</v>
      </c>
      <c r="F105" s="25">
        <f t="shared" si="75"/>
        <v>2.4540908818649624E-2</v>
      </c>
      <c r="G105" s="25">
        <f t="shared" si="75"/>
        <v>6.3314572664099709E-3</v>
      </c>
      <c r="H105" s="418">
        <v>3698008338.25</v>
      </c>
      <c r="I105" s="417">
        <f>1.0303*431.09</f>
        <v>444.15202699999998</v>
      </c>
      <c r="J105" s="25">
        <f t="shared" si="83"/>
        <v>4.9122474920467504E-3</v>
      </c>
      <c r="K105" s="25">
        <f t="shared" si="76"/>
        <v>4.6466533491896569E-3</v>
      </c>
      <c r="L105" s="418">
        <v>3738834930.4000001</v>
      </c>
      <c r="M105" s="417">
        <v>447.326572</v>
      </c>
      <c r="N105" s="25">
        <f t="shared" si="84"/>
        <v>1.1040156867066549E-2</v>
      </c>
      <c r="O105" s="25">
        <f t="shared" si="77"/>
        <v>7.1474288239599176E-3</v>
      </c>
      <c r="P105" s="418">
        <v>3731306687.29</v>
      </c>
      <c r="Q105" s="417">
        <f>1.0333*434.78</f>
        <v>449.258174</v>
      </c>
      <c r="R105" s="25">
        <f t="shared" si="85"/>
        <v>-2.0135264728562709E-3</v>
      </c>
      <c r="S105" s="25">
        <f t="shared" si="78"/>
        <v>4.3181025248819737E-3</v>
      </c>
      <c r="T105" s="418">
        <v>3692724485.1599998</v>
      </c>
      <c r="U105" s="417">
        <f>1.0348*434.78</f>
        <v>449.91034399999995</v>
      </c>
      <c r="V105" s="25">
        <f t="shared" si="86"/>
        <v>-1.0340131584847525E-2</v>
      </c>
      <c r="W105" s="25">
        <f t="shared" si="79"/>
        <v>1.4516597309589643E-3</v>
      </c>
      <c r="X105" s="418">
        <v>3843824662.79</v>
      </c>
      <c r="Y105" s="417">
        <f>1.0364*437</f>
        <v>452.90679999999998</v>
      </c>
      <c r="Z105" s="25">
        <f t="shared" si="87"/>
        <v>4.0918345854728227E-2</v>
      </c>
      <c r="AA105" s="25">
        <f t="shared" si="80"/>
        <v>6.6601180434296119E-3</v>
      </c>
      <c r="AB105" s="418">
        <v>3748003873.1500001</v>
      </c>
      <c r="AC105" s="417">
        <f>1.0379*438.35</f>
        <v>454.96346500000004</v>
      </c>
      <c r="AD105" s="25">
        <f t="shared" si="88"/>
        <v>-2.4928501699775594E-2</v>
      </c>
      <c r="AE105" s="25">
        <f t="shared" si="81"/>
        <v>4.5410336077976012E-3</v>
      </c>
      <c r="AF105" s="418">
        <v>3773564315.46</v>
      </c>
      <c r="AG105" s="417">
        <f>1.0393*440.26</f>
        <v>457.56221799999992</v>
      </c>
      <c r="AH105" s="25">
        <f t="shared" si="89"/>
        <v>6.8197481046138129E-3</v>
      </c>
      <c r="AI105" s="25">
        <f t="shared" si="82"/>
        <v>5.7120037100119106E-3</v>
      </c>
      <c r="AJ105" s="26">
        <f t="shared" si="54"/>
        <v>6.3686559224531954E-3</v>
      </c>
      <c r="AK105" s="26">
        <f t="shared" si="55"/>
        <v>5.1010571320799511E-3</v>
      </c>
      <c r="AL105" s="27">
        <f t="shared" si="56"/>
        <v>2.5444144644417646E-2</v>
      </c>
      <c r="AM105" s="27">
        <f t="shared" si="57"/>
        <v>3.497974357490051E-2</v>
      </c>
      <c r="AN105" s="28">
        <f t="shared" si="58"/>
        <v>2.0273191366894761E-2</v>
      </c>
      <c r="AO105" s="85">
        <f t="shared" si="59"/>
        <v>1.8109459521858419E-3</v>
      </c>
      <c r="AP105" s="32"/>
      <c r="AQ105" s="30"/>
      <c r="AR105" s="34"/>
      <c r="AS105" s="31"/>
      <c r="AT105" s="31"/>
    </row>
    <row r="106" spans="1:46" s="99" customFormat="1">
      <c r="A106" s="229" t="s">
        <v>252</v>
      </c>
      <c r="B106" s="418">
        <v>2921112107.1399031</v>
      </c>
      <c r="C106" s="417">
        <v>52750.381396500008</v>
      </c>
      <c r="D106" s="418">
        <v>2926609856.5753279</v>
      </c>
      <c r="E106" s="417">
        <v>52992.498852000012</v>
      </c>
      <c r="F106" s="25">
        <f t="shared" si="75"/>
        <v>1.8820740984185366E-3</v>
      </c>
      <c r="G106" s="25">
        <f t="shared" si="75"/>
        <v>4.5898711836814873E-3</v>
      </c>
      <c r="H106" s="418">
        <v>2889963426.1136999</v>
      </c>
      <c r="I106" s="417">
        <v>53213.980233150003</v>
      </c>
      <c r="J106" s="25">
        <f t="shared" si="83"/>
        <v>-1.2521802446367426E-2</v>
      </c>
      <c r="K106" s="25">
        <f t="shared" si="76"/>
        <v>4.1794855111202713E-3</v>
      </c>
      <c r="L106" s="418">
        <v>2894399527.0144176</v>
      </c>
      <c r="M106" s="417">
        <v>53477.142889950002</v>
      </c>
      <c r="N106" s="25">
        <f t="shared" si="84"/>
        <v>1.5350024365821181E-3</v>
      </c>
      <c r="O106" s="25">
        <f t="shared" si="77"/>
        <v>4.9453669063465452E-3</v>
      </c>
      <c r="P106" s="418">
        <v>2986786808.6189432</v>
      </c>
      <c r="Q106" s="417">
        <v>53830.907447399994</v>
      </c>
      <c r="R106" s="25">
        <f t="shared" si="85"/>
        <v>3.1919325836755975E-2</v>
      </c>
      <c r="S106" s="25">
        <f t="shared" si="78"/>
        <v>6.6152479046608596E-3</v>
      </c>
      <c r="T106" s="418">
        <v>3057937052.9229999</v>
      </c>
      <c r="U106" s="417">
        <v>54028.7693487</v>
      </c>
      <c r="V106" s="25">
        <f t="shared" si="86"/>
        <v>2.3821668188281481E-2</v>
      </c>
      <c r="W106" s="25">
        <f t="shared" si="79"/>
        <v>3.6756189089575298E-3</v>
      </c>
      <c r="X106" s="418">
        <v>2720880717.1179528</v>
      </c>
      <c r="Y106" s="417">
        <v>54184.705019999994</v>
      </c>
      <c r="Z106" s="25">
        <f t="shared" si="87"/>
        <v>-0.11022343821069304</v>
      </c>
      <c r="AA106" s="25">
        <f t="shared" si="80"/>
        <v>2.8861599695819517E-3</v>
      </c>
      <c r="AB106" s="418">
        <v>2657340328.1876597</v>
      </c>
      <c r="AC106" s="417">
        <v>54382.886736750006</v>
      </c>
      <c r="AD106" s="25">
        <f t="shared" si="88"/>
        <v>-2.3352875607717625E-2</v>
      </c>
      <c r="AE106" s="25">
        <f t="shared" si="81"/>
        <v>3.657521373916527E-3</v>
      </c>
      <c r="AF106" s="418">
        <v>2661334021.7071085</v>
      </c>
      <c r="AG106" s="417">
        <v>54659.608585200003</v>
      </c>
      <c r="AH106" s="25">
        <f t="shared" si="89"/>
        <v>1.5028912469681696E-3</v>
      </c>
      <c r="AI106" s="25">
        <f t="shared" si="82"/>
        <v>5.0883994038330169E-3</v>
      </c>
      <c r="AJ106" s="26">
        <f t="shared" si="54"/>
        <v>-1.0679644307221476E-2</v>
      </c>
      <c r="AK106" s="26">
        <f t="shared" si="55"/>
        <v>4.4547088952622731E-3</v>
      </c>
      <c r="AL106" s="27">
        <f t="shared" si="56"/>
        <v>-9.0642705337786608E-2</v>
      </c>
      <c r="AM106" s="27">
        <f t="shared" si="57"/>
        <v>3.1459353103086826E-2</v>
      </c>
      <c r="AN106" s="28">
        <f t="shared" si="58"/>
        <v>4.3969782807627839E-2</v>
      </c>
      <c r="AO106" s="85">
        <f t="shared" si="59"/>
        <v>1.1406194679220041E-3</v>
      </c>
      <c r="AP106" s="32"/>
      <c r="AQ106" s="30"/>
      <c r="AR106" s="34"/>
      <c r="AS106" s="31"/>
      <c r="AT106" s="31"/>
    </row>
    <row r="107" spans="1:46" s="125" customFormat="1">
      <c r="A107" s="231" t="s">
        <v>47</v>
      </c>
      <c r="B107" s="82">
        <f>SUM(B89:B106)</f>
        <v>321575783464.33997</v>
      </c>
      <c r="C107" s="98"/>
      <c r="D107" s="82">
        <f>SUM(D89:D106)</f>
        <v>322015798744.14703</v>
      </c>
      <c r="E107" s="98"/>
      <c r="F107" s="25"/>
      <c r="G107" s="25"/>
      <c r="H107" s="82">
        <f>SUM(H89:H106)</f>
        <v>333853535702.37933</v>
      </c>
      <c r="I107" s="98"/>
      <c r="J107" s="25"/>
      <c r="K107" s="25"/>
      <c r="L107" s="82">
        <f>SUM(L89:L106)</f>
        <v>335144618569.51617</v>
      </c>
      <c r="M107" s="98"/>
      <c r="N107" s="25"/>
      <c r="O107" s="25"/>
      <c r="P107" s="82">
        <f>SUM(P89:P106)</f>
        <v>333341872663.59253</v>
      </c>
      <c r="Q107" s="98"/>
      <c r="R107" s="25"/>
      <c r="S107" s="25"/>
      <c r="T107" s="82">
        <f>SUM(T89:T106)</f>
        <v>327170356300.51538</v>
      </c>
      <c r="U107" s="98"/>
      <c r="V107" s="25"/>
      <c r="W107" s="25"/>
      <c r="X107" s="82">
        <f>SUM(X89:X106)</f>
        <v>325650399194.66595</v>
      </c>
      <c r="Y107" s="98"/>
      <c r="Z107" s="25"/>
      <c r="AA107" s="25"/>
      <c r="AB107" s="82">
        <f>SUM(AB89:AB106)</f>
        <v>325873301139.4115</v>
      </c>
      <c r="AC107" s="98"/>
      <c r="AD107" s="25"/>
      <c r="AE107" s="25"/>
      <c r="AF107" s="82">
        <f>SUM(AF89:AF106)</f>
        <v>325559432299.45282</v>
      </c>
      <c r="AG107" s="98"/>
      <c r="AH107" s="25"/>
      <c r="AI107" s="25"/>
      <c r="AJ107" s="26" t="e">
        <f t="shared" si="54"/>
        <v>#DIV/0!</v>
      </c>
      <c r="AK107" s="26"/>
      <c r="AL107" s="27">
        <f t="shared" si="56"/>
        <v>1.1004533222052651E-2</v>
      </c>
      <c r="AM107" s="27"/>
      <c r="AN107" s="28" t="e">
        <f t="shared" si="58"/>
        <v>#DIV/0!</v>
      </c>
      <c r="AO107" s="85"/>
      <c r="AP107" s="32"/>
      <c r="AQ107" s="30"/>
      <c r="AR107" s="34"/>
      <c r="AS107" s="31"/>
      <c r="AT107" s="31"/>
    </row>
    <row r="108" spans="1:46" s="125" customFormat="1" ht="8.25" customHeight="1">
      <c r="A108" s="231"/>
      <c r="B108" s="98"/>
      <c r="C108" s="98"/>
      <c r="D108" s="98"/>
      <c r="E108" s="98"/>
      <c r="F108" s="25"/>
      <c r="G108" s="25"/>
      <c r="H108" s="98"/>
      <c r="I108" s="98"/>
      <c r="J108" s="25"/>
      <c r="K108" s="25"/>
      <c r="L108" s="98"/>
      <c r="M108" s="98"/>
      <c r="N108" s="25"/>
      <c r="O108" s="25"/>
      <c r="P108" s="98"/>
      <c r="Q108" s="98"/>
      <c r="R108" s="25"/>
      <c r="S108" s="25"/>
      <c r="T108" s="98"/>
      <c r="U108" s="98"/>
      <c r="V108" s="25"/>
      <c r="W108" s="25"/>
      <c r="X108" s="98"/>
      <c r="Y108" s="98"/>
      <c r="Z108" s="25"/>
      <c r="AA108" s="25"/>
      <c r="AB108" s="98"/>
      <c r="AC108" s="98"/>
      <c r="AD108" s="25"/>
      <c r="AE108" s="25"/>
      <c r="AF108" s="98"/>
      <c r="AG108" s="98"/>
      <c r="AH108" s="25"/>
      <c r="AI108" s="25"/>
      <c r="AJ108" s="26"/>
      <c r="AK108" s="26"/>
      <c r="AL108" s="27"/>
      <c r="AM108" s="27"/>
      <c r="AN108" s="28"/>
      <c r="AO108" s="85"/>
      <c r="AP108" s="32"/>
      <c r="AQ108" s="30"/>
      <c r="AR108" s="34"/>
      <c r="AS108" s="31"/>
      <c r="AT108" s="31"/>
    </row>
    <row r="109" spans="1:46">
      <c r="A109" s="233" t="s">
        <v>236</v>
      </c>
      <c r="B109" s="98"/>
      <c r="C109" s="98"/>
      <c r="D109" s="98"/>
      <c r="E109" s="98"/>
      <c r="F109" s="25"/>
      <c r="G109" s="25"/>
      <c r="H109" s="98"/>
      <c r="I109" s="98"/>
      <c r="J109" s="25"/>
      <c r="K109" s="25"/>
      <c r="L109" s="98"/>
      <c r="M109" s="98"/>
      <c r="N109" s="25"/>
      <c r="O109" s="25"/>
      <c r="P109" s="98"/>
      <c r="Q109" s="98"/>
      <c r="R109" s="25"/>
      <c r="S109" s="25"/>
      <c r="T109" s="98"/>
      <c r="U109" s="98"/>
      <c r="V109" s="25"/>
      <c r="W109" s="25"/>
      <c r="X109" s="98"/>
      <c r="Y109" s="98"/>
      <c r="Z109" s="25"/>
      <c r="AA109" s="25"/>
      <c r="AB109" s="98"/>
      <c r="AC109" s="98"/>
      <c r="AD109" s="25"/>
      <c r="AE109" s="25"/>
      <c r="AF109" s="98"/>
      <c r="AG109" s="98"/>
      <c r="AH109" s="25"/>
      <c r="AI109" s="25"/>
      <c r="AJ109" s="26"/>
      <c r="AK109" s="26"/>
      <c r="AL109" s="27"/>
      <c r="AM109" s="27"/>
      <c r="AN109" s="28"/>
      <c r="AO109" s="85"/>
      <c r="AP109" s="32"/>
      <c r="AQ109" s="56">
        <f>SUM(AQ92:AQ101)</f>
        <v>16564722721.154379</v>
      </c>
      <c r="AR109" s="57"/>
      <c r="AS109" s="31" t="e">
        <f>(#REF!/AQ109)-1</f>
        <v>#REF!</v>
      </c>
      <c r="AT109" s="31" t="e">
        <f>(#REF!/AR109)-1</f>
        <v>#REF!</v>
      </c>
    </row>
    <row r="110" spans="1:46">
      <c r="A110" s="229" t="s">
        <v>153</v>
      </c>
      <c r="B110" s="418">
        <v>2383063856.4400001</v>
      </c>
      <c r="C110" s="419">
        <v>77</v>
      </c>
      <c r="D110" s="418">
        <v>2385709380.5599999</v>
      </c>
      <c r="E110" s="419">
        <v>77</v>
      </c>
      <c r="F110" s="25">
        <f t="shared" ref="F110:G113" si="90">((D110-B110)/B110)</f>
        <v>1.1101356402391871E-3</v>
      </c>
      <c r="G110" s="25">
        <f t="shared" si="90"/>
        <v>0</v>
      </c>
      <c r="H110" s="418">
        <v>2388671619.0500002</v>
      </c>
      <c r="I110" s="419">
        <v>77</v>
      </c>
      <c r="J110" s="25">
        <f t="shared" ref="J110:J113" si="91">((H110-D110)/D110)</f>
        <v>1.2416594050130778E-3</v>
      </c>
      <c r="K110" s="25">
        <f t="shared" ref="K110:K113" si="92">((I110-E110)/E110)</f>
        <v>0</v>
      </c>
      <c r="L110" s="418">
        <v>2395269371.9699998</v>
      </c>
      <c r="M110" s="419">
        <v>77</v>
      </c>
      <c r="N110" s="25">
        <f t="shared" ref="N110:N113" si="93">((L110-H110)/H110)</f>
        <v>2.7621012731015725E-3</v>
      </c>
      <c r="O110" s="25">
        <f t="shared" ref="O110:O113" si="94">((M110-I110)/I110)</f>
        <v>0</v>
      </c>
      <c r="P110" s="418">
        <v>2397913330.1199999</v>
      </c>
      <c r="Q110" s="419">
        <v>77</v>
      </c>
      <c r="R110" s="25">
        <f t="shared" ref="R110:R113" si="95">((P110-L110)/L110)</f>
        <v>1.1038249730657894E-3</v>
      </c>
      <c r="S110" s="25">
        <f t="shared" ref="S110:S113" si="96">((Q110-M110)/M110)</f>
        <v>0</v>
      </c>
      <c r="T110" s="418">
        <v>2399937986.1799998</v>
      </c>
      <c r="U110" s="419">
        <v>77</v>
      </c>
      <c r="V110" s="25">
        <f t="shared" ref="V110:V113" si="97">((T110-P110)/P110)</f>
        <v>8.4434080021508621E-4</v>
      </c>
      <c r="W110" s="25">
        <f t="shared" ref="W110:W113" si="98">((U110-Q110)/Q110)</f>
        <v>0</v>
      </c>
      <c r="X110" s="418">
        <v>2402931149.25</v>
      </c>
      <c r="Y110" s="419">
        <v>77</v>
      </c>
      <c r="Z110" s="25">
        <f t="shared" ref="Z110:Z113" si="99">((X110-T110)/T110)</f>
        <v>1.2471835052556557E-3</v>
      </c>
      <c r="AA110" s="25">
        <f t="shared" ref="AA110:AA113" si="100">((Y110-U110)/U110)</f>
        <v>0</v>
      </c>
      <c r="AB110" s="418">
        <v>2407061947.8800001</v>
      </c>
      <c r="AC110" s="419">
        <v>77</v>
      </c>
      <c r="AD110" s="25">
        <f t="shared" ref="AD110:AD113" si="101">((AB110-X110)/X110)</f>
        <v>1.7190665788694838E-3</v>
      </c>
      <c r="AE110" s="25">
        <f t="shared" ref="AE110:AE113" si="102">((AC110-Y110)/Y110)</f>
        <v>0</v>
      </c>
      <c r="AF110" s="418">
        <v>2411635234.02</v>
      </c>
      <c r="AG110" s="419">
        <v>77</v>
      </c>
      <c r="AH110" s="25">
        <f t="shared" ref="AH110:AH113" si="103">((AF110-AB110)/AB110)</f>
        <v>1.8999453437530973E-3</v>
      </c>
      <c r="AI110" s="25">
        <f t="shared" ref="AI110:AI113" si="104">((AG110-AC110)/AC110)</f>
        <v>0</v>
      </c>
      <c r="AJ110" s="26">
        <f t="shared" si="54"/>
        <v>1.4910321899391187E-3</v>
      </c>
      <c r="AK110" s="26">
        <f t="shared" si="55"/>
        <v>0</v>
      </c>
      <c r="AL110" s="27">
        <f t="shared" si="56"/>
        <v>1.0867146548216378E-2</v>
      </c>
      <c r="AM110" s="27">
        <f t="shared" si="57"/>
        <v>0</v>
      </c>
      <c r="AN110" s="28">
        <f t="shared" si="58"/>
        <v>6.1756394635550634E-4</v>
      </c>
      <c r="AO110" s="85">
        <f t="shared" si="59"/>
        <v>0</v>
      </c>
      <c r="AP110" s="32"/>
      <c r="AQ110" s="42"/>
      <c r="AR110" s="15"/>
      <c r="AS110" s="31" t="e">
        <f>(#REF!/AQ110)-1</f>
        <v>#REF!</v>
      </c>
      <c r="AT110" s="31" t="e">
        <f>(#REF!/AR110)-1</f>
        <v>#REF!</v>
      </c>
    </row>
    <row r="111" spans="1:46">
      <c r="A111" s="229" t="s">
        <v>26</v>
      </c>
      <c r="B111" s="418">
        <v>9796169498.9099998</v>
      </c>
      <c r="C111" s="419">
        <v>36.6</v>
      </c>
      <c r="D111" s="418">
        <v>9808405157.9099998</v>
      </c>
      <c r="E111" s="419">
        <v>36.6</v>
      </c>
      <c r="F111" s="25">
        <f t="shared" si="90"/>
        <v>1.2490248358158194E-3</v>
      </c>
      <c r="G111" s="25">
        <f t="shared" si="90"/>
        <v>0</v>
      </c>
      <c r="H111" s="418">
        <v>9808907437.0599995</v>
      </c>
      <c r="I111" s="419">
        <v>36.6</v>
      </c>
      <c r="J111" s="25">
        <f t="shared" si="91"/>
        <v>5.1209054062632691E-5</v>
      </c>
      <c r="K111" s="25">
        <f t="shared" si="92"/>
        <v>0</v>
      </c>
      <c r="L111" s="418">
        <v>9835985354.8600006</v>
      </c>
      <c r="M111" s="419">
        <v>36.6</v>
      </c>
      <c r="N111" s="25">
        <f t="shared" si="93"/>
        <v>2.7605437174068334E-3</v>
      </c>
      <c r="O111" s="25">
        <f t="shared" si="94"/>
        <v>0</v>
      </c>
      <c r="P111" s="418">
        <v>9856087008.2700005</v>
      </c>
      <c r="Q111" s="419">
        <v>36.6</v>
      </c>
      <c r="R111" s="25">
        <f t="shared" si="95"/>
        <v>2.0436847641367765E-3</v>
      </c>
      <c r="S111" s="25">
        <f t="shared" si="96"/>
        <v>0</v>
      </c>
      <c r="T111" s="418">
        <v>9861180410.6499996</v>
      </c>
      <c r="U111" s="419">
        <v>36.6</v>
      </c>
      <c r="V111" s="25">
        <f t="shared" si="97"/>
        <v>5.1677733523713943E-4</v>
      </c>
      <c r="W111" s="25">
        <f t="shared" si="98"/>
        <v>0</v>
      </c>
      <c r="X111" s="418">
        <v>9857517809.1299992</v>
      </c>
      <c r="Y111" s="419">
        <v>36.6</v>
      </c>
      <c r="Z111" s="25">
        <f t="shared" si="99"/>
        <v>-3.714161355414283E-4</v>
      </c>
      <c r="AA111" s="25">
        <f t="shared" si="100"/>
        <v>0</v>
      </c>
      <c r="AB111" s="418">
        <v>9875292732.6000004</v>
      </c>
      <c r="AC111" s="419">
        <v>36.6</v>
      </c>
      <c r="AD111" s="25">
        <f t="shared" si="101"/>
        <v>1.8031845150244768E-3</v>
      </c>
      <c r="AE111" s="25">
        <f t="shared" si="102"/>
        <v>0</v>
      </c>
      <c r="AF111" s="418">
        <v>9882048277.5200005</v>
      </c>
      <c r="AG111" s="419">
        <v>36.6</v>
      </c>
      <c r="AH111" s="25">
        <f t="shared" si="103"/>
        <v>6.8408553578355074E-4</v>
      </c>
      <c r="AI111" s="25">
        <f t="shared" si="104"/>
        <v>0</v>
      </c>
      <c r="AJ111" s="26">
        <f t="shared" si="54"/>
        <v>1.092136702740725E-3</v>
      </c>
      <c r="AK111" s="26">
        <f t="shared" si="55"/>
        <v>0</v>
      </c>
      <c r="AL111" s="27">
        <f t="shared" si="56"/>
        <v>7.5081645205705054E-3</v>
      </c>
      <c r="AM111" s="27">
        <f t="shared" si="57"/>
        <v>0</v>
      </c>
      <c r="AN111" s="28">
        <f t="shared" si="58"/>
        <v>1.0651820766049104E-3</v>
      </c>
      <c r="AO111" s="85">
        <f t="shared" si="59"/>
        <v>0</v>
      </c>
      <c r="AP111" s="32"/>
      <c r="AQ111" s="30">
        <v>640873657.65999997</v>
      </c>
      <c r="AR111" s="34">
        <v>11.5358</v>
      </c>
      <c r="AS111" s="31" t="e">
        <f>(#REF!/AQ111)-1</f>
        <v>#REF!</v>
      </c>
      <c r="AT111" s="31" t="e">
        <f>(#REF!/AR111)-1</f>
        <v>#REF!</v>
      </c>
    </row>
    <row r="112" spans="1:46">
      <c r="A112" s="229" t="s">
        <v>201</v>
      </c>
      <c r="B112" s="418">
        <v>26050791173.689999</v>
      </c>
      <c r="C112" s="419">
        <v>9.75</v>
      </c>
      <c r="D112" s="418">
        <v>26062708607.66</v>
      </c>
      <c r="E112" s="419">
        <v>9.75</v>
      </c>
      <c r="F112" s="25">
        <f t="shared" si="90"/>
        <v>4.5746917590883899E-4</v>
      </c>
      <c r="G112" s="25">
        <f t="shared" si="90"/>
        <v>0</v>
      </c>
      <c r="H112" s="418">
        <v>26066239061.040001</v>
      </c>
      <c r="I112" s="419">
        <v>9.75</v>
      </c>
      <c r="J112" s="25">
        <f t="shared" si="91"/>
        <v>1.3545995672005652E-4</v>
      </c>
      <c r="K112" s="25">
        <f t="shared" si="92"/>
        <v>0</v>
      </c>
      <c r="L112" s="418">
        <v>26062124437.16</v>
      </c>
      <c r="M112" s="419">
        <v>9.75</v>
      </c>
      <c r="N112" s="25">
        <f t="shared" si="93"/>
        <v>-1.5785261043473685E-4</v>
      </c>
      <c r="O112" s="25">
        <f t="shared" si="94"/>
        <v>0</v>
      </c>
      <c r="P112" s="418">
        <v>26070517385.759998</v>
      </c>
      <c r="Q112" s="419">
        <v>9.75</v>
      </c>
      <c r="R112" s="25">
        <f t="shared" si="95"/>
        <v>3.2203624152878373E-4</v>
      </c>
      <c r="S112" s="25">
        <f t="shared" si="96"/>
        <v>0</v>
      </c>
      <c r="T112" s="418">
        <v>26072964325.310001</v>
      </c>
      <c r="U112" s="419">
        <v>9.75</v>
      </c>
      <c r="V112" s="25">
        <f t="shared" si="97"/>
        <v>9.3858495932251694E-5</v>
      </c>
      <c r="W112" s="25">
        <f t="shared" si="98"/>
        <v>0</v>
      </c>
      <c r="X112" s="418">
        <v>26134221636.669998</v>
      </c>
      <c r="Y112" s="419">
        <v>9.7799999999999994</v>
      </c>
      <c r="Z112" s="25">
        <f t="shared" si="99"/>
        <v>2.3494571079718785E-3</v>
      </c>
      <c r="AA112" s="25">
        <f t="shared" si="100"/>
        <v>3.0769230769230114E-3</v>
      </c>
      <c r="AB112" s="418">
        <v>25647087454.970001</v>
      </c>
      <c r="AC112" s="419">
        <v>9.59</v>
      </c>
      <c r="AD112" s="25">
        <f t="shared" si="101"/>
        <v>-1.8639704999535132E-2</v>
      </c>
      <c r="AE112" s="25">
        <f t="shared" si="102"/>
        <v>-1.9427402862985634E-2</v>
      </c>
      <c r="AF112" s="418">
        <v>25666212440.34</v>
      </c>
      <c r="AG112" s="419">
        <v>9.6</v>
      </c>
      <c r="AH112" s="25">
        <f t="shared" si="103"/>
        <v>7.4569813837839158E-4</v>
      </c>
      <c r="AI112" s="25">
        <f t="shared" si="104"/>
        <v>1.0427528675703635E-3</v>
      </c>
      <c r="AJ112" s="26">
        <f t="shared" si="54"/>
        <v>-1.8366973116912084E-3</v>
      </c>
      <c r="AK112" s="26">
        <f t="shared" si="55"/>
        <v>-1.9134658648115323E-3</v>
      </c>
      <c r="AL112" s="27">
        <f t="shared" si="56"/>
        <v>-1.5213160431201954E-2</v>
      </c>
      <c r="AM112" s="27">
        <f t="shared" si="57"/>
        <v>-1.5384615384615422E-2</v>
      </c>
      <c r="AN112" s="28">
        <f t="shared" si="58"/>
        <v>6.8336564404090109E-3</v>
      </c>
      <c r="AO112" s="85">
        <f t="shared" si="59"/>
        <v>7.158291478503177E-3</v>
      </c>
      <c r="AP112" s="32"/>
      <c r="AQ112" s="30">
        <v>2128320668.46</v>
      </c>
      <c r="AR112" s="37">
        <v>1.04</v>
      </c>
      <c r="AS112" s="31" t="e">
        <f>(#REF!/AQ112)-1</f>
        <v>#REF!</v>
      </c>
      <c r="AT112" s="31" t="e">
        <f>(#REF!/AR112)-1</f>
        <v>#REF!</v>
      </c>
    </row>
    <row r="113" spans="1:46">
      <c r="A113" s="229" t="s">
        <v>178</v>
      </c>
      <c r="B113" s="418">
        <v>7511812185.1700001</v>
      </c>
      <c r="C113" s="419">
        <v>101.31</v>
      </c>
      <c r="D113" s="418">
        <v>7511812185.1700001</v>
      </c>
      <c r="E113" s="419">
        <v>101.31</v>
      </c>
      <c r="F113" s="25">
        <f t="shared" si="90"/>
        <v>0</v>
      </c>
      <c r="G113" s="25">
        <f t="shared" si="90"/>
        <v>0</v>
      </c>
      <c r="H113" s="418">
        <v>7511812185.1700001</v>
      </c>
      <c r="I113" s="419">
        <v>101.31</v>
      </c>
      <c r="J113" s="25">
        <f t="shared" si="91"/>
        <v>0</v>
      </c>
      <c r="K113" s="25">
        <f t="shared" si="92"/>
        <v>0</v>
      </c>
      <c r="L113" s="418">
        <v>7511812185.1700001</v>
      </c>
      <c r="M113" s="419">
        <v>101.31</v>
      </c>
      <c r="N113" s="25">
        <f t="shared" si="93"/>
        <v>0</v>
      </c>
      <c r="O113" s="25">
        <f t="shared" si="94"/>
        <v>0</v>
      </c>
      <c r="P113" s="418">
        <v>7511812185.1700001</v>
      </c>
      <c r="Q113" s="419">
        <v>101.31</v>
      </c>
      <c r="R113" s="25">
        <f t="shared" si="95"/>
        <v>0</v>
      </c>
      <c r="S113" s="25">
        <f t="shared" si="96"/>
        <v>0</v>
      </c>
      <c r="T113" s="418">
        <v>7511812185.1700001</v>
      </c>
      <c r="U113" s="419">
        <v>101.31</v>
      </c>
      <c r="V113" s="25">
        <f t="shared" si="97"/>
        <v>0</v>
      </c>
      <c r="W113" s="25">
        <f t="shared" si="98"/>
        <v>0</v>
      </c>
      <c r="X113" s="418">
        <v>7511812185.1700001</v>
      </c>
      <c r="Y113" s="419">
        <v>101.31</v>
      </c>
      <c r="Z113" s="25">
        <f t="shared" si="99"/>
        <v>0</v>
      </c>
      <c r="AA113" s="25">
        <f t="shared" si="100"/>
        <v>0</v>
      </c>
      <c r="AB113" s="418">
        <v>7511812185.1700001</v>
      </c>
      <c r="AC113" s="419">
        <v>101.31</v>
      </c>
      <c r="AD113" s="25">
        <f t="shared" si="101"/>
        <v>0</v>
      </c>
      <c r="AE113" s="25">
        <f t="shared" si="102"/>
        <v>0</v>
      </c>
      <c r="AF113" s="418">
        <v>7511812185.1700001</v>
      </c>
      <c r="AG113" s="419">
        <v>101.31</v>
      </c>
      <c r="AH113" s="25">
        <f t="shared" si="103"/>
        <v>0</v>
      </c>
      <c r="AI113" s="25">
        <f t="shared" si="104"/>
        <v>0</v>
      </c>
      <c r="AJ113" s="26">
        <f t="shared" si="54"/>
        <v>0</v>
      </c>
      <c r="AK113" s="26">
        <f t="shared" si="55"/>
        <v>0</v>
      </c>
      <c r="AL113" s="27">
        <f t="shared" si="56"/>
        <v>0</v>
      </c>
      <c r="AM113" s="27">
        <f t="shared" si="57"/>
        <v>0</v>
      </c>
      <c r="AN113" s="28">
        <f t="shared" si="58"/>
        <v>0</v>
      </c>
      <c r="AO113" s="85">
        <f t="shared" si="59"/>
        <v>0</v>
      </c>
      <c r="AP113" s="32"/>
      <c r="AQ113" s="30">
        <v>1789192828.73</v>
      </c>
      <c r="AR113" s="34">
        <v>0.79</v>
      </c>
      <c r="AS113" s="31" t="e">
        <f>(#REF!/AQ113)-1</f>
        <v>#REF!</v>
      </c>
      <c r="AT113" s="31" t="e">
        <f>(#REF!/AR113)-1</f>
        <v>#REF!</v>
      </c>
    </row>
    <row r="114" spans="1:46">
      <c r="A114" s="231" t="s">
        <v>47</v>
      </c>
      <c r="B114" s="73">
        <f>SUM(B110:B113)</f>
        <v>45741836714.209999</v>
      </c>
      <c r="C114" s="98"/>
      <c r="D114" s="73">
        <f>SUM(D110:D113)</f>
        <v>45768635331.299995</v>
      </c>
      <c r="E114" s="98"/>
      <c r="F114" s="25">
        <f>((D114-B114)/B114)</f>
        <v>5.8586665982459719E-4</v>
      </c>
      <c r="G114" s="25"/>
      <c r="H114" s="73">
        <f>SUM(H110:H113)</f>
        <v>45775630302.32</v>
      </c>
      <c r="I114" s="98"/>
      <c r="J114" s="25">
        <f>((H114-D114)/D114)</f>
        <v>1.5283328789181947E-4</v>
      </c>
      <c r="K114" s="25"/>
      <c r="L114" s="73">
        <f>SUM(L110:L113)</f>
        <v>45805191349.159996</v>
      </c>
      <c r="M114" s="98"/>
      <c r="N114" s="25">
        <f>((L114-H114)/H114)</f>
        <v>6.457813173682969E-4</v>
      </c>
      <c r="O114" s="25"/>
      <c r="P114" s="73">
        <f>SUM(P110:P113)</f>
        <v>45836329909.319992</v>
      </c>
      <c r="Q114" s="98"/>
      <c r="R114" s="25">
        <f>((P114-L114)/L114)</f>
        <v>6.7980417159783512E-4</v>
      </c>
      <c r="S114" s="25"/>
      <c r="T114" s="73">
        <f>SUM(T110:T113)</f>
        <v>45845894907.309998</v>
      </c>
      <c r="U114" s="98"/>
      <c r="V114" s="25">
        <f>((T114-P114)/P114)</f>
        <v>2.0867722195316128E-4</v>
      </c>
      <c r="W114" s="25"/>
      <c r="X114" s="73">
        <f>SUM(X110:X113)</f>
        <v>45906482780.219994</v>
      </c>
      <c r="Y114" s="98"/>
      <c r="Z114" s="25">
        <f>((X114-T114)/T114)</f>
        <v>1.3215550276091451E-3</v>
      </c>
      <c r="AA114" s="25"/>
      <c r="AB114" s="73">
        <f>SUM(AB110:AB113)</f>
        <v>45441254320.619995</v>
      </c>
      <c r="AC114" s="98"/>
      <c r="AD114" s="25">
        <f>((AB114-X114)/X114)</f>
        <v>-1.0134264953978445E-2</v>
      </c>
      <c r="AE114" s="25"/>
      <c r="AF114" s="73">
        <f>SUM(AF110:AF113)</f>
        <v>45471708137.050003</v>
      </c>
      <c r="AG114" s="98"/>
      <c r="AH114" s="25">
        <f>((AF114-AB114)/AB114)</f>
        <v>6.7017992538530844E-4</v>
      </c>
      <c r="AI114" s="25"/>
      <c r="AJ114" s="26">
        <f t="shared" si="54"/>
        <v>-7.3369591779353532E-4</v>
      </c>
      <c r="AK114" s="26"/>
      <c r="AL114" s="27">
        <f t="shared" si="56"/>
        <v>-6.4875693168620976E-3</v>
      </c>
      <c r="AM114" s="27"/>
      <c r="AN114" s="28">
        <f t="shared" si="58"/>
        <v>3.815041818607286E-3</v>
      </c>
      <c r="AO114" s="85"/>
      <c r="AP114" s="32"/>
      <c r="AQ114" s="30">
        <v>204378030.47999999</v>
      </c>
      <c r="AR114" s="34">
        <v>22.9087</v>
      </c>
      <c r="AS114" s="31" t="e">
        <f>(#REF!/AQ114)-1</f>
        <v>#REF!</v>
      </c>
      <c r="AT114" s="31" t="e">
        <f>(#REF!/AR114)-1</f>
        <v>#REF!</v>
      </c>
    </row>
    <row r="115" spans="1:46">
      <c r="A115" s="233" t="s">
        <v>246</v>
      </c>
      <c r="B115" s="98"/>
      <c r="C115" s="98"/>
      <c r="D115" s="98"/>
      <c r="E115" s="98"/>
      <c r="F115" s="25"/>
      <c r="G115" s="25"/>
      <c r="H115" s="98"/>
      <c r="I115" s="98"/>
      <c r="J115" s="25"/>
      <c r="K115" s="25"/>
      <c r="L115" s="98"/>
      <c r="M115" s="98"/>
      <c r="N115" s="25"/>
      <c r="O115" s="25"/>
      <c r="P115" s="98"/>
      <c r="Q115" s="98"/>
      <c r="R115" s="25"/>
      <c r="S115" s="25"/>
      <c r="T115" s="98"/>
      <c r="U115" s="98"/>
      <c r="V115" s="25"/>
      <c r="W115" s="25"/>
      <c r="X115" s="98"/>
      <c r="Y115" s="98"/>
      <c r="Z115" s="25"/>
      <c r="AA115" s="25"/>
      <c r="AB115" s="98"/>
      <c r="AC115" s="98"/>
      <c r="AD115" s="25"/>
      <c r="AE115" s="25"/>
      <c r="AF115" s="98"/>
      <c r="AG115" s="98"/>
      <c r="AH115" s="25"/>
      <c r="AI115" s="25"/>
      <c r="AJ115" s="26"/>
      <c r="AK115" s="26"/>
      <c r="AL115" s="27"/>
      <c r="AM115" s="27"/>
      <c r="AN115" s="28"/>
      <c r="AO115" s="85"/>
      <c r="AP115" s="32"/>
      <c r="AQ115" s="30">
        <v>160273731.87</v>
      </c>
      <c r="AR115" s="34">
        <v>133.94</v>
      </c>
      <c r="AS115" s="31" t="e">
        <f>(#REF!/AQ115)-1</f>
        <v>#REF!</v>
      </c>
      <c r="AT115" s="31" t="e">
        <f>(#REF!/AR115)-1</f>
        <v>#REF!</v>
      </c>
    </row>
    <row r="116" spans="1:46" s="99" customFormat="1">
      <c r="A116" s="229" t="s">
        <v>27</v>
      </c>
      <c r="B116" s="418">
        <v>1577227429.6199999</v>
      </c>
      <c r="C116" s="417">
        <v>3569.66</v>
      </c>
      <c r="D116" s="418">
        <v>1577190023.73</v>
      </c>
      <c r="E116" s="417">
        <v>3556.45</v>
      </c>
      <c r="F116" s="25">
        <f t="shared" ref="F116:F138" si="105">((D116-B116)/B116)</f>
        <v>-2.3716230961617664E-5</v>
      </c>
      <c r="G116" s="25">
        <f t="shared" ref="G116:G138" si="106">((E116-C116)/C116)</f>
        <v>-3.7006325532403751E-3</v>
      </c>
      <c r="H116" s="418">
        <v>1566956475.1600001</v>
      </c>
      <c r="I116" s="417">
        <v>3547.36</v>
      </c>
      <c r="J116" s="25">
        <f t="shared" ref="J116:J138" si="107">((H116-D116)/D116)</f>
        <v>-6.4884689961441323E-3</v>
      </c>
      <c r="K116" s="25">
        <f t="shared" ref="K116:K138" si="108">((I116-E116)/E116)</f>
        <v>-2.5559195264940296E-3</v>
      </c>
      <c r="L116" s="418">
        <v>1550068922.54</v>
      </c>
      <c r="M116" s="417">
        <v>3529.47</v>
      </c>
      <c r="N116" s="25">
        <f t="shared" ref="N116:N138" si="109">((L116-H116)/H116)</f>
        <v>-1.0777295277634151E-2</v>
      </c>
      <c r="O116" s="25">
        <f t="shared" ref="O116:O138" si="110">((M116-I116)/I116)</f>
        <v>-5.0431870461414476E-3</v>
      </c>
      <c r="P116" s="418">
        <v>1533518710.75</v>
      </c>
      <c r="Q116" s="417">
        <v>3479.18</v>
      </c>
      <c r="R116" s="25">
        <f t="shared" ref="R116:R138" si="111">((P116-L116)/L116)</f>
        <v>-1.0677081224801396E-2</v>
      </c>
      <c r="S116" s="25">
        <f t="shared" ref="S116:S138" si="112">((Q116-M116)/M116)</f>
        <v>-1.4248598231462505E-2</v>
      </c>
      <c r="T116" s="418">
        <v>1529499695.8800001</v>
      </c>
      <c r="U116" s="417">
        <v>3476.1</v>
      </c>
      <c r="V116" s="25">
        <f t="shared" ref="V116:V138" si="113">((T116-P116)/P116)</f>
        <v>-2.6207798064845915E-3</v>
      </c>
      <c r="W116" s="25">
        <f t="shared" ref="W116:W138" si="114">((U116-Q116)/Q116)</f>
        <v>-8.8526606844139351E-4</v>
      </c>
      <c r="X116" s="418">
        <v>1506620607.53</v>
      </c>
      <c r="Y116" s="417">
        <v>3504.39</v>
      </c>
      <c r="Z116" s="25">
        <f t="shared" ref="Z116:Z138" si="115">((X116-T116)/T116)</f>
        <v>-1.4958543902708409E-2</v>
      </c>
      <c r="AA116" s="25">
        <f t="shared" ref="AA116:AA138" si="116">((Y116-U116)/U116)</f>
        <v>8.1384310002589003E-3</v>
      </c>
      <c r="AB116" s="418">
        <v>1492582550.1400001</v>
      </c>
      <c r="AC116" s="417">
        <v>3476.47</v>
      </c>
      <c r="AD116" s="25">
        <f t="shared" ref="AD116:AD138" si="117">((AB116-X116)/X116)</f>
        <v>-9.3175795683654479E-3</v>
      </c>
      <c r="AE116" s="25">
        <f t="shared" ref="AE116:AE138" si="118">((AC116-Y116)/Y116)</f>
        <v>-7.967149774996525E-3</v>
      </c>
      <c r="AF116" s="418">
        <v>1455136758.1600001</v>
      </c>
      <c r="AG116" s="417">
        <v>3463.18</v>
      </c>
      <c r="AH116" s="25">
        <f t="shared" ref="AH116:AH138" si="119">((AF116-AB116)/AB116)</f>
        <v>-2.5087920247015956E-2</v>
      </c>
      <c r="AI116" s="25">
        <f t="shared" ref="AI116:AI138" si="120">((AG116-AC116)/AC116)</f>
        <v>-3.8228432864370939E-3</v>
      </c>
      <c r="AJ116" s="26">
        <f t="shared" si="54"/>
        <v>-9.9939231567644608E-3</v>
      </c>
      <c r="AK116" s="26">
        <f t="shared" si="55"/>
        <v>-3.7606456858693092E-3</v>
      </c>
      <c r="AL116" s="27">
        <f t="shared" si="56"/>
        <v>-7.7386531574266601E-2</v>
      </c>
      <c r="AM116" s="27">
        <f t="shared" si="57"/>
        <v>-2.6225590124984179E-2</v>
      </c>
      <c r="AN116" s="28">
        <f t="shared" si="58"/>
        <v>7.7466167976380871E-3</v>
      </c>
      <c r="AO116" s="85">
        <f t="shared" si="59"/>
        <v>6.331907935828265E-3</v>
      </c>
      <c r="AP116" s="32"/>
      <c r="AQ116" s="30"/>
      <c r="AR116" s="34"/>
      <c r="AS116" s="31"/>
      <c r="AT116" s="31"/>
    </row>
    <row r="117" spans="1:46" s="114" customFormat="1">
      <c r="A117" s="229" t="s">
        <v>231</v>
      </c>
      <c r="B117" s="418">
        <v>191984465.99000001</v>
      </c>
      <c r="C117" s="417">
        <v>147.91</v>
      </c>
      <c r="D117" s="418">
        <v>191706471.81</v>
      </c>
      <c r="E117" s="417">
        <v>147.31</v>
      </c>
      <c r="F117" s="25">
        <f t="shared" si="105"/>
        <v>-1.4480035067758407E-3</v>
      </c>
      <c r="G117" s="25">
        <f t="shared" si="106"/>
        <v>-4.056520857278036E-3</v>
      </c>
      <c r="H117" s="418">
        <v>190924136.72999999</v>
      </c>
      <c r="I117" s="417">
        <v>147.27000000000001</v>
      </c>
      <c r="J117" s="25">
        <f t="shared" si="107"/>
        <v>-4.0809007260609554E-3</v>
      </c>
      <c r="K117" s="25">
        <f t="shared" si="108"/>
        <v>-2.7153621614277405E-4</v>
      </c>
      <c r="L117" s="418">
        <v>188884405.91999999</v>
      </c>
      <c r="M117" s="417">
        <v>143.97</v>
      </c>
      <c r="N117" s="25">
        <f t="shared" si="109"/>
        <v>-1.0683462263781437E-2</v>
      </c>
      <c r="O117" s="25">
        <f t="shared" si="110"/>
        <v>-2.2407822367080946E-2</v>
      </c>
      <c r="P117" s="418">
        <v>186830952.80000001</v>
      </c>
      <c r="Q117" s="417">
        <v>144.11000000000001</v>
      </c>
      <c r="R117" s="25">
        <f t="shared" si="111"/>
        <v>-1.0871480416809493E-2</v>
      </c>
      <c r="S117" s="25">
        <f t="shared" si="112"/>
        <v>9.7242481072455915E-4</v>
      </c>
      <c r="T117" s="418">
        <v>187860469.47</v>
      </c>
      <c r="U117" s="417">
        <v>144.91</v>
      </c>
      <c r="V117" s="25">
        <f t="shared" si="113"/>
        <v>5.5104181323855396E-3</v>
      </c>
      <c r="W117" s="25">
        <f t="shared" si="114"/>
        <v>5.5513149677328625E-3</v>
      </c>
      <c r="X117" s="418">
        <v>187454646.36000001</v>
      </c>
      <c r="Y117" s="417">
        <v>144.6</v>
      </c>
      <c r="Z117" s="25">
        <f t="shared" si="115"/>
        <v>-2.1602368563482782E-3</v>
      </c>
      <c r="AA117" s="25">
        <f t="shared" si="116"/>
        <v>-2.1392588503209046E-3</v>
      </c>
      <c r="AB117" s="418">
        <v>187208093.5</v>
      </c>
      <c r="AC117" s="417">
        <v>142.81</v>
      </c>
      <c r="AD117" s="25">
        <f t="shared" si="117"/>
        <v>-1.315266731380551E-3</v>
      </c>
      <c r="AE117" s="25">
        <f t="shared" si="118"/>
        <v>-1.237897648686025E-2</v>
      </c>
      <c r="AF117" s="418">
        <v>185639969.84</v>
      </c>
      <c r="AG117" s="417">
        <v>142.81</v>
      </c>
      <c r="AH117" s="25">
        <f t="shared" si="119"/>
        <v>-8.3763668048892157E-3</v>
      </c>
      <c r="AI117" s="25">
        <f t="shared" si="120"/>
        <v>0</v>
      </c>
      <c r="AJ117" s="26">
        <f t="shared" si="54"/>
        <v>-4.1781623967075288E-3</v>
      </c>
      <c r="AK117" s="26">
        <f t="shared" si="55"/>
        <v>-4.3412968749031861E-3</v>
      </c>
      <c r="AL117" s="27">
        <f t="shared" si="56"/>
        <v>-3.1644742677297298E-2</v>
      </c>
      <c r="AM117" s="27">
        <f t="shared" si="57"/>
        <v>-3.0547824316068155E-2</v>
      </c>
      <c r="AN117" s="28">
        <f t="shared" si="58"/>
        <v>5.5849845616131825E-3</v>
      </c>
      <c r="AO117" s="85">
        <f t="shared" si="59"/>
        <v>8.9238278409380818E-3</v>
      </c>
      <c r="AP117" s="32"/>
      <c r="AQ117" s="30"/>
      <c r="AR117" s="34"/>
      <c r="AS117" s="31"/>
      <c r="AT117" s="31"/>
    </row>
    <row r="118" spans="1:46" s="125" customFormat="1">
      <c r="A118" s="229" t="s">
        <v>82</v>
      </c>
      <c r="B118" s="417">
        <v>1046643569.9299999</v>
      </c>
      <c r="C118" s="417">
        <v>1.3576999999999999</v>
      </c>
      <c r="D118" s="417">
        <v>1045188117.05</v>
      </c>
      <c r="E118" s="417">
        <v>1.3572</v>
      </c>
      <c r="F118" s="25">
        <f t="shared" si="105"/>
        <v>-1.3905907625241863E-3</v>
      </c>
      <c r="G118" s="25">
        <f t="shared" si="106"/>
        <v>-3.6826986815934667E-4</v>
      </c>
      <c r="H118" s="417">
        <v>1046421299.55</v>
      </c>
      <c r="I118" s="417">
        <v>1.3588</v>
      </c>
      <c r="J118" s="25">
        <f t="shared" si="107"/>
        <v>1.1798665521385819E-3</v>
      </c>
      <c r="K118" s="25">
        <f t="shared" si="108"/>
        <v>1.1788977306219023E-3</v>
      </c>
      <c r="L118" s="417">
        <v>1047115407.6900001</v>
      </c>
      <c r="M118" s="417">
        <v>1.3596999999999999</v>
      </c>
      <c r="N118" s="25">
        <f t="shared" si="109"/>
        <v>6.6331614264598514E-4</v>
      </c>
      <c r="O118" s="25">
        <f t="shared" si="110"/>
        <v>6.6234913158662117E-4</v>
      </c>
      <c r="P118" s="417">
        <v>1026367721.34</v>
      </c>
      <c r="Q118" s="417">
        <v>1.3321000000000001</v>
      </c>
      <c r="R118" s="25">
        <f t="shared" si="111"/>
        <v>-1.9814135287886437E-2</v>
      </c>
      <c r="S118" s="25">
        <f t="shared" si="112"/>
        <v>-2.0298595278370118E-2</v>
      </c>
      <c r="T118" s="417">
        <v>1016424877.64</v>
      </c>
      <c r="U118" s="417">
        <v>1.3345</v>
      </c>
      <c r="V118" s="25">
        <f t="shared" si="113"/>
        <v>-9.6874088041456717E-3</v>
      </c>
      <c r="W118" s="25">
        <f t="shared" si="114"/>
        <v>1.8016665415509028E-3</v>
      </c>
      <c r="X118" s="417">
        <v>1014669094.37</v>
      </c>
      <c r="Y118" s="417">
        <v>1.3320000000000001</v>
      </c>
      <c r="Z118" s="25">
        <f t="shared" si="115"/>
        <v>-1.7274107596388928E-3</v>
      </c>
      <c r="AA118" s="25">
        <f t="shared" si="116"/>
        <v>-1.8733608092918296E-3</v>
      </c>
      <c r="AB118" s="417">
        <v>1017448597.1</v>
      </c>
      <c r="AC118" s="417">
        <v>1.3371</v>
      </c>
      <c r="AD118" s="25">
        <f t="shared" si="117"/>
        <v>2.7393193952810696E-3</v>
      </c>
      <c r="AE118" s="25">
        <f t="shared" si="118"/>
        <v>3.8288288288287403E-3</v>
      </c>
      <c r="AF118" s="417">
        <v>1017843790.03</v>
      </c>
      <c r="AG118" s="417">
        <v>1.3386</v>
      </c>
      <c r="AH118" s="25">
        <f t="shared" si="119"/>
        <v>3.8841562229910469E-4</v>
      </c>
      <c r="AI118" s="25">
        <f t="shared" si="120"/>
        <v>1.1218308279111935E-3</v>
      </c>
      <c r="AJ118" s="26">
        <f t="shared" si="54"/>
        <v>-3.4560784877288057E-3</v>
      </c>
      <c r="AK118" s="26">
        <f t="shared" si="55"/>
        <v>-1.7433316119152417E-3</v>
      </c>
      <c r="AL118" s="27">
        <f t="shared" si="56"/>
        <v>-2.6162110508085576E-2</v>
      </c>
      <c r="AM118" s="27">
        <f t="shared" si="57"/>
        <v>-1.3704686118479185E-2</v>
      </c>
      <c r="AN118" s="28">
        <f t="shared" si="58"/>
        <v>7.6091535090579655E-3</v>
      </c>
      <c r="AO118" s="85">
        <f t="shared" si="59"/>
        <v>7.6751675271160349E-3</v>
      </c>
      <c r="AP118" s="32"/>
      <c r="AQ118" s="30"/>
      <c r="AR118" s="34"/>
      <c r="AS118" s="31"/>
      <c r="AT118" s="31"/>
    </row>
    <row r="119" spans="1:46">
      <c r="A119" s="229" t="s">
        <v>9</v>
      </c>
      <c r="B119" s="417">
        <v>4750713956.3699999</v>
      </c>
      <c r="C119" s="417">
        <v>524.42470000000003</v>
      </c>
      <c r="D119" s="417">
        <v>4746952279.7299995</v>
      </c>
      <c r="E119" s="417">
        <v>525.86860000000001</v>
      </c>
      <c r="F119" s="25">
        <f t="shared" si="105"/>
        <v>-7.9181290950100145E-4</v>
      </c>
      <c r="G119" s="25">
        <f t="shared" si="106"/>
        <v>2.7533028097265154E-3</v>
      </c>
      <c r="H119" s="417">
        <v>4669660188.54</v>
      </c>
      <c r="I119" s="417">
        <v>523.17340000000002</v>
      </c>
      <c r="J119" s="25">
        <f t="shared" si="107"/>
        <v>-1.6282466440635013E-2</v>
      </c>
      <c r="K119" s="25">
        <f t="shared" si="108"/>
        <v>-5.1252347069210818E-3</v>
      </c>
      <c r="L119" s="417">
        <v>4647907350.4200001</v>
      </c>
      <c r="M119" s="417">
        <v>520.55050000000006</v>
      </c>
      <c r="N119" s="25">
        <f t="shared" si="109"/>
        <v>-4.6583342773815527E-3</v>
      </c>
      <c r="O119" s="25">
        <f t="shared" si="110"/>
        <v>-5.013442961740713E-3</v>
      </c>
      <c r="P119" s="417">
        <v>4544182284.0600004</v>
      </c>
      <c r="Q119" s="417">
        <v>509.37889999999999</v>
      </c>
      <c r="R119" s="25">
        <f t="shared" si="111"/>
        <v>-2.231650903080646E-2</v>
      </c>
      <c r="S119" s="25">
        <f t="shared" si="112"/>
        <v>-2.1461126249998928E-2</v>
      </c>
      <c r="T119" s="417">
        <v>4546860365.2799997</v>
      </c>
      <c r="U119" s="417">
        <v>509.85250000000002</v>
      </c>
      <c r="V119" s="25">
        <f t="shared" si="113"/>
        <v>5.8934282398693334E-4</v>
      </c>
      <c r="W119" s="25">
        <f t="shared" si="114"/>
        <v>9.2975975251435253E-4</v>
      </c>
      <c r="X119" s="417">
        <v>4401170538.8100004</v>
      </c>
      <c r="Y119" s="417">
        <v>494.2586</v>
      </c>
      <c r="Z119" s="25">
        <f t="shared" si="115"/>
        <v>-3.2041851907855454E-2</v>
      </c>
      <c r="AA119" s="25">
        <f t="shared" si="116"/>
        <v>-3.0585120206334221E-2</v>
      </c>
      <c r="AB119" s="417">
        <v>4375631299.6000004</v>
      </c>
      <c r="AC119" s="417">
        <v>491.64679999999998</v>
      </c>
      <c r="AD119" s="25">
        <f t="shared" si="117"/>
        <v>-5.8028288121971753E-3</v>
      </c>
      <c r="AE119" s="25">
        <f t="shared" si="118"/>
        <v>-5.2842783109894632E-3</v>
      </c>
      <c r="AF119" s="417">
        <v>4391303126.6099997</v>
      </c>
      <c r="AG119" s="417">
        <v>493.435</v>
      </c>
      <c r="AH119" s="25">
        <f t="shared" si="119"/>
        <v>3.5816150715056636E-3</v>
      </c>
      <c r="AI119" s="25">
        <f t="shared" si="120"/>
        <v>3.637163915233492E-3</v>
      </c>
      <c r="AJ119" s="26">
        <f t="shared" si="54"/>
        <v>-9.7153556853605081E-3</v>
      </c>
      <c r="AK119" s="26">
        <f t="shared" si="55"/>
        <v>-7.5186219948137562E-3</v>
      </c>
      <c r="AL119" s="27">
        <f t="shared" si="56"/>
        <v>-7.492157750113905E-2</v>
      </c>
      <c r="AM119" s="27">
        <f t="shared" si="57"/>
        <v>-6.1676243837338857E-2</v>
      </c>
      <c r="AN119" s="28">
        <f t="shared" si="58"/>
        <v>1.2557841223057439E-2</v>
      </c>
      <c r="AO119" s="85">
        <f t="shared" si="59"/>
        <v>1.2217039819463512E-2</v>
      </c>
      <c r="AP119" s="32"/>
      <c r="AQ119" s="58">
        <f>SUM(AQ111:AQ115)</f>
        <v>4923038917.1999998</v>
      </c>
      <c r="AR119" s="15"/>
      <c r="AS119" s="31" t="e">
        <f>(#REF!/AQ119)-1</f>
        <v>#REF!</v>
      </c>
      <c r="AT119" s="31" t="e">
        <f>(#REF!/AR119)-1</f>
        <v>#REF!</v>
      </c>
    </row>
    <row r="120" spans="1:46">
      <c r="A120" s="229" t="s">
        <v>17</v>
      </c>
      <c r="B120" s="417">
        <v>2562041316.7199998</v>
      </c>
      <c r="C120" s="417">
        <v>13.7281</v>
      </c>
      <c r="D120" s="417">
        <v>2557409273.2199998</v>
      </c>
      <c r="E120" s="417">
        <v>13.699</v>
      </c>
      <c r="F120" s="25">
        <f t="shared" si="105"/>
        <v>-1.8079503518429116E-3</v>
      </c>
      <c r="G120" s="25">
        <f t="shared" si="106"/>
        <v>-2.1197398037601477E-3</v>
      </c>
      <c r="H120" s="417">
        <v>2553557105.1500001</v>
      </c>
      <c r="I120" s="417">
        <v>13.7073</v>
      </c>
      <c r="J120" s="25">
        <f t="shared" si="107"/>
        <v>-1.506277509172195E-3</v>
      </c>
      <c r="K120" s="25">
        <f t="shared" si="108"/>
        <v>6.0588364114170352E-4</v>
      </c>
      <c r="L120" s="417">
        <v>2537354659.6100001</v>
      </c>
      <c r="M120" s="417">
        <v>13.5992</v>
      </c>
      <c r="N120" s="25">
        <f t="shared" si="109"/>
        <v>-6.345049228514592E-3</v>
      </c>
      <c r="O120" s="25">
        <f t="shared" si="110"/>
        <v>-7.8863087551888627E-3</v>
      </c>
      <c r="P120" s="417">
        <v>2447361377.29</v>
      </c>
      <c r="Q120" s="417">
        <v>13.427300000000001</v>
      </c>
      <c r="R120" s="25">
        <f t="shared" si="111"/>
        <v>-3.5467364398255798E-2</v>
      </c>
      <c r="S120" s="25">
        <f t="shared" si="112"/>
        <v>-1.2640449438202177E-2</v>
      </c>
      <c r="T120" s="417">
        <v>2456831591.1100001</v>
      </c>
      <c r="U120" s="417">
        <v>13.4442</v>
      </c>
      <c r="V120" s="25">
        <f t="shared" si="113"/>
        <v>3.8695608698731208E-3</v>
      </c>
      <c r="W120" s="25">
        <f t="shared" si="114"/>
        <v>1.2586298064390974E-3</v>
      </c>
      <c r="X120" s="417">
        <v>2459720297.7399998</v>
      </c>
      <c r="Y120" s="417">
        <v>13.488200000000001</v>
      </c>
      <c r="Z120" s="25">
        <f t="shared" si="115"/>
        <v>1.1757853653674795E-3</v>
      </c>
      <c r="AA120" s="25">
        <f t="shared" si="116"/>
        <v>3.2727867779414528E-3</v>
      </c>
      <c r="AB120" s="417">
        <v>2433270163.4299998</v>
      </c>
      <c r="AC120" s="417">
        <v>13.4885</v>
      </c>
      <c r="AD120" s="25">
        <f t="shared" si="117"/>
        <v>-1.0753309770343573E-2</v>
      </c>
      <c r="AE120" s="25">
        <f t="shared" si="118"/>
        <v>2.2241663083235776E-5</v>
      </c>
      <c r="AF120" s="417">
        <v>2451494290.5599999</v>
      </c>
      <c r="AG120" s="417">
        <v>13.4862</v>
      </c>
      <c r="AH120" s="25">
        <f t="shared" si="119"/>
        <v>7.4895617444759683E-3</v>
      </c>
      <c r="AI120" s="25">
        <f t="shared" si="120"/>
        <v>-1.7051562442080059E-4</v>
      </c>
      <c r="AJ120" s="26">
        <f t="shared" si="54"/>
        <v>-5.4181304098015635E-3</v>
      </c>
      <c r="AK120" s="26">
        <f t="shared" si="55"/>
        <v>-2.2071839666208122E-3</v>
      </c>
      <c r="AL120" s="27">
        <f t="shared" si="56"/>
        <v>-4.1414952142815889E-2</v>
      </c>
      <c r="AM120" s="27">
        <f t="shared" si="57"/>
        <v>-1.5533980582524247E-2</v>
      </c>
      <c r="AN120" s="28">
        <f t="shared" si="58"/>
        <v>1.3400241069642427E-2</v>
      </c>
      <c r="AO120" s="85">
        <f t="shared" si="59"/>
        <v>5.3477202573669821E-3</v>
      </c>
      <c r="AP120" s="32"/>
      <c r="AQ120" s="14" t="e">
        <f>SUM(AQ20,AQ52,#REF!,#REF!,AQ90,AQ109,AQ119)</f>
        <v>#REF!</v>
      </c>
      <c r="AR120" s="15"/>
      <c r="AS120" s="31" t="e">
        <f>(#REF!/AQ120)-1</f>
        <v>#REF!</v>
      </c>
      <c r="AT120" s="31" t="e">
        <f>(#REF!/AR120)-1</f>
        <v>#REF!</v>
      </c>
    </row>
    <row r="121" spans="1:46" ht="15" customHeight="1">
      <c r="A121" s="230" t="s">
        <v>139</v>
      </c>
      <c r="B121" s="417">
        <v>4781005221.6499996</v>
      </c>
      <c r="C121" s="417">
        <v>195.55</v>
      </c>
      <c r="D121" s="417">
        <v>4745414450.9700003</v>
      </c>
      <c r="E121" s="417">
        <v>194.31</v>
      </c>
      <c r="F121" s="25">
        <f t="shared" si="105"/>
        <v>-7.4442024281488692E-3</v>
      </c>
      <c r="G121" s="25">
        <f t="shared" si="106"/>
        <v>-6.3410892354896905E-3</v>
      </c>
      <c r="H121" s="417">
        <v>4757232920.1499996</v>
      </c>
      <c r="I121" s="417">
        <v>194.74</v>
      </c>
      <c r="J121" s="25">
        <f t="shared" si="107"/>
        <v>2.4905030534442705E-3</v>
      </c>
      <c r="K121" s="25">
        <f t="shared" si="108"/>
        <v>2.2129586742833966E-3</v>
      </c>
      <c r="L121" s="417">
        <v>4742055053.3599997</v>
      </c>
      <c r="M121" s="417">
        <v>194.12</v>
      </c>
      <c r="N121" s="25">
        <f t="shared" si="109"/>
        <v>-3.1904821657379331E-3</v>
      </c>
      <c r="O121" s="25">
        <f t="shared" si="110"/>
        <v>-3.1837321556947959E-3</v>
      </c>
      <c r="P121" s="417">
        <v>4683260416.71</v>
      </c>
      <c r="Q121" s="417">
        <v>191.71</v>
      </c>
      <c r="R121" s="25">
        <f t="shared" si="111"/>
        <v>-1.2398556319657333E-2</v>
      </c>
      <c r="S121" s="25">
        <f t="shared" si="112"/>
        <v>-1.2415001030290524E-2</v>
      </c>
      <c r="T121" s="417">
        <v>4700616779.75</v>
      </c>
      <c r="U121" s="417">
        <v>192.4</v>
      </c>
      <c r="V121" s="25">
        <f t="shared" si="113"/>
        <v>3.7060426915556497E-3</v>
      </c>
      <c r="W121" s="25">
        <f t="shared" si="114"/>
        <v>3.5991862709300387E-3</v>
      </c>
      <c r="X121" s="417">
        <v>4691399861.1499996</v>
      </c>
      <c r="Y121" s="417">
        <v>192</v>
      </c>
      <c r="Z121" s="25">
        <f t="shared" si="115"/>
        <v>-1.9607891967935703E-3</v>
      </c>
      <c r="AA121" s="25">
        <f t="shared" si="116"/>
        <v>-2.0790020790021086E-3</v>
      </c>
      <c r="AB121" s="417">
        <v>4695141972.0100002</v>
      </c>
      <c r="AC121" s="417">
        <v>192.04</v>
      </c>
      <c r="AD121" s="25">
        <f t="shared" si="117"/>
        <v>7.9765335949924965E-4</v>
      </c>
      <c r="AE121" s="25">
        <f t="shared" si="118"/>
        <v>2.0833333333329188E-4</v>
      </c>
      <c r="AF121" s="417">
        <v>4682905106.3000002</v>
      </c>
      <c r="AG121" s="417">
        <v>191.55</v>
      </c>
      <c r="AH121" s="25">
        <f t="shared" si="119"/>
        <v>-2.6062823622693158E-3</v>
      </c>
      <c r="AI121" s="25">
        <f t="shared" si="120"/>
        <v>-2.5515517600498889E-3</v>
      </c>
      <c r="AJ121" s="26">
        <f t="shared" si="54"/>
        <v>-2.5757641710134815E-3</v>
      </c>
      <c r="AK121" s="26">
        <f t="shared" si="55"/>
        <v>-2.5687372477475345E-3</v>
      </c>
      <c r="AL121" s="27">
        <f t="shared" si="56"/>
        <v>-1.3172578563126909E-2</v>
      </c>
      <c r="AM121" s="27">
        <f t="shared" si="57"/>
        <v>-1.4204106839586181E-2</v>
      </c>
      <c r="AN121" s="28">
        <f t="shared" si="58"/>
        <v>5.31109414789131E-3</v>
      </c>
      <c r="AO121" s="85">
        <f t="shared" si="59"/>
        <v>5.0768089252355916E-3</v>
      </c>
      <c r="AP121" s="32"/>
      <c r="AQ121" s="59"/>
      <c r="AR121" s="60"/>
      <c r="AS121" s="31" t="e">
        <f>(#REF!/AQ121)-1</f>
        <v>#REF!</v>
      </c>
      <c r="AT121" s="31" t="e">
        <f>(#REF!/AR121)-1</f>
        <v>#REF!</v>
      </c>
    </row>
    <row r="122" spans="1:46" ht="17.25" customHeight="1">
      <c r="A122" s="229" t="s">
        <v>137</v>
      </c>
      <c r="B122" s="417">
        <v>4786403592.54</v>
      </c>
      <c r="C122" s="417">
        <v>194.518</v>
      </c>
      <c r="D122" s="417">
        <v>4741757365.5</v>
      </c>
      <c r="E122" s="417">
        <v>192.69</v>
      </c>
      <c r="F122" s="25">
        <f t="shared" si="105"/>
        <v>-9.3277188554648314E-3</v>
      </c>
      <c r="G122" s="25">
        <f t="shared" si="106"/>
        <v>-9.3975878838976502E-3</v>
      </c>
      <c r="H122" s="417">
        <v>4746875507.6000004</v>
      </c>
      <c r="I122" s="417">
        <v>192.8964</v>
      </c>
      <c r="J122" s="25">
        <f t="shared" si="107"/>
        <v>1.0793766330683377E-3</v>
      </c>
      <c r="K122" s="25">
        <f t="shared" si="108"/>
        <v>1.071150552701241E-3</v>
      </c>
      <c r="L122" s="417">
        <v>4707654233.2700005</v>
      </c>
      <c r="M122" s="417">
        <v>191.29929999999999</v>
      </c>
      <c r="N122" s="25">
        <f t="shared" si="109"/>
        <v>-8.2625453874247551E-3</v>
      </c>
      <c r="O122" s="25">
        <f t="shared" si="110"/>
        <v>-8.2795739059931227E-3</v>
      </c>
      <c r="P122" s="417">
        <v>4618661290.1599998</v>
      </c>
      <c r="Q122" s="417">
        <v>187.65270000000001</v>
      </c>
      <c r="R122" s="25">
        <f t="shared" si="111"/>
        <v>-1.890388263459717E-2</v>
      </c>
      <c r="S122" s="25">
        <f t="shared" si="112"/>
        <v>-1.906227571141127E-2</v>
      </c>
      <c r="T122" s="417">
        <v>4615892332.5200005</v>
      </c>
      <c r="U122" s="417">
        <v>187.54239999999999</v>
      </c>
      <c r="V122" s="25">
        <f t="shared" si="113"/>
        <v>-5.9951519846207805E-4</v>
      </c>
      <c r="W122" s="25">
        <f t="shared" si="114"/>
        <v>-5.8778797214227986E-4</v>
      </c>
      <c r="X122" s="417">
        <v>4619707690.8000002</v>
      </c>
      <c r="Y122" s="417">
        <v>187.70660000000001</v>
      </c>
      <c r="Z122" s="25">
        <f t="shared" si="115"/>
        <v>8.2657003351652614E-4</v>
      </c>
      <c r="AA122" s="25">
        <f t="shared" si="116"/>
        <v>8.7553534560729917E-4</v>
      </c>
      <c r="AB122" s="417">
        <v>4626309644.2700005</v>
      </c>
      <c r="AC122" s="417">
        <v>187.96809999999999</v>
      </c>
      <c r="AD122" s="25">
        <f t="shared" si="117"/>
        <v>1.4290846763200724E-3</v>
      </c>
      <c r="AE122" s="25">
        <f t="shared" si="118"/>
        <v>1.3931316213707128E-3</v>
      </c>
      <c r="AF122" s="417">
        <v>4599577931.9899998</v>
      </c>
      <c r="AG122" s="417">
        <v>186.8698</v>
      </c>
      <c r="AH122" s="25">
        <f t="shared" si="119"/>
        <v>-5.7781934923248667E-3</v>
      </c>
      <c r="AI122" s="25">
        <f t="shared" si="120"/>
        <v>-5.8430127239674961E-3</v>
      </c>
      <c r="AJ122" s="26">
        <f t="shared" si="54"/>
        <v>-4.9421030281710954E-3</v>
      </c>
      <c r="AK122" s="26">
        <f t="shared" si="55"/>
        <v>-4.9788025847165721E-3</v>
      </c>
      <c r="AL122" s="27">
        <f t="shared" si="56"/>
        <v>-2.9984544241859992E-2</v>
      </c>
      <c r="AM122" s="27">
        <f t="shared" si="57"/>
        <v>-3.020499247495978E-2</v>
      </c>
      <c r="AN122" s="28">
        <f t="shared" si="58"/>
        <v>7.1201445482553857E-3</v>
      </c>
      <c r="AO122" s="85">
        <f t="shared" si="59"/>
        <v>7.1740563314991648E-3</v>
      </c>
      <c r="AP122" s="32"/>
      <c r="AQ122" s="491" t="s">
        <v>92</v>
      </c>
      <c r="AR122" s="491"/>
      <c r="AS122" s="31" t="e">
        <f>(#REF!/AQ122)-1</f>
        <v>#REF!</v>
      </c>
      <c r="AT122" s="31" t="e">
        <f>(#REF!/AR122)-1</f>
        <v>#REF!</v>
      </c>
    </row>
    <row r="123" spans="1:46" ht="16.5" customHeight="1">
      <c r="A123" s="229" t="s">
        <v>11</v>
      </c>
      <c r="B123" s="418">
        <v>2215456718.0799999</v>
      </c>
      <c r="C123" s="417">
        <v>4120.1000000000004</v>
      </c>
      <c r="D123" s="418">
        <v>2239204223.5999999</v>
      </c>
      <c r="E123" s="417">
        <v>4109.49408309921</v>
      </c>
      <c r="F123" s="25">
        <f t="shared" si="105"/>
        <v>1.0719011265803687E-2</v>
      </c>
      <c r="G123" s="25">
        <f t="shared" si="106"/>
        <v>-2.5741891946288588E-3</v>
      </c>
      <c r="H123" s="418">
        <v>2234921418.3899999</v>
      </c>
      <c r="I123" s="417">
        <v>4101.6341000000002</v>
      </c>
      <c r="J123" s="25">
        <f t="shared" si="107"/>
        <v>-1.9126460931350479E-3</v>
      </c>
      <c r="K123" s="25">
        <f t="shared" si="108"/>
        <v>-1.9126400817888784E-3</v>
      </c>
      <c r="L123" s="418">
        <v>2223493552.1100001</v>
      </c>
      <c r="M123" s="417">
        <v>4078.25</v>
      </c>
      <c r="N123" s="25">
        <f t="shared" si="109"/>
        <v>-5.113319057200757E-3</v>
      </c>
      <c r="O123" s="25">
        <f t="shared" si="110"/>
        <v>-5.7011667618035982E-3</v>
      </c>
      <c r="P123" s="418">
        <v>2165142828.2224717</v>
      </c>
      <c r="Q123" s="417">
        <v>4023.6275305875961</v>
      </c>
      <c r="R123" s="25">
        <f t="shared" si="111"/>
        <v>-2.6242812277173497E-2</v>
      </c>
      <c r="S123" s="25">
        <f t="shared" si="112"/>
        <v>-1.3393604956146365E-2</v>
      </c>
      <c r="T123" s="418">
        <v>2177383208.8538618</v>
      </c>
      <c r="U123" s="417">
        <v>4050.66</v>
      </c>
      <c r="V123" s="25">
        <f t="shared" si="113"/>
        <v>5.6533825260106016E-3</v>
      </c>
      <c r="W123" s="25">
        <f t="shared" si="114"/>
        <v>6.7184323615700195E-3</v>
      </c>
      <c r="X123" s="418">
        <v>2184698713.6500001</v>
      </c>
      <c r="Y123" s="417">
        <v>4036.8562000000002</v>
      </c>
      <c r="Z123" s="25">
        <f t="shared" si="115"/>
        <v>3.3597690872196294E-3</v>
      </c>
      <c r="AA123" s="25">
        <f t="shared" si="116"/>
        <v>-3.4077903354020537E-3</v>
      </c>
      <c r="AB123" s="418">
        <v>2189592210.098</v>
      </c>
      <c r="AC123" s="417">
        <v>4032.5264796800102</v>
      </c>
      <c r="AD123" s="25">
        <f t="shared" si="117"/>
        <v>2.2398953308414488E-3</v>
      </c>
      <c r="AE123" s="25">
        <f t="shared" si="118"/>
        <v>-1.0725475730321962E-3</v>
      </c>
      <c r="AF123" s="418">
        <v>2181913060.3150001</v>
      </c>
      <c r="AG123" s="417">
        <v>4018.29648068815</v>
      </c>
      <c r="AH123" s="25">
        <f t="shared" si="119"/>
        <v>-3.5071141318393233E-3</v>
      </c>
      <c r="AI123" s="25">
        <f t="shared" si="120"/>
        <v>-3.5288048481678757E-3</v>
      </c>
      <c r="AJ123" s="26">
        <f t="shared" si="54"/>
        <v>-1.8504791686841571E-3</v>
      </c>
      <c r="AK123" s="26">
        <f t="shared" si="55"/>
        <v>-3.1090389236749756E-3</v>
      </c>
      <c r="AL123" s="27">
        <f t="shared" si="56"/>
        <v>-2.5585501617575571E-2</v>
      </c>
      <c r="AM123" s="27">
        <f t="shared" si="57"/>
        <v>-2.2191929363305597E-2</v>
      </c>
      <c r="AN123" s="28">
        <f t="shared" si="58"/>
        <v>1.1126276641302467E-2</v>
      </c>
      <c r="AO123" s="85">
        <f t="shared" si="59"/>
        <v>5.5446345280553483E-3</v>
      </c>
      <c r="AP123" s="32"/>
      <c r="AQ123" s="61" t="s">
        <v>80</v>
      </c>
      <c r="AR123" s="62" t="s">
        <v>81</v>
      </c>
      <c r="AS123" s="31" t="e">
        <f>(#REF!/AQ123)-1</f>
        <v>#REF!</v>
      </c>
      <c r="AT123" s="31" t="e">
        <f>(#REF!/AR123)-1</f>
        <v>#REF!</v>
      </c>
    </row>
    <row r="124" spans="1:46" ht="14.25" customHeight="1">
      <c r="A124" s="229" t="s">
        <v>173</v>
      </c>
      <c r="B124" s="417">
        <v>1922162431.8</v>
      </c>
      <c r="C124" s="417">
        <v>1.3108</v>
      </c>
      <c r="D124" s="417">
        <v>1913313861.28</v>
      </c>
      <c r="E124" s="417">
        <v>1.3049999999999999</v>
      </c>
      <c r="F124" s="25">
        <f t="shared" si="105"/>
        <v>-4.6034457721212344E-3</v>
      </c>
      <c r="G124" s="25">
        <f t="shared" si="106"/>
        <v>-4.4247787610619677E-3</v>
      </c>
      <c r="H124" s="417">
        <v>1910120559.0899999</v>
      </c>
      <c r="I124" s="417">
        <v>1.3028</v>
      </c>
      <c r="J124" s="25">
        <f t="shared" si="107"/>
        <v>-1.6689902554010401E-3</v>
      </c>
      <c r="K124" s="25">
        <f t="shared" si="108"/>
        <v>-1.6858237547892566E-3</v>
      </c>
      <c r="L124" s="417">
        <v>1883183188.0799999</v>
      </c>
      <c r="M124" s="417">
        <v>1.2842</v>
      </c>
      <c r="N124" s="25">
        <f t="shared" si="109"/>
        <v>-1.4102445461784473E-2</v>
      </c>
      <c r="O124" s="25">
        <f t="shared" si="110"/>
        <v>-1.4276941971139047E-2</v>
      </c>
      <c r="P124" s="417">
        <v>1773298962.8800001</v>
      </c>
      <c r="Q124" s="417">
        <v>1.2763</v>
      </c>
      <c r="R124" s="25">
        <f t="shared" si="111"/>
        <v>-5.8350258166881955E-2</v>
      </c>
      <c r="S124" s="25">
        <f t="shared" si="112"/>
        <v>-6.151689767948932E-3</v>
      </c>
      <c r="T124" s="417">
        <v>1854210830.4942002</v>
      </c>
      <c r="U124" s="417">
        <v>1.2632000000000001</v>
      </c>
      <c r="V124" s="25">
        <f t="shared" si="113"/>
        <v>4.5627877367498043E-2</v>
      </c>
      <c r="W124" s="25">
        <f t="shared" si="114"/>
        <v>-1.0264044503643257E-2</v>
      </c>
      <c r="X124" s="417">
        <v>1864885045.4200001</v>
      </c>
      <c r="Y124" s="417">
        <v>1.2467999999999999</v>
      </c>
      <c r="Z124" s="25">
        <f t="shared" si="115"/>
        <v>5.7567428418886235E-3</v>
      </c>
      <c r="AA124" s="25">
        <f t="shared" si="116"/>
        <v>-1.2982900569981151E-2</v>
      </c>
      <c r="AB124" s="417">
        <v>1838587762.2410817</v>
      </c>
      <c r="AC124" s="417">
        <v>1.2742</v>
      </c>
      <c r="AD124" s="25">
        <f t="shared" si="117"/>
        <v>-1.4101289108142222E-2</v>
      </c>
      <c r="AE124" s="25">
        <f t="shared" si="118"/>
        <v>2.1976259223612522E-2</v>
      </c>
      <c r="AF124" s="417">
        <v>1798666390.79</v>
      </c>
      <c r="AG124" s="417">
        <v>1.2425999999999999</v>
      </c>
      <c r="AH124" s="25">
        <f t="shared" si="119"/>
        <v>-2.1713062748998722E-2</v>
      </c>
      <c r="AI124" s="25">
        <f t="shared" si="120"/>
        <v>-2.4799874431015598E-2</v>
      </c>
      <c r="AJ124" s="26">
        <f t="shared" si="54"/>
        <v>-7.8943589129928729E-3</v>
      </c>
      <c r="AK124" s="26">
        <f t="shared" si="55"/>
        <v>-6.5762243169958361E-3</v>
      </c>
      <c r="AL124" s="27">
        <f t="shared" si="56"/>
        <v>-5.9920890560684732E-2</v>
      </c>
      <c r="AM124" s="27">
        <f t="shared" si="57"/>
        <v>-4.7816091954022998E-2</v>
      </c>
      <c r="AN124" s="28">
        <f t="shared" si="58"/>
        <v>2.9067380701892104E-2</v>
      </c>
      <c r="AO124" s="85">
        <f t="shared" si="59"/>
        <v>1.3575278348978334E-2</v>
      </c>
      <c r="AP124" s="32"/>
      <c r="AQ124" s="55">
        <v>1901056000</v>
      </c>
      <c r="AR124" s="49">
        <v>12.64</v>
      </c>
      <c r="AS124" s="31" t="e">
        <f>(#REF!/AQ124)-1</f>
        <v>#REF!</v>
      </c>
      <c r="AT124" s="31" t="e">
        <f>(#REF!/AR124)-1</f>
        <v>#REF!</v>
      </c>
    </row>
    <row r="125" spans="1:46">
      <c r="A125" s="229" t="s">
        <v>32</v>
      </c>
      <c r="B125" s="418">
        <v>1232159496.26</v>
      </c>
      <c r="C125" s="417">
        <v>552.20000000000005</v>
      </c>
      <c r="D125" s="418">
        <v>1233569127.95</v>
      </c>
      <c r="E125" s="417">
        <v>552.20000000000005</v>
      </c>
      <c r="F125" s="25">
        <f t="shared" si="105"/>
        <v>1.1440334585569015E-3</v>
      </c>
      <c r="G125" s="25">
        <f t="shared" si="106"/>
        <v>0</v>
      </c>
      <c r="H125" s="418">
        <v>1216341763.29</v>
      </c>
      <c r="I125" s="417">
        <v>552.20000000000005</v>
      </c>
      <c r="J125" s="25">
        <f t="shared" si="107"/>
        <v>-1.3965463523417845E-2</v>
      </c>
      <c r="K125" s="25">
        <f t="shared" si="108"/>
        <v>0</v>
      </c>
      <c r="L125" s="418">
        <v>1226591768.6800001</v>
      </c>
      <c r="M125" s="417">
        <v>552.20000000000005</v>
      </c>
      <c r="N125" s="25">
        <f t="shared" si="109"/>
        <v>8.4269123196720336E-3</v>
      </c>
      <c r="O125" s="25">
        <f t="shared" si="110"/>
        <v>0</v>
      </c>
      <c r="P125" s="418">
        <v>1225379429.45</v>
      </c>
      <c r="Q125" s="417">
        <v>552.20000000000005</v>
      </c>
      <c r="R125" s="25">
        <f t="shared" si="111"/>
        <v>-9.8838037312502184E-4</v>
      </c>
      <c r="S125" s="25">
        <f t="shared" si="112"/>
        <v>0</v>
      </c>
      <c r="T125" s="418">
        <v>1112149545.6300001</v>
      </c>
      <c r="U125" s="417">
        <v>552.20000000000005</v>
      </c>
      <c r="V125" s="25">
        <f t="shared" si="113"/>
        <v>-9.2403937179541276E-2</v>
      </c>
      <c r="W125" s="25">
        <f t="shared" si="114"/>
        <v>0</v>
      </c>
      <c r="X125" s="418">
        <v>1105310032.8900001</v>
      </c>
      <c r="Y125" s="417">
        <v>552.20000000000005</v>
      </c>
      <c r="Z125" s="25">
        <f t="shared" si="115"/>
        <v>-6.1498139048608126E-3</v>
      </c>
      <c r="AA125" s="25">
        <f t="shared" si="116"/>
        <v>0</v>
      </c>
      <c r="AB125" s="418">
        <v>1105948837.75</v>
      </c>
      <c r="AC125" s="417">
        <v>552.20000000000005</v>
      </c>
      <c r="AD125" s="25">
        <f t="shared" si="117"/>
        <v>5.779417909829727E-4</v>
      </c>
      <c r="AE125" s="25">
        <f t="shared" si="118"/>
        <v>0</v>
      </c>
      <c r="AF125" s="418">
        <v>1104082410.6800001</v>
      </c>
      <c r="AG125" s="417">
        <v>552.20000000000005</v>
      </c>
      <c r="AH125" s="25">
        <f t="shared" si="119"/>
        <v>-1.6876251471063435E-3</v>
      </c>
      <c r="AI125" s="25">
        <f t="shared" si="120"/>
        <v>0</v>
      </c>
      <c r="AJ125" s="26">
        <f t="shared" si="54"/>
        <v>-1.3130791569854923E-2</v>
      </c>
      <c r="AK125" s="26">
        <f t="shared" si="55"/>
        <v>0</v>
      </c>
      <c r="AL125" s="27">
        <f t="shared" si="56"/>
        <v>-0.10496916170817824</v>
      </c>
      <c r="AM125" s="27">
        <f t="shared" si="57"/>
        <v>0</v>
      </c>
      <c r="AN125" s="28">
        <f t="shared" si="58"/>
        <v>3.2663831342221818E-2</v>
      </c>
      <c r="AO125" s="85">
        <f t="shared" si="59"/>
        <v>0</v>
      </c>
      <c r="AP125" s="32"/>
      <c r="AQ125" s="55">
        <v>106884243.56</v>
      </c>
      <c r="AR125" s="49">
        <v>2.92</v>
      </c>
      <c r="AS125" s="31" t="e">
        <f>(#REF!/AQ125)-1</f>
        <v>#REF!</v>
      </c>
      <c r="AT125" s="31" t="e">
        <f>(#REF!/AR125)-1</f>
        <v>#REF!</v>
      </c>
    </row>
    <row r="126" spans="1:46">
      <c r="A126" s="229" t="s">
        <v>58</v>
      </c>
      <c r="B126" s="418">
        <v>2163671728.4499998</v>
      </c>
      <c r="C126" s="417">
        <v>2.97</v>
      </c>
      <c r="D126" s="418">
        <v>2159417046.27</v>
      </c>
      <c r="E126" s="417">
        <v>2.97</v>
      </c>
      <c r="F126" s="25">
        <f t="shared" si="105"/>
        <v>-1.9664176058018634E-3</v>
      </c>
      <c r="G126" s="25">
        <f t="shared" si="106"/>
        <v>0</v>
      </c>
      <c r="H126" s="418">
        <v>2158353755.3299999</v>
      </c>
      <c r="I126" s="417">
        <v>2.96</v>
      </c>
      <c r="J126" s="25">
        <f t="shared" si="107"/>
        <v>-4.9239721518207831E-4</v>
      </c>
      <c r="K126" s="25">
        <f t="shared" si="108"/>
        <v>-3.3670033670034445E-3</v>
      </c>
      <c r="L126" s="418">
        <v>2137299574.29</v>
      </c>
      <c r="M126" s="417">
        <v>2.93</v>
      </c>
      <c r="N126" s="25">
        <f t="shared" si="109"/>
        <v>-9.7547406156229931E-3</v>
      </c>
      <c r="O126" s="25">
        <f t="shared" si="110"/>
        <v>-1.013513513513507E-2</v>
      </c>
      <c r="P126" s="418">
        <v>2117311686.73</v>
      </c>
      <c r="Q126" s="417">
        <v>2.91</v>
      </c>
      <c r="R126" s="25">
        <f t="shared" si="111"/>
        <v>-9.3519354050495326E-3</v>
      </c>
      <c r="S126" s="25">
        <f t="shared" si="112"/>
        <v>-6.8259385665529063E-3</v>
      </c>
      <c r="T126" s="418">
        <v>2124426596.95</v>
      </c>
      <c r="U126" s="417">
        <v>2.92</v>
      </c>
      <c r="V126" s="25">
        <f t="shared" si="113"/>
        <v>3.3603508942929303E-3</v>
      </c>
      <c r="W126" s="25">
        <f t="shared" si="114"/>
        <v>3.4364261168384146E-3</v>
      </c>
      <c r="X126" s="418">
        <v>2144776786.8</v>
      </c>
      <c r="Y126" s="417">
        <v>2.95</v>
      </c>
      <c r="Z126" s="25">
        <f t="shared" si="115"/>
        <v>9.5791447344974381E-3</v>
      </c>
      <c r="AA126" s="25">
        <f t="shared" si="116"/>
        <v>1.0273972602739812E-2</v>
      </c>
      <c r="AB126" s="418">
        <v>2137385052.3800001</v>
      </c>
      <c r="AC126" s="417">
        <v>2.94</v>
      </c>
      <c r="AD126" s="25">
        <f t="shared" si="117"/>
        <v>-3.4463886710692547E-3</v>
      </c>
      <c r="AE126" s="25">
        <f t="shared" si="118"/>
        <v>-3.3898305084746542E-3</v>
      </c>
      <c r="AF126" s="418">
        <v>2128434057.8499999</v>
      </c>
      <c r="AG126" s="417">
        <v>2.93</v>
      </c>
      <c r="AH126" s="25">
        <f t="shared" si="119"/>
        <v>-4.1878249873756653E-3</v>
      </c>
      <c r="AI126" s="25">
        <f t="shared" si="120"/>
        <v>-3.4013605442176145E-3</v>
      </c>
      <c r="AJ126" s="26">
        <f t="shared" si="54"/>
        <v>-2.0325261089138777E-3</v>
      </c>
      <c r="AK126" s="26">
        <f t="shared" si="55"/>
        <v>-1.676108675225683E-3</v>
      </c>
      <c r="AL126" s="27">
        <f t="shared" si="56"/>
        <v>-1.434784840358538E-2</v>
      </c>
      <c r="AM126" s="27">
        <f t="shared" si="57"/>
        <v>-1.346801346801348E-2</v>
      </c>
      <c r="AN126" s="28">
        <f t="shared" si="58"/>
        <v>6.3935353446507148E-3</v>
      </c>
      <c r="AO126" s="85">
        <f t="shared" si="59"/>
        <v>6.3087256217329111E-3</v>
      </c>
      <c r="AP126" s="32"/>
      <c r="AQ126" s="55">
        <v>84059843.040000007</v>
      </c>
      <c r="AR126" s="49">
        <v>7.19</v>
      </c>
      <c r="AS126" s="31" t="e">
        <f>(#REF!/AQ126)-1</f>
        <v>#REF!</v>
      </c>
      <c r="AT126" s="31" t="e">
        <f>(#REF!/AR126)-1</f>
        <v>#REF!</v>
      </c>
    </row>
    <row r="127" spans="1:46">
      <c r="A127" s="230" t="s">
        <v>54</v>
      </c>
      <c r="B127" s="417">
        <v>161950758.5</v>
      </c>
      <c r="C127" s="417">
        <v>1.6355</v>
      </c>
      <c r="D127" s="417">
        <v>161458946.81999999</v>
      </c>
      <c r="E127" s="417">
        <v>1.66</v>
      </c>
      <c r="F127" s="25">
        <f t="shared" si="105"/>
        <v>-3.0367976325347506E-3</v>
      </c>
      <c r="G127" s="25">
        <f t="shared" si="106"/>
        <v>1.4980128401100561E-2</v>
      </c>
      <c r="H127" s="417">
        <v>161713189.31</v>
      </c>
      <c r="I127" s="417">
        <v>1.79</v>
      </c>
      <c r="J127" s="25">
        <f t="shared" si="107"/>
        <v>1.5746571807101395E-3</v>
      </c>
      <c r="K127" s="25">
        <f t="shared" si="108"/>
        <v>7.8313253012048265E-2</v>
      </c>
      <c r="L127" s="417">
        <v>158760361.28999999</v>
      </c>
      <c r="M127" s="417">
        <v>1.65</v>
      </c>
      <c r="N127" s="25">
        <f t="shared" si="109"/>
        <v>-1.8259661024553266E-2</v>
      </c>
      <c r="O127" s="25">
        <f t="shared" si="110"/>
        <v>-7.8212290502793366E-2</v>
      </c>
      <c r="P127" s="417">
        <v>157076403.80000001</v>
      </c>
      <c r="Q127" s="417">
        <v>1.6355999999999999</v>
      </c>
      <c r="R127" s="25">
        <f t="shared" si="111"/>
        <v>-1.0606913944495092E-2</v>
      </c>
      <c r="S127" s="25">
        <f t="shared" si="112"/>
        <v>-8.7272727272727085E-3</v>
      </c>
      <c r="T127" s="417">
        <v>157852692.91</v>
      </c>
      <c r="U127" s="417">
        <v>1.6446000000000001</v>
      </c>
      <c r="V127" s="25">
        <f t="shared" si="113"/>
        <v>4.942111553485823E-3</v>
      </c>
      <c r="W127" s="25">
        <f t="shared" si="114"/>
        <v>5.5025678650037413E-3</v>
      </c>
      <c r="X127" s="417">
        <v>157273517.08000001</v>
      </c>
      <c r="Y127" s="417">
        <v>1.6392</v>
      </c>
      <c r="Z127" s="25">
        <f t="shared" si="115"/>
        <v>-3.6690905889720962E-3</v>
      </c>
      <c r="AA127" s="25">
        <f t="shared" si="116"/>
        <v>-3.2834731849690326E-3</v>
      </c>
      <c r="AB127" s="417">
        <v>156353641.58000001</v>
      </c>
      <c r="AC127" s="417">
        <v>1.7888999999999999</v>
      </c>
      <c r="AD127" s="25">
        <f t="shared" si="117"/>
        <v>-5.8488899916448664E-3</v>
      </c>
      <c r="AE127" s="25">
        <f t="shared" si="118"/>
        <v>9.1325036603221055E-2</v>
      </c>
      <c r="AF127" s="417">
        <v>157021149.38</v>
      </c>
      <c r="AG127" s="417">
        <v>1.6432</v>
      </c>
      <c r="AH127" s="25">
        <f t="shared" si="119"/>
        <v>4.2692181215264156E-3</v>
      </c>
      <c r="AI127" s="25">
        <f t="shared" si="120"/>
        <v>-8.14466990888255E-2</v>
      </c>
      <c r="AJ127" s="26">
        <f t="shared" si="54"/>
        <v>-3.8294207908097116E-3</v>
      </c>
      <c r="AK127" s="26">
        <f t="shared" si="55"/>
        <v>2.3064062971891279E-3</v>
      </c>
      <c r="AL127" s="27">
        <f t="shared" si="56"/>
        <v>-2.7485608740823803E-2</v>
      </c>
      <c r="AM127" s="27">
        <f t="shared" si="57"/>
        <v>-1.0120481927710799E-2</v>
      </c>
      <c r="AN127" s="28">
        <f t="shared" si="58"/>
        <v>7.8433798324380726E-3</v>
      </c>
      <c r="AO127" s="85">
        <f t="shared" si="59"/>
        <v>6.2704554393077733E-2</v>
      </c>
      <c r="AP127" s="32"/>
      <c r="AQ127" s="55">
        <v>82672021.189999998</v>
      </c>
      <c r="AR127" s="49">
        <v>18.53</v>
      </c>
      <c r="AS127" s="31" t="e">
        <f>(#REF!/AQ127)-1</f>
        <v>#REF!</v>
      </c>
      <c r="AT127" s="31" t="e">
        <f>(#REF!/AR127)-1</f>
        <v>#REF!</v>
      </c>
    </row>
    <row r="128" spans="1:46">
      <c r="A128" s="229" t="s">
        <v>232</v>
      </c>
      <c r="B128" s="417">
        <v>632528088.59000003</v>
      </c>
      <c r="C128" s="417">
        <v>1.1382000000000001</v>
      </c>
      <c r="D128" s="417">
        <v>629731351.08000004</v>
      </c>
      <c r="E128" s="417">
        <v>1.1384000000000001</v>
      </c>
      <c r="F128" s="25">
        <f t="shared" si="105"/>
        <v>-4.4215230286995437E-3</v>
      </c>
      <c r="G128" s="25">
        <f t="shared" si="106"/>
        <v>1.7571604287469508E-4</v>
      </c>
      <c r="H128" s="417">
        <v>637255507.52999997</v>
      </c>
      <c r="I128" s="417">
        <v>1.1519999999999999</v>
      </c>
      <c r="J128" s="25">
        <f t="shared" si="107"/>
        <v>1.1948200509782261E-2</v>
      </c>
      <c r="K128" s="25">
        <f t="shared" si="108"/>
        <v>1.1946591707659727E-2</v>
      </c>
      <c r="L128" s="417">
        <v>647822180.27999997</v>
      </c>
      <c r="M128" s="417">
        <v>1.1706000000000001</v>
      </c>
      <c r="N128" s="25">
        <f t="shared" si="109"/>
        <v>1.6581532250629555E-2</v>
      </c>
      <c r="O128" s="25">
        <f t="shared" si="110"/>
        <v>1.6145833333333484E-2</v>
      </c>
      <c r="P128" s="417">
        <v>638581224.24000001</v>
      </c>
      <c r="Q128" s="417">
        <v>1.1538999999999999</v>
      </c>
      <c r="R128" s="25">
        <f t="shared" si="111"/>
        <v>-1.4264649036879009E-2</v>
      </c>
      <c r="S128" s="25">
        <f t="shared" si="112"/>
        <v>-1.4266188279514914E-2</v>
      </c>
      <c r="T128" s="417">
        <v>630381175.48000002</v>
      </c>
      <c r="U128" s="417">
        <v>1.1523000000000001</v>
      </c>
      <c r="V128" s="25">
        <f t="shared" si="113"/>
        <v>-1.2841042687653686E-2</v>
      </c>
      <c r="W128" s="25">
        <f t="shared" si="114"/>
        <v>-1.3866019585751139E-3</v>
      </c>
      <c r="X128" s="417">
        <v>629130151.47000003</v>
      </c>
      <c r="Y128" s="417">
        <v>1.1499999999999999</v>
      </c>
      <c r="Z128" s="25">
        <f t="shared" si="115"/>
        <v>-1.9845516628052948E-3</v>
      </c>
      <c r="AA128" s="25">
        <f t="shared" si="116"/>
        <v>-1.9960079840321016E-3</v>
      </c>
      <c r="AB128" s="417">
        <v>625604295.10000002</v>
      </c>
      <c r="AC128" s="417">
        <v>1.1436999999999999</v>
      </c>
      <c r="AD128" s="25">
        <f t="shared" si="117"/>
        <v>-5.6043353855504009E-3</v>
      </c>
      <c r="AE128" s="25">
        <f t="shared" si="118"/>
        <v>-5.4782608695651937E-3</v>
      </c>
      <c r="AF128" s="417">
        <v>626367509.72000003</v>
      </c>
      <c r="AG128" s="417">
        <v>1.1451</v>
      </c>
      <c r="AH128" s="25">
        <f t="shared" si="119"/>
        <v>1.2199638429240777E-3</v>
      </c>
      <c r="AI128" s="25">
        <f t="shared" si="120"/>
        <v>1.2240972282941925E-3</v>
      </c>
      <c r="AJ128" s="26">
        <f t="shared" si="54"/>
        <v>-1.1708006497815051E-3</v>
      </c>
      <c r="AK128" s="26">
        <f t="shared" si="55"/>
        <v>7.9564740255934677E-4</v>
      </c>
      <c r="AL128" s="27">
        <f t="shared" si="56"/>
        <v>-5.3417085781595104E-3</v>
      </c>
      <c r="AM128" s="27">
        <f t="shared" si="57"/>
        <v>5.8854532677441391E-3</v>
      </c>
      <c r="AN128" s="28">
        <f t="shared" si="58"/>
        <v>1.0898874787579249E-2</v>
      </c>
      <c r="AO128" s="85">
        <f t="shared" si="59"/>
        <v>9.5567180734001719E-3</v>
      </c>
      <c r="AP128" s="32"/>
      <c r="AQ128" s="55">
        <v>541500000</v>
      </c>
      <c r="AR128" s="49">
        <v>3610</v>
      </c>
      <c r="AS128" s="31" t="e">
        <f>(#REF!/AQ128)-1</f>
        <v>#REF!</v>
      </c>
      <c r="AT128" s="31" t="e">
        <f>(#REF!/AR128)-1</f>
        <v>#REF!</v>
      </c>
    </row>
    <row r="129" spans="1:46">
      <c r="A129" s="229" t="s">
        <v>119</v>
      </c>
      <c r="B129" s="417">
        <v>121307452.59999999</v>
      </c>
      <c r="C129" s="417">
        <v>1.1870000000000001</v>
      </c>
      <c r="D129" s="417">
        <v>121223258.38</v>
      </c>
      <c r="E129" s="417">
        <v>1.1861999999999999</v>
      </c>
      <c r="F129" s="25">
        <f t="shared" si="105"/>
        <v>-6.9405645074108841E-4</v>
      </c>
      <c r="G129" s="25">
        <f t="shared" si="106"/>
        <v>-6.7396798652075303E-4</v>
      </c>
      <c r="H129" s="417">
        <v>120049110.22</v>
      </c>
      <c r="I129" s="417">
        <v>1.1746000000000001</v>
      </c>
      <c r="J129" s="25">
        <f t="shared" si="107"/>
        <v>-9.6858323698854904E-3</v>
      </c>
      <c r="K129" s="25">
        <f t="shared" si="108"/>
        <v>-9.7791266228290617E-3</v>
      </c>
      <c r="L129" s="417">
        <v>120367785.54000001</v>
      </c>
      <c r="M129" s="417">
        <v>1.1749000000000001</v>
      </c>
      <c r="N129" s="25">
        <f t="shared" si="109"/>
        <v>2.6545412907768217E-3</v>
      </c>
      <c r="O129" s="25">
        <f t="shared" si="110"/>
        <v>2.5540609569212237E-4</v>
      </c>
      <c r="P129" s="417">
        <v>118093465.81999999</v>
      </c>
      <c r="Q129" s="417">
        <v>1.1525000000000001</v>
      </c>
      <c r="R129" s="25">
        <f t="shared" si="111"/>
        <v>-1.889475418856338E-2</v>
      </c>
      <c r="S129" s="25">
        <f t="shared" si="112"/>
        <v>-1.9065452378925846E-2</v>
      </c>
      <c r="T129" s="417">
        <v>118626732.95999999</v>
      </c>
      <c r="U129" s="417">
        <v>1.1607000000000001</v>
      </c>
      <c r="V129" s="25">
        <f t="shared" si="113"/>
        <v>4.5156362911121196E-3</v>
      </c>
      <c r="W129" s="25">
        <f t="shared" si="114"/>
        <v>7.1149674620390319E-3</v>
      </c>
      <c r="X129" s="417">
        <v>118125733.92</v>
      </c>
      <c r="Y129" s="417">
        <v>1.1556</v>
      </c>
      <c r="Z129" s="25">
        <f t="shared" si="115"/>
        <v>-4.2233232552136846E-3</v>
      </c>
      <c r="AA129" s="25">
        <f t="shared" si="116"/>
        <v>-4.393900232618337E-3</v>
      </c>
      <c r="AB129" s="417">
        <v>118500370.42</v>
      </c>
      <c r="AC129" s="417">
        <v>1.1591</v>
      </c>
      <c r="AD129" s="25">
        <f t="shared" si="117"/>
        <v>3.1715062211060672E-3</v>
      </c>
      <c r="AE129" s="25">
        <f t="shared" si="118"/>
        <v>3.0287296642437338E-3</v>
      </c>
      <c r="AF129" s="417">
        <v>118320774.23</v>
      </c>
      <c r="AG129" s="417">
        <v>1.157</v>
      </c>
      <c r="AH129" s="25">
        <f t="shared" si="119"/>
        <v>-1.5155749249007083E-3</v>
      </c>
      <c r="AI129" s="25">
        <f t="shared" si="120"/>
        <v>-1.8117504960745326E-3</v>
      </c>
      <c r="AJ129" s="26">
        <f t="shared" si="54"/>
        <v>-3.0839821732886676E-3</v>
      </c>
      <c r="AK129" s="26">
        <f t="shared" si="55"/>
        <v>-3.1656368118742053E-3</v>
      </c>
      <c r="AL129" s="27">
        <f t="shared" si="56"/>
        <v>-2.3943294288473416E-2</v>
      </c>
      <c r="AM129" s="27">
        <f t="shared" si="57"/>
        <v>-2.4616422188501009E-2</v>
      </c>
      <c r="AN129" s="28">
        <f t="shared" si="58"/>
        <v>7.8635748822280093E-3</v>
      </c>
      <c r="AO129" s="85">
        <f t="shared" si="59"/>
        <v>8.1227807529249321E-3</v>
      </c>
      <c r="AP129" s="32"/>
      <c r="AQ129" s="55">
        <v>551092000</v>
      </c>
      <c r="AR129" s="49">
        <v>8.86</v>
      </c>
      <c r="AS129" s="31" t="e">
        <f>(#REF!/AQ129)-1</f>
        <v>#REF!</v>
      </c>
      <c r="AT129" s="31" t="e">
        <f>(#REF!/AR129)-1</f>
        <v>#REF!</v>
      </c>
    </row>
    <row r="130" spans="1:46">
      <c r="A130" s="229" t="s">
        <v>121</v>
      </c>
      <c r="B130" s="417">
        <v>228950003.13010225</v>
      </c>
      <c r="C130" s="417">
        <v>152.34304855607297</v>
      </c>
      <c r="D130" s="417">
        <v>227197885.66042739</v>
      </c>
      <c r="E130" s="417">
        <v>151.24755257423581</v>
      </c>
      <c r="F130" s="25">
        <f t="shared" si="105"/>
        <v>-7.6528388107477072E-3</v>
      </c>
      <c r="G130" s="25">
        <f t="shared" si="106"/>
        <v>-7.1909810931342945E-3</v>
      </c>
      <c r="H130" s="417">
        <v>228656787.13404533</v>
      </c>
      <c r="I130" s="417">
        <v>152.24967260078657</v>
      </c>
      <c r="J130" s="25">
        <f t="shared" si="107"/>
        <v>6.4212810316308681E-3</v>
      </c>
      <c r="K130" s="25">
        <f t="shared" si="108"/>
        <v>6.625694164928005E-3</v>
      </c>
      <c r="L130" s="417">
        <v>228656787.13404533</v>
      </c>
      <c r="M130" s="417">
        <v>152.24967260078657</v>
      </c>
      <c r="N130" s="25">
        <f t="shared" si="109"/>
        <v>0</v>
      </c>
      <c r="O130" s="25">
        <f t="shared" si="110"/>
        <v>0</v>
      </c>
      <c r="P130" s="417">
        <v>232574775.92729041</v>
      </c>
      <c r="Q130" s="417">
        <v>151.92719277876043</v>
      </c>
      <c r="R130" s="25">
        <f t="shared" si="111"/>
        <v>1.7134802086361148E-2</v>
      </c>
      <c r="S130" s="25">
        <f t="shared" si="112"/>
        <v>-2.1180986239078001E-3</v>
      </c>
      <c r="T130" s="417">
        <v>227874793.34565639</v>
      </c>
      <c r="U130" s="417">
        <v>151.88618828277083</v>
      </c>
      <c r="V130" s="25">
        <f t="shared" si="113"/>
        <v>-2.0208479457391224E-2</v>
      </c>
      <c r="W130" s="25">
        <f t="shared" si="114"/>
        <v>-2.6989569964152893E-4</v>
      </c>
      <c r="X130" s="417">
        <v>229104537.67220077</v>
      </c>
      <c r="Y130" s="417">
        <v>152.73871018916685</v>
      </c>
      <c r="Z130" s="25">
        <f t="shared" si="115"/>
        <v>5.3965790094168608E-3</v>
      </c>
      <c r="AA130" s="25">
        <f t="shared" si="116"/>
        <v>5.612899474499001E-3</v>
      </c>
      <c r="AB130" s="417">
        <v>230120844.64332822</v>
      </c>
      <c r="AC130" s="417">
        <v>153.45186795682835</v>
      </c>
      <c r="AD130" s="25">
        <f t="shared" si="117"/>
        <v>4.4359966915258862E-3</v>
      </c>
      <c r="AE130" s="25">
        <f t="shared" si="118"/>
        <v>4.6691357205927283E-3</v>
      </c>
      <c r="AF130" s="417">
        <v>214211794.36314559</v>
      </c>
      <c r="AG130" s="417">
        <v>143.11000000000001</v>
      </c>
      <c r="AH130" s="25">
        <f t="shared" si="119"/>
        <v>-6.9133460312300624E-2</v>
      </c>
      <c r="AI130" s="25">
        <f t="shared" si="120"/>
        <v>-6.7394865207752869E-2</v>
      </c>
      <c r="AJ130" s="26">
        <f t="shared" si="54"/>
        <v>-7.9507649701880991E-3</v>
      </c>
      <c r="AK130" s="26">
        <f t="shared" si="55"/>
        <v>-7.5082639080520947E-3</v>
      </c>
      <c r="AL130" s="27">
        <f t="shared" si="56"/>
        <v>-5.7157623890439567E-2</v>
      </c>
      <c r="AM130" s="27">
        <f t="shared" si="57"/>
        <v>-5.3802871092685604E-2</v>
      </c>
      <c r="AN130" s="28">
        <f t="shared" si="58"/>
        <v>2.7056295897850333E-2</v>
      </c>
      <c r="AO130" s="85">
        <f t="shared" si="59"/>
        <v>2.4624466136849467E-2</v>
      </c>
      <c r="AP130" s="32"/>
      <c r="AQ130" s="30">
        <v>913647681</v>
      </c>
      <c r="AR130" s="34">
        <v>81</v>
      </c>
      <c r="AS130" s="31" t="e">
        <f>(#REF!/AQ130)-1</f>
        <v>#REF!</v>
      </c>
      <c r="AT130" s="31" t="e">
        <f>(#REF!/AR130)-1</f>
        <v>#REF!</v>
      </c>
    </row>
    <row r="131" spans="1:46">
      <c r="A131" s="229" t="s">
        <v>127</v>
      </c>
      <c r="B131" s="417">
        <v>161767551.91999999</v>
      </c>
      <c r="C131" s="417">
        <v>3.7132000000000001</v>
      </c>
      <c r="D131" s="417">
        <v>161351606.19999999</v>
      </c>
      <c r="E131" s="417">
        <v>3.7033999999999998</v>
      </c>
      <c r="F131" s="25">
        <f t="shared" si="105"/>
        <v>-2.5712555766789331E-3</v>
      </c>
      <c r="G131" s="25">
        <f t="shared" si="106"/>
        <v>-2.6392330065712196E-3</v>
      </c>
      <c r="H131" s="417">
        <v>161587520.38999999</v>
      </c>
      <c r="I131" s="417">
        <v>3.7086999999999999</v>
      </c>
      <c r="J131" s="25">
        <f t="shared" si="107"/>
        <v>1.4621124360396831E-3</v>
      </c>
      <c r="K131" s="25">
        <f t="shared" si="108"/>
        <v>1.4311173516228554E-3</v>
      </c>
      <c r="L131" s="417">
        <v>160772189.28999999</v>
      </c>
      <c r="M131" s="417">
        <v>3.6897000000000002</v>
      </c>
      <c r="N131" s="25">
        <f t="shared" si="109"/>
        <v>-5.0457553778419859E-3</v>
      </c>
      <c r="O131" s="25">
        <f t="shared" si="110"/>
        <v>-5.1230889530023147E-3</v>
      </c>
      <c r="P131" s="417">
        <v>160738337.46000001</v>
      </c>
      <c r="Q131" s="417">
        <v>3.6572</v>
      </c>
      <c r="R131" s="25">
        <f t="shared" si="111"/>
        <v>-2.1055774726636063E-4</v>
      </c>
      <c r="S131" s="25">
        <f t="shared" si="112"/>
        <v>-8.8083041981733452E-3</v>
      </c>
      <c r="T131" s="417">
        <v>162005864.81</v>
      </c>
      <c r="U131" s="417">
        <v>3.6852</v>
      </c>
      <c r="V131" s="25">
        <f t="shared" si="113"/>
        <v>7.8856567140705939E-3</v>
      </c>
      <c r="W131" s="25">
        <f t="shared" si="114"/>
        <v>7.6561303729629293E-3</v>
      </c>
      <c r="X131" s="417">
        <v>154614753.41</v>
      </c>
      <c r="Y131" s="417">
        <v>3.5773000000000001</v>
      </c>
      <c r="Z131" s="25">
        <f t="shared" si="115"/>
        <v>-4.5622492794740975E-2</v>
      </c>
      <c r="AA131" s="25">
        <f t="shared" si="116"/>
        <v>-2.9279279279279247E-2</v>
      </c>
      <c r="AB131" s="417">
        <v>153743878.44999999</v>
      </c>
      <c r="AC131" s="417">
        <v>3.5579999999999998</v>
      </c>
      <c r="AD131" s="25">
        <f t="shared" si="117"/>
        <v>-5.6325476113567498E-3</v>
      </c>
      <c r="AE131" s="25">
        <f t="shared" si="118"/>
        <v>-5.3951304056132606E-3</v>
      </c>
      <c r="AF131" s="417">
        <v>178116022.72999999</v>
      </c>
      <c r="AG131" s="417">
        <v>4.1098999999999997</v>
      </c>
      <c r="AH131" s="25">
        <f t="shared" si="119"/>
        <v>0.15852432321672058</v>
      </c>
      <c r="AI131" s="25">
        <f t="shared" si="120"/>
        <v>0.15511523327712193</v>
      </c>
      <c r="AJ131" s="26">
        <f t="shared" si="54"/>
        <v>1.3598685407368232E-2</v>
      </c>
      <c r="AK131" s="26">
        <f t="shared" si="55"/>
        <v>1.4119680644883541E-2</v>
      </c>
      <c r="AL131" s="27">
        <f t="shared" si="56"/>
        <v>0.10389990484024077</v>
      </c>
      <c r="AM131" s="27">
        <f t="shared" si="57"/>
        <v>0.10976400064805311</v>
      </c>
      <c r="AN131" s="28">
        <f t="shared" si="58"/>
        <v>6.0780801980768184E-2</v>
      </c>
      <c r="AO131" s="85">
        <f t="shared" si="59"/>
        <v>5.797001492521605E-2</v>
      </c>
      <c r="AP131" s="32"/>
      <c r="AQ131" s="63">
        <f>SUM(AQ124:AQ130)</f>
        <v>4180911788.79</v>
      </c>
      <c r="AR131" s="64"/>
      <c r="AS131" s="31" t="e">
        <f>(#REF!/AQ131)-1</f>
        <v>#REF!</v>
      </c>
      <c r="AT131" s="31" t="e">
        <f>(#REF!/AR131)-1</f>
        <v>#REF!</v>
      </c>
    </row>
    <row r="132" spans="1:46">
      <c r="A132" s="229" t="s">
        <v>169</v>
      </c>
      <c r="B132" s="417">
        <v>344686872.38999999</v>
      </c>
      <c r="C132" s="417">
        <v>131.91</v>
      </c>
      <c r="D132" s="417">
        <v>345017744.07999998</v>
      </c>
      <c r="E132" s="417">
        <v>131.94</v>
      </c>
      <c r="F132" s="25">
        <f t="shared" si="105"/>
        <v>9.5991961546370989E-4</v>
      </c>
      <c r="G132" s="25">
        <f t="shared" si="106"/>
        <v>2.2742779167615144E-4</v>
      </c>
      <c r="H132" s="417">
        <v>341684882.89999998</v>
      </c>
      <c r="I132" s="417">
        <v>130.68</v>
      </c>
      <c r="J132" s="25">
        <f t="shared" si="107"/>
        <v>-9.6599703556904878E-3</v>
      </c>
      <c r="K132" s="25">
        <f t="shared" si="108"/>
        <v>-9.5497953615278977E-3</v>
      </c>
      <c r="L132" s="417">
        <v>348248849.74000001</v>
      </c>
      <c r="M132" s="417">
        <v>130.41999999999999</v>
      </c>
      <c r="N132" s="25">
        <f t="shared" si="109"/>
        <v>1.9210586035558069E-2</v>
      </c>
      <c r="O132" s="25">
        <f t="shared" si="110"/>
        <v>-1.9895928986839555E-3</v>
      </c>
      <c r="P132" s="417">
        <v>343988019.10000002</v>
      </c>
      <c r="Q132" s="417">
        <v>128.97</v>
      </c>
      <c r="R132" s="25">
        <f t="shared" si="111"/>
        <v>-1.2235017124051064E-2</v>
      </c>
      <c r="S132" s="25">
        <f t="shared" si="112"/>
        <v>-1.1117926698359062E-2</v>
      </c>
      <c r="T132" s="417">
        <v>346388768.50999999</v>
      </c>
      <c r="U132" s="417">
        <v>129.91999999999999</v>
      </c>
      <c r="V132" s="25">
        <f t="shared" si="113"/>
        <v>6.9791657752534975E-3</v>
      </c>
      <c r="W132" s="25">
        <f t="shared" si="114"/>
        <v>7.3660541211133489E-3</v>
      </c>
      <c r="X132" s="417">
        <v>332532216.32999998</v>
      </c>
      <c r="Y132" s="417">
        <v>130.91999999999999</v>
      </c>
      <c r="Z132" s="25">
        <f t="shared" si="115"/>
        <v>-4.0002891085655912E-2</v>
      </c>
      <c r="AA132" s="25">
        <f t="shared" si="116"/>
        <v>7.6970443349753705E-3</v>
      </c>
      <c r="AB132" s="417">
        <v>329542868.05000001</v>
      </c>
      <c r="AC132" s="417">
        <v>129.51</v>
      </c>
      <c r="AD132" s="25">
        <f t="shared" si="117"/>
        <v>-8.9896501247066756E-3</v>
      </c>
      <c r="AE132" s="25">
        <f t="shared" si="118"/>
        <v>-1.0769935838680085E-2</v>
      </c>
      <c r="AF132" s="417">
        <v>329665843.60000002</v>
      </c>
      <c r="AG132" s="417">
        <v>129.53</v>
      </c>
      <c r="AH132" s="25">
        <f t="shared" si="119"/>
        <v>3.7317011509820753E-4</v>
      </c>
      <c r="AI132" s="25">
        <f t="shared" si="120"/>
        <v>1.5442822948042803E-4</v>
      </c>
      <c r="AJ132" s="26">
        <f t="shared" si="54"/>
        <v>-5.4205858935913323E-3</v>
      </c>
      <c r="AK132" s="26">
        <f t="shared" si="55"/>
        <v>-2.2477870400007126E-3</v>
      </c>
      <c r="AL132" s="27">
        <f t="shared" si="56"/>
        <v>-4.4495973738789163E-2</v>
      </c>
      <c r="AM132" s="27">
        <f t="shared" si="57"/>
        <v>-1.8265878429589183E-2</v>
      </c>
      <c r="AN132" s="28">
        <f t="shared" si="58"/>
        <v>1.7352685410896254E-2</v>
      </c>
      <c r="AO132" s="85">
        <f t="shared" si="59"/>
        <v>7.6337158809698354E-3</v>
      </c>
      <c r="AP132" s="32"/>
      <c r="AQ132" s="86"/>
      <c r="AR132" s="87"/>
      <c r="AS132" s="31"/>
      <c r="AT132" s="31"/>
    </row>
    <row r="133" spans="1:46" s="99" customFormat="1">
      <c r="A133" s="229" t="s">
        <v>142</v>
      </c>
      <c r="B133" s="418">
        <v>149721224.09999999</v>
      </c>
      <c r="C133" s="417">
        <v>140.05449300000001</v>
      </c>
      <c r="D133" s="418">
        <v>148883711.59999999</v>
      </c>
      <c r="E133" s="417">
        <v>139.38</v>
      </c>
      <c r="F133" s="25">
        <f t="shared" si="105"/>
        <v>-5.593812801320798E-3</v>
      </c>
      <c r="G133" s="25">
        <f t="shared" si="106"/>
        <v>-4.8159326098878696E-3</v>
      </c>
      <c r="H133" s="418">
        <v>149016598.84</v>
      </c>
      <c r="I133" s="417">
        <v>139.72432499999999</v>
      </c>
      <c r="J133" s="25">
        <f t="shared" si="107"/>
        <v>8.9255727555363784E-4</v>
      </c>
      <c r="K133" s="25">
        <f t="shared" si="108"/>
        <v>2.4704046491605524E-3</v>
      </c>
      <c r="L133" s="418">
        <v>146717193.75</v>
      </c>
      <c r="M133" s="417">
        <v>137.70888600000001</v>
      </c>
      <c r="N133" s="25">
        <f t="shared" si="109"/>
        <v>-1.5430529940284628E-2</v>
      </c>
      <c r="O133" s="25">
        <f t="shared" si="110"/>
        <v>-1.4424396038413402E-2</v>
      </c>
      <c r="P133" s="418">
        <v>144818616.84</v>
      </c>
      <c r="Q133" s="417">
        <v>136.123535</v>
      </c>
      <c r="R133" s="25">
        <f t="shared" si="111"/>
        <v>-1.2940384568935339E-2</v>
      </c>
      <c r="S133" s="25">
        <f t="shared" si="112"/>
        <v>-1.1512336248221504E-2</v>
      </c>
      <c r="T133" s="418">
        <v>144398042.55000001</v>
      </c>
      <c r="U133" s="417">
        <v>137.49917099999999</v>
      </c>
      <c r="V133" s="25">
        <f t="shared" si="113"/>
        <v>-2.9041451933259029E-3</v>
      </c>
      <c r="W133" s="25">
        <f t="shared" si="114"/>
        <v>1.010579103753062E-2</v>
      </c>
      <c r="X133" s="418">
        <v>147493883.27000001</v>
      </c>
      <c r="Y133" s="417">
        <v>139.186578</v>
      </c>
      <c r="Z133" s="25">
        <f t="shared" si="115"/>
        <v>2.1439630796435603E-2</v>
      </c>
      <c r="AA133" s="25">
        <f t="shared" si="116"/>
        <v>1.2272124898847627E-2</v>
      </c>
      <c r="AB133" s="418">
        <v>147108817.81999999</v>
      </c>
      <c r="AC133" s="417">
        <v>138.91652400000001</v>
      </c>
      <c r="AD133" s="25">
        <f t="shared" si="117"/>
        <v>-2.610721485277617E-3</v>
      </c>
      <c r="AE133" s="25">
        <f t="shared" si="118"/>
        <v>-1.9402301851259508E-3</v>
      </c>
      <c r="AF133" s="418">
        <v>145720256.02000001</v>
      </c>
      <c r="AG133" s="417">
        <v>138.92119600000001</v>
      </c>
      <c r="AH133" s="25">
        <f t="shared" si="119"/>
        <v>-9.4390113426035694E-3</v>
      </c>
      <c r="AI133" s="25">
        <f t="shared" si="120"/>
        <v>3.3631708204844971E-5</v>
      </c>
      <c r="AJ133" s="26">
        <f t="shared" si="54"/>
        <v>-3.3233021574698256E-3</v>
      </c>
      <c r="AK133" s="26">
        <f t="shared" si="55"/>
        <v>-9.7636784848813534E-4</v>
      </c>
      <c r="AL133" s="27">
        <f t="shared" si="56"/>
        <v>-2.1247828563671994E-2</v>
      </c>
      <c r="AM133" s="27">
        <f t="shared" si="57"/>
        <v>-3.2917491749173944E-3</v>
      </c>
      <c r="AN133" s="28">
        <f t="shared" si="58"/>
        <v>1.1422347389021802E-2</v>
      </c>
      <c r="AO133" s="85">
        <f t="shared" si="59"/>
        <v>9.4018579158165506E-3</v>
      </c>
      <c r="AP133" s="32"/>
      <c r="AQ133" s="86"/>
      <c r="AR133" s="87"/>
      <c r="AS133" s="31"/>
      <c r="AT133" s="31"/>
    </row>
    <row r="134" spans="1:46" s="127" customFormat="1">
      <c r="A134" s="229" t="s">
        <v>156</v>
      </c>
      <c r="B134" s="418">
        <v>1023850659.24</v>
      </c>
      <c r="C134" s="417">
        <v>2.3736000000000002</v>
      </c>
      <c r="D134" s="418">
        <v>1025030177.61</v>
      </c>
      <c r="E134" s="417">
        <v>2.3748999999999998</v>
      </c>
      <c r="F134" s="25">
        <f t="shared" si="105"/>
        <v>1.1520414225992257E-3</v>
      </c>
      <c r="G134" s="25">
        <f t="shared" si="106"/>
        <v>5.4769127064359401E-4</v>
      </c>
      <c r="H134" s="418">
        <v>995251091.72000003</v>
      </c>
      <c r="I134" s="417">
        <v>2.3066</v>
      </c>
      <c r="J134" s="25">
        <f t="shared" si="107"/>
        <v>-2.9051911388047184E-2</v>
      </c>
      <c r="K134" s="25">
        <f t="shared" si="108"/>
        <v>-2.875910564655346E-2</v>
      </c>
      <c r="L134" s="418">
        <v>998186381.33000004</v>
      </c>
      <c r="M134" s="417">
        <v>2.3155999999999999</v>
      </c>
      <c r="N134" s="25">
        <f t="shared" si="109"/>
        <v>2.9492955440292216E-3</v>
      </c>
      <c r="O134" s="25">
        <f t="shared" si="110"/>
        <v>3.9018468741870704E-3</v>
      </c>
      <c r="P134" s="418">
        <v>985673237.49000001</v>
      </c>
      <c r="Q134" s="417">
        <v>2.2814999999999999</v>
      </c>
      <c r="R134" s="25">
        <f t="shared" si="111"/>
        <v>-1.2535879144461292E-2</v>
      </c>
      <c r="S134" s="25">
        <f t="shared" si="112"/>
        <v>-1.4726204871307661E-2</v>
      </c>
      <c r="T134" s="418">
        <v>984159329.25999999</v>
      </c>
      <c r="U134" s="417">
        <v>2.278</v>
      </c>
      <c r="V134" s="25">
        <f t="shared" si="113"/>
        <v>-1.5359128891996301E-3</v>
      </c>
      <c r="W134" s="25">
        <f t="shared" si="114"/>
        <v>-1.5340784571553088E-3</v>
      </c>
      <c r="X134" s="418">
        <v>983777691.47000003</v>
      </c>
      <c r="Y134" s="417">
        <v>2.2770999999999999</v>
      </c>
      <c r="Z134" s="25">
        <f t="shared" si="115"/>
        <v>-3.8778049311072364E-4</v>
      </c>
      <c r="AA134" s="25">
        <f t="shared" si="116"/>
        <v>-3.9508340649698111E-4</v>
      </c>
      <c r="AB134" s="418">
        <v>981294504.92999995</v>
      </c>
      <c r="AC134" s="417">
        <v>2.2713000000000001</v>
      </c>
      <c r="AD134" s="25">
        <f t="shared" si="117"/>
        <v>-2.5241338175595388E-3</v>
      </c>
      <c r="AE134" s="25">
        <f t="shared" si="118"/>
        <v>-2.5470993807912719E-3</v>
      </c>
      <c r="AF134" s="418">
        <v>973361019.60000002</v>
      </c>
      <c r="AG134" s="417">
        <v>2.2528999999999999</v>
      </c>
      <c r="AH134" s="25">
        <f t="shared" si="119"/>
        <v>-8.0847139061130825E-3</v>
      </c>
      <c r="AI134" s="25">
        <f t="shared" si="120"/>
        <v>-8.1010874829393707E-3</v>
      </c>
      <c r="AJ134" s="26">
        <f t="shared" ref="AJ134:AJ165" si="121">AVERAGE(F134,J134,N134,R134,V134,Z134,AD134,AH134)</f>
        <v>-6.252374333982875E-3</v>
      </c>
      <c r="AK134" s="26">
        <f t="shared" ref="AK134:AK165" si="122">AVERAGE(G134,K134,O134,S134,W134,AA134,AE134,AI134)</f>
        <v>-6.451640137551673E-3</v>
      </c>
      <c r="AL134" s="27">
        <f t="shared" ref="AL134:AL165" si="123">((AF134-D134)/D134)</f>
        <v>-5.0407450569381083E-2</v>
      </c>
      <c r="AM134" s="27">
        <f t="shared" ref="AM134:AM165" si="124">((AG134-E134)/E134)</f>
        <v>-5.1370584024590465E-2</v>
      </c>
      <c r="AN134" s="28">
        <f t="shared" ref="AN134:AN165" si="125">STDEV(F134,J134,N134,R134,V134,Z134,AD134,AH134)</f>
        <v>1.0506413952286553E-2</v>
      </c>
      <c r="AO134" s="85">
        <f t="shared" ref="AO134:AO165" si="126">STDEV(G134,K134,O134,S134,W134,AA134,AE134,AI134)</f>
        <v>1.069784477503904E-2</v>
      </c>
      <c r="AP134" s="32"/>
      <c r="AQ134" s="86"/>
      <c r="AR134" s="87"/>
      <c r="AS134" s="31"/>
      <c r="AT134" s="31"/>
    </row>
    <row r="135" spans="1:46" s="127" customFormat="1">
      <c r="A135" s="229" t="s">
        <v>175</v>
      </c>
      <c r="B135" s="418">
        <v>17808760.489999998</v>
      </c>
      <c r="C135" s="417">
        <v>1.1489</v>
      </c>
      <c r="D135" s="418">
        <v>17814004.420000002</v>
      </c>
      <c r="E135" s="417">
        <v>1.1493</v>
      </c>
      <c r="F135" s="25">
        <f t="shared" si="105"/>
        <v>2.9445788790005944E-4</v>
      </c>
      <c r="G135" s="25">
        <f t="shared" si="106"/>
        <v>3.4815910871264334E-4</v>
      </c>
      <c r="H135" s="418">
        <v>17988432.66</v>
      </c>
      <c r="I135" s="417">
        <v>1.1509</v>
      </c>
      <c r="J135" s="25">
        <f t="shared" si="107"/>
        <v>9.7916356080031981E-3</v>
      </c>
      <c r="K135" s="25">
        <f t="shared" si="108"/>
        <v>1.3921517445401948E-3</v>
      </c>
      <c r="L135" s="418">
        <v>18829606.48</v>
      </c>
      <c r="M135" s="417">
        <v>1.157</v>
      </c>
      <c r="N135" s="25">
        <f t="shared" si="109"/>
        <v>4.6761929507648403E-2</v>
      </c>
      <c r="O135" s="25">
        <f t="shared" si="110"/>
        <v>5.3001998436006548E-3</v>
      </c>
      <c r="P135" s="418">
        <v>18033590.870000001</v>
      </c>
      <c r="Q135" s="417">
        <v>1.1399999999999999</v>
      </c>
      <c r="R135" s="25">
        <f t="shared" si="111"/>
        <v>-4.2274681143522196E-2</v>
      </c>
      <c r="S135" s="25">
        <f t="shared" si="112"/>
        <v>-1.4693171996542891E-2</v>
      </c>
      <c r="T135" s="418">
        <v>18449547.489999998</v>
      </c>
      <c r="U135" s="417">
        <v>1.1599999999999999</v>
      </c>
      <c r="V135" s="25">
        <f t="shared" si="113"/>
        <v>2.3065656917611845E-2</v>
      </c>
      <c r="W135" s="25">
        <f t="shared" si="114"/>
        <v>1.7543859649122823E-2</v>
      </c>
      <c r="X135" s="418">
        <v>18423195.25</v>
      </c>
      <c r="Y135" s="417">
        <v>1.1599999999999999</v>
      </c>
      <c r="Z135" s="25">
        <f t="shared" si="115"/>
        <v>-1.4283407229517021E-3</v>
      </c>
      <c r="AA135" s="25">
        <f t="shared" si="116"/>
        <v>0</v>
      </c>
      <c r="AB135" s="418">
        <v>18682211.960000001</v>
      </c>
      <c r="AC135" s="417">
        <v>1.1499999999999999</v>
      </c>
      <c r="AD135" s="25">
        <f t="shared" si="117"/>
        <v>1.4059271830167511E-2</v>
      </c>
      <c r="AE135" s="25">
        <f t="shared" si="118"/>
        <v>-8.6206896551724223E-3</v>
      </c>
      <c r="AF135" s="418">
        <v>18721177.239999998</v>
      </c>
      <c r="AG135" s="417">
        <v>1.1599999999999999</v>
      </c>
      <c r="AH135" s="25">
        <f t="shared" si="119"/>
        <v>2.0856887869287115E-3</v>
      </c>
      <c r="AI135" s="25">
        <f t="shared" si="120"/>
        <v>8.6956521739130523E-3</v>
      </c>
      <c r="AJ135" s="26">
        <f t="shared" si="121"/>
        <v>6.5444523339732285E-3</v>
      </c>
      <c r="AK135" s="26">
        <f t="shared" si="122"/>
        <v>1.2457701085217569E-3</v>
      </c>
      <c r="AL135" s="27">
        <f t="shared" si="123"/>
        <v>5.092469938884165E-2</v>
      </c>
      <c r="AM135" s="27">
        <f t="shared" si="124"/>
        <v>9.3100147916122273E-3</v>
      </c>
      <c r="AN135" s="28">
        <f t="shared" si="125"/>
        <v>2.5250823488556083E-2</v>
      </c>
      <c r="AO135" s="85">
        <f t="shared" si="126"/>
        <v>9.9379708038642503E-3</v>
      </c>
      <c r="AP135" s="32"/>
      <c r="AQ135" s="86"/>
      <c r="AR135" s="87"/>
      <c r="AS135" s="31"/>
      <c r="AT135" s="31"/>
    </row>
    <row r="136" spans="1:46" ht="15.75" customHeight="1" thickBot="1">
      <c r="A136" s="229" t="s">
        <v>233</v>
      </c>
      <c r="B136" s="418">
        <v>208872364.93000001</v>
      </c>
      <c r="C136" s="417">
        <v>1.04</v>
      </c>
      <c r="D136" s="418">
        <v>205885187.33000001</v>
      </c>
      <c r="E136" s="417">
        <v>1.0296000000000001</v>
      </c>
      <c r="F136" s="25">
        <f t="shared" si="105"/>
        <v>-1.4301449600578303E-2</v>
      </c>
      <c r="G136" s="25">
        <f t="shared" si="106"/>
        <v>-9.9999999999999655E-3</v>
      </c>
      <c r="H136" s="418">
        <v>204846043.65000001</v>
      </c>
      <c r="I136" s="417">
        <v>1.0244</v>
      </c>
      <c r="J136" s="25">
        <f t="shared" si="107"/>
        <v>-5.0471998178986581E-3</v>
      </c>
      <c r="K136" s="25">
        <f t="shared" si="108"/>
        <v>-5.0505050505051411E-3</v>
      </c>
      <c r="L136" s="418">
        <v>203377456.18000001</v>
      </c>
      <c r="M136" s="417">
        <v>1.0170999999999999</v>
      </c>
      <c r="N136" s="25">
        <f t="shared" si="109"/>
        <v>-7.1692254526000395E-3</v>
      </c>
      <c r="O136" s="25">
        <f t="shared" si="110"/>
        <v>-7.126122608356193E-3</v>
      </c>
      <c r="P136" s="418">
        <v>200392720.34</v>
      </c>
      <c r="Q136" s="417">
        <v>1.0015000000000001</v>
      </c>
      <c r="R136" s="25">
        <f t="shared" si="111"/>
        <v>-1.4675844098267958E-2</v>
      </c>
      <c r="S136" s="25">
        <f t="shared" si="112"/>
        <v>-1.5337724904139059E-2</v>
      </c>
      <c r="T136" s="418">
        <v>202029937.56999999</v>
      </c>
      <c r="U136" s="417">
        <v>1.0097</v>
      </c>
      <c r="V136" s="25">
        <f t="shared" si="113"/>
        <v>8.1700434388144172E-3</v>
      </c>
      <c r="W136" s="25">
        <f t="shared" si="114"/>
        <v>8.1877184223664353E-3</v>
      </c>
      <c r="X136" s="418">
        <v>202262700.25999999</v>
      </c>
      <c r="Y136" s="417">
        <v>1.0108999999999999</v>
      </c>
      <c r="Z136" s="25">
        <f t="shared" si="115"/>
        <v>1.1521197937278441E-3</v>
      </c>
      <c r="AA136" s="25">
        <f t="shared" si="116"/>
        <v>1.1884718233137247E-3</v>
      </c>
      <c r="AB136" s="418">
        <v>202183831.97999999</v>
      </c>
      <c r="AC136" s="417">
        <v>1.0106999999999999</v>
      </c>
      <c r="AD136" s="25">
        <f t="shared" si="117"/>
        <v>-3.8992992726102942E-4</v>
      </c>
      <c r="AE136" s="25">
        <f t="shared" si="118"/>
        <v>-1.9784350578690076E-4</v>
      </c>
      <c r="AF136" s="418">
        <v>201133515.21000001</v>
      </c>
      <c r="AG136" s="417">
        <v>1.0046999999999999</v>
      </c>
      <c r="AH136" s="25">
        <f t="shared" si="119"/>
        <v>-5.1948603392969533E-3</v>
      </c>
      <c r="AI136" s="25">
        <f t="shared" si="120"/>
        <v>-5.9364796675571447E-3</v>
      </c>
      <c r="AJ136" s="26">
        <f t="shared" si="121"/>
        <v>-4.6820432504200843E-3</v>
      </c>
      <c r="AK136" s="26">
        <f t="shared" si="122"/>
        <v>-4.2840606863330296E-3</v>
      </c>
      <c r="AL136" s="27">
        <f t="shared" si="123"/>
        <v>-2.3079232564622815E-2</v>
      </c>
      <c r="AM136" s="27">
        <f t="shared" si="124"/>
        <v>-2.4184149184149323E-2</v>
      </c>
      <c r="AN136" s="28">
        <f t="shared" si="125"/>
        <v>7.7148026303825844E-3</v>
      </c>
      <c r="AO136" s="85">
        <f t="shared" si="126"/>
        <v>7.2549663123265039E-3</v>
      </c>
      <c r="AP136" s="32"/>
      <c r="AQ136" s="66" t="e">
        <f>SUM(AQ120,AQ131)</f>
        <v>#REF!</v>
      </c>
      <c r="AR136" s="67"/>
      <c r="AS136" s="31" t="e">
        <f>(#REF!/AQ136)-1</f>
        <v>#REF!</v>
      </c>
      <c r="AT136" s="31" t="e">
        <f>(#REF!/AR136)-1</f>
        <v>#REF!</v>
      </c>
    </row>
    <row r="137" spans="1:46" s="347" customFormat="1" ht="15.75" customHeight="1">
      <c r="A137" s="229" t="s">
        <v>199</v>
      </c>
      <c r="B137" s="417">
        <v>4039966.46</v>
      </c>
      <c r="C137" s="417">
        <v>102.88800000000001</v>
      </c>
      <c r="D137" s="417">
        <v>4039966.46</v>
      </c>
      <c r="E137" s="417">
        <v>102.88800000000001</v>
      </c>
      <c r="F137" s="25">
        <f t="shared" si="105"/>
        <v>0</v>
      </c>
      <c r="G137" s="25">
        <f t="shared" si="106"/>
        <v>0</v>
      </c>
      <c r="H137" s="417">
        <v>3685451.46</v>
      </c>
      <c r="I137" s="417">
        <v>101.55179279824317</v>
      </c>
      <c r="J137" s="25">
        <f t="shared" si="107"/>
        <v>-8.7751966138847601E-2</v>
      </c>
      <c r="K137" s="25">
        <f t="shared" si="108"/>
        <v>-1.2987007248239204E-2</v>
      </c>
      <c r="L137" s="417">
        <v>3680649.49</v>
      </c>
      <c r="M137" s="417">
        <v>101.41200000000001</v>
      </c>
      <c r="N137" s="25">
        <f t="shared" si="109"/>
        <v>-1.3029529901880024E-3</v>
      </c>
      <c r="O137" s="25">
        <f t="shared" si="110"/>
        <v>-1.3765665222759348E-3</v>
      </c>
      <c r="P137" s="417">
        <v>3680649.49</v>
      </c>
      <c r="Q137" s="417">
        <v>101.41200000000001</v>
      </c>
      <c r="R137" s="25">
        <f t="shared" si="111"/>
        <v>0</v>
      </c>
      <c r="S137" s="25">
        <f t="shared" si="112"/>
        <v>0</v>
      </c>
      <c r="T137" s="417">
        <v>3680649.49</v>
      </c>
      <c r="U137" s="417">
        <v>101.41200000000001</v>
      </c>
      <c r="V137" s="25">
        <f t="shared" si="113"/>
        <v>0</v>
      </c>
      <c r="W137" s="25">
        <f t="shared" si="114"/>
        <v>0</v>
      </c>
      <c r="X137" s="417">
        <v>3687726.18</v>
      </c>
      <c r="Y137" s="417">
        <v>101.61799999999999</v>
      </c>
      <c r="Z137" s="25">
        <f t="shared" si="115"/>
        <v>1.9226742506252459E-3</v>
      </c>
      <c r="AA137" s="25">
        <f t="shared" si="116"/>
        <v>2.031317792766032E-3</v>
      </c>
      <c r="AB137" s="417">
        <v>3687726.18</v>
      </c>
      <c r="AC137" s="417">
        <v>101.61799999999999</v>
      </c>
      <c r="AD137" s="25">
        <f t="shared" si="117"/>
        <v>0</v>
      </c>
      <c r="AE137" s="25">
        <f t="shared" si="118"/>
        <v>0</v>
      </c>
      <c r="AF137" s="417">
        <v>3687726.18</v>
      </c>
      <c r="AG137" s="417">
        <v>101.61799999999999</v>
      </c>
      <c r="AH137" s="25">
        <f t="shared" si="119"/>
        <v>0</v>
      </c>
      <c r="AI137" s="25">
        <f t="shared" si="120"/>
        <v>0</v>
      </c>
      <c r="AJ137" s="26">
        <f t="shared" si="121"/>
        <v>-1.0891530609801294E-2</v>
      </c>
      <c r="AK137" s="26">
        <f t="shared" si="122"/>
        <v>-1.5415319972186385E-3</v>
      </c>
      <c r="AL137" s="27">
        <f t="shared" si="123"/>
        <v>-8.7188911959432402E-2</v>
      </c>
      <c r="AM137" s="27">
        <f t="shared" si="124"/>
        <v>-1.234351916647238E-2</v>
      </c>
      <c r="AN137" s="28">
        <f t="shared" si="125"/>
        <v>3.1068584067713817E-2</v>
      </c>
      <c r="AO137" s="85">
        <f t="shared" si="126"/>
        <v>4.7158240825617452E-3</v>
      </c>
      <c r="AP137" s="32"/>
      <c r="AQ137" s="429"/>
      <c r="AR137" s="430"/>
      <c r="AS137" s="31"/>
      <c r="AT137" s="31"/>
    </row>
    <row r="138" spans="1:46">
      <c r="A138" s="229" t="s">
        <v>260</v>
      </c>
      <c r="B138" s="411">
        <v>162788330.16</v>
      </c>
      <c r="C138" s="412">
        <v>100.58</v>
      </c>
      <c r="D138" s="411">
        <v>162875597.13</v>
      </c>
      <c r="E138" s="412">
        <v>100.58</v>
      </c>
      <c r="F138" s="25">
        <f t="shared" si="105"/>
        <v>5.3607632632036095E-4</v>
      </c>
      <c r="G138" s="25">
        <f t="shared" si="106"/>
        <v>0</v>
      </c>
      <c r="H138" s="411">
        <v>163202293.81999999</v>
      </c>
      <c r="I138" s="412">
        <v>101.15</v>
      </c>
      <c r="J138" s="25">
        <f t="shared" si="107"/>
        <v>2.0058050177967604E-3</v>
      </c>
      <c r="K138" s="25">
        <f t="shared" si="108"/>
        <v>5.6671306422748794E-3</v>
      </c>
      <c r="L138" s="411">
        <v>163299824.08000001</v>
      </c>
      <c r="M138" s="412">
        <v>101.15</v>
      </c>
      <c r="N138" s="25">
        <f t="shared" si="109"/>
        <v>5.9760348777688685E-4</v>
      </c>
      <c r="O138" s="25">
        <f t="shared" si="110"/>
        <v>0</v>
      </c>
      <c r="P138" s="411">
        <v>163209435.03999999</v>
      </c>
      <c r="Q138" s="412">
        <v>101.29</v>
      </c>
      <c r="R138" s="25">
        <f t="shared" si="111"/>
        <v>-5.5351584430207463E-4</v>
      </c>
      <c r="S138" s="25">
        <f t="shared" si="112"/>
        <v>1.3840830449827046E-3</v>
      </c>
      <c r="T138" s="411">
        <v>163220912.24000001</v>
      </c>
      <c r="U138" s="412">
        <v>101.42</v>
      </c>
      <c r="V138" s="25">
        <f t="shared" si="113"/>
        <v>7.0321914889326129E-5</v>
      </c>
      <c r="W138" s="25">
        <f t="shared" si="114"/>
        <v>1.2834435778457443E-3</v>
      </c>
      <c r="X138" s="411">
        <v>163474336.44999999</v>
      </c>
      <c r="Y138" s="417">
        <v>101.42</v>
      </c>
      <c r="Z138" s="25">
        <f t="shared" si="115"/>
        <v>1.5526454700078114E-3</v>
      </c>
      <c r="AA138" s="25">
        <f t="shared" si="116"/>
        <v>0</v>
      </c>
      <c r="AB138" s="411">
        <v>159637342.28999999</v>
      </c>
      <c r="AC138" s="417">
        <v>101.76</v>
      </c>
      <c r="AD138" s="25">
        <f t="shared" si="117"/>
        <v>-2.3471538366963023E-2</v>
      </c>
      <c r="AE138" s="25">
        <f t="shared" si="118"/>
        <v>3.3523959771248608E-3</v>
      </c>
      <c r="AF138" s="411">
        <v>159917695.16</v>
      </c>
      <c r="AG138" s="417">
        <v>102</v>
      </c>
      <c r="AH138" s="25">
        <f t="shared" si="119"/>
        <v>1.7561860275192433E-3</v>
      </c>
      <c r="AI138" s="25">
        <f t="shared" si="120"/>
        <v>2.3584905660376855E-3</v>
      </c>
      <c r="AJ138" s="26">
        <f t="shared" si="121"/>
        <v>-2.1883019958693385E-3</v>
      </c>
      <c r="AK138" s="26">
        <f t="shared" si="122"/>
        <v>1.7556929760332344E-3</v>
      </c>
      <c r="AL138" s="27">
        <f t="shared" si="123"/>
        <v>-1.8160498086396172E-2</v>
      </c>
      <c r="AM138" s="27">
        <f t="shared" si="124"/>
        <v>1.4118114933386376E-2</v>
      </c>
      <c r="AN138" s="28">
        <f t="shared" si="125"/>
        <v>8.6443852306971984E-3</v>
      </c>
      <c r="AO138" s="85">
        <f t="shared" si="126"/>
        <v>1.9935846013194136E-3</v>
      </c>
    </row>
    <row r="139" spans="1:46">
      <c r="A139" s="231" t="s">
        <v>47</v>
      </c>
      <c r="B139" s="244">
        <f>SUM(B116:B138)</f>
        <v>30447741959.920101</v>
      </c>
      <c r="C139" s="98"/>
      <c r="D139" s="244">
        <f>SUM(D116:D138)</f>
        <v>30361631677.880428</v>
      </c>
      <c r="E139" s="98"/>
      <c r="F139" s="25">
        <f>((D139-B139)/B139)</f>
        <v>-2.8281335986433463E-3</v>
      </c>
      <c r="G139" s="25"/>
      <c r="H139" s="244">
        <f>SUM(H116:H138)</f>
        <v>30236302038.614044</v>
      </c>
      <c r="I139" s="98"/>
      <c r="J139" s="25">
        <f>((H139-D139)/D139)</f>
        <v>-4.1278953844134606E-3</v>
      </c>
      <c r="K139" s="25"/>
      <c r="L139" s="244">
        <f>SUM(L116:L138)</f>
        <v>30090327380.554054</v>
      </c>
      <c r="M139" s="98"/>
      <c r="N139" s="25">
        <f>((L139-H139)/H139)</f>
        <v>-4.8277946778534373E-3</v>
      </c>
      <c r="O139" s="25"/>
      <c r="P139" s="244">
        <f>SUM(P116:P138)</f>
        <v>29488176136.809769</v>
      </c>
      <c r="Q139" s="98"/>
      <c r="R139" s="25">
        <f>((P139-L139)/L139)</f>
        <v>-2.001145537995799E-2</v>
      </c>
      <c r="S139" s="25"/>
      <c r="T139" s="244">
        <f>SUM(T116:T138)</f>
        <v>29481224740.193726</v>
      </c>
      <c r="U139" s="98"/>
      <c r="V139" s="25">
        <f>((T139-P139)/P139)</f>
        <v>-2.3573504796608083E-4</v>
      </c>
      <c r="W139" s="25"/>
      <c r="X139" s="244">
        <f>SUM(X116:X138)</f>
        <v>29320313758.282204</v>
      </c>
      <c r="Y139" s="98"/>
      <c r="Z139" s="25">
        <f>((X139-T139)/T139)</f>
        <v>-5.4580833506601648E-3</v>
      </c>
      <c r="AA139" s="25"/>
      <c r="AB139" s="244">
        <f>SUM(AB116:AB138)</f>
        <v>29225566515.922413</v>
      </c>
      <c r="AC139" s="98"/>
      <c r="AD139" s="25">
        <f>((AB139-X139)/X139)</f>
        <v>-3.2314539039687883E-3</v>
      </c>
      <c r="AE139" s="25"/>
      <c r="AF139" s="244">
        <f>SUM(AF116:AF138)</f>
        <v>29123241376.55814</v>
      </c>
      <c r="AG139" s="98"/>
      <c r="AH139" s="25">
        <f>((AF139-AB139)/AB139)</f>
        <v>-3.5012200467876373E-3</v>
      </c>
      <c r="AI139" s="25"/>
      <c r="AJ139" s="26">
        <f t="shared" si="121"/>
        <v>-5.5277214237813635E-3</v>
      </c>
      <c r="AK139" s="26"/>
      <c r="AL139" s="27">
        <f t="shared" si="123"/>
        <v>-4.0788002254322241E-2</v>
      </c>
      <c r="AM139" s="27"/>
      <c r="AN139" s="28">
        <f t="shared" si="125"/>
        <v>6.058114460853796E-3</v>
      </c>
      <c r="AO139" s="85"/>
    </row>
    <row r="140" spans="1:46" s="131" customFormat="1" ht="8.25" customHeight="1">
      <c r="A140" s="231"/>
      <c r="B140" s="98"/>
      <c r="C140" s="98"/>
      <c r="D140" s="98"/>
      <c r="E140" s="98"/>
      <c r="F140" s="25"/>
      <c r="G140" s="25"/>
      <c r="H140" s="98"/>
      <c r="I140" s="98"/>
      <c r="J140" s="25"/>
      <c r="K140" s="25"/>
      <c r="L140" s="98"/>
      <c r="M140" s="98"/>
      <c r="N140" s="25"/>
      <c r="O140" s="25"/>
      <c r="P140" s="98"/>
      <c r="Q140" s="98"/>
      <c r="R140" s="25"/>
      <c r="S140" s="25"/>
      <c r="T140" s="98"/>
      <c r="U140" s="98"/>
      <c r="V140" s="25"/>
      <c r="W140" s="25"/>
      <c r="X140" s="98"/>
      <c r="Y140" s="98"/>
      <c r="Z140" s="25"/>
      <c r="AA140" s="25"/>
      <c r="AB140" s="98"/>
      <c r="AC140" s="98"/>
      <c r="AD140" s="25"/>
      <c r="AE140" s="25"/>
      <c r="AF140" s="98"/>
      <c r="AG140" s="98"/>
      <c r="AH140" s="25"/>
      <c r="AI140" s="25"/>
      <c r="AJ140" s="26"/>
      <c r="AK140" s="26"/>
      <c r="AL140" s="27"/>
      <c r="AM140" s="27"/>
      <c r="AN140" s="28"/>
      <c r="AO140" s="85"/>
    </row>
    <row r="141" spans="1:46" s="131" customFormat="1">
      <c r="A141" s="233" t="s">
        <v>73</v>
      </c>
      <c r="B141" s="98"/>
      <c r="C141" s="98"/>
      <c r="D141" s="98"/>
      <c r="E141" s="98"/>
      <c r="F141" s="25"/>
      <c r="G141" s="25"/>
      <c r="H141" s="98"/>
      <c r="I141" s="98"/>
      <c r="J141" s="25"/>
      <c r="K141" s="25"/>
      <c r="L141" s="98"/>
      <c r="M141" s="98"/>
      <c r="N141" s="25"/>
      <c r="O141" s="25"/>
      <c r="P141" s="98"/>
      <c r="Q141" s="98"/>
      <c r="R141" s="25"/>
      <c r="S141" s="25"/>
      <c r="T141" s="98"/>
      <c r="U141" s="98"/>
      <c r="V141" s="25"/>
      <c r="W141" s="25"/>
      <c r="X141" s="98"/>
      <c r="Y141" s="98"/>
      <c r="Z141" s="25"/>
      <c r="AA141" s="25"/>
      <c r="AB141" s="98"/>
      <c r="AC141" s="98"/>
      <c r="AD141" s="25"/>
      <c r="AE141" s="25"/>
      <c r="AF141" s="98"/>
      <c r="AG141" s="98"/>
      <c r="AH141" s="25"/>
      <c r="AI141" s="25"/>
      <c r="AJ141" s="26"/>
      <c r="AK141" s="26"/>
      <c r="AL141" s="27"/>
      <c r="AM141" s="27"/>
      <c r="AN141" s="28"/>
      <c r="AO141" s="85"/>
    </row>
    <row r="142" spans="1:46" s="131" customFormat="1">
      <c r="A142" s="230" t="s">
        <v>208</v>
      </c>
      <c r="B142" s="412">
        <v>582960176.25</v>
      </c>
      <c r="C142" s="412">
        <v>15.7203</v>
      </c>
      <c r="D142" s="412">
        <v>579520888.88999999</v>
      </c>
      <c r="E142" s="412">
        <v>15.6919</v>
      </c>
      <c r="F142" s="25">
        <f t="shared" ref="F142:G144" si="127">((D142-B142)/B142)</f>
        <v>-5.8996952109556973E-3</v>
      </c>
      <c r="G142" s="25">
        <f t="shared" si="127"/>
        <v>-1.8065812993390416E-3</v>
      </c>
      <c r="H142" s="411">
        <v>582208353.92999995</v>
      </c>
      <c r="I142" s="412">
        <v>15.669499999999999</v>
      </c>
      <c r="J142" s="25">
        <f t="shared" ref="J142:J144" si="128">((H142-D142)/D142)</f>
        <v>4.6373911476210389E-3</v>
      </c>
      <c r="K142" s="25">
        <f t="shared" ref="K142:K144" si="129">((I142-E142)/E142)</f>
        <v>-1.4274880670920084E-3</v>
      </c>
      <c r="L142" s="411">
        <v>578516674.10000002</v>
      </c>
      <c r="M142" s="412">
        <v>15.621600000000001</v>
      </c>
      <c r="N142" s="25">
        <f t="shared" ref="N142:N144" si="130">((L142-H142)/H142)</f>
        <v>-6.3408224995063905E-3</v>
      </c>
      <c r="O142" s="25">
        <f t="shared" ref="O142:O144" si="131">((M142-I142)/I142)</f>
        <v>-3.0568939659847793E-3</v>
      </c>
      <c r="P142" s="411">
        <v>568259591.13999999</v>
      </c>
      <c r="Q142" s="412">
        <v>15.327400000000001</v>
      </c>
      <c r="R142" s="25">
        <f t="shared" ref="R142:R145" si="132">((P142-L142)/L142)</f>
        <v>-1.7729969453269451E-2</v>
      </c>
      <c r="S142" s="25">
        <f t="shared" ref="S142:S144" si="133">((Q142-M142)/M142)</f>
        <v>-1.8832898038613204E-2</v>
      </c>
      <c r="T142" s="411">
        <v>570306623.20000005</v>
      </c>
      <c r="U142" s="412">
        <v>15.361000000000001</v>
      </c>
      <c r="V142" s="25">
        <f t="shared" ref="V142:V145" si="134">((T142-P142)/P142)</f>
        <v>3.6022833435920706E-3</v>
      </c>
      <c r="W142" s="25">
        <f t="shared" ref="W142:W144" si="135">((U142-Q142)/Q142)</f>
        <v>2.1921526155773224E-3</v>
      </c>
      <c r="X142" s="411">
        <v>571192692.13999999</v>
      </c>
      <c r="Y142" s="412">
        <v>15.433</v>
      </c>
      <c r="Z142" s="25">
        <f t="shared" ref="Z142:Z145" si="136">((X142-T142)/T142)</f>
        <v>1.5536711375157986E-3</v>
      </c>
      <c r="AA142" s="25">
        <f t="shared" ref="AA142:AA144" si="137">((Y142-U142)/U142)</f>
        <v>4.6871948440856178E-3</v>
      </c>
      <c r="AB142" s="411">
        <v>565960381.60000002</v>
      </c>
      <c r="AC142" s="412">
        <v>15.3706</v>
      </c>
      <c r="AD142" s="25">
        <f t="shared" ref="AD142:AD145" si="138">((AB142-X142)/X142)</f>
        <v>-9.1603247240381654E-3</v>
      </c>
      <c r="AE142" s="25">
        <f t="shared" ref="AE142:AE144" si="139">((AC142-Y142)/Y142)</f>
        <v>-4.0432838722218771E-3</v>
      </c>
      <c r="AF142" s="411">
        <v>569700887.41999996</v>
      </c>
      <c r="AG142" s="412">
        <v>15.4108</v>
      </c>
      <c r="AH142" s="25">
        <f t="shared" ref="AH142:AH145" si="140">((AF142-AB142)/AB142)</f>
        <v>6.60913014692888E-3</v>
      </c>
      <c r="AI142" s="25">
        <f t="shared" ref="AI142:AI144" si="141">((AG142-AC142)/AC142)</f>
        <v>2.615382613560984E-3</v>
      </c>
      <c r="AJ142" s="26">
        <f t="shared" si="121"/>
        <v>-2.8410420140139903E-3</v>
      </c>
      <c r="AK142" s="26">
        <f t="shared" si="122"/>
        <v>-2.459051896253373E-3</v>
      </c>
      <c r="AL142" s="27">
        <f t="shared" si="123"/>
        <v>-1.6945034524655386E-2</v>
      </c>
      <c r="AM142" s="27">
        <f t="shared" si="124"/>
        <v>-1.791370069908681E-2</v>
      </c>
      <c r="AN142" s="28">
        <f t="shared" si="125"/>
        <v>8.3604509350283934E-3</v>
      </c>
      <c r="AO142" s="85">
        <f t="shared" si="126"/>
        <v>7.2792495382446075E-3</v>
      </c>
    </row>
    <row r="143" spans="1:46">
      <c r="A143" s="230" t="s">
        <v>30</v>
      </c>
      <c r="B143" s="411">
        <v>1759766922.6600001</v>
      </c>
      <c r="C143" s="412">
        <v>1.41</v>
      </c>
      <c r="D143" s="411">
        <v>1758884395.1099999</v>
      </c>
      <c r="E143" s="412">
        <v>1.41</v>
      </c>
      <c r="F143" s="25">
        <f t="shared" si="127"/>
        <v>-5.0150252208752395E-4</v>
      </c>
      <c r="G143" s="25">
        <f t="shared" si="127"/>
        <v>0</v>
      </c>
      <c r="H143" s="411">
        <v>1755888621.4000001</v>
      </c>
      <c r="I143" s="412">
        <v>1.41</v>
      </c>
      <c r="J143" s="25">
        <f t="shared" si="128"/>
        <v>-1.7032237697534665E-3</v>
      </c>
      <c r="K143" s="25">
        <f t="shared" si="129"/>
        <v>0</v>
      </c>
      <c r="L143" s="411">
        <v>1741422004.73</v>
      </c>
      <c r="M143" s="412">
        <v>1.39</v>
      </c>
      <c r="N143" s="25">
        <f t="shared" si="130"/>
        <v>-8.2389147544367561E-3</v>
      </c>
      <c r="O143" s="25">
        <f t="shared" si="131"/>
        <v>-1.4184397163120581E-2</v>
      </c>
      <c r="P143" s="411">
        <v>1701833708.1300001</v>
      </c>
      <c r="Q143" s="412">
        <v>1.36</v>
      </c>
      <c r="R143" s="25">
        <f t="shared" si="132"/>
        <v>-2.2733315929436587E-2</v>
      </c>
      <c r="S143" s="25">
        <f t="shared" si="133"/>
        <v>-2.1582733812949503E-2</v>
      </c>
      <c r="T143" s="411">
        <v>1697725836.74</v>
      </c>
      <c r="U143" s="412">
        <v>1.36</v>
      </c>
      <c r="V143" s="25">
        <f t="shared" si="134"/>
        <v>-2.4137912948697521E-3</v>
      </c>
      <c r="W143" s="25">
        <f t="shared" si="135"/>
        <v>0</v>
      </c>
      <c r="X143" s="411">
        <v>1706312767.46</v>
      </c>
      <c r="Y143" s="412">
        <v>1.37</v>
      </c>
      <c r="Z143" s="25">
        <f t="shared" si="136"/>
        <v>5.0579018909724487E-3</v>
      </c>
      <c r="AA143" s="25">
        <f t="shared" si="137"/>
        <v>7.3529411764705942E-3</v>
      </c>
      <c r="AB143" s="411">
        <v>1689084243.23</v>
      </c>
      <c r="AC143" s="412">
        <v>1.35</v>
      </c>
      <c r="AD143" s="25">
        <f t="shared" si="138"/>
        <v>-1.0096932144302141E-2</v>
      </c>
      <c r="AE143" s="25">
        <f t="shared" si="139"/>
        <v>-1.4598540145985413E-2</v>
      </c>
      <c r="AF143" s="411">
        <v>1688160088.95</v>
      </c>
      <c r="AG143" s="412">
        <v>1.35</v>
      </c>
      <c r="AH143" s="25">
        <f t="shared" si="140"/>
        <v>-5.471333260635543E-4</v>
      </c>
      <c r="AI143" s="25">
        <f t="shared" si="141"/>
        <v>0</v>
      </c>
      <c r="AJ143" s="26">
        <f t="shared" si="121"/>
        <v>-5.1471139812471669E-3</v>
      </c>
      <c r="AK143" s="26">
        <f t="shared" si="122"/>
        <v>-5.3765912431981127E-3</v>
      </c>
      <c r="AL143" s="27">
        <f t="shared" si="123"/>
        <v>-4.0209752475276681E-2</v>
      </c>
      <c r="AM143" s="27">
        <f t="shared" si="124"/>
        <v>-4.2553191489361583E-2</v>
      </c>
      <c r="AN143" s="28">
        <f t="shared" si="125"/>
        <v>8.5318708410405571E-3</v>
      </c>
      <c r="AO143" s="85">
        <f t="shared" si="126"/>
        <v>1.0020926481895519E-2</v>
      </c>
    </row>
    <row r="144" spans="1:46">
      <c r="A144" s="230" t="s">
        <v>31</v>
      </c>
      <c r="B144" s="412">
        <v>563707967.83000004</v>
      </c>
      <c r="C144" s="412">
        <v>43.729100000000003</v>
      </c>
      <c r="D144" s="412">
        <v>563072984.01999998</v>
      </c>
      <c r="E144" s="412">
        <v>43.7821</v>
      </c>
      <c r="F144" s="25">
        <f t="shared" si="127"/>
        <v>-1.1264410762977842E-3</v>
      </c>
      <c r="G144" s="25">
        <f t="shared" si="127"/>
        <v>1.212007564756587E-3</v>
      </c>
      <c r="H144" s="412">
        <v>560007954.92999995</v>
      </c>
      <c r="I144" s="412">
        <v>43.595999999999997</v>
      </c>
      <c r="J144" s="25">
        <f t="shared" si="128"/>
        <v>-5.4433957532779896E-3</v>
      </c>
      <c r="K144" s="25">
        <f t="shared" si="129"/>
        <v>-4.2505955630269734E-3</v>
      </c>
      <c r="L144" s="412">
        <v>559041869.39999998</v>
      </c>
      <c r="M144" s="412">
        <v>43.535400000000003</v>
      </c>
      <c r="N144" s="25">
        <f t="shared" si="130"/>
        <v>-1.7251282262958755E-3</v>
      </c>
      <c r="O144" s="25">
        <f t="shared" si="131"/>
        <v>-1.3900357830992241E-3</v>
      </c>
      <c r="P144" s="412">
        <v>548672509.99000001</v>
      </c>
      <c r="Q144" s="412">
        <v>42.7881</v>
      </c>
      <c r="R144" s="25">
        <f t="shared" si="132"/>
        <v>-1.8548448653996231E-2</v>
      </c>
      <c r="S144" s="25">
        <f t="shared" si="133"/>
        <v>-1.7165341308452493E-2</v>
      </c>
      <c r="T144" s="412">
        <v>550256788.19000006</v>
      </c>
      <c r="U144" s="412">
        <v>42.879899999999999</v>
      </c>
      <c r="V144" s="25">
        <f t="shared" si="134"/>
        <v>2.8874750805884595E-3</v>
      </c>
      <c r="W144" s="25">
        <f t="shared" si="135"/>
        <v>2.14545633014785E-3</v>
      </c>
      <c r="X144" s="412">
        <v>541341685.44000006</v>
      </c>
      <c r="Y144" s="412">
        <v>42.0869</v>
      </c>
      <c r="Z144" s="25">
        <f t="shared" si="136"/>
        <v>-1.6201713347917254E-2</v>
      </c>
      <c r="AA144" s="25">
        <f t="shared" si="137"/>
        <v>-1.8493513277782814E-2</v>
      </c>
      <c r="AB144" s="412">
        <v>542704107.73000002</v>
      </c>
      <c r="AC144" s="412">
        <v>42.2532</v>
      </c>
      <c r="AD144" s="25">
        <f t="shared" si="138"/>
        <v>2.5167511142109651E-3</v>
      </c>
      <c r="AE144" s="25">
        <f t="shared" si="139"/>
        <v>3.951348281769379E-3</v>
      </c>
      <c r="AF144" s="412">
        <v>549637613.16999996</v>
      </c>
      <c r="AG144" s="412">
        <v>42.616100000000003</v>
      </c>
      <c r="AH144" s="25">
        <f t="shared" si="140"/>
        <v>1.2775848461883057E-2</v>
      </c>
      <c r="AI144" s="25">
        <f t="shared" si="141"/>
        <v>8.5886986074428292E-3</v>
      </c>
      <c r="AJ144" s="26">
        <f t="shared" si="121"/>
        <v>-3.1081315501378312E-3</v>
      </c>
      <c r="AK144" s="26">
        <f t="shared" si="122"/>
        <v>-3.1752468935306076E-3</v>
      </c>
      <c r="AL144" s="27">
        <f t="shared" si="123"/>
        <v>-2.3860798211414114E-2</v>
      </c>
      <c r="AM144" s="27">
        <f t="shared" si="124"/>
        <v>-2.6631888374472602E-2</v>
      </c>
      <c r="AN144" s="28">
        <f t="shared" si="125"/>
        <v>1.0288870239726843E-2</v>
      </c>
      <c r="AO144" s="85">
        <f t="shared" si="126"/>
        <v>9.7939634268537391E-3</v>
      </c>
    </row>
    <row r="145" spans="1:41">
      <c r="A145" s="231" t="s">
        <v>47</v>
      </c>
      <c r="B145" s="244">
        <f>SUM(B142:B144)</f>
        <v>2906435066.7399998</v>
      </c>
      <c r="C145" s="98"/>
      <c r="D145" s="244">
        <f>SUM(D142:D144)</f>
        <v>2901478268.02</v>
      </c>
      <c r="E145" s="98"/>
      <c r="F145" s="25">
        <f>((D145-B145)/B145)</f>
        <v>-1.7054565494076491E-3</v>
      </c>
      <c r="G145" s="25"/>
      <c r="H145" s="244">
        <f>SUM(H142:H144)</f>
        <v>2898104930.2599998</v>
      </c>
      <c r="I145" s="98"/>
      <c r="J145" s="25">
        <f>((H145-D145)/D145)</f>
        <v>-1.1626272707884974E-3</v>
      </c>
      <c r="K145" s="25"/>
      <c r="L145" s="244">
        <f>SUM(L142:L144)</f>
        <v>2878980548.23</v>
      </c>
      <c r="M145" s="98"/>
      <c r="N145" s="25">
        <f>((L145-H145)/H145)</f>
        <v>-6.5989267090767528E-3</v>
      </c>
      <c r="O145" s="25"/>
      <c r="P145" s="244">
        <f>SUM(P142:P144)</f>
        <v>2818765809.2600002</v>
      </c>
      <c r="Q145" s="98"/>
      <c r="R145" s="25">
        <f t="shared" si="132"/>
        <v>-2.0915298996035201E-2</v>
      </c>
      <c r="S145" s="25"/>
      <c r="T145" s="244">
        <f>SUM(T142:T144)</f>
        <v>2818289248.1300001</v>
      </c>
      <c r="U145" s="98"/>
      <c r="V145" s="25">
        <f t="shared" si="134"/>
        <v>-1.6906730187891139E-4</v>
      </c>
      <c r="W145" s="25"/>
      <c r="X145" s="244">
        <f>SUM(X142:X144)</f>
        <v>2818847145.04</v>
      </c>
      <c r="Y145" s="98"/>
      <c r="Z145" s="25">
        <f t="shared" si="136"/>
        <v>1.9795587353924898E-4</v>
      </c>
      <c r="AA145" s="25"/>
      <c r="AB145" s="244">
        <f>SUM(AB142:AB144)</f>
        <v>2797748732.5599999</v>
      </c>
      <c r="AC145" s="98"/>
      <c r="AD145" s="25">
        <f t="shared" si="138"/>
        <v>-7.4847664291142783E-3</v>
      </c>
      <c r="AE145" s="25"/>
      <c r="AF145" s="244">
        <f>SUM(AF142:AF144)</f>
        <v>2807498589.54</v>
      </c>
      <c r="AG145" s="98"/>
      <c r="AH145" s="25">
        <f t="shared" si="140"/>
        <v>3.4848937170561031E-3</v>
      </c>
      <c r="AI145" s="25"/>
      <c r="AJ145" s="26">
        <f t="shared" si="121"/>
        <v>-4.2941617082132419E-3</v>
      </c>
      <c r="AK145" s="26"/>
      <c r="AL145" s="27">
        <f t="shared" si="123"/>
        <v>-3.239027481813013E-2</v>
      </c>
      <c r="AM145" s="27"/>
      <c r="AN145" s="28">
        <f t="shared" si="125"/>
        <v>7.6155033114387663E-3</v>
      </c>
      <c r="AO145" s="85"/>
    </row>
    <row r="146" spans="1:41" ht="8.25" customHeight="1">
      <c r="A146" s="231"/>
      <c r="B146" s="98"/>
      <c r="C146" s="98"/>
      <c r="D146" s="98"/>
      <c r="E146" s="98"/>
      <c r="F146" s="25"/>
      <c r="G146" s="25"/>
      <c r="H146" s="98"/>
      <c r="I146" s="98"/>
      <c r="J146" s="25"/>
      <c r="K146" s="25"/>
      <c r="L146" s="98"/>
      <c r="M146" s="98"/>
      <c r="N146" s="25"/>
      <c r="O146" s="25"/>
      <c r="P146" s="98"/>
      <c r="Q146" s="98"/>
      <c r="R146" s="25"/>
      <c r="S146" s="25"/>
      <c r="T146" s="98"/>
      <c r="U146" s="98"/>
      <c r="V146" s="25"/>
      <c r="W146" s="25"/>
      <c r="X146" s="98"/>
      <c r="Y146" s="98"/>
      <c r="Z146" s="25"/>
      <c r="AA146" s="25"/>
      <c r="AB146" s="98"/>
      <c r="AC146" s="98"/>
      <c r="AD146" s="25"/>
      <c r="AE146" s="25"/>
      <c r="AF146" s="98"/>
      <c r="AG146" s="98"/>
      <c r="AH146" s="25"/>
      <c r="AI146" s="25"/>
      <c r="AJ146" s="26"/>
      <c r="AK146" s="26"/>
      <c r="AL146" s="27"/>
      <c r="AM146" s="27"/>
      <c r="AN146" s="28"/>
      <c r="AO146" s="85"/>
    </row>
    <row r="147" spans="1:41">
      <c r="A147" s="234" t="s">
        <v>218</v>
      </c>
      <c r="B147" s="98"/>
      <c r="C147" s="98"/>
      <c r="D147" s="98"/>
      <c r="E147" s="98"/>
      <c r="F147" s="25"/>
      <c r="G147" s="25"/>
      <c r="H147" s="98"/>
      <c r="I147" s="98"/>
      <c r="J147" s="25"/>
      <c r="K147" s="25"/>
      <c r="L147" s="98"/>
      <c r="M147" s="98"/>
      <c r="N147" s="25"/>
      <c r="O147" s="25"/>
      <c r="P147" s="98"/>
      <c r="Q147" s="98"/>
      <c r="R147" s="25"/>
      <c r="S147" s="25"/>
      <c r="T147" s="98"/>
      <c r="U147" s="98"/>
      <c r="V147" s="25"/>
      <c r="W147" s="25"/>
      <c r="X147" s="98"/>
      <c r="Y147" s="98"/>
      <c r="Z147" s="25"/>
      <c r="AA147" s="25"/>
      <c r="AB147" s="98"/>
      <c r="AC147" s="98"/>
      <c r="AD147" s="25"/>
      <c r="AE147" s="25"/>
      <c r="AF147" s="98"/>
      <c r="AG147" s="98"/>
      <c r="AH147" s="25"/>
      <c r="AI147" s="25"/>
      <c r="AJ147" s="26"/>
      <c r="AK147" s="26"/>
      <c r="AL147" s="27"/>
      <c r="AM147" s="27"/>
      <c r="AN147" s="28"/>
      <c r="AO147" s="85"/>
    </row>
    <row r="148" spans="1:41">
      <c r="A148" s="235" t="s">
        <v>219</v>
      </c>
      <c r="B148" s="98"/>
      <c r="C148" s="98"/>
      <c r="D148" s="98"/>
      <c r="E148" s="98"/>
      <c r="F148" s="25"/>
      <c r="G148" s="25"/>
      <c r="H148" s="98"/>
      <c r="I148" s="98"/>
      <c r="J148" s="25"/>
      <c r="K148" s="25"/>
      <c r="L148" s="98"/>
      <c r="M148" s="98"/>
      <c r="N148" s="25"/>
      <c r="O148" s="25"/>
      <c r="P148" s="98"/>
      <c r="Q148" s="98"/>
      <c r="R148" s="25"/>
      <c r="S148" s="25"/>
      <c r="T148" s="98"/>
      <c r="U148" s="98"/>
      <c r="V148" s="25"/>
      <c r="W148" s="25"/>
      <c r="X148" s="98"/>
      <c r="Y148" s="98"/>
      <c r="Z148" s="25"/>
      <c r="AA148" s="25"/>
      <c r="AB148" s="98"/>
      <c r="AC148" s="98"/>
      <c r="AD148" s="25"/>
      <c r="AE148" s="25"/>
      <c r="AF148" s="98"/>
      <c r="AG148" s="98"/>
      <c r="AH148" s="25"/>
      <c r="AI148" s="25"/>
      <c r="AJ148" s="26"/>
      <c r="AK148" s="26"/>
      <c r="AL148" s="27"/>
      <c r="AM148" s="27"/>
      <c r="AN148" s="28"/>
      <c r="AO148" s="85"/>
    </row>
    <row r="149" spans="1:41">
      <c r="A149" s="230" t="s">
        <v>29</v>
      </c>
      <c r="B149" s="400">
        <v>3288226342.5599999</v>
      </c>
      <c r="C149" s="402">
        <v>1.64</v>
      </c>
      <c r="D149" s="400">
        <v>3299820570.9699998</v>
      </c>
      <c r="E149" s="402">
        <v>1.64</v>
      </c>
      <c r="F149" s="25">
        <f>((D149-B149)/B149)</f>
        <v>3.5259824604936814E-3</v>
      </c>
      <c r="G149" s="25">
        <f>((E149-C149)/C149)</f>
        <v>0</v>
      </c>
      <c r="H149" s="400">
        <v>3304142481.8600001</v>
      </c>
      <c r="I149" s="402">
        <v>1.65</v>
      </c>
      <c r="J149" s="25">
        <f>((H149-D149)/D149)</f>
        <v>1.3097411804817904E-3</v>
      </c>
      <c r="K149" s="25">
        <f>((I149-E149)/E149)</f>
        <v>6.0975609756097615E-3</v>
      </c>
      <c r="L149" s="400">
        <v>3304142481.8600001</v>
      </c>
      <c r="M149" s="402">
        <v>1.65</v>
      </c>
      <c r="N149" s="25">
        <f>((L149-H149)/H149)</f>
        <v>0</v>
      </c>
      <c r="O149" s="25">
        <f>((M149-I149)/I149)</f>
        <v>0</v>
      </c>
      <c r="P149" s="400">
        <v>3300347013.1300001</v>
      </c>
      <c r="Q149" s="402">
        <v>1.64</v>
      </c>
      <c r="R149" s="25">
        <f>((P142-L149)/L149)</f>
        <v>-0.82801601496915178</v>
      </c>
      <c r="S149" s="25">
        <f>((Q149-M149)/M149)</f>
        <v>-6.0606060606060667E-3</v>
      </c>
      <c r="T149" s="400">
        <v>3312880953.5599999</v>
      </c>
      <c r="U149" s="402">
        <v>1.65</v>
      </c>
      <c r="V149" s="25">
        <f>((T142-P149)/P149)</f>
        <v>-0.82719798223304719</v>
      </c>
      <c r="W149" s="25">
        <f>((U149-Q149)/Q149)</f>
        <v>6.0975609756097615E-3</v>
      </c>
      <c r="X149" s="400">
        <v>3318208603.1700001</v>
      </c>
      <c r="Y149" s="402">
        <v>1.65</v>
      </c>
      <c r="Z149" s="25">
        <f>((X142-T149)/T149)</f>
        <v>-0.82758429893890395</v>
      </c>
      <c r="AA149" s="25">
        <f>((Y149-U149)/U149)</f>
        <v>0</v>
      </c>
      <c r="AB149" s="400">
        <v>3314051296.0999999</v>
      </c>
      <c r="AC149" s="402">
        <v>1.68</v>
      </c>
      <c r="AD149" s="25">
        <f>((AB142-X149)/X149)</f>
        <v>-0.82943797413480325</v>
      </c>
      <c r="AE149" s="25">
        <f>((AC149-Y149)/Y149)</f>
        <v>1.8181818181818198E-2</v>
      </c>
      <c r="AF149" s="400">
        <v>3344830977.3600001</v>
      </c>
      <c r="AG149" s="402">
        <v>1.67</v>
      </c>
      <c r="AH149" s="25">
        <f>((AF142-AB149)/AB149)</f>
        <v>-0.82809533211195963</v>
      </c>
      <c r="AI149" s="25">
        <f>((AG149-AC149)/AC149)</f>
        <v>-5.9523809523809581E-3</v>
      </c>
      <c r="AJ149" s="26">
        <f t="shared" si="121"/>
        <v>-0.51693698484336126</v>
      </c>
      <c r="AK149" s="26">
        <f t="shared" si="122"/>
        <v>2.2954941400063367E-3</v>
      </c>
      <c r="AL149" s="27">
        <f t="shared" si="123"/>
        <v>1.3640258741937989E-2</v>
      </c>
      <c r="AM149" s="27">
        <f t="shared" si="124"/>
        <v>1.8292682926829285E-2</v>
      </c>
      <c r="AN149" s="28">
        <f t="shared" si="125"/>
        <v>0.42940081247697226</v>
      </c>
      <c r="AO149" s="85">
        <f t="shared" si="126"/>
        <v>7.882588861797591E-3</v>
      </c>
    </row>
    <row r="150" spans="1:41">
      <c r="A150" s="229" t="s">
        <v>72</v>
      </c>
      <c r="B150" s="400">
        <v>272048000.55000001</v>
      </c>
      <c r="C150" s="402">
        <v>262.2</v>
      </c>
      <c r="D150" s="400">
        <v>277264830.05000001</v>
      </c>
      <c r="E150" s="402">
        <v>261.3</v>
      </c>
      <c r="F150" s="25">
        <f>((D150-B150)/B150)</f>
        <v>1.9176136157785115E-2</v>
      </c>
      <c r="G150" s="25">
        <f>((E150-C150)/C150)</f>
        <v>-3.4324942791761149E-3</v>
      </c>
      <c r="H150" s="400">
        <v>282242629.66000003</v>
      </c>
      <c r="I150" s="402">
        <v>260.39</v>
      </c>
      <c r="J150" s="25">
        <f>((H150-D150)/D150)</f>
        <v>1.7953231245024306E-2</v>
      </c>
      <c r="K150" s="25">
        <f>((I150-E150)/E150)</f>
        <v>-3.4825870646767124E-3</v>
      </c>
      <c r="L150" s="400">
        <v>277344169.66000003</v>
      </c>
      <c r="M150" s="402">
        <v>258.89999999999998</v>
      </c>
      <c r="N150" s="25">
        <f>((L150-H150)/H150)</f>
        <v>-1.7355493058936092E-2</v>
      </c>
      <c r="O150" s="25">
        <f>((M150-I150)/I150)</f>
        <v>-5.7221859518415035E-3</v>
      </c>
      <c r="P150" s="400">
        <v>271657817.55000001</v>
      </c>
      <c r="Q150" s="402">
        <v>253.87</v>
      </c>
      <c r="R150" s="25">
        <f>((P143-L150)/L150)</f>
        <v>5.1361798599058384</v>
      </c>
      <c r="S150" s="25">
        <f>((Q150-M150)/M150)</f>
        <v>-1.9428350714561504E-2</v>
      </c>
      <c r="T150" s="400">
        <v>272084515.69</v>
      </c>
      <c r="U150" s="402">
        <v>254.15</v>
      </c>
      <c r="V150" s="25">
        <f>((T143-P150)/P150)</f>
        <v>5.2495011262745086</v>
      </c>
      <c r="W150" s="25">
        <f>((U150-Q150)/Q150)</f>
        <v>1.1029266947650417E-3</v>
      </c>
      <c r="X150" s="400">
        <v>274279172.64999998</v>
      </c>
      <c r="Y150" s="402">
        <v>253.82</v>
      </c>
      <c r="Z150" s="25">
        <f>((X143-T150)/T150)</f>
        <v>5.2712601014167619</v>
      </c>
      <c r="AA150" s="25">
        <f>((Y150-U150)/U150)</f>
        <v>-1.2984457997246212E-3</v>
      </c>
      <c r="AB150" s="400">
        <v>284739649.08999997</v>
      </c>
      <c r="AC150" s="402">
        <v>253.82</v>
      </c>
      <c r="AD150" s="25">
        <f>((AB143-X150)/X150)</f>
        <v>5.158266509668211</v>
      </c>
      <c r="AE150" s="25">
        <f>((AC150-Y150)/Y150)</f>
        <v>0</v>
      </c>
      <c r="AF150" s="400">
        <v>287173671.91000003</v>
      </c>
      <c r="AG150" s="402">
        <v>254.47</v>
      </c>
      <c r="AH150" s="25">
        <f>((AF143-AB150)/AB150)</f>
        <v>4.9287847489634631</v>
      </c>
      <c r="AI150" s="25">
        <f>((AG150-AC150)/AC150)</f>
        <v>2.5608699078087057E-3</v>
      </c>
      <c r="AJ150" s="26">
        <f t="shared" si="121"/>
        <v>3.2204707775715815</v>
      </c>
      <c r="AK150" s="26">
        <f t="shared" si="122"/>
        <v>-3.7125334009258386E-3</v>
      </c>
      <c r="AL150" s="27">
        <f t="shared" si="123"/>
        <v>3.5737824585300351E-2</v>
      </c>
      <c r="AM150" s="27">
        <f t="shared" si="124"/>
        <v>-2.6138538078836634E-2</v>
      </c>
      <c r="AN150" s="28">
        <f t="shared" si="125"/>
        <v>2.6633479519886989</v>
      </c>
      <c r="AO150" s="85">
        <f t="shared" si="126"/>
        <v>6.900433554129907E-3</v>
      </c>
    </row>
    <row r="151" spans="1:41" ht="8.25" customHeight="1">
      <c r="A151" s="231"/>
      <c r="B151" s="98"/>
      <c r="C151" s="98"/>
      <c r="D151" s="98"/>
      <c r="E151" s="98"/>
      <c r="F151" s="25"/>
      <c r="G151" s="25"/>
      <c r="H151" s="98"/>
      <c r="I151" s="98"/>
      <c r="J151" s="25"/>
      <c r="K151" s="25"/>
      <c r="L151" s="98"/>
      <c r="M151" s="98"/>
      <c r="N151" s="25"/>
      <c r="O151" s="25"/>
      <c r="Q151" s="412"/>
      <c r="R151" s="25"/>
      <c r="S151" s="25"/>
      <c r="T151" s="98"/>
      <c r="U151" s="98"/>
      <c r="V151" s="25"/>
      <c r="W151" s="25"/>
      <c r="X151" s="98"/>
      <c r="Y151" s="98"/>
      <c r="Z151" s="25"/>
      <c r="AA151" s="25"/>
      <c r="AB151" s="98"/>
      <c r="AC151" s="98"/>
      <c r="AD151" s="25"/>
      <c r="AE151" s="25"/>
      <c r="AF151" s="98"/>
      <c r="AG151" s="98"/>
      <c r="AH151" s="25"/>
      <c r="AI151" s="25"/>
      <c r="AJ151" s="26"/>
      <c r="AK151" s="26"/>
      <c r="AL151" s="27"/>
      <c r="AM151" s="27"/>
      <c r="AN151" s="28"/>
      <c r="AO151" s="85"/>
    </row>
    <row r="152" spans="1:41">
      <c r="A152" s="235" t="s">
        <v>220</v>
      </c>
      <c r="B152" s="98"/>
      <c r="C152" s="98"/>
      <c r="D152" s="98"/>
      <c r="E152" s="98"/>
      <c r="F152" s="25"/>
      <c r="G152" s="25"/>
      <c r="H152" s="98"/>
      <c r="I152" s="98"/>
      <c r="J152" s="25"/>
      <c r="K152" s="25"/>
      <c r="L152" s="98"/>
      <c r="M152" s="98"/>
      <c r="N152" s="25"/>
      <c r="O152" s="25"/>
      <c r="P152" s="355"/>
      <c r="Q152" s="98"/>
      <c r="R152" s="25"/>
      <c r="S152" s="25"/>
      <c r="T152" s="98"/>
      <c r="U152" s="98"/>
      <c r="V152" s="25"/>
      <c r="W152" s="25"/>
      <c r="X152" s="98"/>
      <c r="Y152" s="98"/>
      <c r="Z152" s="25"/>
      <c r="AA152" s="25"/>
      <c r="AB152" s="98"/>
      <c r="AC152" s="98"/>
      <c r="AD152" s="25"/>
      <c r="AE152" s="25"/>
      <c r="AF152" s="98"/>
      <c r="AG152" s="98"/>
      <c r="AH152" s="25"/>
      <c r="AI152" s="25"/>
      <c r="AJ152" s="26"/>
      <c r="AK152" s="26"/>
      <c r="AL152" s="27"/>
      <c r="AM152" s="27"/>
      <c r="AN152" s="28"/>
      <c r="AO152" s="85"/>
    </row>
    <row r="153" spans="1:41">
      <c r="A153" s="229" t="s">
        <v>143</v>
      </c>
      <c r="B153" s="418">
        <v>6636817780.4799995</v>
      </c>
      <c r="C153" s="419">
        <v>119.64</v>
      </c>
      <c r="D153" s="418">
        <v>6415827682.46</v>
      </c>
      <c r="E153" s="419">
        <v>119.73</v>
      </c>
      <c r="F153" s="25">
        <f t="shared" ref="F153:G159" si="142">((D153-B153)/B153)</f>
        <v>-3.3297599140053029E-2</v>
      </c>
      <c r="G153" s="25">
        <f t="shared" si="142"/>
        <v>7.5225677031096126E-4</v>
      </c>
      <c r="H153" s="418">
        <v>6412627531.79</v>
      </c>
      <c r="I153" s="419">
        <v>119.79</v>
      </c>
      <c r="J153" s="25">
        <f t="shared" ref="J153:J159" si="143">((H153-D153)/D153)</f>
        <v>-4.9878999692414634E-4</v>
      </c>
      <c r="K153" s="25">
        <f t="shared" ref="K153:K159" si="144">((I153-E153)/E153)</f>
        <v>5.0112753695817484E-4</v>
      </c>
      <c r="L153" s="418">
        <v>6325835891.6899996</v>
      </c>
      <c r="M153" s="419">
        <v>119.87</v>
      </c>
      <c r="N153" s="25">
        <f t="shared" ref="N153:N159" si="145">((L153-H153)/H153)</f>
        <v>-1.3534489516152149E-2</v>
      </c>
      <c r="O153" s="25">
        <f t="shared" ref="O153:O159" si="146">((M153-I153)/I153)</f>
        <v>6.6783537857916593E-4</v>
      </c>
      <c r="P153" s="418">
        <v>6312161231.6300001</v>
      </c>
      <c r="Q153" s="419">
        <v>119.95</v>
      </c>
      <c r="R153" s="25">
        <f t="shared" ref="R153:R159" si="147">((P153-L153)/L153)</f>
        <v>-2.1617159050811492E-3</v>
      </c>
      <c r="S153" s="25">
        <f t="shared" ref="S153:S159" si="148">((Q153-M153)/M153)</f>
        <v>6.6738967214480932E-4</v>
      </c>
      <c r="T153" s="418">
        <v>6311534975.2600002</v>
      </c>
      <c r="U153" s="419">
        <v>120.03</v>
      </c>
      <c r="V153" s="25">
        <f t="shared" ref="V153" si="149">((T153-P153)/P153)</f>
        <v>-9.9214254360572836E-5</v>
      </c>
      <c r="W153" s="25">
        <f t="shared" ref="W153:W159" si="150">((U153-Q153)/Q153)</f>
        <v>6.6694456023341634E-4</v>
      </c>
      <c r="X153" s="418">
        <v>6306637154.1999998</v>
      </c>
      <c r="Y153" s="419">
        <v>120.12</v>
      </c>
      <c r="Z153" s="25">
        <f t="shared" ref="Z153" si="151">((X153-T153)/T153)</f>
        <v>-7.7601107800225045E-4</v>
      </c>
      <c r="AA153" s="25">
        <f t="shared" ref="AA153:AA159" si="152">((Y153-U153)/U153)</f>
        <v>7.4981254686331254E-4</v>
      </c>
      <c r="AB153" s="418">
        <v>6251650366.1899996</v>
      </c>
      <c r="AC153" s="419">
        <v>120.18</v>
      </c>
      <c r="AD153" s="25">
        <f t="shared" ref="AD153" si="153">((AB153-X153)/X153)</f>
        <v>-8.7188761087009653E-3</v>
      </c>
      <c r="AE153" s="25">
        <f t="shared" ref="AE153:AE159" si="154">((AC153-Y153)/Y153)</f>
        <v>4.9950049950051837E-4</v>
      </c>
      <c r="AF153" s="418">
        <v>6215269627.5699997</v>
      </c>
      <c r="AG153" s="419">
        <v>120.25</v>
      </c>
      <c r="AH153" s="25">
        <f t="shared" ref="AH153" si="155">((AF153-AB153)/AB153)</f>
        <v>-5.8193815215184103E-3</v>
      </c>
      <c r="AI153" s="25">
        <f t="shared" ref="AI153:AI159" si="156">((AG153-AC153)/AC153)</f>
        <v>5.8245964386747519E-4</v>
      </c>
      <c r="AJ153" s="26">
        <f t="shared" si="121"/>
        <v>-8.1132596900990832E-3</v>
      </c>
      <c r="AK153" s="26">
        <f t="shared" si="122"/>
        <v>6.3591582605722916E-4</v>
      </c>
      <c r="AL153" s="27">
        <f t="shared" si="123"/>
        <v>-3.1259888016989416E-2</v>
      </c>
      <c r="AM153" s="27">
        <f t="shared" si="124"/>
        <v>4.3431053203039837E-3</v>
      </c>
      <c r="AN153" s="28">
        <f t="shared" si="125"/>
        <v>1.1216890950903519E-2</v>
      </c>
      <c r="AO153" s="85">
        <f t="shared" si="126"/>
        <v>9.9365493505886935E-5</v>
      </c>
    </row>
    <row r="154" spans="1:41">
      <c r="A154" s="229" t="s">
        <v>205</v>
      </c>
      <c r="B154" s="418">
        <v>6773182511.9499998</v>
      </c>
      <c r="C154" s="418">
        <v>123.27</v>
      </c>
      <c r="D154" s="418">
        <v>6788959242.8800001</v>
      </c>
      <c r="E154" s="418">
        <v>123.51</v>
      </c>
      <c r="F154" s="25">
        <f t="shared" si="142"/>
        <v>2.3292936373950127E-3</v>
      </c>
      <c r="G154" s="25">
        <f t="shared" si="142"/>
        <v>1.9469457288878811E-3</v>
      </c>
      <c r="H154" s="418">
        <v>6827967424.9200001</v>
      </c>
      <c r="I154" s="418">
        <v>123.76</v>
      </c>
      <c r="J154" s="25">
        <f t="shared" si="143"/>
        <v>5.7458265169157184E-3</v>
      </c>
      <c r="K154" s="25">
        <f t="shared" si="144"/>
        <v>2.0241276010039672E-3</v>
      </c>
      <c r="L154" s="418">
        <v>6844716560.1800003</v>
      </c>
      <c r="M154" s="418">
        <v>124.02</v>
      </c>
      <c r="N154" s="25">
        <f t="shared" si="145"/>
        <v>2.4530192102075635E-3</v>
      </c>
      <c r="O154" s="25">
        <f t="shared" si="146"/>
        <v>2.1008403361343804E-3</v>
      </c>
      <c r="P154" s="418">
        <v>6865220550.9700003</v>
      </c>
      <c r="Q154" s="418">
        <v>124.28</v>
      </c>
      <c r="R154" s="25">
        <f>((P149-L154)/L154)</f>
        <v>-0.51782561277552619</v>
      </c>
      <c r="S154" s="25">
        <f t="shared" si="148"/>
        <v>2.096436058700251E-3</v>
      </c>
      <c r="T154" s="418">
        <v>6871558459.1999998</v>
      </c>
      <c r="U154" s="418">
        <v>124.54</v>
      </c>
      <c r="V154" s="25">
        <f>((T149-P154)/P154)</f>
        <v>-0.51743998186745555</v>
      </c>
      <c r="W154" s="25">
        <f t="shared" si="150"/>
        <v>2.0920502092050619E-3</v>
      </c>
      <c r="X154" s="418">
        <v>6898100231.04</v>
      </c>
      <c r="Y154" s="418">
        <v>124.81</v>
      </c>
      <c r="Z154" s="25">
        <f>((X149-T154)/T154)</f>
        <v>-0.51710974695596024</v>
      </c>
      <c r="AA154" s="25">
        <f t="shared" si="152"/>
        <v>2.1679781596273969E-3</v>
      </c>
      <c r="AB154" s="418">
        <v>6899706268.2799997</v>
      </c>
      <c r="AC154" s="418">
        <v>125.05</v>
      </c>
      <c r="AD154" s="25">
        <f>((AB149-X154)/X154)</f>
        <v>-0.51957043459770758</v>
      </c>
      <c r="AE154" s="25">
        <f t="shared" si="154"/>
        <v>1.9229228427208949E-3</v>
      </c>
      <c r="AF154" s="418">
        <v>6907060544.4099998</v>
      </c>
      <c r="AG154" s="418">
        <v>125.33</v>
      </c>
      <c r="AH154" s="25">
        <f>((AF149-AB154)/AB154)</f>
        <v>-0.51522125039768985</v>
      </c>
      <c r="AI154" s="25">
        <f t="shared" si="156"/>
        <v>2.2391043582567064E-3</v>
      </c>
      <c r="AJ154" s="26">
        <f t="shared" si="121"/>
        <v>-0.32207986090372764</v>
      </c>
      <c r="AK154" s="26">
        <f t="shared" si="122"/>
        <v>2.0738006618170679E-3</v>
      </c>
      <c r="AL154" s="27">
        <f t="shared" si="123"/>
        <v>1.7396083450325592E-2</v>
      </c>
      <c r="AM154" s="27">
        <f t="shared" si="124"/>
        <v>1.4735648935308826E-2</v>
      </c>
      <c r="AN154" s="28">
        <f t="shared" si="125"/>
        <v>0.26961807031533375</v>
      </c>
      <c r="AO154" s="85">
        <f t="shared" si="126"/>
        <v>1.0629807657429505E-4</v>
      </c>
    </row>
    <row r="155" spans="1:41">
      <c r="A155" s="229" t="s">
        <v>179</v>
      </c>
      <c r="B155" s="418">
        <v>1739541227.3499999</v>
      </c>
      <c r="C155" s="419">
        <v>1.079</v>
      </c>
      <c r="D155" s="418">
        <v>1731330282.02</v>
      </c>
      <c r="E155" s="419">
        <v>1.0804</v>
      </c>
      <c r="F155" s="25">
        <f t="shared" si="142"/>
        <v>-4.7201786315282665E-3</v>
      </c>
      <c r="G155" s="25">
        <f t="shared" si="142"/>
        <v>1.2974976830399147E-3</v>
      </c>
      <c r="H155" s="418">
        <v>1734084025.24</v>
      </c>
      <c r="I155" s="419">
        <v>1.0818000000000001</v>
      </c>
      <c r="J155" s="25">
        <f t="shared" si="143"/>
        <v>1.5905360453738185E-3</v>
      </c>
      <c r="K155" s="25">
        <f t="shared" si="144"/>
        <v>1.2958163643095777E-3</v>
      </c>
      <c r="L155" s="418">
        <v>1742378161.0599999</v>
      </c>
      <c r="M155" s="419">
        <v>1.0832999999999999</v>
      </c>
      <c r="N155" s="25">
        <f t="shared" si="145"/>
        <v>4.7830068781424886E-3</v>
      </c>
      <c r="O155" s="25">
        <f t="shared" si="146"/>
        <v>1.3865779256792704E-3</v>
      </c>
      <c r="P155" s="418">
        <v>1746988375.51</v>
      </c>
      <c r="Q155" s="419">
        <v>1.085</v>
      </c>
      <c r="R155" s="25">
        <f>((P150-L155)/L155)</f>
        <v>-0.84408791178561771</v>
      </c>
      <c r="S155" s="25">
        <f t="shared" si="148"/>
        <v>1.5692790547401781E-3</v>
      </c>
      <c r="T155" s="418">
        <v>1737763943.3499999</v>
      </c>
      <c r="U155" s="419">
        <v>1.0867</v>
      </c>
      <c r="V155" s="25">
        <f>((T150-P155)/P155)</f>
        <v>-0.8442551081024966</v>
      </c>
      <c r="W155" s="25">
        <f t="shared" si="150"/>
        <v>1.5668202764977279E-3</v>
      </c>
      <c r="X155" s="418">
        <v>1830035809.02</v>
      </c>
      <c r="Y155" s="419">
        <v>1.0881000000000001</v>
      </c>
      <c r="Z155" s="25">
        <f>((X150-T155)/T155)</f>
        <v>-0.84216545998689885</v>
      </c>
      <c r="AA155" s="25">
        <f t="shared" si="152"/>
        <v>1.2883040397534443E-3</v>
      </c>
      <c r="AB155" s="418">
        <v>1830732231.5699999</v>
      </c>
      <c r="AC155" s="419">
        <v>1.0895999999999999</v>
      </c>
      <c r="AD155" s="25">
        <f>((AB150-X155)/X155)</f>
        <v>-0.84440760793501601</v>
      </c>
      <c r="AE155" s="25">
        <f t="shared" si="154"/>
        <v>1.3785497656463878E-3</v>
      </c>
      <c r="AF155" s="418">
        <v>2142329826.21</v>
      </c>
      <c r="AG155" s="419">
        <v>1.0911</v>
      </c>
      <c r="AH155" s="25">
        <f>((AF150-AB155)/AB155)</f>
        <v>-0.84313726116914123</v>
      </c>
      <c r="AI155" s="25">
        <f t="shared" si="156"/>
        <v>1.376651982378907E-3</v>
      </c>
      <c r="AJ155" s="26">
        <f t="shared" si="121"/>
        <v>-0.52704999808589781</v>
      </c>
      <c r="AK155" s="26">
        <f t="shared" si="122"/>
        <v>1.3949371365056761E-3</v>
      </c>
      <c r="AL155" s="27">
        <f t="shared" si="123"/>
        <v>0.23738945044643553</v>
      </c>
      <c r="AM155" s="27">
        <f t="shared" si="124"/>
        <v>9.9037393557940868E-3</v>
      </c>
      <c r="AN155" s="28">
        <f t="shared" si="125"/>
        <v>0.43690346842822753</v>
      </c>
      <c r="AO155" s="85">
        <f t="shared" si="126"/>
        <v>1.1420637920224E-4</v>
      </c>
    </row>
    <row r="156" spans="1:41" s="331" customFormat="1">
      <c r="A156" s="229" t="s">
        <v>192</v>
      </c>
      <c r="B156" s="418">
        <v>336055944.97000003</v>
      </c>
      <c r="C156" s="419">
        <v>102.43</v>
      </c>
      <c r="D156" s="418">
        <v>337001890.54000002</v>
      </c>
      <c r="E156" s="419">
        <v>102.57496243951186</v>
      </c>
      <c r="F156" s="25">
        <f t="shared" si="142"/>
        <v>2.8148455165238578E-3</v>
      </c>
      <c r="G156" s="25">
        <f t="shared" si="142"/>
        <v>1.4152342039622924E-3</v>
      </c>
      <c r="H156" s="418">
        <v>336948012.94</v>
      </c>
      <c r="I156" s="419">
        <v>102.70235960116027</v>
      </c>
      <c r="J156" s="25">
        <f t="shared" si="143"/>
        <v>-1.5987328710142328E-4</v>
      </c>
      <c r="K156" s="25">
        <f t="shared" si="144"/>
        <v>1.2419908193827419E-3</v>
      </c>
      <c r="L156" s="418">
        <v>343478930.27999997</v>
      </c>
      <c r="M156" s="419">
        <v>102.79</v>
      </c>
      <c r="N156" s="25">
        <f t="shared" si="145"/>
        <v>1.9382566714120756E-2</v>
      </c>
      <c r="O156" s="25">
        <f t="shared" si="146"/>
        <v>8.5334357633150629E-4</v>
      </c>
      <c r="P156" s="418">
        <v>341811491.06</v>
      </c>
      <c r="Q156" s="419">
        <v>100.13</v>
      </c>
      <c r="R156" s="25">
        <f t="shared" si="147"/>
        <v>-4.8545604198798808E-3</v>
      </c>
      <c r="S156" s="25">
        <f t="shared" si="148"/>
        <v>-2.5878003696857773E-2</v>
      </c>
      <c r="T156" s="418">
        <v>335636093.30000001</v>
      </c>
      <c r="U156" s="419">
        <v>100.28</v>
      </c>
      <c r="V156" s="25">
        <f t="shared" ref="V156:V159" si="157">((T156-P156)/P156)</f>
        <v>-1.8066676871656109E-2</v>
      </c>
      <c r="W156" s="25">
        <f t="shared" si="150"/>
        <v>1.4980525317088355E-3</v>
      </c>
      <c r="X156" s="418">
        <v>336924229.27999997</v>
      </c>
      <c r="Y156" s="419">
        <v>100.75</v>
      </c>
      <c r="Z156" s="25">
        <f t="shared" ref="Z156:Z159" si="158">((X156-T156)/T156)</f>
        <v>3.8378946892597483E-3</v>
      </c>
      <c r="AA156" s="25">
        <f t="shared" si="152"/>
        <v>4.68687674511367E-3</v>
      </c>
      <c r="AB156" s="418">
        <v>335485546.10000002</v>
      </c>
      <c r="AC156" s="419">
        <v>100.9</v>
      </c>
      <c r="AD156" s="25">
        <f t="shared" ref="AD156:AD159" si="159">((AB156-X156)/X156)</f>
        <v>-4.2700496282929348E-3</v>
      </c>
      <c r="AE156" s="25">
        <f t="shared" si="154"/>
        <v>1.4888337468983194E-3</v>
      </c>
      <c r="AF156" s="418">
        <v>333687152.68000001</v>
      </c>
      <c r="AG156" s="419">
        <v>101.54681737882456</v>
      </c>
      <c r="AH156" s="25">
        <f t="shared" ref="AH156:AH159" si="160">((AF156-AB156)/AB156)</f>
        <v>-5.3605690048535194E-3</v>
      </c>
      <c r="AI156" s="25">
        <f t="shared" si="156"/>
        <v>6.4104794729886103E-3</v>
      </c>
      <c r="AJ156" s="26">
        <f t="shared" si="121"/>
        <v>-8.3455278648493828E-4</v>
      </c>
      <c r="AK156" s="26">
        <f t="shared" si="122"/>
        <v>-1.0353990750589744E-3</v>
      </c>
      <c r="AL156" s="27">
        <f t="shared" si="123"/>
        <v>-9.8359622098516848E-3</v>
      </c>
      <c r="AM156" s="27">
        <f t="shared" si="124"/>
        <v>-1.0023353031141512E-2</v>
      </c>
      <c r="AN156" s="28">
        <f t="shared" si="125"/>
        <v>1.0621615494120292E-2</v>
      </c>
      <c r="AO156" s="85">
        <f t="shared" si="126"/>
        <v>1.0232232947863761E-2</v>
      </c>
    </row>
    <row r="157" spans="1:41" s="347" customFormat="1">
      <c r="A157" s="229" t="s">
        <v>253</v>
      </c>
      <c r="B157" s="418">
        <v>468837238.45999998</v>
      </c>
      <c r="C157" s="418">
        <v>1016.38</v>
      </c>
      <c r="D157" s="418">
        <v>469427999.74000001</v>
      </c>
      <c r="E157" s="418">
        <v>1017.66</v>
      </c>
      <c r="F157" s="25">
        <f t="shared" si="142"/>
        <v>1.2600562232226212E-3</v>
      </c>
      <c r="G157" s="25">
        <f t="shared" si="142"/>
        <v>1.2593714949132931E-3</v>
      </c>
      <c r="H157" s="418">
        <v>470010533.67000002</v>
      </c>
      <c r="I157" s="418">
        <v>1018.92</v>
      </c>
      <c r="J157" s="25">
        <f t="shared" si="143"/>
        <v>1.2409441497368129E-3</v>
      </c>
      <c r="K157" s="25">
        <f t="shared" si="144"/>
        <v>1.2381345439537673E-3</v>
      </c>
      <c r="L157" s="418">
        <v>469427281.69999999</v>
      </c>
      <c r="M157" s="418">
        <v>1017.22</v>
      </c>
      <c r="N157" s="25">
        <f t="shared" si="145"/>
        <v>-1.2409338264098072E-3</v>
      </c>
      <c r="O157" s="25">
        <f t="shared" si="146"/>
        <v>-1.6684332430415851E-3</v>
      </c>
      <c r="P157" s="418">
        <v>468816426.81999999</v>
      </c>
      <c r="Q157" s="418">
        <v>1015.9</v>
      </c>
      <c r="R157" s="25">
        <f t="shared" si="147"/>
        <v>-1.3012769044607388E-3</v>
      </c>
      <c r="S157" s="25">
        <f t="shared" si="148"/>
        <v>-1.2976543913804782E-3</v>
      </c>
      <c r="T157" s="418">
        <v>467440902.69</v>
      </c>
      <c r="U157" s="418">
        <v>1012.92</v>
      </c>
      <c r="V157" s="25">
        <f t="shared" si="157"/>
        <v>-2.9340356935234303E-3</v>
      </c>
      <c r="W157" s="25">
        <f t="shared" si="150"/>
        <v>-2.9333595826361043E-3</v>
      </c>
      <c r="X157" s="418">
        <v>468023786.39999998</v>
      </c>
      <c r="Y157" s="418">
        <v>1014.18</v>
      </c>
      <c r="Z157" s="25">
        <f t="shared" si="158"/>
        <v>1.24696770574769E-3</v>
      </c>
      <c r="AA157" s="25">
        <f t="shared" si="152"/>
        <v>1.2439284444970885E-3</v>
      </c>
      <c r="AB157" s="418">
        <v>470315252.16000003</v>
      </c>
      <c r="AC157" s="418">
        <v>1015.44</v>
      </c>
      <c r="AD157" s="25">
        <f t="shared" si="159"/>
        <v>4.8960455143227102E-3</v>
      </c>
      <c r="AE157" s="25">
        <f t="shared" si="154"/>
        <v>1.2423830089334285E-3</v>
      </c>
      <c r="AF157" s="418">
        <v>470898838.80000001</v>
      </c>
      <c r="AG157" s="418">
        <v>1016.7</v>
      </c>
      <c r="AH157" s="25">
        <f t="shared" si="160"/>
        <v>1.2408414086504068E-3</v>
      </c>
      <c r="AI157" s="25">
        <f t="shared" si="156"/>
        <v>1.2408414086504283E-3</v>
      </c>
      <c r="AJ157" s="26">
        <f t="shared" si="121"/>
        <v>5.5107607216078316E-4</v>
      </c>
      <c r="AK157" s="26">
        <f t="shared" si="122"/>
        <v>4.0651460486229769E-5</v>
      </c>
      <c r="AL157" s="27">
        <f t="shared" si="123"/>
        <v>3.1332580519582332E-3</v>
      </c>
      <c r="AM157" s="27">
        <f t="shared" si="124"/>
        <v>-9.4334060491708699E-4</v>
      </c>
      <c r="AN157" s="28">
        <f t="shared" si="125"/>
        <v>2.3786516800004295E-3</v>
      </c>
      <c r="AO157" s="85">
        <f t="shared" si="126"/>
        <v>1.7241357729743825E-3</v>
      </c>
    </row>
    <row r="158" spans="1:41" s="347" customFormat="1">
      <c r="A158" s="229" t="s">
        <v>256</v>
      </c>
      <c r="B158" s="418">
        <v>45091306.020000003</v>
      </c>
      <c r="C158" s="418">
        <v>101.48</v>
      </c>
      <c r="D158" s="418">
        <v>45817478.240000002</v>
      </c>
      <c r="E158" s="418">
        <v>101.19</v>
      </c>
      <c r="F158" s="25">
        <f t="shared" si="142"/>
        <v>1.6104484081208671E-2</v>
      </c>
      <c r="G158" s="25">
        <f t="shared" si="142"/>
        <v>-2.857705951911768E-3</v>
      </c>
      <c r="H158" s="418">
        <v>45916540.969999999</v>
      </c>
      <c r="I158" s="418">
        <v>101.29</v>
      </c>
      <c r="J158" s="25">
        <f t="shared" si="143"/>
        <v>2.1621165940449347E-3</v>
      </c>
      <c r="K158" s="25">
        <f t="shared" si="144"/>
        <v>9.8823994465864744E-4</v>
      </c>
      <c r="L158" s="418">
        <v>46080449.799999997</v>
      </c>
      <c r="M158" s="418">
        <v>101.4</v>
      </c>
      <c r="N158" s="25">
        <f t="shared" si="145"/>
        <v>3.5697120588218867E-3</v>
      </c>
      <c r="O158" s="25">
        <f t="shared" si="146"/>
        <v>1.0859907197156623E-3</v>
      </c>
      <c r="P158" s="418">
        <v>50743750.670000002</v>
      </c>
      <c r="Q158" s="418">
        <v>101.54</v>
      </c>
      <c r="R158" s="25">
        <f t="shared" si="147"/>
        <v>0.10119911785236101</v>
      </c>
      <c r="S158" s="25">
        <f t="shared" si="148"/>
        <v>1.3806706114398478E-3</v>
      </c>
      <c r="T158" s="418">
        <v>50979960.219999999</v>
      </c>
      <c r="U158" s="418">
        <v>101.62</v>
      </c>
      <c r="V158" s="25">
        <f t="shared" si="157"/>
        <v>4.6549485775328288E-3</v>
      </c>
      <c r="W158" s="25">
        <f t="shared" si="150"/>
        <v>7.8786685050224829E-4</v>
      </c>
      <c r="X158" s="418">
        <v>50777546.700000003</v>
      </c>
      <c r="Y158" s="418">
        <v>103.66</v>
      </c>
      <c r="Z158" s="25">
        <f t="shared" si="158"/>
        <v>-3.9704526862417355E-3</v>
      </c>
      <c r="AA158" s="25">
        <f t="shared" si="152"/>
        <v>2.0074788427474826E-2</v>
      </c>
      <c r="AB158" s="418">
        <v>50860520.869999997</v>
      </c>
      <c r="AC158" s="418">
        <v>101.77</v>
      </c>
      <c r="AD158" s="25">
        <f t="shared" si="159"/>
        <v>1.6340720533470424E-3</v>
      </c>
      <c r="AE158" s="25">
        <f t="shared" si="154"/>
        <v>-1.823268377387614E-2</v>
      </c>
      <c r="AF158" s="418">
        <v>52452893.920000002</v>
      </c>
      <c r="AG158" s="418">
        <v>101.78</v>
      </c>
      <c r="AH158" s="25">
        <f t="shared" si="160"/>
        <v>3.1308626470226801E-2</v>
      </c>
      <c r="AI158" s="25">
        <f t="shared" si="156"/>
        <v>9.826078412110756E-5</v>
      </c>
      <c r="AJ158" s="26">
        <f t="shared" si="121"/>
        <v>1.9582828125162682E-2</v>
      </c>
      <c r="AK158" s="26">
        <f t="shared" si="122"/>
        <v>4.1567845151555417E-4</v>
      </c>
      <c r="AL158" s="27">
        <f t="shared" si="123"/>
        <v>0.14482280419805138</v>
      </c>
      <c r="AM158" s="27">
        <f t="shared" si="124"/>
        <v>5.8306156734855563E-3</v>
      </c>
      <c r="AN158" s="28">
        <f t="shared" si="125"/>
        <v>3.4786018370790199E-2</v>
      </c>
      <c r="AO158" s="85">
        <f t="shared" si="126"/>
        <v>1.0329601689443224E-2</v>
      </c>
    </row>
    <row r="159" spans="1:41">
      <c r="A159" s="229" t="s">
        <v>261</v>
      </c>
      <c r="B159" s="411">
        <v>31043833.620000001</v>
      </c>
      <c r="C159" s="412">
        <v>98.55</v>
      </c>
      <c r="D159" s="411">
        <v>30537442.609999999</v>
      </c>
      <c r="E159" s="412">
        <v>97.4</v>
      </c>
      <c r="F159" s="25">
        <f t="shared" si="142"/>
        <v>-1.6312128720911551E-2</v>
      </c>
      <c r="G159" s="25">
        <f t="shared" si="142"/>
        <v>-1.1669203450025282E-2</v>
      </c>
      <c r="H159" s="411">
        <v>50606120.869999997</v>
      </c>
      <c r="I159" s="412">
        <v>97.66</v>
      </c>
      <c r="J159" s="25">
        <f t="shared" si="143"/>
        <v>0.65718267624113913</v>
      </c>
      <c r="K159" s="25">
        <f t="shared" si="144"/>
        <v>2.6694045174537051E-3</v>
      </c>
      <c r="L159" s="411">
        <v>50571290.25</v>
      </c>
      <c r="M159" s="412">
        <v>97.71</v>
      </c>
      <c r="N159" s="25">
        <f t="shared" si="145"/>
        <v>-6.8826891690576878E-4</v>
      </c>
      <c r="O159" s="25">
        <f t="shared" si="146"/>
        <v>5.1198033995491663E-4</v>
      </c>
      <c r="P159" s="411">
        <v>50076197.259999998</v>
      </c>
      <c r="Q159" s="412">
        <v>96.87</v>
      </c>
      <c r="R159" s="25">
        <f t="shared" si="147"/>
        <v>-9.790001155843598E-3</v>
      </c>
      <c r="S159" s="25">
        <f t="shared" si="148"/>
        <v>-8.5968682836965425E-3</v>
      </c>
      <c r="T159" s="411">
        <v>50058213.229999997</v>
      </c>
      <c r="U159" s="412">
        <v>96.95</v>
      </c>
      <c r="V159" s="25">
        <f t="shared" si="157"/>
        <v>-3.5913330053052021E-4</v>
      </c>
      <c r="W159" s="25">
        <f t="shared" si="150"/>
        <v>8.2584907608132844E-4</v>
      </c>
      <c r="X159" s="411">
        <v>50909154.399999999</v>
      </c>
      <c r="Y159" s="412">
        <v>98.71</v>
      </c>
      <c r="Z159" s="25">
        <f t="shared" si="158"/>
        <v>1.6999032028774667E-2</v>
      </c>
      <c r="AA159" s="25">
        <f t="shared" si="152"/>
        <v>1.8153687467766796E-2</v>
      </c>
      <c r="AB159" s="411">
        <v>50898349.149999999</v>
      </c>
      <c r="AC159" s="412">
        <v>98.8</v>
      </c>
      <c r="AD159" s="25">
        <f t="shared" si="159"/>
        <v>-2.1224571744212669E-4</v>
      </c>
      <c r="AE159" s="25">
        <f t="shared" si="154"/>
        <v>9.1176172626890306E-4</v>
      </c>
      <c r="AF159" s="411">
        <v>50887528.829999998</v>
      </c>
      <c r="AG159" s="412">
        <v>98.9</v>
      </c>
      <c r="AH159" s="25">
        <f t="shared" si="160"/>
        <v>-2.1258685557978059E-4</v>
      </c>
      <c r="AI159" s="25">
        <f t="shared" si="156"/>
        <v>1.0121457489879406E-3</v>
      </c>
      <c r="AJ159" s="26">
        <f t="shared" si="121"/>
        <v>8.0825917950337542E-2</v>
      </c>
      <c r="AK159" s="26">
        <f t="shared" si="122"/>
        <v>4.773446428489705E-4</v>
      </c>
      <c r="AL159" s="27">
        <f t="shared" si="123"/>
        <v>0.6663978539360732</v>
      </c>
      <c r="AM159" s="27">
        <f t="shared" si="124"/>
        <v>1.5400410677618069E-2</v>
      </c>
      <c r="AN159" s="28">
        <f t="shared" si="125"/>
        <v>0.23307816823042374</v>
      </c>
      <c r="AO159" s="85">
        <f t="shared" si="126"/>
        <v>8.8457865544131868E-3</v>
      </c>
    </row>
    <row r="160" spans="1:41">
      <c r="A160" s="231" t="s">
        <v>47</v>
      </c>
      <c r="B160" s="82">
        <f>SUM(B149:B159)</f>
        <v>19590844185.959999</v>
      </c>
      <c r="C160" s="98"/>
      <c r="D160" s="82">
        <f>SUM(D149:D159)</f>
        <v>19395987419.510006</v>
      </c>
      <c r="E160" s="98"/>
      <c r="F160" s="25">
        <f>((D160-B160)/B160)</f>
        <v>-9.946318014699921E-3</v>
      </c>
      <c r="G160" s="25"/>
      <c r="H160" s="82">
        <f>SUM(H149:H159)</f>
        <v>19464545301.919998</v>
      </c>
      <c r="I160" s="98"/>
      <c r="J160" s="25">
        <f>((H160-D160)/D160)</f>
        <v>3.534642548851693E-3</v>
      </c>
      <c r="K160" s="25"/>
      <c r="L160" s="82">
        <f>SUM(L149:L159)</f>
        <v>19403975216.48</v>
      </c>
      <c r="M160" s="98"/>
      <c r="N160" s="25">
        <f>((L160-H160)/H160)</f>
        <v>-3.1118160995018953E-3</v>
      </c>
      <c r="O160" s="25"/>
      <c r="P160" s="82">
        <f>SUM(P149:P159)</f>
        <v>19407822854.599998</v>
      </c>
      <c r="Q160" s="98"/>
      <c r="R160" s="25">
        <f>((P160-L160)/L160)</f>
        <v>1.9829123038309657E-4</v>
      </c>
      <c r="S160" s="25"/>
      <c r="T160" s="82">
        <f>SUM(T149:T159)</f>
        <v>19409938016.499996</v>
      </c>
      <c r="U160" s="98"/>
      <c r="V160" s="25">
        <f>((T160-P160)/P160)</f>
        <v>1.089850168070954E-4</v>
      </c>
      <c r="W160" s="25"/>
      <c r="X160" s="82">
        <f>SUM(X149:X159)</f>
        <v>19533895686.860004</v>
      </c>
      <c r="Y160" s="98"/>
      <c r="Z160" s="25">
        <f>((X160-T160)/T160)</f>
        <v>6.386299134733678E-3</v>
      </c>
      <c r="AA160" s="25"/>
      <c r="AB160" s="82">
        <f>SUM(AB149:AB159)</f>
        <v>19488439479.509998</v>
      </c>
      <c r="AC160" s="98"/>
      <c r="AD160" s="25">
        <f>((AB160-X160)/X160)</f>
        <v>-2.3270425970679997E-3</v>
      </c>
      <c r="AE160" s="25"/>
      <c r="AF160" s="82">
        <f>SUM(AF149:AF159)</f>
        <v>19804591061.689999</v>
      </c>
      <c r="AG160" s="98"/>
      <c r="AH160" s="25">
        <f>((AF160-AB160)/AB160)</f>
        <v>1.6222519125371725E-2</v>
      </c>
      <c r="AI160" s="25"/>
      <c r="AJ160" s="26">
        <f t="shared" si="121"/>
        <v>1.3831950431096838E-3</v>
      </c>
      <c r="AK160" s="26"/>
      <c r="AL160" s="27">
        <f t="shared" si="123"/>
        <v>2.1066400660220426E-2</v>
      </c>
      <c r="AM160" s="27"/>
      <c r="AN160" s="28">
        <f t="shared" si="125"/>
        <v>7.701778820714141E-3</v>
      </c>
      <c r="AO160" s="85"/>
    </row>
    <row r="161" spans="1:41">
      <c r="A161" s="231" t="s">
        <v>33</v>
      </c>
      <c r="B161" s="348">
        <f>SUM(B20,B52,B85,B107,B114,B139,B145,B160)</f>
        <v>1388783642329.6904</v>
      </c>
      <c r="C161" s="98"/>
      <c r="D161" s="348">
        <f>SUM(D20,D52,D85,D107,D114,D139,D145,D160)</f>
        <v>1386178446909.8386</v>
      </c>
      <c r="E161" s="98"/>
      <c r="F161" s="25">
        <f>((D161-B161)/B161)</f>
        <v>-1.8758828520485597E-3</v>
      </c>
      <c r="G161" s="25"/>
      <c r="H161" s="348">
        <f>SUM(H20,H52,H85,H107,H114,H139,H145,H160)</f>
        <v>1402709351821.3696</v>
      </c>
      <c r="I161" s="98"/>
      <c r="J161" s="25">
        <f>((H161-D161)/D161)</f>
        <v>1.1925524414538979E-2</v>
      </c>
      <c r="K161" s="25"/>
      <c r="L161" s="348">
        <f>SUM(L20,L52,L85,L107,L114,L139,L145,L160)</f>
        <v>1410737757088.8694</v>
      </c>
      <c r="M161" s="98"/>
      <c r="N161" s="25">
        <f>((L161-H161)/H161)</f>
        <v>5.7234987826060681E-3</v>
      </c>
      <c r="O161" s="25"/>
      <c r="P161" s="348">
        <f>SUM(P20,P52,P85,P107,P114,P139,P145,P160)</f>
        <v>1399100578478.8164</v>
      </c>
      <c r="Q161" s="98"/>
      <c r="R161" s="25">
        <f>((P161-L161)/L161)</f>
        <v>-8.2490020215145454E-3</v>
      </c>
      <c r="S161" s="25"/>
      <c r="T161" s="348">
        <f>SUM(T20,T52,T85,T107,T114,T139,T145,T160)</f>
        <v>1393091533920.209</v>
      </c>
      <c r="U161" s="98"/>
      <c r="V161" s="25">
        <f>((T161-P161)/P161)</f>
        <v>-4.2949339390173117E-3</v>
      </c>
      <c r="W161" s="25"/>
      <c r="X161" s="348">
        <f>SUM(X20,X52,X85,X107,X114,X139,X145,X160)</f>
        <v>1387341791742.134</v>
      </c>
      <c r="Y161" s="98"/>
      <c r="Z161" s="25">
        <f>((X161-T161)/T161)</f>
        <v>-4.1273254758034264E-3</v>
      </c>
      <c r="AA161" s="25"/>
      <c r="AB161" s="348">
        <f>SUM(AB20,AB52,AB85,AB107,AB114,AB139,AB145,AB160)</f>
        <v>1384120833399.6692</v>
      </c>
      <c r="AC161" s="98"/>
      <c r="AD161" s="25">
        <f>((AB161-X161)/X161)</f>
        <v>-2.3216761447229042E-3</v>
      </c>
      <c r="AE161" s="25"/>
      <c r="AF161" s="348">
        <f>SUM(AF20,AF52,AF85,AF107,AF114,AF139,AF145,AF160)</f>
        <v>1374458022985.5962</v>
      </c>
      <c r="AG161" s="98"/>
      <c r="AH161" s="25">
        <f>((AF161-AB161)/AB161)</f>
        <v>-6.9811899228041105E-3</v>
      </c>
      <c r="AI161" s="25"/>
      <c r="AJ161" s="26">
        <f t="shared" si="121"/>
        <v>-1.2751233948457264E-3</v>
      </c>
      <c r="AK161" s="26"/>
      <c r="AL161" s="27">
        <f t="shared" si="123"/>
        <v>-8.455205713499862E-3</v>
      </c>
      <c r="AM161" s="27"/>
      <c r="AN161" s="28">
        <f t="shared" si="125"/>
        <v>6.7943515438312228E-3</v>
      </c>
      <c r="AO161" s="85"/>
    </row>
    <row r="162" spans="1:41" s="131" customFormat="1" ht="6" customHeight="1">
      <c r="A162" s="231"/>
      <c r="B162" s="98"/>
      <c r="C162" s="98"/>
      <c r="D162" s="98"/>
      <c r="E162" s="98"/>
      <c r="F162" s="25"/>
      <c r="G162" s="25"/>
      <c r="H162" s="98"/>
      <c r="I162" s="98"/>
      <c r="J162" s="25"/>
      <c r="K162" s="25"/>
      <c r="L162" s="98"/>
      <c r="M162" s="98"/>
      <c r="N162" s="25"/>
      <c r="O162" s="25"/>
      <c r="P162" s="98"/>
      <c r="Q162" s="98"/>
      <c r="R162" s="25"/>
      <c r="S162" s="25"/>
      <c r="T162" s="98"/>
      <c r="U162" s="98"/>
      <c r="V162" s="25"/>
      <c r="W162" s="25"/>
      <c r="X162" s="98"/>
      <c r="Y162" s="98"/>
      <c r="Z162" s="25"/>
      <c r="AA162" s="25"/>
      <c r="AB162" s="98"/>
      <c r="AC162" s="98"/>
      <c r="AD162" s="25"/>
      <c r="AE162" s="25"/>
      <c r="AF162" s="98"/>
      <c r="AG162" s="98"/>
      <c r="AH162" s="25"/>
      <c r="AI162" s="25"/>
      <c r="AJ162" s="26"/>
      <c r="AK162" s="26"/>
      <c r="AL162" s="27"/>
      <c r="AM162" s="27"/>
      <c r="AN162" s="28"/>
      <c r="AO162" s="85"/>
    </row>
    <row r="163" spans="1:41" s="131" customFormat="1">
      <c r="A163" s="235" t="s">
        <v>221</v>
      </c>
      <c r="B163" s="98"/>
      <c r="C163" s="98"/>
      <c r="D163" s="98"/>
      <c r="E163" s="98"/>
      <c r="F163" s="25"/>
      <c r="G163" s="25"/>
      <c r="H163" s="98"/>
      <c r="I163" s="98"/>
      <c r="J163" s="25"/>
      <c r="K163" s="25"/>
      <c r="L163" s="98"/>
      <c r="M163" s="98"/>
      <c r="N163" s="25"/>
      <c r="O163" s="25"/>
      <c r="P163" s="98"/>
      <c r="Q163" s="98"/>
      <c r="R163" s="25"/>
      <c r="S163" s="25"/>
      <c r="T163" s="98"/>
      <c r="U163" s="98"/>
      <c r="V163" s="25"/>
      <c r="W163" s="25"/>
      <c r="X163" s="98"/>
      <c r="Y163" s="98"/>
      <c r="Z163" s="25"/>
      <c r="AA163" s="25"/>
      <c r="AB163" s="98"/>
      <c r="AC163" s="98"/>
      <c r="AD163" s="25"/>
      <c r="AE163" s="25"/>
      <c r="AF163" s="98"/>
      <c r="AG163" s="98"/>
      <c r="AH163" s="25"/>
      <c r="AI163" s="25"/>
      <c r="AJ163" s="26"/>
      <c r="AK163" s="26"/>
      <c r="AL163" s="27"/>
      <c r="AM163" s="27"/>
      <c r="AN163" s="28"/>
      <c r="AO163" s="85"/>
    </row>
    <row r="164" spans="1:41" s="131" customFormat="1">
      <c r="A164" s="236" t="s">
        <v>129</v>
      </c>
      <c r="B164" s="418">
        <v>78126784934</v>
      </c>
      <c r="C164" s="419">
        <v>107.59</v>
      </c>
      <c r="D164" s="418">
        <v>78126784934</v>
      </c>
      <c r="E164" s="419">
        <v>107.59</v>
      </c>
      <c r="F164" s="25">
        <f>((D164-B164)/B164)</f>
        <v>0</v>
      </c>
      <c r="G164" s="25">
        <f>((E164-C164)/C164)</f>
        <v>0</v>
      </c>
      <c r="H164" s="418">
        <v>78126784934</v>
      </c>
      <c r="I164" s="419">
        <v>107.59</v>
      </c>
      <c r="J164" s="25">
        <f>((H164-D164)/D164)</f>
        <v>0</v>
      </c>
      <c r="K164" s="25">
        <f>((I164-E164)/E164)</f>
        <v>0</v>
      </c>
      <c r="L164" s="418">
        <v>78126784934</v>
      </c>
      <c r="M164" s="419">
        <v>107.59</v>
      </c>
      <c r="N164" s="25">
        <f>((L164-H164)/H164)</f>
        <v>0</v>
      </c>
      <c r="O164" s="25">
        <f>((M164-I164)/I164)</f>
        <v>0</v>
      </c>
      <c r="P164" s="418">
        <v>78126784934</v>
      </c>
      <c r="Q164" s="419">
        <v>107.59</v>
      </c>
      <c r="R164" s="25">
        <f>((P164-L164)/L164)</f>
        <v>0</v>
      </c>
      <c r="S164" s="25">
        <f>((Q164-M164)/M164)</f>
        <v>0</v>
      </c>
      <c r="T164" s="418">
        <v>78126784934</v>
      </c>
      <c r="U164" s="419">
        <v>107.59</v>
      </c>
      <c r="V164" s="25">
        <f>((T164-P164)/P164)</f>
        <v>0</v>
      </c>
      <c r="W164" s="25">
        <f>((U164-Q164)/Q164)</f>
        <v>0</v>
      </c>
      <c r="X164" s="418">
        <v>90849121065</v>
      </c>
      <c r="Y164" s="419">
        <v>107.59</v>
      </c>
      <c r="Z164" s="25">
        <f>((X164-T164)/T164)</f>
        <v>0.16284218199619482</v>
      </c>
      <c r="AA164" s="25">
        <f>((Y164-U164)/U164)</f>
        <v>0</v>
      </c>
      <c r="AB164" s="418">
        <v>90849121065</v>
      </c>
      <c r="AC164" s="419">
        <v>107.59</v>
      </c>
      <c r="AD164" s="25">
        <f>((AB164-X164)/X164)</f>
        <v>0</v>
      </c>
      <c r="AE164" s="25">
        <f>((AC164-Y164)/Y164)</f>
        <v>0</v>
      </c>
      <c r="AF164" s="418">
        <v>90849121065</v>
      </c>
      <c r="AG164" s="419">
        <v>107.59</v>
      </c>
      <c r="AH164" s="25">
        <f>((AF164-AB164)/AB164)</f>
        <v>0</v>
      </c>
      <c r="AI164" s="25">
        <f>((AG164-AC164)/AC164)</f>
        <v>0</v>
      </c>
      <c r="AJ164" s="26">
        <f t="shared" si="121"/>
        <v>2.0355272749524353E-2</v>
      </c>
      <c r="AK164" s="26">
        <f t="shared" si="122"/>
        <v>0</v>
      </c>
      <c r="AL164" s="27">
        <f t="shared" si="123"/>
        <v>0.16284218199619482</v>
      </c>
      <c r="AM164" s="27">
        <f t="shared" si="124"/>
        <v>0</v>
      </c>
      <c r="AN164" s="28">
        <f t="shared" si="125"/>
        <v>5.757340557636164E-2</v>
      </c>
      <c r="AO164" s="85">
        <f t="shared" si="126"/>
        <v>0</v>
      </c>
    </row>
    <row r="165" spans="1:41" s="131" customFormat="1">
      <c r="A165" s="236" t="s">
        <v>222</v>
      </c>
      <c r="B165" s="418">
        <v>6789127441.6599998</v>
      </c>
      <c r="C165" s="420">
        <v>100.65</v>
      </c>
      <c r="D165" s="418">
        <v>6804455530.3900003</v>
      </c>
      <c r="E165" s="420">
        <v>100.88</v>
      </c>
      <c r="F165" s="25">
        <f>((D165-B165)/B165)</f>
        <v>2.2577406097789568E-3</v>
      </c>
      <c r="G165" s="25">
        <f>((E165-C165)/C165)</f>
        <v>2.2851465474415275E-3</v>
      </c>
      <c r="H165" s="418">
        <v>6804455530.3900003</v>
      </c>
      <c r="I165" s="420">
        <v>101.11</v>
      </c>
      <c r="J165" s="25">
        <f>((H165-D165)/D165)</f>
        <v>0</v>
      </c>
      <c r="K165" s="25">
        <f>((I165-E165)/E165)</f>
        <v>2.2799365582871134E-3</v>
      </c>
      <c r="L165" s="418">
        <v>6835097210.6700001</v>
      </c>
      <c r="M165" s="420">
        <v>101.34</v>
      </c>
      <c r="N165" s="25">
        <f>((L165-H165)/H165)</f>
        <v>4.5031788573160819E-3</v>
      </c>
      <c r="O165" s="25">
        <f>((M165-I165)/I165)</f>
        <v>2.27475027198105E-3</v>
      </c>
      <c r="P165" s="418">
        <v>6874469897.5799999</v>
      </c>
      <c r="Q165" s="420">
        <v>101.56</v>
      </c>
      <c r="R165" s="25">
        <f>((P165-L165)/L165)</f>
        <v>5.7603697060133541E-3</v>
      </c>
      <c r="S165" s="25">
        <f>((Q165-M165)/M165)</f>
        <v>2.1709098085652147E-3</v>
      </c>
      <c r="T165" s="418">
        <v>6865851439.3500004</v>
      </c>
      <c r="U165" s="420">
        <v>101.79</v>
      </c>
      <c r="V165" s="25">
        <f>((T165-P165)/P165)</f>
        <v>-1.2536905911877617E-3</v>
      </c>
      <c r="W165" s="25">
        <f>((U165-Q165)/Q165)</f>
        <v>2.2646711303663252E-3</v>
      </c>
      <c r="X165" s="418">
        <v>6881155194.4200001</v>
      </c>
      <c r="Y165" s="420">
        <v>102.02</v>
      </c>
      <c r="Z165" s="25">
        <f>((X165-T165)/T165)</f>
        <v>2.2289668230060806E-3</v>
      </c>
      <c r="AA165" s="25">
        <f>((Y165-U165)/U165)</f>
        <v>2.2595539836918143E-3</v>
      </c>
      <c r="AB165" s="418">
        <v>6896454159.6700001</v>
      </c>
      <c r="AC165" s="420">
        <v>102.25</v>
      </c>
      <c r="AD165" s="25">
        <f>((AB165-X165)/X165)</f>
        <v>2.2233135015478343E-3</v>
      </c>
      <c r="AE165" s="25">
        <f>((AC165-Y165)/Y165)</f>
        <v>2.2544599098216428E-3</v>
      </c>
      <c r="AF165" s="418">
        <v>6911862754.1999998</v>
      </c>
      <c r="AG165" s="420">
        <v>102.47</v>
      </c>
      <c r="AH165" s="25">
        <f>((AF165-AB165)/AB165)</f>
        <v>2.2342778148382622E-3</v>
      </c>
      <c r="AI165" s="25">
        <f>((AG165-AC165)/AC165)</f>
        <v>2.1515892420537787E-3</v>
      </c>
      <c r="AJ165" s="26">
        <f t="shared" si="121"/>
        <v>2.2442695901641013E-3</v>
      </c>
      <c r="AK165" s="26">
        <f t="shared" si="122"/>
        <v>2.2426271815260581E-3</v>
      </c>
      <c r="AL165" s="27">
        <f t="shared" si="123"/>
        <v>1.5784837351100062E-2</v>
      </c>
      <c r="AM165" s="27">
        <f t="shared" si="124"/>
        <v>1.5761300555115022E-2</v>
      </c>
      <c r="AN165" s="28">
        <f t="shared" si="125"/>
        <v>2.227716869732492E-3</v>
      </c>
      <c r="AO165" s="85">
        <f t="shared" si="126"/>
        <v>5.1513566578194788E-5</v>
      </c>
    </row>
    <row r="166" spans="1:41" s="131" customFormat="1">
      <c r="A166" s="231" t="s">
        <v>47</v>
      </c>
      <c r="B166" s="83">
        <f>SUM(B164:B165)</f>
        <v>84915912375.660004</v>
      </c>
      <c r="C166" s="98"/>
      <c r="D166" s="83">
        <f>SUM(D164:D165)</f>
        <v>84931240464.389999</v>
      </c>
      <c r="E166" s="98"/>
      <c r="F166" s="25"/>
      <c r="G166" s="25"/>
      <c r="H166" s="83">
        <f>SUM(H164:H165)</f>
        <v>84931240464.389999</v>
      </c>
      <c r="I166" s="98"/>
      <c r="J166" s="25"/>
      <c r="K166" s="25"/>
      <c r="L166" s="83">
        <f>SUM(L164:L165)</f>
        <v>84961882144.669998</v>
      </c>
      <c r="M166" s="98"/>
      <c r="N166" s="25"/>
      <c r="O166" s="25"/>
      <c r="P166" s="83">
        <f>SUM(P164:P165)</f>
        <v>85001254831.580002</v>
      </c>
      <c r="Q166" s="98"/>
      <c r="R166" s="25"/>
      <c r="S166" s="25"/>
      <c r="T166" s="83">
        <f>SUM(T164:T165)</f>
        <v>84992636373.350006</v>
      </c>
      <c r="U166" s="98"/>
      <c r="V166" s="25"/>
      <c r="W166" s="25"/>
      <c r="X166" s="83">
        <f>SUM(X164:X165)</f>
        <v>97730276259.419998</v>
      </c>
      <c r="Y166" s="98"/>
      <c r="Z166" s="25"/>
      <c r="AA166" s="25"/>
      <c r="AB166" s="83">
        <f>SUM(AB164:AB165)</f>
        <v>97745575224.669998</v>
      </c>
      <c r="AC166" s="98"/>
      <c r="AD166" s="25"/>
      <c r="AE166" s="25"/>
      <c r="AF166" s="83">
        <f>SUM(AF164:AF165)</f>
        <v>97760983819.199997</v>
      </c>
      <c r="AG166" s="98"/>
      <c r="AH166" s="25"/>
      <c r="AI166" s="25"/>
      <c r="AJ166" s="26"/>
      <c r="AK166" s="26"/>
      <c r="AL166" s="27"/>
      <c r="AM166" s="27"/>
      <c r="AN166" s="28"/>
      <c r="AO166" s="85"/>
    </row>
    <row r="167" spans="1:41" ht="6" customHeight="1">
      <c r="A167" s="230"/>
      <c r="B167" s="98"/>
      <c r="C167" s="98"/>
      <c r="D167" s="98"/>
      <c r="E167" s="98"/>
      <c r="F167" s="25"/>
      <c r="G167" s="25"/>
      <c r="H167" s="98"/>
      <c r="I167" s="98"/>
      <c r="J167" s="25"/>
      <c r="K167" s="25"/>
      <c r="L167" s="98"/>
      <c r="M167" s="98"/>
      <c r="N167" s="25"/>
      <c r="O167" s="25"/>
      <c r="P167" s="98"/>
      <c r="Q167" s="98"/>
      <c r="R167" s="25"/>
      <c r="S167" s="25"/>
      <c r="T167" s="98"/>
      <c r="U167" s="98"/>
      <c r="V167" s="25"/>
      <c r="W167" s="25"/>
      <c r="X167" s="98"/>
      <c r="Y167" s="98"/>
      <c r="Z167" s="25"/>
      <c r="AA167" s="25"/>
      <c r="AB167" s="98"/>
      <c r="AC167" s="98"/>
      <c r="AD167" s="25"/>
      <c r="AE167" s="25"/>
      <c r="AF167" s="98"/>
      <c r="AG167" s="98"/>
      <c r="AH167" s="25"/>
      <c r="AI167" s="25"/>
      <c r="AJ167" s="26"/>
      <c r="AK167" s="26"/>
      <c r="AL167" s="27"/>
      <c r="AM167" s="27"/>
      <c r="AN167" s="28"/>
      <c r="AO167" s="85"/>
    </row>
    <row r="168" spans="1:41" ht="25.5">
      <c r="A168" s="226" t="s">
        <v>51</v>
      </c>
      <c r="B168" s="88" t="s">
        <v>80</v>
      </c>
      <c r="C168" s="89" t="s">
        <v>81</v>
      </c>
      <c r="D168" s="88" t="s">
        <v>80</v>
      </c>
      <c r="E168" s="89" t="s">
        <v>81</v>
      </c>
      <c r="F168" s="433" t="s">
        <v>79</v>
      </c>
      <c r="G168" s="433" t="s">
        <v>4</v>
      </c>
      <c r="H168" s="88" t="s">
        <v>80</v>
      </c>
      <c r="I168" s="89" t="s">
        <v>81</v>
      </c>
      <c r="J168" s="434" t="s">
        <v>79</v>
      </c>
      <c r="K168" s="434" t="s">
        <v>4</v>
      </c>
      <c r="L168" s="88" t="s">
        <v>80</v>
      </c>
      <c r="M168" s="89" t="s">
        <v>81</v>
      </c>
      <c r="N168" s="436" t="s">
        <v>79</v>
      </c>
      <c r="O168" s="436" t="s">
        <v>4</v>
      </c>
      <c r="P168" s="88" t="s">
        <v>80</v>
      </c>
      <c r="Q168" s="89" t="s">
        <v>81</v>
      </c>
      <c r="R168" s="437" t="s">
        <v>79</v>
      </c>
      <c r="S168" s="437" t="s">
        <v>4</v>
      </c>
      <c r="T168" s="88" t="s">
        <v>80</v>
      </c>
      <c r="U168" s="89" t="s">
        <v>81</v>
      </c>
      <c r="V168" s="438" t="s">
        <v>79</v>
      </c>
      <c r="W168" s="438" t="s">
        <v>4</v>
      </c>
      <c r="X168" s="88" t="s">
        <v>80</v>
      </c>
      <c r="Y168" s="89" t="s">
        <v>81</v>
      </c>
      <c r="Z168" s="443" t="s">
        <v>79</v>
      </c>
      <c r="AA168" s="443" t="s">
        <v>4</v>
      </c>
      <c r="AB168" s="88" t="s">
        <v>80</v>
      </c>
      <c r="AC168" s="89" t="s">
        <v>81</v>
      </c>
      <c r="AD168" s="444" t="s">
        <v>79</v>
      </c>
      <c r="AE168" s="444" t="s">
        <v>4</v>
      </c>
      <c r="AF168" s="88" t="s">
        <v>80</v>
      </c>
      <c r="AG168" s="89" t="s">
        <v>81</v>
      </c>
      <c r="AH168" s="445" t="s">
        <v>79</v>
      </c>
      <c r="AI168" s="445" t="s">
        <v>4</v>
      </c>
      <c r="AJ168" s="352" t="s">
        <v>85</v>
      </c>
      <c r="AK168" s="352" t="s">
        <v>85</v>
      </c>
      <c r="AL168" s="352" t="s">
        <v>85</v>
      </c>
      <c r="AM168" s="352" t="s">
        <v>85</v>
      </c>
      <c r="AN168" s="17" t="s">
        <v>85</v>
      </c>
      <c r="AO168" s="18" t="s">
        <v>85</v>
      </c>
    </row>
    <row r="169" spans="1:41">
      <c r="A169" s="230" t="s">
        <v>35</v>
      </c>
      <c r="B169" s="416">
        <v>2526797793.4099998</v>
      </c>
      <c r="C169" s="420">
        <v>18.16</v>
      </c>
      <c r="D169" s="416">
        <v>2597490000</v>
      </c>
      <c r="E169" s="420">
        <v>18.079999999999998</v>
      </c>
      <c r="F169" s="25">
        <f t="shared" ref="F169:F180" si="161">((D169-B169)/B169)</f>
        <v>2.7976993954311875E-2</v>
      </c>
      <c r="G169" s="25">
        <f t="shared" ref="G169:G180" si="162">((E169-C169)/C169)</f>
        <v>-4.4052863436124367E-3</v>
      </c>
      <c r="H169" s="416">
        <v>2518502000</v>
      </c>
      <c r="I169" s="420">
        <v>17.97</v>
      </c>
      <c r="J169" s="25">
        <f t="shared" ref="J169:J180" si="163">((H169-D169)/D169)</f>
        <v>-3.0409356725146199E-2</v>
      </c>
      <c r="K169" s="25">
        <f t="shared" ref="K169:K180" si="164">((I169-E169)/E169)</f>
        <v>-6.0840707964601465E-3</v>
      </c>
      <c r="L169" s="416">
        <v>2494198000</v>
      </c>
      <c r="M169" s="420">
        <v>17.97</v>
      </c>
      <c r="N169" s="25">
        <f t="shared" ref="N169:N180" si="165">((L169-H169)/H169)</f>
        <v>-9.6501809408926411E-3</v>
      </c>
      <c r="O169" s="25">
        <f t="shared" ref="O169:O180" si="166">((M169-I169)/I169)</f>
        <v>0</v>
      </c>
      <c r="P169" s="416">
        <v>2406096000</v>
      </c>
      <c r="Q169" s="420">
        <v>17.309999999999999</v>
      </c>
      <c r="R169" s="25">
        <f t="shared" ref="R169:R180" si="167">((P169-L169)/L169)</f>
        <v>-3.5322777101096221E-2</v>
      </c>
      <c r="S169" s="25">
        <f t="shared" ref="S169:S180" si="168">((Q169-M169)/M169)</f>
        <v>-3.6727879799666123E-2</v>
      </c>
      <c r="T169" s="416">
        <v>2406096000</v>
      </c>
      <c r="U169" s="420">
        <v>17.420000000000002</v>
      </c>
      <c r="V169" s="25">
        <f t="shared" ref="V169:V180" si="169">((T169-P169)/P169)</f>
        <v>0</v>
      </c>
      <c r="W169" s="25">
        <f t="shared" ref="W169:W180" si="170">((U169-Q169)/Q169)</f>
        <v>6.3547082611209119E-3</v>
      </c>
      <c r="X169" s="416">
        <v>2272424000</v>
      </c>
      <c r="Y169" s="420">
        <v>16.45</v>
      </c>
      <c r="Z169" s="25">
        <f t="shared" ref="Z169:Z180" si="171">((X169-T169)/T169)</f>
        <v>-5.5555555555555552E-2</v>
      </c>
      <c r="AA169" s="25">
        <f t="shared" ref="AA169:AA180" si="172">((Y169-U169)/U169)</f>
        <v>-5.5683122847302084E-2</v>
      </c>
      <c r="AB169" s="416">
        <v>2292171000</v>
      </c>
      <c r="AC169" s="420">
        <v>16.260000000000002</v>
      </c>
      <c r="AD169" s="25">
        <f t="shared" ref="AD169:AD180" si="173">((AB169-X169)/X169)</f>
        <v>8.6898395721925134E-3</v>
      </c>
      <c r="AE169" s="25">
        <f t="shared" ref="AE169:AE180" si="174">((AC169-Y169)/Y169)</f>
        <v>-1.1550151975683752E-2</v>
      </c>
      <c r="AF169" s="416">
        <v>2273943000</v>
      </c>
      <c r="AG169" s="420">
        <v>16.440000000000001</v>
      </c>
      <c r="AH169" s="25">
        <f t="shared" ref="AH169:AH180" si="175">((AF169-AB169)/AB169)</f>
        <v>-7.9522862823061622E-3</v>
      </c>
      <c r="AI169" s="25">
        <f t="shared" ref="AI169:AI180" si="176">((AG169-AC169)/AC169)</f>
        <v>1.1070110701106993E-2</v>
      </c>
      <c r="AJ169" s="26">
        <f t="shared" ref="AJ169" si="177">AVERAGE(F169,J169,N169,R169,V169,Z169,AD169,AH169)</f>
        <v>-1.277791538481155E-2</v>
      </c>
      <c r="AK169" s="26">
        <f t="shared" ref="AK169" si="178">AVERAGE(G169,K169,O169,S169,W169,AA169,AE169,AI169)</f>
        <v>-1.212821160006208E-2</v>
      </c>
      <c r="AL169" s="27">
        <f t="shared" ref="AL169" si="179">((AF169-D169)/D169)</f>
        <v>-0.12456140350877193</v>
      </c>
      <c r="AM169" s="27">
        <f t="shared" ref="AM169" si="180">((AG169-E169)/E169)</f>
        <v>-9.0707964601769761E-2</v>
      </c>
      <c r="AN169" s="28">
        <f t="shared" ref="AN169" si="181">STDEV(F169,J169,N169,R169,V169,Z169,AD169,AH169)</f>
        <v>2.6638416648634894E-2</v>
      </c>
      <c r="AO169" s="85">
        <f t="shared" ref="AO169" si="182">STDEV(G169,K169,O169,S169,W169,AA169,AE169,AI169)</f>
        <v>2.2758224056952266E-2</v>
      </c>
    </row>
    <row r="170" spans="1:41">
      <c r="A170" s="230" t="s">
        <v>66</v>
      </c>
      <c r="B170" s="81">
        <v>331444310.76999998</v>
      </c>
      <c r="C170" s="420">
        <v>3.92</v>
      </c>
      <c r="D170" s="81">
        <v>318663681.81999999</v>
      </c>
      <c r="E170" s="420">
        <v>3.79</v>
      </c>
      <c r="F170" s="25">
        <f t="shared" si="161"/>
        <v>-3.8560411311053949E-2</v>
      </c>
      <c r="G170" s="25">
        <f t="shared" si="162"/>
        <v>-3.3163265306122423E-2</v>
      </c>
      <c r="H170" s="81">
        <v>302474885.14999998</v>
      </c>
      <c r="I170" s="420">
        <v>3.84</v>
      </c>
      <c r="J170" s="25">
        <f t="shared" si="163"/>
        <v>-5.0802139037433205E-2</v>
      </c>
      <c r="K170" s="25">
        <f t="shared" si="164"/>
        <v>1.319261213720312E-2</v>
      </c>
      <c r="L170" s="81">
        <v>307587136.73000002</v>
      </c>
      <c r="M170" s="420">
        <v>3.84</v>
      </c>
      <c r="N170" s="25">
        <f t="shared" si="165"/>
        <v>1.6901408450704369E-2</v>
      </c>
      <c r="O170" s="25">
        <f t="shared" si="166"/>
        <v>0</v>
      </c>
      <c r="P170" s="81">
        <v>293954465.85000002</v>
      </c>
      <c r="Q170" s="420">
        <v>3.71</v>
      </c>
      <c r="R170" s="25">
        <f t="shared" si="167"/>
        <v>-4.4321329639889176E-2</v>
      </c>
      <c r="S170" s="25">
        <f t="shared" si="168"/>
        <v>-3.3854166666666644E-2</v>
      </c>
      <c r="T170" s="81">
        <v>293954465.85000002</v>
      </c>
      <c r="U170" s="420">
        <v>3.78</v>
      </c>
      <c r="V170" s="25">
        <f t="shared" si="169"/>
        <v>0</v>
      </c>
      <c r="W170" s="25">
        <f t="shared" si="170"/>
        <v>1.8867924528301844E-2</v>
      </c>
      <c r="X170" s="81">
        <v>322923891.47000003</v>
      </c>
      <c r="Y170" s="420">
        <v>3.83</v>
      </c>
      <c r="Z170" s="25">
        <f t="shared" si="171"/>
        <v>9.8550724637681164E-2</v>
      </c>
      <c r="AA170" s="25">
        <f t="shared" si="172"/>
        <v>1.3227513227513298E-2</v>
      </c>
      <c r="AB170" s="81">
        <v>305883052.87</v>
      </c>
      <c r="AC170" s="420">
        <v>3.83</v>
      </c>
      <c r="AD170" s="25">
        <f t="shared" si="173"/>
        <v>-5.2770448548812736E-2</v>
      </c>
      <c r="AE170" s="25">
        <f t="shared" si="174"/>
        <v>0</v>
      </c>
      <c r="AF170" s="81">
        <v>298214675.5</v>
      </c>
      <c r="AG170" s="420">
        <v>3.76</v>
      </c>
      <c r="AH170" s="25">
        <f t="shared" si="175"/>
        <v>-2.506963788300837E-2</v>
      </c>
      <c r="AI170" s="25">
        <f t="shared" si="176"/>
        <v>-1.8276762402088847E-2</v>
      </c>
      <c r="AJ170" s="26">
        <f t="shared" ref="AJ170:AJ182" si="183">AVERAGE(F170,J170,N170,R170,V170,Z170,AD170,AH170)</f>
        <v>-1.2008979166476488E-2</v>
      </c>
      <c r="AK170" s="26">
        <f t="shared" ref="AK170:AK182" si="184">AVERAGE(G170,K170,O170,S170,W170,AA170,AE170,AI170)</f>
        <v>-5.0007680602324571E-3</v>
      </c>
      <c r="AL170" s="27">
        <f t="shared" ref="AL170:AL182" si="185">((AF170-D170)/D170)</f>
        <v>-6.4171122994652385E-2</v>
      </c>
      <c r="AM170" s="27">
        <f t="shared" ref="AM170:AM182" si="186">((AG170-E170)/E170)</f>
        <v>-7.9155672823219645E-3</v>
      </c>
      <c r="AN170" s="28">
        <f t="shared" ref="AN170:AN182" si="187">STDEV(F170,J170,N170,R170,V170,Z170,AD170,AH170)</f>
        <v>5.1115455008657752E-2</v>
      </c>
      <c r="AO170" s="85">
        <f t="shared" ref="AO170:AO182" si="188">STDEV(G170,K170,O170,S170,W170,AA170,AE170,AI170)</f>
        <v>2.0992842514994753E-2</v>
      </c>
    </row>
    <row r="171" spans="1:41">
      <c r="A171" s="230" t="s">
        <v>56</v>
      </c>
      <c r="B171" s="416">
        <v>156141793.28</v>
      </c>
      <c r="C171" s="420">
        <v>6.13</v>
      </c>
      <c r="D171" s="416">
        <v>156141793.28</v>
      </c>
      <c r="E171" s="420">
        <v>6.11</v>
      </c>
      <c r="F171" s="25">
        <f t="shared" si="161"/>
        <v>0</v>
      </c>
      <c r="G171" s="25">
        <f t="shared" si="162"/>
        <v>-3.2626427406198324E-3</v>
      </c>
      <c r="H171" s="416">
        <v>156141793.28</v>
      </c>
      <c r="I171" s="420">
        <v>6.09</v>
      </c>
      <c r="J171" s="25">
        <f t="shared" si="163"/>
        <v>0</v>
      </c>
      <c r="K171" s="25">
        <f t="shared" si="164"/>
        <v>-3.2733224222586681E-3</v>
      </c>
      <c r="L171" s="416">
        <v>156141793.28</v>
      </c>
      <c r="M171" s="420">
        <v>6.09</v>
      </c>
      <c r="N171" s="25">
        <f t="shared" si="165"/>
        <v>0</v>
      </c>
      <c r="O171" s="25">
        <f t="shared" si="166"/>
        <v>0</v>
      </c>
      <c r="P171" s="416">
        <v>149464677.12</v>
      </c>
      <c r="Q171" s="420">
        <v>5.86</v>
      </c>
      <c r="R171" s="25">
        <f t="shared" si="167"/>
        <v>-4.2763157894736815E-2</v>
      </c>
      <c r="S171" s="25">
        <f t="shared" si="168"/>
        <v>-3.7766830870279072E-2</v>
      </c>
      <c r="T171" s="416">
        <v>149464677.12</v>
      </c>
      <c r="U171" s="420">
        <v>5.82</v>
      </c>
      <c r="V171" s="25">
        <f t="shared" si="169"/>
        <v>0</v>
      </c>
      <c r="W171" s="25">
        <f t="shared" si="170"/>
        <v>-6.8259385665529063E-3</v>
      </c>
      <c r="X171" s="416">
        <v>146896555.52000001</v>
      </c>
      <c r="Y171" s="420">
        <v>5.77</v>
      </c>
      <c r="Z171" s="25">
        <f t="shared" si="171"/>
        <v>-1.71821305841924E-2</v>
      </c>
      <c r="AA171" s="25">
        <f t="shared" si="172"/>
        <v>-8.5910652920963421E-3</v>
      </c>
      <c r="AB171" s="416">
        <v>146896555.52000001</v>
      </c>
      <c r="AC171" s="420">
        <v>5.75</v>
      </c>
      <c r="AD171" s="25">
        <f t="shared" si="173"/>
        <v>0</v>
      </c>
      <c r="AE171" s="25">
        <f t="shared" si="174"/>
        <v>-3.4662045060657844E-3</v>
      </c>
      <c r="AF171" s="416">
        <v>143044373.12</v>
      </c>
      <c r="AG171" s="420">
        <v>5.62</v>
      </c>
      <c r="AH171" s="25">
        <f t="shared" si="175"/>
        <v>-2.6223776223776262E-2</v>
      </c>
      <c r="AI171" s="25">
        <f t="shared" si="176"/>
        <v>-2.2608695652173893E-2</v>
      </c>
      <c r="AJ171" s="26">
        <f t="shared" si="183"/>
        <v>-1.0771133087838185E-2</v>
      </c>
      <c r="AK171" s="26">
        <f t="shared" si="184"/>
        <v>-1.0724337506255812E-2</v>
      </c>
      <c r="AL171" s="27">
        <f t="shared" si="185"/>
        <v>-8.3881578947368404E-2</v>
      </c>
      <c r="AM171" s="27">
        <f t="shared" si="186"/>
        <v>-8.0196399345335539E-2</v>
      </c>
      <c r="AN171" s="28">
        <f t="shared" si="187"/>
        <v>1.6403228166647757E-2</v>
      </c>
      <c r="AO171" s="85">
        <f t="shared" si="188"/>
        <v>1.2934832290427925E-2</v>
      </c>
    </row>
    <row r="172" spans="1:41">
      <c r="A172" s="230" t="s">
        <v>57</v>
      </c>
      <c r="B172" s="81">
        <v>188951087.84999999</v>
      </c>
      <c r="C172" s="420">
        <v>18.04</v>
      </c>
      <c r="D172" s="81">
        <v>188951087.84999999</v>
      </c>
      <c r="E172" s="420">
        <v>18.02</v>
      </c>
      <c r="F172" s="25">
        <f t="shared" si="161"/>
        <v>0</v>
      </c>
      <c r="G172" s="25">
        <f t="shared" si="162"/>
        <v>-1.1086474501108411E-3</v>
      </c>
      <c r="H172" s="81">
        <v>188951087.84999999</v>
      </c>
      <c r="I172" s="420">
        <v>17.600000000000001</v>
      </c>
      <c r="J172" s="25">
        <f t="shared" si="163"/>
        <v>0</v>
      </c>
      <c r="K172" s="25">
        <f t="shared" si="164"/>
        <v>-2.3307436182019876E-2</v>
      </c>
      <c r="L172" s="81">
        <v>181266726.06</v>
      </c>
      <c r="M172" s="420">
        <v>17.600000000000001</v>
      </c>
      <c r="N172" s="25">
        <f t="shared" si="165"/>
        <v>-4.0668523676880182E-2</v>
      </c>
      <c r="O172" s="25">
        <f t="shared" si="166"/>
        <v>0</v>
      </c>
      <c r="P172" s="81">
        <v>186108926.63999999</v>
      </c>
      <c r="Q172" s="420">
        <v>17.77</v>
      </c>
      <c r="R172" s="25">
        <f t="shared" si="167"/>
        <v>2.6713124274099793E-2</v>
      </c>
      <c r="S172" s="25">
        <f t="shared" si="168"/>
        <v>9.659090909090803E-3</v>
      </c>
      <c r="T172" s="81">
        <v>186108926.63999999</v>
      </c>
      <c r="U172" s="420">
        <v>18.329999999999998</v>
      </c>
      <c r="V172" s="25">
        <f t="shared" si="169"/>
        <v>0</v>
      </c>
      <c r="W172" s="25">
        <f t="shared" si="170"/>
        <v>3.1513787281935775E-2</v>
      </c>
      <c r="X172" s="81">
        <v>198003897.63</v>
      </c>
      <c r="Y172" s="420">
        <v>18.920000000000002</v>
      </c>
      <c r="Z172" s="25">
        <f t="shared" si="171"/>
        <v>6.3914027149321317E-2</v>
      </c>
      <c r="AA172" s="25">
        <f t="shared" si="172"/>
        <v>3.2187670485543017E-2</v>
      </c>
      <c r="AB172" s="81">
        <v>198003897.63</v>
      </c>
      <c r="AC172" s="420">
        <v>18.989999999999998</v>
      </c>
      <c r="AD172" s="25">
        <f t="shared" si="173"/>
        <v>0</v>
      </c>
      <c r="AE172" s="25">
        <f t="shared" si="174"/>
        <v>3.6997885835093405E-3</v>
      </c>
      <c r="AF172" s="81">
        <v>209477807.69999999</v>
      </c>
      <c r="AG172" s="420">
        <v>20</v>
      </c>
      <c r="AH172" s="25">
        <f t="shared" si="175"/>
        <v>5.7947900053163179E-2</v>
      </c>
      <c r="AI172" s="25">
        <f t="shared" si="176"/>
        <v>5.3185887309110141E-2</v>
      </c>
      <c r="AJ172" s="26">
        <f t="shared" si="183"/>
        <v>1.3488315974963014E-2</v>
      </c>
      <c r="AK172" s="26">
        <f t="shared" si="184"/>
        <v>1.3228767617132296E-2</v>
      </c>
      <c r="AL172" s="27">
        <f t="shared" si="185"/>
        <v>0.10863509749303618</v>
      </c>
      <c r="AM172" s="27">
        <f t="shared" si="186"/>
        <v>0.10987791342952277</v>
      </c>
      <c r="AN172" s="28">
        <f t="shared" si="187"/>
        <v>3.4548112354538058E-2</v>
      </c>
      <c r="AO172" s="85">
        <f t="shared" si="188"/>
        <v>2.4229124566904323E-2</v>
      </c>
    </row>
    <row r="173" spans="1:41">
      <c r="A173" s="230" t="s">
        <v>100</v>
      </c>
      <c r="B173" s="416">
        <v>612296040.87</v>
      </c>
      <c r="C173" s="420">
        <v>142.44</v>
      </c>
      <c r="D173" s="416">
        <v>612296040.87</v>
      </c>
      <c r="E173" s="420">
        <v>141.53</v>
      </c>
      <c r="F173" s="25">
        <f t="shared" si="161"/>
        <v>0</v>
      </c>
      <c r="G173" s="25">
        <f t="shared" si="162"/>
        <v>-6.388654872226879E-3</v>
      </c>
      <c r="H173" s="416">
        <v>612296040.87</v>
      </c>
      <c r="I173" s="420">
        <v>139.86000000000001</v>
      </c>
      <c r="J173" s="25">
        <f t="shared" si="163"/>
        <v>0</v>
      </c>
      <c r="K173" s="25">
        <f t="shared" si="164"/>
        <v>-1.1799618455451053E-2</v>
      </c>
      <c r="L173" s="416">
        <v>599974784.37</v>
      </c>
      <c r="M173" s="420">
        <v>139.86000000000001</v>
      </c>
      <c r="N173" s="25">
        <f t="shared" si="165"/>
        <v>-2.0123038003794631E-2</v>
      </c>
      <c r="O173" s="25">
        <f t="shared" si="166"/>
        <v>0</v>
      </c>
      <c r="P173" s="416">
        <v>599974784.37</v>
      </c>
      <c r="Q173" s="420">
        <v>138.84</v>
      </c>
      <c r="R173" s="25">
        <f t="shared" si="167"/>
        <v>0</v>
      </c>
      <c r="S173" s="25">
        <f t="shared" si="168"/>
        <v>-7.2930072930073656E-3</v>
      </c>
      <c r="T173" s="416">
        <v>599974784.37</v>
      </c>
      <c r="U173" s="420">
        <v>138.22</v>
      </c>
      <c r="V173" s="25">
        <f t="shared" si="169"/>
        <v>0</v>
      </c>
      <c r="W173" s="25">
        <f t="shared" si="170"/>
        <v>-4.4655718813022514E-3</v>
      </c>
      <c r="X173" s="416">
        <v>594694245.87</v>
      </c>
      <c r="Y173" s="420">
        <v>137.11000000000001</v>
      </c>
      <c r="Z173" s="25">
        <f t="shared" si="171"/>
        <v>-8.8012673825030811E-3</v>
      </c>
      <c r="AA173" s="25">
        <f t="shared" si="172"/>
        <v>-8.0306757343364572E-3</v>
      </c>
      <c r="AB173" s="416">
        <v>594694245.87</v>
      </c>
      <c r="AC173" s="420">
        <v>135.86000000000001</v>
      </c>
      <c r="AD173" s="25">
        <f t="shared" si="173"/>
        <v>0</v>
      </c>
      <c r="AE173" s="25">
        <f t="shared" si="174"/>
        <v>-9.1167675588943176E-3</v>
      </c>
      <c r="AF173" s="416">
        <v>594694245.87</v>
      </c>
      <c r="AG173" s="420">
        <v>135.80000000000001</v>
      </c>
      <c r="AH173" s="25">
        <f t="shared" si="175"/>
        <v>0</v>
      </c>
      <c r="AI173" s="25">
        <f t="shared" si="176"/>
        <v>-4.4163109082881105E-4</v>
      </c>
      <c r="AJ173" s="26">
        <f t="shared" si="183"/>
        <v>-3.6155381732872142E-3</v>
      </c>
      <c r="AK173" s="26">
        <f t="shared" si="184"/>
        <v>-5.9419908607558913E-3</v>
      </c>
      <c r="AL173" s="27">
        <f t="shared" si="185"/>
        <v>-2.8747197148278041E-2</v>
      </c>
      <c r="AM173" s="27">
        <f t="shared" si="186"/>
        <v>-4.0486116017805343E-2</v>
      </c>
      <c r="AN173" s="28">
        <f t="shared" si="187"/>
        <v>7.346739177354217E-3</v>
      </c>
      <c r="AO173" s="85">
        <f t="shared" si="188"/>
        <v>4.1147711748995208E-3</v>
      </c>
    </row>
    <row r="174" spans="1:41">
      <c r="A174" s="230" t="s">
        <v>37</v>
      </c>
      <c r="B174" s="416">
        <v>854368000</v>
      </c>
      <c r="C174" s="420">
        <v>16000</v>
      </c>
      <c r="D174" s="416">
        <v>587380669.89999998</v>
      </c>
      <c r="E174" s="420">
        <v>11000.05</v>
      </c>
      <c r="F174" s="25">
        <f t="shared" si="161"/>
        <v>-0.31249687500000001</v>
      </c>
      <c r="G174" s="25">
        <f t="shared" si="162"/>
        <v>-0.31249687500000006</v>
      </c>
      <c r="H174" s="416">
        <v>614137873.72000003</v>
      </c>
      <c r="I174" s="420">
        <v>11501.14</v>
      </c>
      <c r="J174" s="25">
        <f t="shared" si="163"/>
        <v>4.5553429302594171E-2</v>
      </c>
      <c r="K174" s="25">
        <f t="shared" si="164"/>
        <v>4.5553429302594095E-2</v>
      </c>
      <c r="L174" s="416">
        <v>619454178.60000002</v>
      </c>
      <c r="M174" s="420">
        <v>11501.14</v>
      </c>
      <c r="N174" s="25">
        <f t="shared" si="165"/>
        <v>8.6565331784501289E-3</v>
      </c>
      <c r="O174" s="25">
        <f t="shared" si="166"/>
        <v>0</v>
      </c>
      <c r="P174" s="416">
        <v>619416800</v>
      </c>
      <c r="Q174" s="420">
        <v>11600.7</v>
      </c>
      <c r="R174" s="25">
        <f t="shared" si="167"/>
        <v>-6.0341186307761296E-5</v>
      </c>
      <c r="S174" s="25">
        <f t="shared" si="168"/>
        <v>8.6565331784502503E-3</v>
      </c>
      <c r="T174" s="416">
        <v>533980000</v>
      </c>
      <c r="U174" s="420">
        <v>10000</v>
      </c>
      <c r="V174" s="25">
        <f t="shared" si="169"/>
        <v>-0.13793103448275862</v>
      </c>
      <c r="W174" s="25">
        <f t="shared" si="170"/>
        <v>-0.13798305274681705</v>
      </c>
      <c r="X174" s="416">
        <v>533980000</v>
      </c>
      <c r="Y174" s="420">
        <v>10000</v>
      </c>
      <c r="Z174" s="25">
        <f t="shared" si="171"/>
        <v>0</v>
      </c>
      <c r="AA174" s="25">
        <f t="shared" si="172"/>
        <v>0</v>
      </c>
      <c r="AB174" s="416">
        <v>533980000</v>
      </c>
      <c r="AC174" s="420">
        <v>10000</v>
      </c>
      <c r="AD174" s="25">
        <f t="shared" si="173"/>
        <v>0</v>
      </c>
      <c r="AE174" s="25">
        <f t="shared" si="174"/>
        <v>0</v>
      </c>
      <c r="AF174" s="416">
        <v>533980000</v>
      </c>
      <c r="AG174" s="420">
        <v>10000</v>
      </c>
      <c r="AH174" s="25">
        <f t="shared" si="175"/>
        <v>0</v>
      </c>
      <c r="AI174" s="25">
        <f t="shared" si="176"/>
        <v>0</v>
      </c>
      <c r="AJ174" s="26">
        <f t="shared" si="183"/>
        <v>-4.9534786023502766E-2</v>
      </c>
      <c r="AK174" s="26">
        <f t="shared" si="184"/>
        <v>-4.9533745658221592E-2</v>
      </c>
      <c r="AL174" s="27">
        <f t="shared" si="185"/>
        <v>-9.0913223121713044E-2</v>
      </c>
      <c r="AM174" s="27">
        <f t="shared" si="186"/>
        <v>-9.091322312171303E-2</v>
      </c>
      <c r="AN174" s="28">
        <f t="shared" si="187"/>
        <v>0.11904366610381176</v>
      </c>
      <c r="AO174" s="85">
        <f t="shared" si="188"/>
        <v>0.11905277014028307</v>
      </c>
    </row>
    <row r="175" spans="1:41">
      <c r="A175" s="230" t="s">
        <v>52</v>
      </c>
      <c r="B175" s="416">
        <v>475250505.14999998</v>
      </c>
      <c r="C175" s="420">
        <v>14.23</v>
      </c>
      <c r="D175" s="416">
        <v>474994409.94</v>
      </c>
      <c r="E175" s="420">
        <v>14.22</v>
      </c>
      <c r="F175" s="25">
        <f t="shared" si="161"/>
        <v>-5.3886362502476252E-4</v>
      </c>
      <c r="G175" s="25">
        <f t="shared" si="162"/>
        <v>-7.0274068868585995E-4</v>
      </c>
      <c r="H175" s="416">
        <v>469783747.16000003</v>
      </c>
      <c r="I175" s="420">
        <v>14.07</v>
      </c>
      <c r="J175" s="25">
        <f t="shared" si="163"/>
        <v>-1.0969945479270309E-2</v>
      </c>
      <c r="K175" s="25">
        <f t="shared" si="164"/>
        <v>-1.0548523206751079E-2</v>
      </c>
      <c r="L175" s="416">
        <v>471800086.35000002</v>
      </c>
      <c r="M175" s="420">
        <v>14.07</v>
      </c>
      <c r="N175" s="25">
        <f t="shared" si="165"/>
        <v>4.2920582122933006E-3</v>
      </c>
      <c r="O175" s="25">
        <f t="shared" si="166"/>
        <v>0</v>
      </c>
      <c r="P175" s="416">
        <v>467248246.63999999</v>
      </c>
      <c r="Q175" s="420">
        <v>13.99</v>
      </c>
      <c r="R175" s="25">
        <f t="shared" si="167"/>
        <v>-9.6478144911217815E-3</v>
      </c>
      <c r="S175" s="25">
        <f t="shared" si="168"/>
        <v>-5.6858564321250939E-3</v>
      </c>
      <c r="T175" s="416">
        <v>471236016.42000002</v>
      </c>
      <c r="U175" s="420">
        <v>14.11</v>
      </c>
      <c r="V175" s="25">
        <f t="shared" si="169"/>
        <v>8.5345847922945368E-3</v>
      </c>
      <c r="W175" s="25">
        <f t="shared" si="170"/>
        <v>8.577555396711881E-3</v>
      </c>
      <c r="X175" s="416">
        <v>473676167.88999999</v>
      </c>
      <c r="Y175" s="420">
        <v>14.18</v>
      </c>
      <c r="Z175" s="25">
        <f t="shared" si="171"/>
        <v>5.1781939091538531E-3</v>
      </c>
      <c r="AA175" s="25">
        <f t="shared" si="172"/>
        <v>4.9610205527994538E-3</v>
      </c>
      <c r="AB175" s="416">
        <v>470770850.38</v>
      </c>
      <c r="AC175" s="420">
        <v>14.09</v>
      </c>
      <c r="AD175" s="25">
        <f t="shared" si="173"/>
        <v>-6.1335522176295797E-3</v>
      </c>
      <c r="AE175" s="25">
        <f t="shared" si="174"/>
        <v>-6.3469675599435726E-3</v>
      </c>
      <c r="AF175" s="416">
        <v>481194745.72000003</v>
      </c>
      <c r="AG175" s="420">
        <v>14.41</v>
      </c>
      <c r="AH175" s="25">
        <f t="shared" si="175"/>
        <v>2.2142185166277827E-2</v>
      </c>
      <c r="AI175" s="25">
        <f t="shared" si="176"/>
        <v>2.2711142654364819E-2</v>
      </c>
      <c r="AJ175" s="26">
        <f t="shared" si="183"/>
        <v>1.6071057833716355E-3</v>
      </c>
      <c r="AK175" s="26">
        <f t="shared" si="184"/>
        <v>1.6207038395463186E-3</v>
      </c>
      <c r="AL175" s="27">
        <f t="shared" si="185"/>
        <v>1.3053492104850751E-2</v>
      </c>
      <c r="AM175" s="27">
        <f t="shared" si="186"/>
        <v>1.33614627285513E-2</v>
      </c>
      <c r="AN175" s="28">
        <f t="shared" si="187"/>
        <v>1.0948055994869364E-2</v>
      </c>
      <c r="AO175" s="85">
        <f t="shared" si="188"/>
        <v>1.0538005243500598E-2</v>
      </c>
    </row>
    <row r="176" spans="1:41">
      <c r="A176" s="230" t="s">
        <v>45</v>
      </c>
      <c r="B176" s="416">
        <v>433272032.31</v>
      </c>
      <c r="C176" s="420">
        <v>65.5</v>
      </c>
      <c r="D176" s="416">
        <v>432708782.13999999</v>
      </c>
      <c r="E176" s="420">
        <v>72</v>
      </c>
      <c r="F176" s="25">
        <f t="shared" si="161"/>
        <v>-1.2999919865518096E-3</v>
      </c>
      <c r="G176" s="25">
        <f t="shared" si="162"/>
        <v>9.9236641221374045E-2</v>
      </c>
      <c r="H176" s="416">
        <v>428365547.47000003</v>
      </c>
      <c r="I176" s="420">
        <v>72</v>
      </c>
      <c r="J176" s="25">
        <f t="shared" si="163"/>
        <v>-1.0037315740438873E-2</v>
      </c>
      <c r="K176" s="25">
        <f t="shared" si="164"/>
        <v>0</v>
      </c>
      <c r="L176" s="416">
        <v>428207540.72000003</v>
      </c>
      <c r="M176" s="420">
        <v>72</v>
      </c>
      <c r="N176" s="25">
        <f t="shared" si="165"/>
        <v>-3.6885961285452296E-4</v>
      </c>
      <c r="O176" s="25">
        <f t="shared" si="166"/>
        <v>0</v>
      </c>
      <c r="P176" s="416">
        <v>414941589.14999998</v>
      </c>
      <c r="Q176" s="420">
        <v>78</v>
      </c>
      <c r="R176" s="25">
        <f t="shared" si="167"/>
        <v>-3.0980191398998519E-2</v>
      </c>
      <c r="S176" s="25">
        <f t="shared" si="168"/>
        <v>8.3333333333333329E-2</v>
      </c>
      <c r="T176" s="416">
        <v>563187415.60000002</v>
      </c>
      <c r="U176" s="420">
        <v>90</v>
      </c>
      <c r="V176" s="25">
        <f t="shared" si="169"/>
        <v>0.35726914420335359</v>
      </c>
      <c r="W176" s="25">
        <f t="shared" si="170"/>
        <v>0.15384615384615385</v>
      </c>
      <c r="X176" s="416">
        <v>397720633.13999999</v>
      </c>
      <c r="Y176" s="420">
        <v>91</v>
      </c>
      <c r="Z176" s="25">
        <f t="shared" si="171"/>
        <v>-0.29380411897825798</v>
      </c>
      <c r="AA176" s="25">
        <f t="shared" si="172"/>
        <v>1.1111111111111112E-2</v>
      </c>
      <c r="AB176" s="416">
        <v>392584595.77999997</v>
      </c>
      <c r="AC176" s="420">
        <v>100</v>
      </c>
      <c r="AD176" s="25">
        <f t="shared" si="173"/>
        <v>-1.2913680940943537E-2</v>
      </c>
      <c r="AE176" s="25">
        <f t="shared" si="174"/>
        <v>9.8901098901098897E-2</v>
      </c>
      <c r="AF176" s="416">
        <v>396967533.72000003</v>
      </c>
      <c r="AG176" s="420">
        <v>100</v>
      </c>
      <c r="AH176" s="25">
        <f t="shared" si="175"/>
        <v>1.1164314614260124E-2</v>
      </c>
      <c r="AI176" s="25">
        <f t="shared" si="176"/>
        <v>0</v>
      </c>
      <c r="AJ176" s="26">
        <f t="shared" si="183"/>
        <v>2.3786625199460577E-3</v>
      </c>
      <c r="AK176" s="26">
        <f t="shared" si="184"/>
        <v>5.5803542301633903E-2</v>
      </c>
      <c r="AL176" s="27">
        <f t="shared" si="185"/>
        <v>-8.2598851456719732E-2</v>
      </c>
      <c r="AM176" s="27">
        <f t="shared" si="186"/>
        <v>0.3888888888888889</v>
      </c>
      <c r="AN176" s="28">
        <f t="shared" si="187"/>
        <v>0.17536516534874075</v>
      </c>
      <c r="AO176" s="85">
        <f t="shared" si="188"/>
        <v>6.0301144202938452E-2</v>
      </c>
    </row>
    <row r="177" spans="1:41">
      <c r="A177" s="230" t="s">
        <v>102</v>
      </c>
      <c r="B177" s="416">
        <v>594610355.37</v>
      </c>
      <c r="C177" s="420">
        <v>58</v>
      </c>
      <c r="D177" s="416">
        <v>586675535.85000002</v>
      </c>
      <c r="E177" s="420">
        <v>58</v>
      </c>
      <c r="F177" s="25">
        <f t="shared" si="161"/>
        <v>-1.3344570016885242E-2</v>
      </c>
      <c r="G177" s="25">
        <f t="shared" si="162"/>
        <v>0</v>
      </c>
      <c r="H177" s="416">
        <v>586793682.23000002</v>
      </c>
      <c r="I177" s="420">
        <v>58</v>
      </c>
      <c r="J177" s="25">
        <f t="shared" si="163"/>
        <v>2.0138283050923509E-4</v>
      </c>
      <c r="K177" s="25">
        <f t="shared" si="164"/>
        <v>0</v>
      </c>
      <c r="L177" s="416">
        <v>577225736.90999997</v>
      </c>
      <c r="M177" s="420">
        <v>58</v>
      </c>
      <c r="N177" s="25">
        <f t="shared" si="165"/>
        <v>-1.6305467508850573E-2</v>
      </c>
      <c r="O177" s="25">
        <f t="shared" si="166"/>
        <v>0</v>
      </c>
      <c r="P177" s="416">
        <v>564408420.91999996</v>
      </c>
      <c r="Q177" s="420">
        <v>58</v>
      </c>
      <c r="R177" s="25">
        <f t="shared" si="167"/>
        <v>-2.2205032053167897E-2</v>
      </c>
      <c r="S177" s="25">
        <f t="shared" si="168"/>
        <v>0</v>
      </c>
      <c r="T177" s="416">
        <v>577225736.90999997</v>
      </c>
      <c r="U177" s="420">
        <v>58</v>
      </c>
      <c r="V177" s="25">
        <f t="shared" si="169"/>
        <v>2.2709292623783787E-2</v>
      </c>
      <c r="W177" s="25">
        <f t="shared" si="170"/>
        <v>0</v>
      </c>
      <c r="X177" s="416">
        <v>569138160.25999999</v>
      </c>
      <c r="Y177" s="420">
        <v>58</v>
      </c>
      <c r="Z177" s="25">
        <f t="shared" si="171"/>
        <v>-1.4011115812843559E-2</v>
      </c>
      <c r="AA177" s="25">
        <f t="shared" si="172"/>
        <v>0</v>
      </c>
      <c r="AB177" s="416">
        <v>561429597.00999999</v>
      </c>
      <c r="AC177" s="420">
        <v>60</v>
      </c>
      <c r="AD177" s="25">
        <f t="shared" si="173"/>
        <v>-1.3544274111717424E-2</v>
      </c>
      <c r="AE177" s="25">
        <f t="shared" si="174"/>
        <v>3.4482758620689655E-2</v>
      </c>
      <c r="AF177" s="416">
        <v>558635479.25</v>
      </c>
      <c r="AG177" s="420">
        <v>64.8</v>
      </c>
      <c r="AH177" s="25">
        <f t="shared" si="175"/>
        <v>-4.9767909901447943E-3</v>
      </c>
      <c r="AI177" s="25">
        <f t="shared" si="176"/>
        <v>7.9999999999999946E-2</v>
      </c>
      <c r="AJ177" s="26">
        <f t="shared" si="183"/>
        <v>-7.6845718799145582E-3</v>
      </c>
      <c r="AK177" s="26">
        <f t="shared" si="184"/>
        <v>1.43103448275862E-2</v>
      </c>
      <c r="AL177" s="27">
        <f t="shared" si="185"/>
        <v>-4.7794828464040894E-2</v>
      </c>
      <c r="AM177" s="27">
        <f t="shared" si="186"/>
        <v>0.11724137931034478</v>
      </c>
      <c r="AN177" s="28">
        <f t="shared" si="187"/>
        <v>1.4065498878411999E-2</v>
      </c>
      <c r="AO177" s="85">
        <f t="shared" si="188"/>
        <v>2.9156652976188944E-2</v>
      </c>
    </row>
    <row r="178" spans="1:41">
      <c r="A178" s="230" t="s">
        <v>154</v>
      </c>
      <c r="B178" s="416">
        <v>529075114.68000001</v>
      </c>
      <c r="C178" s="420">
        <v>123.9</v>
      </c>
      <c r="D178" s="416">
        <v>518267046.44999993</v>
      </c>
      <c r="E178" s="420">
        <v>119.32014422700585</v>
      </c>
      <c r="F178" s="25">
        <f t="shared" si="161"/>
        <v>-2.0428230189085933E-2</v>
      </c>
      <c r="G178" s="25">
        <f t="shared" si="162"/>
        <v>-3.6964130532640437E-2</v>
      </c>
      <c r="H178" s="416">
        <v>504583716.69560552</v>
      </c>
      <c r="I178" s="420">
        <v>118.27396139058361</v>
      </c>
      <c r="J178" s="25">
        <f t="shared" si="163"/>
        <v>-2.6402083343175703E-2</v>
      </c>
      <c r="K178" s="25">
        <f t="shared" si="164"/>
        <v>-8.7678643300320731E-3</v>
      </c>
      <c r="L178" s="416">
        <v>504583716.69560552</v>
      </c>
      <c r="M178" s="420">
        <v>118.27396139058361</v>
      </c>
      <c r="N178" s="25">
        <f t="shared" si="165"/>
        <v>0</v>
      </c>
      <c r="O178" s="25">
        <f t="shared" si="166"/>
        <v>0</v>
      </c>
      <c r="P178" s="416">
        <v>497729785.83000004</v>
      </c>
      <c r="Q178" s="420">
        <v>114.59</v>
      </c>
      <c r="R178" s="25">
        <f t="shared" si="167"/>
        <v>-1.3583337390453617E-2</v>
      </c>
      <c r="S178" s="25">
        <f t="shared" si="168"/>
        <v>-3.1147695970187596E-2</v>
      </c>
      <c r="T178" s="416">
        <v>492154359.86854678</v>
      </c>
      <c r="U178" s="420">
        <v>115.41225618510416</v>
      </c>
      <c r="V178" s="25">
        <f t="shared" si="169"/>
        <v>-1.1201712495778884E-2</v>
      </c>
      <c r="W178" s="25">
        <f t="shared" si="170"/>
        <v>7.1756364875133248E-3</v>
      </c>
      <c r="X178" s="416">
        <v>475783243.06999999</v>
      </c>
      <c r="Y178" s="420">
        <v>109.53913734776103</v>
      </c>
      <c r="Z178" s="25">
        <f t="shared" si="171"/>
        <v>-3.3264191346226164E-2</v>
      </c>
      <c r="AA178" s="25">
        <f t="shared" si="172"/>
        <v>-5.0888172811763735E-2</v>
      </c>
      <c r="AB178" s="416">
        <v>459859551.38165236</v>
      </c>
      <c r="AC178" s="420">
        <v>108.34721392425462</v>
      </c>
      <c r="AD178" s="25">
        <f t="shared" si="173"/>
        <v>-3.3468374349629737E-2</v>
      </c>
      <c r="AE178" s="25">
        <f t="shared" si="174"/>
        <v>-1.0881256255673556E-2</v>
      </c>
      <c r="AF178" s="416">
        <v>465441323.94759482</v>
      </c>
      <c r="AG178" s="420">
        <v>109.68</v>
      </c>
      <c r="AH178" s="25">
        <f t="shared" si="175"/>
        <v>1.2137994196645428E-2</v>
      </c>
      <c r="AI178" s="25">
        <f t="shared" si="176"/>
        <v>1.2301064581846452E-2</v>
      </c>
      <c r="AJ178" s="26">
        <f t="shared" si="183"/>
        <v>-1.5776241864713075E-2</v>
      </c>
      <c r="AK178" s="26">
        <f t="shared" si="184"/>
        <v>-1.4896552353867202E-2</v>
      </c>
      <c r="AL178" s="27">
        <f t="shared" si="185"/>
        <v>-0.10192761215332546</v>
      </c>
      <c r="AM178" s="27">
        <f t="shared" si="186"/>
        <v>-8.0792260933455901E-2</v>
      </c>
      <c r="AN178" s="28">
        <f t="shared" si="187"/>
        <v>1.6067798154209632E-2</v>
      </c>
      <c r="AO178" s="85">
        <f t="shared" si="188"/>
        <v>2.2516524083476288E-2</v>
      </c>
    </row>
    <row r="179" spans="1:41">
      <c r="A179" s="230" t="s">
        <v>202</v>
      </c>
      <c r="B179" s="416">
        <v>193787908.40000001</v>
      </c>
      <c r="C179" s="420">
        <v>20.81</v>
      </c>
      <c r="D179" s="416">
        <v>209697059.80000001</v>
      </c>
      <c r="E179" s="420">
        <v>20.68</v>
      </c>
      <c r="F179" s="25">
        <f t="shared" si="161"/>
        <v>8.2095686626441788E-2</v>
      </c>
      <c r="G179" s="25">
        <f t="shared" si="162"/>
        <v>-6.2469966362325331E-3</v>
      </c>
      <c r="H179" s="416">
        <v>208500432.77000001</v>
      </c>
      <c r="I179" s="420">
        <v>20.83</v>
      </c>
      <c r="J179" s="25">
        <f t="shared" si="163"/>
        <v>-5.7064559280959508E-3</v>
      </c>
      <c r="K179" s="25">
        <f t="shared" si="164"/>
        <v>7.2533849129593122E-3</v>
      </c>
      <c r="L179" s="416">
        <v>210907631.47999999</v>
      </c>
      <c r="M179" s="420">
        <v>20.83</v>
      </c>
      <c r="N179" s="25">
        <f t="shared" si="165"/>
        <v>1.1545293590135595E-2</v>
      </c>
      <c r="O179" s="25">
        <f t="shared" si="166"/>
        <v>0</v>
      </c>
      <c r="P179" s="416">
        <v>189970067.44</v>
      </c>
      <c r="Q179" s="420">
        <v>19.86</v>
      </c>
      <c r="R179" s="25">
        <f t="shared" si="167"/>
        <v>-9.9273619892628048E-2</v>
      </c>
      <c r="S179" s="25">
        <f t="shared" si="168"/>
        <v>-4.6567450792126687E-2</v>
      </c>
      <c r="T179" s="416">
        <v>192147746.5</v>
      </c>
      <c r="U179" s="420">
        <v>16.5</v>
      </c>
      <c r="V179" s="25">
        <f t="shared" si="169"/>
        <v>1.1463274658718532E-2</v>
      </c>
      <c r="W179" s="25">
        <f t="shared" si="170"/>
        <v>-0.16918429003021146</v>
      </c>
      <c r="X179" s="416">
        <v>212025871.66</v>
      </c>
      <c r="Y179" s="420">
        <v>16.5</v>
      </c>
      <c r="Z179" s="25">
        <f t="shared" si="171"/>
        <v>0.10345229398774133</v>
      </c>
      <c r="AA179" s="25">
        <f t="shared" si="172"/>
        <v>0</v>
      </c>
      <c r="AB179" s="416">
        <v>212400455.81999999</v>
      </c>
      <c r="AC179" s="420">
        <v>16.5</v>
      </c>
      <c r="AD179" s="25">
        <f t="shared" si="173"/>
        <v>1.7666908149806893E-3</v>
      </c>
      <c r="AE179" s="25">
        <f t="shared" si="174"/>
        <v>0</v>
      </c>
      <c r="AF179" s="416">
        <v>197920959.00999999</v>
      </c>
      <c r="AG179" s="420">
        <v>16.5</v>
      </c>
      <c r="AH179" s="25">
        <f t="shared" si="175"/>
        <v>-6.8170742638475015E-2</v>
      </c>
      <c r="AI179" s="25">
        <f t="shared" si="176"/>
        <v>0</v>
      </c>
      <c r="AJ179" s="26">
        <f t="shared" si="183"/>
        <v>4.6465526523523665E-3</v>
      </c>
      <c r="AK179" s="26">
        <f t="shared" si="184"/>
        <v>-2.684316906820142E-2</v>
      </c>
      <c r="AL179" s="27">
        <f t="shared" si="185"/>
        <v>-5.6157681949530226E-2</v>
      </c>
      <c r="AM179" s="27">
        <f t="shared" si="186"/>
        <v>-0.20212765957446807</v>
      </c>
      <c r="AN179" s="28">
        <f t="shared" si="187"/>
        <v>6.7688617259720155E-2</v>
      </c>
      <c r="AO179" s="85">
        <f t="shared" si="188"/>
        <v>5.9903544160568339E-2</v>
      </c>
    </row>
    <row r="180" spans="1:41">
      <c r="A180" s="230" t="s">
        <v>203</v>
      </c>
      <c r="B180" s="416">
        <v>177152966.36000001</v>
      </c>
      <c r="C180" s="420">
        <v>22.06</v>
      </c>
      <c r="D180" s="416">
        <v>179403652.34</v>
      </c>
      <c r="E180" s="420">
        <v>21.84</v>
      </c>
      <c r="F180" s="25">
        <f t="shared" si="161"/>
        <v>1.2704760333655805E-2</v>
      </c>
      <c r="G180" s="25">
        <f t="shared" si="162"/>
        <v>-9.9728014505892516E-3</v>
      </c>
      <c r="H180" s="416">
        <v>182150016.05000001</v>
      </c>
      <c r="I180" s="420">
        <v>21.63</v>
      </c>
      <c r="J180" s="25">
        <f t="shared" si="163"/>
        <v>1.5308293193469599E-2</v>
      </c>
      <c r="K180" s="25">
        <f t="shared" si="164"/>
        <v>-9.6153846153846541E-3</v>
      </c>
      <c r="L180" s="416">
        <v>174952701.09999999</v>
      </c>
      <c r="M180" s="420">
        <v>21.63</v>
      </c>
      <c r="N180" s="25">
        <f t="shared" si="165"/>
        <v>-3.9513117297910981E-2</v>
      </c>
      <c r="O180" s="25">
        <f t="shared" si="166"/>
        <v>0</v>
      </c>
      <c r="P180" s="416">
        <v>174355926.78999999</v>
      </c>
      <c r="Q180" s="420">
        <v>21.05</v>
      </c>
      <c r="R180" s="25">
        <f t="shared" si="167"/>
        <v>-3.4110608538641327E-3</v>
      </c>
      <c r="S180" s="25">
        <f t="shared" si="168"/>
        <v>-2.6814609338881107E-2</v>
      </c>
      <c r="T180" s="416">
        <v>165592332.28</v>
      </c>
      <c r="U180" s="420">
        <v>17.5</v>
      </c>
      <c r="V180" s="25">
        <f t="shared" si="169"/>
        <v>-5.0262670569008829E-2</v>
      </c>
      <c r="W180" s="25">
        <f t="shared" si="170"/>
        <v>-0.16864608076009505</v>
      </c>
      <c r="X180" s="416">
        <v>174427299.99000001</v>
      </c>
      <c r="Y180" s="420">
        <v>17.5</v>
      </c>
      <c r="Z180" s="25">
        <f t="shared" si="171"/>
        <v>5.3353724706654684E-2</v>
      </c>
      <c r="AA180" s="25">
        <f t="shared" si="172"/>
        <v>0</v>
      </c>
      <c r="AB180" s="416">
        <v>170596370.19</v>
      </c>
      <c r="AC180" s="420">
        <v>17.5</v>
      </c>
      <c r="AD180" s="25">
        <f t="shared" si="173"/>
        <v>-2.196290259735512E-2</v>
      </c>
      <c r="AE180" s="25">
        <f t="shared" si="174"/>
        <v>0</v>
      </c>
      <c r="AF180" s="416">
        <v>169760591.58000001</v>
      </c>
      <c r="AG180" s="420">
        <v>17.5</v>
      </c>
      <c r="AH180" s="25">
        <f t="shared" si="175"/>
        <v>-4.8991582239947097E-3</v>
      </c>
      <c r="AI180" s="25">
        <f t="shared" si="176"/>
        <v>0</v>
      </c>
      <c r="AJ180" s="26">
        <f t="shared" si="183"/>
        <v>-4.8352664135442106E-3</v>
      </c>
      <c r="AK180" s="26">
        <f t="shared" si="184"/>
        <v>-2.6881109520618757E-2</v>
      </c>
      <c r="AL180" s="27">
        <f t="shared" si="185"/>
        <v>-5.3750637928623515E-2</v>
      </c>
      <c r="AM180" s="27">
        <f t="shared" si="186"/>
        <v>-0.19871794871794871</v>
      </c>
      <c r="AN180" s="28">
        <f t="shared" si="187"/>
        <v>3.3082073209060245E-2</v>
      </c>
      <c r="AO180" s="85">
        <f t="shared" si="188"/>
        <v>5.8029159944851319E-2</v>
      </c>
    </row>
    <row r="181" spans="1:41" ht="15.75" thickBot="1">
      <c r="A181" s="231" t="s">
        <v>38</v>
      </c>
      <c r="B181" s="83">
        <f>SUM(B169:B180)</f>
        <v>7073147908.4499998</v>
      </c>
      <c r="C181" s="354"/>
      <c r="D181" s="83">
        <f>SUM(D169:D180)</f>
        <v>6862669760.2400007</v>
      </c>
      <c r="E181" s="354"/>
      <c r="F181" s="25">
        <f>((D181-B181)/B181)</f>
        <v>-2.9757351455714572E-2</v>
      </c>
      <c r="G181" s="237"/>
      <c r="H181" s="83">
        <f>SUM(H169:H180)</f>
        <v>6772680823.2456055</v>
      </c>
      <c r="I181" s="354"/>
      <c r="J181" s="25">
        <f>((H181-D181)/D181)</f>
        <v>-1.3112817626131579E-2</v>
      </c>
      <c r="K181" s="237"/>
      <c r="L181" s="83">
        <f>SUM(L169:L180)</f>
        <v>6726300032.2956057</v>
      </c>
      <c r="M181" s="354"/>
      <c r="N181" s="25">
        <f>((L181-H181)/H181)</f>
        <v>-6.8482174430557615E-3</v>
      </c>
      <c r="O181" s="237"/>
      <c r="P181" s="83">
        <f>SUM(P169:P180)</f>
        <v>6563669690.749999</v>
      </c>
      <c r="Q181" s="354"/>
      <c r="R181" s="25">
        <f>((P181-L181)/L181)</f>
        <v>-2.4178276432028682E-2</v>
      </c>
      <c r="S181" s="237"/>
      <c r="T181" s="83">
        <f>SUM(T169:T180)</f>
        <v>6631122461.5585461</v>
      </c>
      <c r="U181" s="354"/>
      <c r="V181" s="25">
        <f>((T181-P181)/P181)</f>
        <v>1.0276685754556841E-2</v>
      </c>
      <c r="W181" s="237"/>
      <c r="X181" s="83">
        <f>SUM(X169:X180)</f>
        <v>6371693966.5</v>
      </c>
      <c r="Y181" s="354"/>
      <c r="Z181" s="25">
        <f>((X181-T181)/T181)</f>
        <v>-3.9122862918380075E-2</v>
      </c>
      <c r="AA181" s="237"/>
      <c r="AB181" s="83">
        <f>SUM(AB169:AB180)</f>
        <v>6339270172.4516516</v>
      </c>
      <c r="AC181" s="354"/>
      <c r="AD181" s="25">
        <f>((AB181-X181)/X181)</f>
        <v>-5.0887243202232708E-3</v>
      </c>
      <c r="AE181" s="237"/>
      <c r="AF181" s="83">
        <f>SUM(AF169:AF180)</f>
        <v>6323274735.4175949</v>
      </c>
      <c r="AG181" s="354"/>
      <c r="AH181" s="25">
        <f>((AF181-AB181)/AB181)</f>
        <v>-2.5232300562874703E-3</v>
      </c>
      <c r="AI181" s="237"/>
      <c r="AJ181" s="26">
        <f t="shared" si="183"/>
        <v>-1.3794349312158071E-2</v>
      </c>
      <c r="AK181" s="26"/>
      <c r="AL181" s="27">
        <f t="shared" si="185"/>
        <v>-7.8598423597107808E-2</v>
      </c>
      <c r="AM181" s="27"/>
      <c r="AN181" s="28">
        <f t="shared" si="187"/>
        <v>1.6191404155608706E-2</v>
      </c>
      <c r="AO181" s="85"/>
    </row>
    <row r="182" spans="1:41" ht="15.75" thickBot="1">
      <c r="A182" s="65" t="s">
        <v>48</v>
      </c>
      <c r="B182" s="252">
        <f>SUM(B161,B166,B181)</f>
        <v>1480772702613.8003</v>
      </c>
      <c r="C182" s="355"/>
      <c r="D182" s="252">
        <f>SUM(D161,D166,D181)</f>
        <v>1477972357134.4685</v>
      </c>
      <c r="E182" s="355"/>
      <c r="F182" s="237">
        <f>((D182-B182)/B182)</f>
        <v>-1.8911379676223976E-3</v>
      </c>
      <c r="G182" s="353"/>
      <c r="H182" s="252">
        <f>SUM(H161,H166,H181)</f>
        <v>1494413273109.0051</v>
      </c>
      <c r="I182" s="355"/>
      <c r="J182" s="237">
        <f>((H182-D182)/D182)</f>
        <v>1.112396716702652E-2</v>
      </c>
      <c r="K182" s="353"/>
      <c r="L182" s="252">
        <f>SUM(L161,L166,L181)</f>
        <v>1502425939265.835</v>
      </c>
      <c r="M182" s="355"/>
      <c r="N182" s="237">
        <f>((L182-H182)/H182)</f>
        <v>5.3617471826652979E-3</v>
      </c>
      <c r="O182" s="353"/>
      <c r="P182" s="252">
        <f>SUM(P161,P166,P181)</f>
        <v>1490665503001.1465</v>
      </c>
      <c r="Q182" s="355"/>
      <c r="R182" s="237">
        <f>((P182-L182)/L182)</f>
        <v>-7.8276312710863129E-3</v>
      </c>
      <c r="S182" s="353"/>
      <c r="T182" s="252">
        <f>SUM(T161,T166,T181)</f>
        <v>1484715292755.1177</v>
      </c>
      <c r="U182" s="355"/>
      <c r="V182" s="237">
        <f>((T182-P182)/P182)</f>
        <v>-3.9916468409910153E-3</v>
      </c>
      <c r="W182" s="353"/>
      <c r="X182" s="252">
        <f>SUM(X161,X166,X181)</f>
        <v>1491443761968.054</v>
      </c>
      <c r="Y182" s="355"/>
      <c r="Z182" s="237">
        <f>((X182-T182)/T182)</f>
        <v>4.5318245496418167E-3</v>
      </c>
      <c r="AA182" s="353"/>
      <c r="AB182" s="252">
        <f>SUM(AB161,AB166,AB181)</f>
        <v>1488205678796.7908</v>
      </c>
      <c r="AC182" s="355"/>
      <c r="AD182" s="237">
        <f>((AB182-X182)/X182)</f>
        <v>-2.1711064498941141E-3</v>
      </c>
      <c r="AE182" s="353"/>
      <c r="AF182" s="252">
        <f>SUM(AF161,AF166,AF181)</f>
        <v>1478542281540.2136</v>
      </c>
      <c r="AG182" s="355"/>
      <c r="AH182" s="237">
        <f>((AF182-AB182)/AB182)</f>
        <v>-6.4933210471216397E-3</v>
      </c>
      <c r="AI182" s="353"/>
      <c r="AJ182" s="26">
        <f t="shared" si="183"/>
        <v>-1.6966308467273076E-4</v>
      </c>
      <c r="AK182" s="26"/>
      <c r="AL182" s="27">
        <f t="shared" si="185"/>
        <v>3.8561235803496454E-4</v>
      </c>
      <c r="AM182" s="27"/>
      <c r="AN182" s="28">
        <f t="shared" si="187"/>
        <v>6.5515157210686058E-3</v>
      </c>
      <c r="AO182" s="85"/>
    </row>
  </sheetData>
  <protectedRanges>
    <protectedRange password="CADF" sqref="B18" name="Fund Name_1_1_1_3_1_1_4"/>
    <protectedRange password="CADF" sqref="C18" name="Fund Name_1_1_1_1_1_1_4"/>
    <protectedRange password="CADF" sqref="B45" name="Yield_2_1_2_3_1_3"/>
    <protectedRange password="CADF" sqref="B50" name="Yield_2_1_2_4_1_3"/>
    <protectedRange password="CADF" sqref="B76" name="Yield_2_1_2_1_1_3"/>
    <protectedRange password="CADF" sqref="C76" name="Fund Name_2_2_1_1_4"/>
    <protectedRange password="CADF" sqref="C75" name="BidOffer Prices_2_1_1_1_1_1_1_1_1_1_4"/>
    <protectedRange password="CADF" sqref="B137:B138" name="Fund Name_1_1_1_2_4"/>
    <protectedRange password="CADF" sqref="C137:C138" name="Fund Name_1_1_1_1_2_4"/>
    <protectedRange password="CADF" sqref="D18" name="Fund Name_1_1_1_3_1_1_5"/>
    <protectedRange password="CADF" sqref="E18" name="Fund Name_1_1_1_1_1_1_5"/>
    <protectedRange password="CADF" sqref="D45" name="Yield_2_1_2_3_1_4"/>
    <protectedRange password="CADF" sqref="D50" name="Yield_2_1_2_4_1_4"/>
    <protectedRange password="CADF" sqref="D76" name="Yield_2_1_2_1_1_4"/>
    <protectedRange password="CADF" sqref="E76" name="Fund Name_2_2_1_1_5"/>
    <protectedRange password="CADF" sqref="E75" name="BidOffer Prices_2_1_1_1_1_1_1_1_1_1_5"/>
    <protectedRange password="CADF" sqref="D137:D138" name="Fund Name_1_1_1_2_5"/>
    <protectedRange password="CADF" sqref="E137:E138" name="Fund Name_1_1_1_1_2_5"/>
    <protectedRange password="CADF" sqref="H18" name="Fund Name_1_1_1_3_1_1"/>
    <protectedRange password="CADF" sqref="I18" name="Fund Name_1_1_1_1_1_1"/>
    <protectedRange password="CADF" sqref="H45" name="Yield_2_1_2_3_1_5"/>
    <protectedRange password="CADF" sqref="H50" name="Yield_2_1_2_4_1_5"/>
    <protectedRange password="CADF" sqref="H137:H138" name="Fund Name_1_1_1_2"/>
    <protectedRange password="CADF" sqref="I137:I138" name="Fund Name_1_1_1_1_2_6"/>
    <protectedRange password="CADF" sqref="H76" name="Yield_2_1_2_1_1_5"/>
    <protectedRange password="CADF" sqref="I76" name="Fund Name_2_2_1_1_6"/>
    <protectedRange password="CADF" sqref="I75" name="BidOffer Prices_2_1_1_1_1_1_1_1_1_1"/>
    <protectedRange password="CADF" sqref="L18" name="Fund Name_1_1_1_3_1_1_6"/>
    <protectedRange password="CADF" sqref="M18" name="Fund Name_1_1_1_1_1_1_6"/>
    <protectedRange password="CADF" sqref="L45" name="Yield_2_1_2_3_1_6"/>
    <protectedRange password="CADF" sqref="L50" name="Yield_2_1_2_4_1_6"/>
    <protectedRange password="CADF" sqref="L76" name="Yield_2_1_2_1_1_6"/>
    <protectedRange password="CADF" sqref="M76" name="Fund Name_2_2_1_1_7"/>
    <protectedRange password="CADF" sqref="M75" name="BidOffer Prices_2_1_1_1_1_1_1_1_1_1_6"/>
    <protectedRange password="CADF" sqref="L137:L138" name="Fund Name_1_1_1_2_6"/>
    <protectedRange password="CADF" sqref="M137:M138" name="Fund Name_1_1_1_1_2_7"/>
    <protectedRange password="CADF" sqref="P18" name="Fund Name_1_1_1_3_1_1_7"/>
    <protectedRange password="CADF" sqref="P45" name="Yield_2_1_2_3_1_7"/>
    <protectedRange password="CADF" sqref="P50" name="Yield_2_1_2_4_1_7"/>
    <protectedRange password="CADF" sqref="P76" name="Yield_2_1_2_1_1_7"/>
    <protectedRange password="CADF" sqref="Q76" name="Fund Name_2_2_1_1"/>
    <protectedRange password="CADF" sqref="Q75" name="BidOffer Prices_2_1_1_1_1_1_1_1_1_1_7"/>
    <protectedRange password="CADF" sqref="Q18" name="Fund Name_1_1_1_1_1_1_8"/>
    <protectedRange password="CADF" sqref="P137:P138" name="Fund Name_1_1_1_2_7"/>
    <protectedRange password="CADF" sqref="Q137:Q138" name="Fund Name_1_1_1_1_2"/>
    <protectedRange password="CADF" sqref="T18" name="Fund Name_1_1_1_3_1_1_1"/>
    <protectedRange password="CADF" sqref="U18" name="Fund Name_1_1_1_1_1_1_1"/>
    <protectedRange password="CADF" sqref="T45" name="Yield_2_1_2_3_1_1"/>
    <protectedRange password="CADF" sqref="T50" name="Yield_2_1_2_4_1_1"/>
    <protectedRange password="CADF" sqref="T76" name="Yield_2_1_2_1_1_1"/>
    <protectedRange password="CADF" sqref="U76" name="Fund Name_2_2_1_1_1"/>
    <protectedRange password="CADF" sqref="U75" name="BidOffer Prices_2_1_1_1_1_1_1_1_1_1_1"/>
    <protectedRange password="CADF" sqref="T137:T138" name="Fund Name_1_1_1_2_1"/>
    <protectedRange password="CADF" sqref="U137:U138" name="Fund Name_1_1_1_1_2_1"/>
    <protectedRange password="CADF" sqref="X18" name="Fund Name_1_1_1_3_1_1_8"/>
    <protectedRange password="CADF" sqref="Y18" name="Fund Name_1_1_1_1_1_1_7"/>
    <protectedRange password="CADF" sqref="X76" name="Yield_2_1_2_1_1_8"/>
    <protectedRange password="CADF" sqref="Y76" name="Fund Name_2_2_1_1_8"/>
    <protectedRange password="CADF" sqref="Y75" name="BidOffer Prices_2_1_1_1_1_1_1_1_1_1_8"/>
    <protectedRange password="CADF" sqref="X137:X138" name="Fund Name_1_1_1_2_8"/>
    <protectedRange password="CADF" sqref="Y137:Y138" name="Fund Name_1_1_1_1_2_8"/>
    <protectedRange password="CADF" sqref="X45" name="Yield_2_1_2_3_1_9"/>
    <protectedRange password="CADF" sqref="X50" name="Yield_2_1_2_4_1_9"/>
    <protectedRange password="CADF" sqref="AB18" name="Fund Name_1_1_1_3_1_1_2"/>
    <protectedRange password="CADF" sqref="AC18" name="Fund Name_1_1_1_1_1_1_2"/>
    <protectedRange password="CADF" sqref="AB45" name="Yield_2_1_2_3_1"/>
    <protectedRange password="CADF" sqref="AB50" name="Yield_2_1_2_4_1"/>
    <protectedRange password="CADF" sqref="AB76" name="Yield_2_1_2_1_1"/>
    <protectedRange password="CADF" sqref="AC76" name="Fund Name_2_2_1_1_2"/>
    <protectedRange password="CADF" sqref="AC75" name="BidOffer Prices_2_1_1_1_1_1_1_1_1_1_2"/>
    <protectedRange password="CADF" sqref="AB137:AB138" name="Fund Name_1_1_1_2_2"/>
    <protectedRange password="CADF" sqref="AC137:AC138" name="Fund Name_1_1_1_1_2_2"/>
    <protectedRange password="CADF" sqref="AF18" name="Fund Name_1_1_1_3_1_1_3"/>
    <protectedRange password="CADF" sqref="AG18" name="Fund Name_1_1_1_1_1_1_3"/>
    <protectedRange password="CADF" sqref="AF45" name="Yield_2_1_2_3_1_2"/>
    <protectedRange password="CADF" sqref="AF50" name="Yield_2_1_2_4_1_2"/>
    <protectedRange password="CADF" sqref="AF76" name="Yield_2_1_2_1_1_2"/>
    <protectedRange password="CADF" sqref="AG76" name="Fund Name_2_2_1_1_3"/>
    <protectedRange password="CADF" sqref="AG75" name="BidOffer Prices_2_1_1_1_1_1_1_1_1_1_3"/>
    <protectedRange password="CADF" sqref="AF137:AF138" name="Fund Name_1_1_1_2_3"/>
    <protectedRange password="CADF" sqref="AG137:AG138" name="Fund Name_1_1_1_1_2_3"/>
  </protectedRanges>
  <mergeCells count="23">
    <mergeCell ref="A1:AO1"/>
    <mergeCell ref="AN2:AO2"/>
    <mergeCell ref="AL2:AM2"/>
    <mergeCell ref="AJ2:AK2"/>
    <mergeCell ref="F2:G2"/>
    <mergeCell ref="J2:K2"/>
    <mergeCell ref="H2:I2"/>
    <mergeCell ref="T2:U2"/>
    <mergeCell ref="V2:W2"/>
    <mergeCell ref="AQ2:AR2"/>
    <mergeCell ref="AQ122:AR122"/>
    <mergeCell ref="B2:C2"/>
    <mergeCell ref="D2:E2"/>
    <mergeCell ref="L2:M2"/>
    <mergeCell ref="N2:O2"/>
    <mergeCell ref="P2:Q2"/>
    <mergeCell ref="R2:S2"/>
    <mergeCell ref="Z2:AA2"/>
    <mergeCell ref="X2:Y2"/>
    <mergeCell ref="AD2:AE2"/>
    <mergeCell ref="AB2:AC2"/>
    <mergeCell ref="AH2:AI2"/>
    <mergeCell ref="AF2:AG2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4</vt:i4>
      </vt:variant>
      <vt:variant>
        <vt:lpstr>Charts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Data</vt:lpstr>
      <vt:lpstr>Market Share</vt:lpstr>
      <vt:lpstr>NAV Trend</vt:lpstr>
      <vt:lpstr>Volatility Measure</vt:lpstr>
      <vt:lpstr>Total NAV</vt:lpstr>
      <vt:lpstr>Sector Trend</vt:lpstr>
      <vt:lpstr>Data!OLE_LINK6</vt:lpstr>
      <vt:lpstr>Data!Print_Area</vt:lpstr>
      <vt:lpstr>'NAV Trend'!Print_Area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udebu michael</dc:creator>
  <cp:lastModifiedBy>Isaac, Tunde</cp:lastModifiedBy>
  <cp:lastPrinted>2021-12-05T22:39:14Z</cp:lastPrinted>
  <dcterms:created xsi:type="dcterms:W3CDTF">2014-07-02T14:15:07Z</dcterms:created>
  <dcterms:modified xsi:type="dcterms:W3CDTF">2022-11-10T10:02:55Z</dcterms:modified>
</cp:coreProperties>
</file>