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K12" i="1" l="1"/>
  <c r="C10" i="1"/>
  <c r="AF108" i="11"/>
  <c r="AF96" i="11"/>
  <c r="AL96" i="11" s="1"/>
  <c r="AF94" i="11"/>
  <c r="AL94" i="11" s="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N182" i="11"/>
  <c r="AO170" i="11"/>
  <c r="AN170" i="11"/>
  <c r="AM170" i="11"/>
  <c r="AL170" i="11"/>
  <c r="AK170" i="11"/>
  <c r="AJ17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K89" i="11"/>
  <c r="AL89" i="11"/>
  <c r="AM89" i="11"/>
  <c r="AO89" i="11"/>
  <c r="AK90" i="11"/>
  <c r="AL90" i="11"/>
  <c r="AM90" i="11"/>
  <c r="AO90" i="11"/>
  <c r="AK91" i="11"/>
  <c r="AL91" i="11"/>
  <c r="AM91" i="11"/>
  <c r="AO91" i="11"/>
  <c r="AK92" i="11"/>
  <c r="AL92" i="11"/>
  <c r="AM92" i="11"/>
  <c r="AO92" i="11"/>
  <c r="AK93" i="11"/>
  <c r="AL93" i="11"/>
  <c r="AM93" i="11"/>
  <c r="AO93" i="11"/>
  <c r="AK94" i="11"/>
  <c r="AM94" i="11"/>
  <c r="AO94" i="11"/>
  <c r="AK95" i="11"/>
  <c r="AL95" i="11"/>
  <c r="AM95" i="11"/>
  <c r="AO95" i="11"/>
  <c r="AK96" i="11"/>
  <c r="AM96" i="11"/>
  <c r="AO96" i="11"/>
  <c r="AJ97" i="11"/>
  <c r="AK97" i="11"/>
  <c r="AL97" i="11"/>
  <c r="AM97" i="11"/>
  <c r="AN97" i="11"/>
  <c r="AO97" i="11"/>
  <c r="AK100" i="11"/>
  <c r="AL100" i="11"/>
  <c r="AM100" i="11"/>
  <c r="AO100" i="11"/>
  <c r="AK101" i="11"/>
  <c r="AL101" i="11"/>
  <c r="AM101" i="11"/>
  <c r="AO101" i="11"/>
  <c r="AK102" i="11"/>
  <c r="AL102" i="11"/>
  <c r="AM102" i="11"/>
  <c r="AO102" i="11"/>
  <c r="AK103" i="11"/>
  <c r="AL103" i="11"/>
  <c r="AM103" i="11"/>
  <c r="AO103" i="11"/>
  <c r="AK104" i="11"/>
  <c r="AL104" i="11"/>
  <c r="AM104" i="11"/>
  <c r="AO104" i="11"/>
  <c r="AK105" i="11"/>
  <c r="AL105" i="11"/>
  <c r="AM105" i="11"/>
  <c r="AO105" i="11"/>
  <c r="AK106" i="11"/>
  <c r="AL106" i="11"/>
  <c r="AM106" i="11"/>
  <c r="AO106" i="11"/>
  <c r="AK107" i="11"/>
  <c r="AL107" i="11"/>
  <c r="AM107" i="11"/>
  <c r="AO107" i="11"/>
  <c r="AJ108" i="11"/>
  <c r="AN108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L161" i="11"/>
  <c r="AN161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O5" i="11"/>
  <c r="AN5" i="11"/>
  <c r="AM5" i="11"/>
  <c r="AL5" i="11"/>
  <c r="AK5" i="11"/>
  <c r="AJ5" i="11"/>
  <c r="AF85" i="11" l="1"/>
  <c r="AF162" i="11" l="1"/>
  <c r="AF140" i="11"/>
  <c r="AG106" i="11"/>
  <c r="AL108" i="11"/>
  <c r="AG96" i="11"/>
  <c r="AG94" i="11"/>
  <c r="AG93" i="11"/>
  <c r="AF52" i="11"/>
  <c r="AF20" i="11"/>
  <c r="AF183" i="11" l="1"/>
  <c r="AL183" i="11" s="1"/>
  <c r="AL162" i="11"/>
  <c r="AF182" i="11"/>
  <c r="AH183" i="11" s="1"/>
  <c r="AF167" i="11"/>
  <c r="AF161" i="11"/>
  <c r="AH161" i="11" s="1"/>
  <c r="AF146" i="11"/>
  <c r="AH146" i="11" s="1"/>
  <c r="AF115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6" i="11"/>
  <c r="AH166" i="11"/>
  <c r="AI165" i="11"/>
  <c r="AH165" i="11"/>
  <c r="AI160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1" i="11"/>
  <c r="AH151" i="11"/>
  <c r="AI150" i="11"/>
  <c r="AH150" i="11"/>
  <c r="AI145" i="11"/>
  <c r="AH145" i="11"/>
  <c r="AI144" i="11"/>
  <c r="AH144" i="11"/>
  <c r="AI143" i="11"/>
  <c r="AH143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AN94" i="11" l="1"/>
  <c r="AJ94" i="11"/>
  <c r="AJ91" i="11"/>
  <c r="AN91" i="11"/>
  <c r="AJ92" i="11"/>
  <c r="AN92" i="11"/>
  <c r="AN102" i="11"/>
  <c r="AJ102" i="11"/>
  <c r="AN106" i="11"/>
  <c r="AJ106" i="11"/>
  <c r="AJ104" i="11"/>
  <c r="AN104" i="11"/>
  <c r="AN105" i="11"/>
  <c r="AJ105" i="11"/>
  <c r="AJ100" i="11"/>
  <c r="AN100" i="11"/>
  <c r="AJ95" i="11"/>
  <c r="AN95" i="11"/>
  <c r="AJ101" i="11"/>
  <c r="AN101" i="11"/>
  <c r="AJ93" i="11"/>
  <c r="AN93" i="11"/>
  <c r="AJ103" i="11"/>
  <c r="AN103" i="11"/>
  <c r="AJ107" i="11"/>
  <c r="AN107" i="11"/>
  <c r="AN90" i="11"/>
  <c r="AJ90" i="11"/>
  <c r="AN96" i="11"/>
  <c r="AJ96" i="11"/>
  <c r="AN89" i="11"/>
  <c r="AJ89" i="11"/>
  <c r="AJ183" i="11"/>
  <c r="AN183" i="11"/>
  <c r="AH182" i="11"/>
  <c r="AH162" i="11"/>
  <c r="L97" i="9"/>
  <c r="K97" i="9"/>
  <c r="I97" i="9"/>
  <c r="AJ162" i="11" l="1"/>
  <c r="AN162" i="11"/>
  <c r="L106" i="9"/>
  <c r="K106" i="9"/>
  <c r="L94" i="9" l="1"/>
  <c r="K94" i="9"/>
  <c r="L95" i="9" l="1"/>
  <c r="K95" i="9"/>
  <c r="I95" i="9"/>
  <c r="D187" i="9" l="1"/>
  <c r="D170" i="9"/>
  <c r="D162" i="9"/>
  <c r="D147" i="9"/>
  <c r="D141" i="9"/>
  <c r="D115" i="9"/>
  <c r="G106" i="9"/>
  <c r="F106" i="9"/>
  <c r="G97" i="9"/>
  <c r="F97" i="9"/>
  <c r="G95" i="9"/>
  <c r="F95" i="9"/>
  <c r="G94" i="9"/>
  <c r="F94" i="9"/>
  <c r="D97" i="9"/>
  <c r="D95" i="9"/>
  <c r="D108" i="9" s="1"/>
  <c r="D86" i="9"/>
  <c r="D53" i="9"/>
  <c r="D21" i="9"/>
  <c r="D188" i="9" l="1"/>
  <c r="D163" i="9"/>
  <c r="AB182" i="11"/>
  <c r="AB167" i="11"/>
  <c r="AB85" i="11"/>
  <c r="AE83" i="11"/>
  <c r="AD83" i="11"/>
  <c r="AA83" i="11"/>
  <c r="Z83" i="11"/>
  <c r="W83" i="11"/>
  <c r="V83" i="11"/>
  <c r="S83" i="11"/>
  <c r="R83" i="11"/>
  <c r="O83" i="11"/>
  <c r="N83" i="11"/>
  <c r="K83" i="11"/>
  <c r="J83" i="11"/>
  <c r="G83" i="11"/>
  <c r="F83" i="11"/>
  <c r="AB161" i="11"/>
  <c r="AB146" i="11"/>
  <c r="AB140" i="11"/>
  <c r="AB115" i="11"/>
  <c r="AC106" i="11"/>
  <c r="AE106" i="11" s="1"/>
  <c r="AC97" i="11"/>
  <c r="AC95" i="11"/>
  <c r="AE95" i="11" s="1"/>
  <c r="AC94" i="11"/>
  <c r="AB97" i="11"/>
  <c r="AB95" i="11"/>
  <c r="AB52" i="11"/>
  <c r="AB20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6" i="11"/>
  <c r="AD166" i="11"/>
  <c r="AE165" i="11"/>
  <c r="AD165" i="11"/>
  <c r="AE160" i="11"/>
  <c r="AD160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1" i="11"/>
  <c r="AD151" i="11"/>
  <c r="AE150" i="11"/>
  <c r="AD150" i="11"/>
  <c r="AE145" i="11"/>
  <c r="AD145" i="11"/>
  <c r="AE144" i="11"/>
  <c r="AD144" i="11"/>
  <c r="AE143" i="11"/>
  <c r="AD143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07" i="11"/>
  <c r="AD107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6" i="11"/>
  <c r="AD96" i="11"/>
  <c r="AD95" i="11"/>
  <c r="AD94" i="11"/>
  <c r="AE93" i="11"/>
  <c r="AD93" i="11"/>
  <c r="AE92" i="11"/>
  <c r="AD92" i="11"/>
  <c r="AE91" i="11"/>
  <c r="AD91" i="11"/>
  <c r="AE90" i="11"/>
  <c r="AD90" i="11"/>
  <c r="AE89" i="11"/>
  <c r="AD89" i="11"/>
  <c r="AE84" i="11"/>
  <c r="AD84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08" i="11" l="1"/>
  <c r="AB162" i="11"/>
  <c r="P84" i="9"/>
  <c r="O84" i="9"/>
  <c r="N84" i="9"/>
  <c r="AB183" i="11" l="1"/>
  <c r="E84" i="9"/>
  <c r="X182" i="11" l="1"/>
  <c r="AD182" i="11" s="1"/>
  <c r="X167" i="11"/>
  <c r="X161" i="11"/>
  <c r="AD161" i="11" s="1"/>
  <c r="X146" i="11"/>
  <c r="AD146" i="11" s="1"/>
  <c r="X140" i="11"/>
  <c r="AD140" i="11" s="1"/>
  <c r="X115" i="11"/>
  <c r="Y97" i="11"/>
  <c r="AE97" i="11" s="1"/>
  <c r="Y94" i="11"/>
  <c r="AE94" i="11" s="1"/>
  <c r="X97" i="11"/>
  <c r="AD97" i="11" s="1"/>
  <c r="X85" i="11"/>
  <c r="AD85" i="11" s="1"/>
  <c r="X52" i="11"/>
  <c r="X20" i="11"/>
  <c r="AD20" i="11" s="1"/>
  <c r="AA138" i="11"/>
  <c r="Z138" i="11"/>
  <c r="W138" i="11"/>
  <c r="V138" i="11"/>
  <c r="S138" i="11"/>
  <c r="R138" i="11"/>
  <c r="O138" i="11"/>
  <c r="N138" i="11"/>
  <c r="K138" i="11"/>
  <c r="J138" i="11"/>
  <c r="G138" i="11"/>
  <c r="F138" i="11"/>
  <c r="AA159" i="11"/>
  <c r="Z159" i="11"/>
  <c r="W159" i="11"/>
  <c r="V159" i="11"/>
  <c r="S159" i="11"/>
  <c r="R159" i="11"/>
  <c r="O159" i="11"/>
  <c r="N159" i="11"/>
  <c r="K159" i="11"/>
  <c r="J159" i="11"/>
  <c r="G159" i="11"/>
  <c r="F159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6" i="11"/>
  <c r="Z166" i="11"/>
  <c r="AA165" i="11"/>
  <c r="Z165" i="11"/>
  <c r="AA160" i="11"/>
  <c r="Z160" i="11"/>
  <c r="AA158" i="11"/>
  <c r="Z158" i="11"/>
  <c r="AA157" i="11"/>
  <c r="Z157" i="11"/>
  <c r="AA156" i="11"/>
  <c r="Z156" i="11"/>
  <c r="AA155" i="11"/>
  <c r="Z155" i="11"/>
  <c r="AA154" i="11"/>
  <c r="Z154" i="11"/>
  <c r="AA151" i="11"/>
  <c r="Z151" i="11"/>
  <c r="AA150" i="11"/>
  <c r="Z150" i="11"/>
  <c r="AA145" i="11"/>
  <c r="Z145" i="11"/>
  <c r="AA144" i="11"/>
  <c r="Z144" i="11"/>
  <c r="AA143" i="11"/>
  <c r="Z143" i="11"/>
  <c r="AA139" i="11"/>
  <c r="Z139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4" i="11"/>
  <c r="Z84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7" i="11" l="1"/>
  <c r="AA97" i="11"/>
  <c r="X108" i="11"/>
  <c r="X162" i="11" s="1"/>
  <c r="AD115" i="11"/>
  <c r="AD52" i="11"/>
  <c r="AD162" i="11" l="1"/>
  <c r="X183" i="11"/>
  <c r="I147" i="9"/>
  <c r="I141" i="9"/>
  <c r="J127" i="9" s="1"/>
  <c r="I115" i="9"/>
  <c r="I108" i="9"/>
  <c r="I86" i="9"/>
  <c r="J84" i="9" s="1"/>
  <c r="I53" i="9"/>
  <c r="I21" i="9"/>
  <c r="AD183" i="11" l="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T182" i="11"/>
  <c r="Z182" i="11" s="1"/>
  <c r="T167" i="11"/>
  <c r="T161" i="11"/>
  <c r="Z161" i="11" s="1"/>
  <c r="T146" i="11"/>
  <c r="Z146" i="11" s="1"/>
  <c r="T140" i="11"/>
  <c r="Z140" i="11" s="1"/>
  <c r="T115" i="11"/>
  <c r="Z115" i="11" s="1"/>
  <c r="T108" i="11"/>
  <c r="T85" i="11"/>
  <c r="Z85" i="11" s="1"/>
  <c r="T52" i="11"/>
  <c r="Z52" i="11" s="1"/>
  <c r="T20" i="11"/>
  <c r="Z20" i="11" s="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6" i="11"/>
  <c r="V166" i="11"/>
  <c r="W165" i="11"/>
  <c r="V165" i="11"/>
  <c r="W160" i="11"/>
  <c r="V160" i="11"/>
  <c r="W158" i="11"/>
  <c r="V158" i="11"/>
  <c r="W157" i="11"/>
  <c r="V157" i="11"/>
  <c r="W156" i="11"/>
  <c r="V156" i="11"/>
  <c r="W155" i="11"/>
  <c r="V155" i="11"/>
  <c r="W154" i="11"/>
  <c r="V154" i="11"/>
  <c r="W151" i="11"/>
  <c r="V151" i="11"/>
  <c r="W150" i="11"/>
  <c r="V150" i="11"/>
  <c r="W145" i="11"/>
  <c r="V145" i="11"/>
  <c r="W144" i="11"/>
  <c r="V144" i="11"/>
  <c r="W143" i="11"/>
  <c r="V143" i="11"/>
  <c r="W139" i="11"/>
  <c r="V139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7" i="11"/>
  <c r="V97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4" i="11"/>
  <c r="V84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62" i="11" l="1"/>
  <c r="Z162" i="11" s="1"/>
  <c r="P182" i="11"/>
  <c r="V182" i="11" s="1"/>
  <c r="P167" i="11"/>
  <c r="P161" i="11"/>
  <c r="V161" i="11" s="1"/>
  <c r="P146" i="11"/>
  <c r="V146" i="11" s="1"/>
  <c r="P140" i="11"/>
  <c r="V140" i="11" s="1"/>
  <c r="P115" i="11"/>
  <c r="V115" i="11" s="1"/>
  <c r="P108" i="11"/>
  <c r="P85" i="11"/>
  <c r="V85" i="11" s="1"/>
  <c r="P52" i="11"/>
  <c r="V52" i="11" s="1"/>
  <c r="P20" i="11"/>
  <c r="V20" i="11" s="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6" i="11"/>
  <c r="R166" i="11"/>
  <c r="S165" i="11"/>
  <c r="R165" i="11"/>
  <c r="S160" i="11"/>
  <c r="R160" i="11"/>
  <c r="S158" i="11"/>
  <c r="R158" i="11"/>
  <c r="S157" i="11"/>
  <c r="R157" i="11"/>
  <c r="S156" i="11"/>
  <c r="R156" i="11"/>
  <c r="S155" i="11"/>
  <c r="R155" i="11"/>
  <c r="S154" i="11"/>
  <c r="R154" i="11"/>
  <c r="S151" i="11"/>
  <c r="R151" i="11"/>
  <c r="S150" i="11"/>
  <c r="R150" i="11"/>
  <c r="S145" i="11"/>
  <c r="R145" i="11"/>
  <c r="S144" i="11"/>
  <c r="R144" i="11"/>
  <c r="S143" i="11"/>
  <c r="R143" i="11"/>
  <c r="S139" i="11"/>
  <c r="R139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07" i="11"/>
  <c r="R107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7" i="11"/>
  <c r="R97" i="11"/>
  <c r="R94" i="11"/>
  <c r="S93" i="11"/>
  <c r="R93" i="11"/>
  <c r="S92" i="11"/>
  <c r="R92" i="11"/>
  <c r="S91" i="11"/>
  <c r="R91" i="11"/>
  <c r="S90" i="11"/>
  <c r="R90" i="11"/>
  <c r="S89" i="11"/>
  <c r="R89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I187" i="9"/>
  <c r="I170" i="9"/>
  <c r="I162" i="9"/>
  <c r="J139" i="9"/>
  <c r="T183" i="11" l="1"/>
  <c r="Z183" i="11" s="1"/>
  <c r="J160" i="9"/>
  <c r="I163" i="9"/>
  <c r="I188" i="9" s="1"/>
  <c r="P162" i="11"/>
  <c r="P183" i="11" s="1"/>
  <c r="V162" i="11" l="1"/>
  <c r="V183" i="11"/>
  <c r="L140" i="11"/>
  <c r="M106" i="11"/>
  <c r="S106" i="11" s="1"/>
  <c r="L106" i="11"/>
  <c r="M95" i="11"/>
  <c r="S95" i="11" s="1"/>
  <c r="M94" i="11"/>
  <c r="L95" i="11"/>
  <c r="R95" i="11" s="1"/>
  <c r="L85" i="11"/>
  <c r="R85" i="11" s="1"/>
  <c r="S94" i="11" l="1"/>
  <c r="L108" i="11"/>
  <c r="R106" i="11"/>
  <c r="R140" i="11"/>
  <c r="L182" i="11"/>
  <c r="L167" i="11"/>
  <c r="L161" i="11"/>
  <c r="L146" i="11"/>
  <c r="L115" i="11"/>
  <c r="L52" i="11"/>
  <c r="L20" i="11"/>
  <c r="R146" i="11" l="1"/>
  <c r="R161" i="11"/>
  <c r="R182" i="11"/>
  <c r="R115" i="11"/>
  <c r="R20" i="11"/>
  <c r="R52" i="11"/>
  <c r="L162" i="11"/>
  <c r="R162" i="11" s="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6" i="11"/>
  <c r="N166" i="11"/>
  <c r="O165" i="11"/>
  <c r="N165" i="11"/>
  <c r="O160" i="11"/>
  <c r="N160" i="11"/>
  <c r="O158" i="11"/>
  <c r="N158" i="11"/>
  <c r="O157" i="11"/>
  <c r="N157" i="11"/>
  <c r="O156" i="11"/>
  <c r="N156" i="11"/>
  <c r="O155" i="11"/>
  <c r="N155" i="11"/>
  <c r="O154" i="11"/>
  <c r="N154" i="11"/>
  <c r="O151" i="11"/>
  <c r="N151" i="11"/>
  <c r="O150" i="11"/>
  <c r="N150" i="11"/>
  <c r="O145" i="11"/>
  <c r="N145" i="11"/>
  <c r="O144" i="11"/>
  <c r="N144" i="11"/>
  <c r="O143" i="11"/>
  <c r="N143" i="11"/>
  <c r="O139" i="11"/>
  <c r="N139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7" i="11"/>
  <c r="N97" i="11"/>
  <c r="N94" i="11"/>
  <c r="O93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83" i="11" l="1"/>
  <c r="R183" i="11" l="1"/>
  <c r="H182" i="11"/>
  <c r="N182" i="11" s="1"/>
  <c r="H167" i="11"/>
  <c r="H161" i="11"/>
  <c r="H146" i="11"/>
  <c r="N146" i="11" s="1"/>
  <c r="H140" i="11"/>
  <c r="N140" i="11" s="1"/>
  <c r="H115" i="11"/>
  <c r="I95" i="11"/>
  <c r="I94" i="11"/>
  <c r="H95" i="11"/>
  <c r="N95" i="11" s="1"/>
  <c r="H85" i="11"/>
  <c r="N85" i="11" s="1"/>
  <c r="H52" i="11"/>
  <c r="N52" i="11" s="1"/>
  <c r="H20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6" i="11"/>
  <c r="J166" i="11"/>
  <c r="K165" i="11"/>
  <c r="J165" i="11"/>
  <c r="K160" i="11"/>
  <c r="J160" i="11"/>
  <c r="K158" i="11"/>
  <c r="J158" i="11"/>
  <c r="K157" i="11"/>
  <c r="J157" i="11"/>
  <c r="K156" i="11"/>
  <c r="J156" i="11"/>
  <c r="K155" i="11"/>
  <c r="J155" i="11"/>
  <c r="K154" i="11"/>
  <c r="J154" i="11"/>
  <c r="K151" i="11"/>
  <c r="J151" i="11"/>
  <c r="K150" i="11"/>
  <c r="J150" i="11"/>
  <c r="K145" i="11"/>
  <c r="J145" i="11"/>
  <c r="K144" i="11"/>
  <c r="J144" i="11"/>
  <c r="K143" i="11"/>
  <c r="J143" i="11"/>
  <c r="K139" i="11"/>
  <c r="J139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7" i="11"/>
  <c r="J97" i="11"/>
  <c r="J94" i="11"/>
  <c r="K93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08" i="11" l="1"/>
  <c r="H162" i="11" s="1"/>
  <c r="N162" i="11" s="1"/>
  <c r="O95" i="11"/>
  <c r="N115" i="11"/>
  <c r="N20" i="11"/>
  <c r="N161" i="11"/>
  <c r="K94" i="11"/>
  <c r="O94" i="11"/>
  <c r="H183" i="11" l="1"/>
  <c r="N183" i="11" s="1"/>
  <c r="P187" i="9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5" i="9" l="1"/>
  <c r="J184" i="9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J71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D182" i="11"/>
  <c r="D167" i="11"/>
  <c r="D161" i="11"/>
  <c r="D146" i="11"/>
  <c r="D140" i="11"/>
  <c r="D115" i="11"/>
  <c r="E95" i="11"/>
  <c r="D95" i="11"/>
  <c r="D85" i="11"/>
  <c r="D52" i="11"/>
  <c r="D20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6" i="11"/>
  <c r="F166" i="11"/>
  <c r="G165" i="11"/>
  <c r="F165" i="11"/>
  <c r="G160" i="11"/>
  <c r="F160" i="11"/>
  <c r="G158" i="11"/>
  <c r="F158" i="11"/>
  <c r="G157" i="11"/>
  <c r="F157" i="11"/>
  <c r="G156" i="11"/>
  <c r="F156" i="11"/>
  <c r="G155" i="11"/>
  <c r="F155" i="11"/>
  <c r="G154" i="11"/>
  <c r="F154" i="11"/>
  <c r="G151" i="11"/>
  <c r="F151" i="11"/>
  <c r="G150" i="11"/>
  <c r="F150" i="11"/>
  <c r="G145" i="11"/>
  <c r="F145" i="11"/>
  <c r="G144" i="11"/>
  <c r="F144" i="11"/>
  <c r="G143" i="11"/>
  <c r="F143" i="11"/>
  <c r="G139" i="11"/>
  <c r="F139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7" i="11"/>
  <c r="F97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J52" i="11" l="1"/>
  <c r="J85" i="11"/>
  <c r="J182" i="11"/>
  <c r="D108" i="11"/>
  <c r="D162" i="11" s="1"/>
  <c r="J95" i="11"/>
  <c r="G95" i="11"/>
  <c r="K95" i="11"/>
  <c r="J115" i="11"/>
  <c r="J140" i="11"/>
  <c r="J146" i="11"/>
  <c r="J20" i="11"/>
  <c r="J161" i="11"/>
  <c r="E141" i="9"/>
  <c r="E115" i="9"/>
  <c r="E147" i="9"/>
  <c r="E162" i="9"/>
  <c r="E53" i="9"/>
  <c r="E21" i="9"/>
  <c r="E86" i="9"/>
  <c r="E108" i="9"/>
  <c r="D183" i="11" l="1"/>
  <c r="J162" i="11"/>
  <c r="B182" i="11"/>
  <c r="B167" i="11"/>
  <c r="B161" i="11"/>
  <c r="B146" i="11"/>
  <c r="B140" i="11"/>
  <c r="B115" i="11"/>
  <c r="B108" i="11"/>
  <c r="B85" i="11"/>
  <c r="B52" i="11"/>
  <c r="B20" i="11"/>
  <c r="F146" i="11" l="1"/>
  <c r="F140" i="11"/>
  <c r="F161" i="11"/>
  <c r="F115" i="11"/>
  <c r="F20" i="11"/>
  <c r="F52" i="11"/>
  <c r="F182" i="11"/>
  <c r="F85" i="11"/>
  <c r="J183" i="11"/>
  <c r="B162" i="11"/>
  <c r="F162" i="11" l="1"/>
  <c r="B183" i="11"/>
  <c r="F183" i="11" l="1"/>
  <c r="K10" i="1" l="1"/>
  <c r="AT137" i="11" l="1"/>
  <c r="AT132" i="11"/>
  <c r="AQ132" i="11"/>
  <c r="AS132" i="11" s="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Q121" i="11"/>
  <c r="AQ137" i="11" s="1"/>
  <c r="AS137" i="11" s="1"/>
  <c r="AT120" i="11"/>
  <c r="AQ120" i="11"/>
  <c r="AS120" i="11" s="1"/>
  <c r="AT116" i="11"/>
  <c r="AS116" i="11"/>
  <c r="AT115" i="11"/>
  <c r="AS115" i="11"/>
  <c r="AT114" i="11"/>
  <c r="AS114" i="11"/>
  <c r="AT113" i="11"/>
  <c r="AS113" i="11"/>
  <c r="AT112" i="11"/>
  <c r="AS112" i="11"/>
  <c r="AT111" i="11"/>
  <c r="AS111" i="11"/>
  <c r="AT110" i="11"/>
  <c r="AQ110" i="11"/>
  <c r="AS110" i="11" s="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1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<sst xmlns="http://schemas.openxmlformats.org/spreadsheetml/2006/main" count="704" uniqueCount="283">
  <si>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</si>
  <si>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</si>
  <si>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</si>
  <si>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</si>
  <si>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</si>
  <si>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</si>
  <si>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</si>
  <si>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</si>
  <si>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</si>
  <si>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</si>
  <si>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</si>
  <si>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</si>
  <si>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</si>
  <si>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</si>
  <si>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</si>
  <si>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</si>
  <si>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</si>
  <si>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</si>
  <si>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</si>
  <si>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</si>
  <si>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</si>
  <si>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</si>
  <si>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</si>
  <si>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</si>
  <si>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</si>
  <si>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</si>
  <si>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</si>
  <si>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</si>
  <si>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</si>
  <si>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</si>
  <si>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</si>
  <si>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</si>
  <si>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</si>
  <si>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</si>
  <si>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</si>
  <si>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</si>
  <si>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</si>
  <si>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</si>
  <si>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</si>
  <si>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</si>
  <si>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</si>
  <si>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</si>
  <si>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</si>
  <si>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</si>
  <si>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</si>
  <si>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</si>
  <si>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</si>
  <si>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</si>
  <si>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</si>
  <si>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</si>
  <si>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</si>
  <si>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</si>
  <si>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</si>
  <si>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</si>
  <si>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</si>
  <si>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</si>
  <si>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</si>
  <si>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</si>
  <si>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</si>
  <si>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</si>
  <si>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</si>
  <si>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</si>
  <si>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</si>
  <si>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</si>
  <si>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</si>
  <si>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</si>
  <si>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</si>
  <si>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</si>
  <si>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</si>
  <si>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</si>
  <si>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</si>
  <si>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</si>
  <si>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</si>
  <si>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</si>
  <si>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</si>
  <si>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</si>
  <si>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</si>
  <si>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</si>
  <si>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</si>
  <si>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</si>
  <si>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</si>
  <si>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</si>
  <si>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</si>
  <si>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</si>
  <si>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</si>
  <si>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</si>
  <si>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</si>
  <si>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</si>
  <si>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</si>
  <si>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</si>
  <si>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</si>
  <si>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</si>
  <si>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</si>
  <si>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</si>
  <si>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</si>
  <si>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</si>
  <si>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</si>
  <si>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</si>
  <si>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</si>
  <si>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</si>
  <si>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</si>
  <si>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</si>
  <si>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</si>
  <si>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</si>
  <si>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</si>
  <si>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</si>
  <si>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</si>
  <si>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</si>
  <si>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</si>
  <si>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</si>
  <si>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</si>
  <si>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</si>
  <si>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</si>
  <si>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</si>
  <si>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</si>
  <si>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</si>
  <si>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</si>
  <si>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</si>
  <si>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</si>
  <si>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</si>
  <si>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</si>
  <si>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</si>
  <si>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</si>
  <si>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</si>
  <si>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</si>
  <si>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</si>
  <si>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</si>
  <si>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</si>
  <si>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</si>
  <si>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</si>
  <si>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</si>
  <si>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</si>
  <si>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</si>
  <si>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</si>
  <si>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</si>
  <si>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</si>
  <si>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</si>
  <si>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</si>
  <si>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</si>
  <si>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</si>
  <si>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</si>
  <si>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</si>
  <si>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</si>
  <si>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</si>
  <si>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</si>
  <si>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</si>
  <si>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</si>
  <si>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</si>
  <si>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</si>
  <si>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</si>
  <si>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</si>
  <si>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</si>
  <si>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</si>
  <si>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</si>
  <si>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</si>
  <si>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</si>
  <si>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</si>
  <si>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</si>
  <si>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</si>
  <si>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</si>
  <si>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</si>
  <si>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</si>
  <si>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</si>
  <si>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</si>
  <si>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</si>
  <si>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</si>
  <si>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</si>
  <si>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</si>
  <si>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</si>
  <si>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</si>
  <si>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</si>
  <si>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</si>
  <si>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</si>
  <si>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</si>
  <si>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</si>
  <si>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</si>
  <si>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</si>
  <si>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</si>
  <si>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</si>
  <si>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</si>
  <si>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</si>
  <si>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</si>
  <si>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</si>
  <si>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</si>
  <si>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</si>
  <si>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</si>
  <si>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</si>
  <si>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</si>
  <si>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</si>
  <si>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</si>
  <si>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</si>
  <si>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</si>
  <si>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</si>
  <si>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</si>
  <si>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</si>
  <si>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</si>
  <si>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</si>
  <si>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</si>
  <si>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</si>
  <si>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</si>
  <si>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</si>
  <si>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</si>
  <si>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</si>
  <si>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</si>
  <si>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</si>
  <si>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</si>
  <si>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</si>
  <si>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</si>
  <si>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</si>
  <si>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</si>
  <si>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</si>
  <si>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</si>
  <si>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</si>
  <si>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</si>
  <si>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</si>
  <si>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</si>
  <si>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</si>
  <si>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</si>
  <si>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</si>
  <si>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</si>
  <si>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</si>
  <si>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</si>
  <si>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</si>
  <si>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</si>
  <si>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</si>
  <si>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</si>
  <si>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</si>
  <si>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</si>
  <si>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</si>
  <si>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</si>
  <si>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</si>
  <si>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</si>
  <si>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</si>
  <si>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</si>
  <si>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</si>
  <si>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</si>
  <si>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</si>
  <si>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</si>
  <si>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</si>
  <si>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</si>
  <si>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</si>
  <si>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</si>
  <si>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</si>
  <si>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</si>
  <si>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</si>
  <si>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</si>
  <si>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</si>
  <si>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</si>
  <si>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</si>
  <si>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</si>
  <si>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</si>
  <si>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</si>
  <si>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</si>
  <si>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</si>
  <si>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</si>
  <si>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</si>
  <si>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</si>
  <si>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</si>
  <si>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</si>
  <si>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</si>
  <si>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NAV and Unit Price as at Week Ended July 29, 2022</t>
  </si>
  <si>
    <t>Nigeria Bond Fund</t>
  </si>
  <si>
    <t>NAV and Unit Price as at Week Ended August 5, 2022</t>
  </si>
  <si>
    <t>Women's Balanced Fund</t>
  </si>
  <si>
    <t>NAV and Unit Price as at Week Ended August 12, 2022</t>
  </si>
  <si>
    <t>NAV and Unit Price as at Week Ended August 19, 2022</t>
  </si>
  <si>
    <t>NAV and Unit Price as at Week Ended August 26, 2022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</si>
  <si>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</si>
  <si>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</si>
  <si>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</si>
  <si>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</si>
  <si>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</si>
  <si>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</si>
  <si>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NAV, Unit Price and Yield as at Week Ended September 16, 2022</t>
  </si>
  <si>
    <t>5,50%</t>
  </si>
  <si>
    <t>DLM Asset Management Limited</t>
  </si>
  <si>
    <t>DLM Fixed Income Fund</t>
  </si>
  <si>
    <t>NAV and Unit Price as at Week Ended September 16, 2022</t>
  </si>
  <si>
    <t>NET ASSET VALUES AND UNIT PRICES OF COLLECTIVE INVESTMENT SCHEMES AS AT WEEK ENDED SEPTEMBER 23, 2022</t>
  </si>
  <si>
    <t>NAV, Unit Price and Yield as at Week Ended September 23, 2022</t>
  </si>
  <si>
    <t>FBN Dollar Fund (Retail)</t>
  </si>
  <si>
    <t>NAV and Unit Price as at Week Ended September 23, 2022</t>
  </si>
  <si>
    <t>The chart above shows that Money Market Fund category has 40.49% share of the Total NAV, followed by Bond/Fixed Income Fund with 27.58%, Dollar Fund (Eurobonds and Fixed Income) at 23.80%, Real Estate Investment Trust at 3.26%.  Next is Balanced Fund at 2.16%, Shari'ah Compliant Fund at 1.39%, Equity Fund at 1.12%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</si>
</sst>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3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23RD SEPTEMBER,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15719933438.066843</c:v>
                </c:pt>
                <c:pt idx="1">
                  <c:v>560416912387.12427</c:v>
                </c:pt>
                <c:pt idx="2">
                  <c:v>389598069643.7901</c:v>
                </c:pt>
                <c:pt idx="3">
                  <c:v>322698733194.35699</c:v>
                </c:pt>
                <c:pt idx="4">
                  <c:v>45768635331.299995</c:v>
                </c:pt>
                <c:pt idx="5">
                  <c:v>30361631677.880428</c:v>
                </c:pt>
                <c:pt idx="6">
                  <c:v>2901478268.02</c:v>
                </c:pt>
                <c:pt idx="7">
                  <c:v>19395987419.510006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23,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1361287846585.135</c:v>
                </c:pt>
                <c:pt idx="1">
                  <c:v>1357530440198.7773</c:v>
                </c:pt>
                <c:pt idx="2">
                  <c:v>1354839896396.1873</c:v>
                </c:pt>
                <c:pt idx="3">
                  <c:v>1354447910964.3608</c:v>
                </c:pt>
                <c:pt idx="4">
                  <c:v>1354815104748.7344</c:v>
                </c:pt>
                <c:pt idx="5">
                  <c:v>1389466147517.0203</c:v>
                </c:pt>
                <c:pt idx="6">
                  <c:v>1386861381360.0486</c:v>
                </c:pt>
                <c:pt idx="7">
                  <c:v>1402709351821.3696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23,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19051145897.050003</c:v>
                </c:pt>
                <c:pt idx="1">
                  <c:v>19597069149.200001</c:v>
                </c:pt>
                <c:pt idx="2">
                  <c:v>19550418879.84</c:v>
                </c:pt>
                <c:pt idx="3">
                  <c:v>19445547359.999996</c:v>
                </c:pt>
                <c:pt idx="4">
                  <c:v>19473127779.550003</c:v>
                </c:pt>
                <c:pt idx="5">
                  <c:v>19694384377.68</c:v>
                </c:pt>
                <c:pt idx="6">
                  <c:v>19590844185.959999</c:v>
                </c:pt>
                <c:pt idx="7">
                  <c:v>19395987419.510006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2915757687.5799999</c:v>
                </c:pt>
                <c:pt idx="1">
                  <c:v>2971286714.0200005</c:v>
                </c:pt>
                <c:pt idx="2">
                  <c:v>2938131653.8099999</c:v>
                </c:pt>
                <c:pt idx="3">
                  <c:v>2935166933.5300002</c:v>
                </c:pt>
                <c:pt idx="4">
                  <c:v>2915540942.4400001</c:v>
                </c:pt>
                <c:pt idx="5">
                  <c:v>2917595662.6400003</c:v>
                </c:pt>
                <c:pt idx="6">
                  <c:v>2906435066.7399998</c:v>
                </c:pt>
                <c:pt idx="7">
                  <c:v>2901478268.02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30940700501.965412</c:v>
                </c:pt>
                <c:pt idx="1">
                  <c:v>30472557519.299999</c:v>
                </c:pt>
                <c:pt idx="2">
                  <c:v>30371501596.309998</c:v>
                </c:pt>
                <c:pt idx="3">
                  <c:v>30067800514.448967</c:v>
                </c:pt>
                <c:pt idx="4">
                  <c:v>29974578556.877918</c:v>
                </c:pt>
                <c:pt idx="5">
                  <c:v>30330869358.649483</c:v>
                </c:pt>
                <c:pt idx="6">
                  <c:v>30447741959.920101</c:v>
                </c:pt>
                <c:pt idx="7">
                  <c:v>30361631677.880428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16084364796.91</c:v>
                </c:pt>
                <c:pt idx="1">
                  <c:v>16283623731.59</c:v>
                </c:pt>
                <c:pt idx="2">
                  <c:v>16049119134.021357</c:v>
                </c:pt>
                <c:pt idx="3">
                  <c:v>15786323004.99</c:v>
                </c:pt>
                <c:pt idx="4">
                  <c:v>15666931216.521296</c:v>
                </c:pt>
                <c:pt idx="5">
                  <c:v>15816754624.92</c:v>
                </c:pt>
                <c:pt idx="6">
                  <c:v>15846536125.77</c:v>
                </c:pt>
                <c:pt idx="7">
                  <c:v>15719933438.066843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45545162423.899994</c:v>
                </c:pt>
                <c:pt idx="1">
                  <c:v>45678654848.360001</c:v>
                </c:pt>
                <c:pt idx="2">
                  <c:v>45654563105.110001</c:v>
                </c:pt>
                <c:pt idx="3">
                  <c:v>45657376998.610001</c:v>
                </c:pt>
                <c:pt idx="4">
                  <c:v>45694346619.779999</c:v>
                </c:pt>
                <c:pt idx="5">
                  <c:v>45691096677.059998</c:v>
                </c:pt>
                <c:pt idx="6">
                  <c:v>45741836714.209999</c:v>
                </c:pt>
                <c:pt idx="7">
                  <c:v>45768635331.299995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44771</c:v>
                </c:pt>
                <c:pt idx="1">
                  <c:v>44778</c:v>
                </c:pt>
                <c:pt idx="2">
                  <c:v>44785</c:v>
                </c:pt>
                <c:pt idx="3">
                  <c:v>44792</c:v>
                </c:pt>
                <c:pt idx="4">
                  <c:v>44799</c:v>
                </c:pt>
                <c:pt idx="5">
                  <c:v>44806</c:v>
                </c:pt>
                <c:pt idx="6">
                  <c:v>44813</c:v>
                </c:pt>
                <c:pt idx="7">
                  <c:v>44820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560569590192.58362</c:v>
                </c:pt>
                <c:pt idx="1">
                  <c:v>551230671335.81995</c:v>
                </c:pt>
                <c:pt idx="2">
                  <c:v>547706145941.57227</c:v>
                </c:pt>
                <c:pt idx="3">
                  <c:v>546242323998.96411</c:v>
                </c:pt>
                <c:pt idx="4">
                  <c:v>545745234828.08026</c:v>
                </c:pt>
                <c:pt idx="5">
                  <c:v>546588410559.36597</c:v>
                </c:pt>
                <c:pt idx="6">
                  <c:v>560847618230.86023</c:v>
                </c:pt>
                <c:pt idx="7">
                  <c:v>560416912387.12427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44771</c:v>
                </c:pt>
                <c:pt idx="1">
                  <c:v>44778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401656430180.65002</c:v>
                </c:pt>
                <c:pt idx="1">
                  <c:v>398531410563.27002</c:v>
                </c:pt>
                <c:pt idx="2">
                  <c:v>395302561792.70007</c:v>
                </c:pt>
                <c:pt idx="3">
                  <c:v>395707850511.97992</c:v>
                </c:pt>
                <c:pt idx="4">
                  <c:v>395893647776.41229</c:v>
                </c:pt>
                <c:pt idx="5">
                  <c:v>393057479858.37988</c:v>
                </c:pt>
                <c:pt idx="6">
                  <c:v>391826846581.89001</c:v>
                </c:pt>
                <c:pt idx="7">
                  <c:v>389598069643.7901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292530418732.27576</c:v>
                </c:pt>
                <c:pt idx="1">
                  <c:v>296522572723.57489</c:v>
                </c:pt>
                <c:pt idx="2">
                  <c:v>299957998095.41321</c:v>
                </c:pt>
                <c:pt idx="3">
                  <c:v>298997507073.664</c:v>
                </c:pt>
                <c:pt idx="4">
                  <c:v>299084503244.69897</c:v>
                </c:pt>
                <c:pt idx="5">
                  <c:v>300718513630.03925</c:v>
                </c:pt>
                <c:pt idx="6">
                  <c:v>322258288651.66992</c:v>
                </c:pt>
                <c:pt idx="7">
                  <c:v>322698733194.35699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53" t="s">
        <v>278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5"/>
      <c r="Q1" s="135"/>
      <c r="R1" s="336"/>
      <c r="S1" s="138"/>
    </row>
    <row r="2" spans="1:24" s="137" customFormat="1" ht="12.95" customHeight="1">
      <c r="A2" s="282"/>
      <c r="B2" s="283"/>
      <c r="C2" s="283"/>
      <c r="D2" s="462" t="s">
        <v>273</v>
      </c>
      <c r="E2" s="462"/>
      <c r="F2" s="462"/>
      <c r="G2" s="462"/>
      <c r="H2" s="462"/>
      <c r="I2" s="462" t="s">
        <v>279</v>
      </c>
      <c r="J2" s="462"/>
      <c r="K2" s="462"/>
      <c r="L2" s="462"/>
      <c r="M2" s="462"/>
      <c r="N2" s="463" t="s">
        <v>69</v>
      </c>
      <c r="O2" s="464"/>
      <c r="P2" s="356" t="s">
        <v>243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215</v>
      </c>
      <c r="C3" s="343" t="s">
        <v>3</v>
      </c>
      <c r="D3" s="344" t="s">
        <v>225</v>
      </c>
      <c r="E3" s="345" t="s">
        <v>68</v>
      </c>
      <c r="F3" s="345" t="s">
        <v>240</v>
      </c>
      <c r="G3" s="345" t="s">
        <v>241</v>
      </c>
      <c r="H3" s="346" t="s">
        <v>242</v>
      </c>
      <c r="I3" s="347" t="s">
        <v>225</v>
      </c>
      <c r="J3" s="345" t="s">
        <v>68</v>
      </c>
      <c r="K3" s="345" t="s">
        <v>240</v>
      </c>
      <c r="L3" s="345" t="s">
        <v>241</v>
      </c>
      <c r="M3" s="345" t="s">
        <v>242</v>
      </c>
      <c r="N3" s="348" t="s">
        <v>226</v>
      </c>
      <c r="O3" s="349" t="s">
        <v>130</v>
      </c>
      <c r="P3" s="350" t="s">
        <v>242</v>
      </c>
      <c r="Q3" s="135"/>
      <c r="R3" s="336"/>
      <c r="S3" s="138"/>
    </row>
    <row r="4" spans="1:24" s="137" customFormat="1" ht="5.25" customHeight="1">
      <c r="A4" s="465"/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7"/>
      <c r="Q4" s="135"/>
      <c r="R4" s="336"/>
      <c r="S4" s="138"/>
    </row>
    <row r="5" spans="1:24" s="137" customFormat="1" ht="12.95" customHeight="1">
      <c r="A5" s="468" t="s">
        <v>0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70"/>
      <c r="Q5" s="135"/>
      <c r="R5" s="336"/>
      <c r="S5" s="138"/>
    </row>
    <row r="6" spans="1:24" s="137" customFormat="1" ht="12.95" customHeight="1">
      <c r="A6" s="447">
        <v>1</v>
      </c>
      <c r="B6" s="448" t="s">
        <v>6</v>
      </c>
      <c r="C6" s="449" t="s">
        <v>253</v>
      </c>
      <c r="D6" s="430">
        <v>7010075196.71</v>
      </c>
      <c r="E6" s="219">
        <f t="shared" ref="E6:E20" si="0">(D6/$D$21)</f>
        <v>0.44593542487493276</v>
      </c>
      <c r="F6" s="429">
        <v>11690.11</v>
      </c>
      <c r="G6" s="429">
        <v>11848.07</v>
      </c>
      <c r="H6" s="438">
        <v>8.4599999999999995E-2</v>
      </c>
      <c r="I6" s="430">
        <v>7007549850.9300003</v>
      </c>
      <c r="J6" s="219">
        <f t="shared" ref="J6:J19" si="1">(I6/$I$21)</f>
        <v>0.44707778406926274</v>
      </c>
      <c r="K6" s="429">
        <v>11706.01</v>
      </c>
      <c r="L6" s="429">
        <v>11864.65</v>
      </c>
      <c r="M6" s="370">
        <v>8.4599999999999995E-2</v>
      </c>
      <c r="N6" s="85">
        <f>((I6-D6)/D6)</f>
        <v>-3.6024517699680879E-4</v>
      </c>
      <c r="O6" s="85">
        <f t="shared" ref="O6:O20" si="2">((L6-G6)/G6)</f>
        <v>1.3993840346993162E-3</v>
      </c>
      <c r="P6" s="257">
        <f>M6-H6</f>
        <v>0</v>
      </c>
      <c r="Q6" s="135"/>
      <c r="R6" s="336"/>
      <c r="S6" s="138"/>
    </row>
    <row r="7" spans="1:24" s="137" customFormat="1" ht="12.95" customHeight="1">
      <c r="A7" s="447">
        <v>2</v>
      </c>
      <c r="B7" s="448" t="s">
        <v>145</v>
      </c>
      <c r="C7" s="449" t="s">
        <v>50</v>
      </c>
      <c r="D7" s="430">
        <v>936650944.92999995</v>
      </c>
      <c r="E7" s="219">
        <f t="shared" si="0"/>
        <v>5.9583645733628787E-2</v>
      </c>
      <c r="F7" s="372">
        <v>1.87</v>
      </c>
      <c r="G7" s="429">
        <v>1.91</v>
      </c>
      <c r="H7" s="438">
        <v>8.72E-2</v>
      </c>
      <c r="I7" s="430">
        <v>929353461.14999998</v>
      </c>
      <c r="J7" s="219">
        <f t="shared" si="1"/>
        <v>5.9292234071356607E-2</v>
      </c>
      <c r="K7" s="372">
        <v>1.86</v>
      </c>
      <c r="L7" s="368">
        <v>1.89</v>
      </c>
      <c r="M7" s="370">
        <v>7.8700000000000006E-2</v>
      </c>
      <c r="N7" s="85">
        <f>((I7-D7)/D7)</f>
        <v>-7.7910387209883664E-3</v>
      </c>
      <c r="O7" s="85">
        <f t="shared" si="2"/>
        <v>-1.0471204188481685E-2</v>
      </c>
      <c r="P7" s="257">
        <f>M7-H7</f>
        <v>-8.4999999999999937E-3</v>
      </c>
      <c r="Q7" s="135"/>
      <c r="R7" s="336"/>
      <c r="S7" s="138"/>
    </row>
    <row r="8" spans="1:24" s="137" customFormat="1" ht="12.95" customHeight="1">
      <c r="A8" s="447">
        <v>3</v>
      </c>
      <c r="B8" s="448" t="s">
        <v>63</v>
      </c>
      <c r="C8" s="449" t="s">
        <v>12</v>
      </c>
      <c r="D8" s="430">
        <v>243863306.13</v>
      </c>
      <c r="E8" s="219">
        <f t="shared" si="0"/>
        <v>1.5512998645367614E-2</v>
      </c>
      <c r="F8" s="429">
        <v>122.52</v>
      </c>
      <c r="G8" s="429">
        <v>125.04</v>
      </c>
      <c r="H8" s="438">
        <v>2.0000000000000001E-4</v>
      </c>
      <c r="I8" s="430">
        <v>246479171.25</v>
      </c>
      <c r="J8" s="219">
        <f t="shared" si="1"/>
        <v>1.5725234075509839E-2</v>
      </c>
      <c r="K8" s="429">
        <v>123.83</v>
      </c>
      <c r="L8" s="368">
        <v>126.39</v>
      </c>
      <c r="M8" s="370">
        <v>1.06E-2</v>
      </c>
      <c r="N8" s="85">
        <f>((I8-D8)/D8)</f>
        <v>1.0726768046872641E-2</v>
      </c>
      <c r="O8" s="85">
        <f t="shared" si="2"/>
        <v>1.0796545105566173E-2</v>
      </c>
      <c r="P8" s="257">
        <f>M8-H8</f>
        <v>1.04E-2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7">
        <v>4</v>
      </c>
      <c r="B9" s="448" t="s">
        <v>13</v>
      </c>
      <c r="C9" s="449" t="s">
        <v>14</v>
      </c>
      <c r="D9" s="430">
        <v>703963673.5</v>
      </c>
      <c r="E9" s="219">
        <f t="shared" si="0"/>
        <v>4.4781593781771753E-2</v>
      </c>
      <c r="F9" s="429">
        <v>18.34</v>
      </c>
      <c r="G9" s="429">
        <v>18.68</v>
      </c>
      <c r="H9" s="438">
        <v>9.8599999999999993E-2</v>
      </c>
      <c r="I9" s="366">
        <v>703248565.20000005</v>
      </c>
      <c r="J9" s="219">
        <f t="shared" si="1"/>
        <v>4.4866867431243213E-2</v>
      </c>
      <c r="K9" s="368">
        <v>18.329999999999998</v>
      </c>
      <c r="L9" s="368">
        <v>18.66</v>
      </c>
      <c r="M9" s="370">
        <v>9.8599999999999993E-2</v>
      </c>
      <c r="N9" s="85">
        <f>((I9-D9)/D9)</f>
        <v>-1.0158312522641161E-3</v>
      </c>
      <c r="O9" s="85">
        <f t="shared" si="2"/>
        <v>-1.0706638115631465E-3</v>
      </c>
      <c r="P9" s="257">
        <f>M9-H9</f>
        <v>0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7">
        <v>5</v>
      </c>
      <c r="B10" s="448" t="s">
        <v>13</v>
      </c>
      <c r="C10" s="449" t="s">
        <v>18</v>
      </c>
      <c r="D10" s="430">
        <v>404358754.31</v>
      </c>
      <c r="E10" s="219">
        <f t="shared" si="0"/>
        <v>2.5722675983526681E-2</v>
      </c>
      <c r="F10" s="429">
        <v>188.66800000000001</v>
      </c>
      <c r="G10" s="429">
        <v>192.7638</v>
      </c>
      <c r="H10" s="438">
        <v>0.12609999999999999</v>
      </c>
      <c r="I10" s="430">
        <v>402311368.50999999</v>
      </c>
      <c r="J10" s="219">
        <f t="shared" si="1"/>
        <v>2.5667241613051506E-2</v>
      </c>
      <c r="K10" s="429">
        <v>187.71270000000001</v>
      </c>
      <c r="L10" s="429">
        <v>191.8982</v>
      </c>
      <c r="M10" s="370">
        <v>0.12039999999999999</v>
      </c>
      <c r="N10" s="134">
        <f>((I10-D10)/D10)</f>
        <v>-5.0632904028346864E-3</v>
      </c>
      <c r="O10" s="134">
        <f t="shared" si="2"/>
        <v>-4.4904696836231732E-3</v>
      </c>
      <c r="P10" s="257">
        <f t="shared" ref="P10:P21" si="3">M10-H10</f>
        <v>-5.6999999999999967E-3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7">
        <v>6</v>
      </c>
      <c r="B11" s="448" t="s">
        <v>46</v>
      </c>
      <c r="C11" s="448" t="s">
        <v>83</v>
      </c>
      <c r="D11" s="429">
        <v>1863952475.01</v>
      </c>
      <c r="E11" s="219">
        <f t="shared" si="0"/>
        <v>0.11857254245722934</v>
      </c>
      <c r="F11" s="429">
        <v>0.95220000000000005</v>
      </c>
      <c r="G11" s="369">
        <v>0.97470000000000001</v>
      </c>
      <c r="H11" s="438">
        <v>7.4700000000000003E-2</v>
      </c>
      <c r="I11" s="429">
        <v>1858923638.9400001</v>
      </c>
      <c r="J11" s="219">
        <f t="shared" si="1"/>
        <v>0.11859829454384388</v>
      </c>
      <c r="K11" s="429">
        <v>0.94969999999999999</v>
      </c>
      <c r="L11" s="369">
        <v>0.97209999999999996</v>
      </c>
      <c r="M11" s="370">
        <v>7.1999999999999995E-2</v>
      </c>
      <c r="N11" s="85">
        <f t="shared" ref="N11:N21" si="4">((I11-D11)/D11)</f>
        <v>-2.6979422154918158E-3</v>
      </c>
      <c r="O11" s="85">
        <f t="shared" si="2"/>
        <v>-2.6674874320304163E-3</v>
      </c>
      <c r="P11" s="257">
        <f t="shared" si="3"/>
        <v>-2.7000000000000079E-3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7">
        <v>7</v>
      </c>
      <c r="B12" s="448" t="s">
        <v>8</v>
      </c>
      <c r="C12" s="449" t="s">
        <v>15</v>
      </c>
      <c r="D12" s="429">
        <v>2259491402.2600002</v>
      </c>
      <c r="E12" s="219">
        <f t="shared" si="0"/>
        <v>0.14373415836408662</v>
      </c>
      <c r="F12" s="429">
        <v>21.154</v>
      </c>
      <c r="G12" s="429">
        <v>21.791799999999999</v>
      </c>
      <c r="H12" s="410">
        <v>7.2599999999999998E-2</v>
      </c>
      <c r="I12" s="429">
        <v>2232170117.79</v>
      </c>
      <c r="J12" s="219">
        <f t="shared" si="1"/>
        <v>0.14241121235758827</v>
      </c>
      <c r="K12" s="429">
        <v>20.918399999999998</v>
      </c>
      <c r="L12" s="429">
        <v>21.549099999999999</v>
      </c>
      <c r="M12" s="371">
        <v>-0.58069999999999999</v>
      </c>
      <c r="N12" s="85">
        <f t="shared" si="4"/>
        <v>-1.2091785099369191E-2</v>
      </c>
      <c r="O12" s="85">
        <f t="shared" si="2"/>
        <v>-1.1137216751255025E-2</v>
      </c>
      <c r="P12" s="257">
        <f t="shared" si="3"/>
        <v>-0.65329999999999999</v>
      </c>
      <c r="Q12" s="135"/>
      <c r="R12" s="169"/>
      <c r="S12" s="138"/>
    </row>
    <row r="13" spans="1:24" s="137" customFormat="1" ht="12.95" customHeight="1">
      <c r="A13" s="447">
        <v>8</v>
      </c>
      <c r="B13" s="448" t="s">
        <v>204</v>
      </c>
      <c r="C13" s="449" t="s">
        <v>59</v>
      </c>
      <c r="D13" s="429">
        <v>377086887.41000003</v>
      </c>
      <c r="E13" s="219">
        <f t="shared" si="0"/>
        <v>2.398781705378342E-2</v>
      </c>
      <c r="F13" s="429">
        <v>157.5</v>
      </c>
      <c r="G13" s="429">
        <v>159.61000000000001</v>
      </c>
      <c r="H13" s="438">
        <v>-1.54E-2</v>
      </c>
      <c r="I13" s="429">
        <v>378529022.16000003</v>
      </c>
      <c r="J13" s="219">
        <f t="shared" si="1"/>
        <v>2.4149941139660708E-2</v>
      </c>
      <c r="K13" s="429">
        <v>158.82</v>
      </c>
      <c r="L13" s="429">
        <v>160.94999999999999</v>
      </c>
      <c r="M13" s="438">
        <v>8.3999999999999995E-3</v>
      </c>
      <c r="N13" s="85">
        <f>((I13-D13)/D13)</f>
        <v>3.8244097001230168E-3</v>
      </c>
      <c r="O13" s="85">
        <f t="shared" si="2"/>
        <v>8.3954639433617868E-3</v>
      </c>
      <c r="P13" s="257">
        <f t="shared" si="3"/>
        <v>2.3800000000000002E-2</v>
      </c>
      <c r="Q13" s="135"/>
      <c r="R13" s="169"/>
      <c r="S13" s="138"/>
    </row>
    <row r="14" spans="1:24" s="137" customFormat="1" ht="12.95" customHeight="1">
      <c r="A14" s="447">
        <v>9</v>
      </c>
      <c r="B14" s="448" t="s">
        <v>61</v>
      </c>
      <c r="C14" s="449" t="s">
        <v>60</v>
      </c>
      <c r="D14" s="429">
        <v>275768273.75</v>
      </c>
      <c r="E14" s="219">
        <f t="shared" si="0"/>
        <v>1.7542585331958797E-2</v>
      </c>
      <c r="F14" s="429">
        <v>11.9778</v>
      </c>
      <c r="G14" s="429">
        <v>12.0633</v>
      </c>
      <c r="H14" s="438">
        <v>0.1079</v>
      </c>
      <c r="I14" s="365">
        <v>273975192.95999998</v>
      </c>
      <c r="J14" s="219">
        <f t="shared" si="1"/>
        <v>1.7479464971947301E-2</v>
      </c>
      <c r="K14" s="368">
        <v>11.898199999999999</v>
      </c>
      <c r="L14" s="368">
        <v>11.9887</v>
      </c>
      <c r="M14" s="370">
        <v>9.4E-2</v>
      </c>
      <c r="N14" s="85">
        <f t="shared" si="4"/>
        <v>-6.5021286372686712E-3</v>
      </c>
      <c r="O14" s="85">
        <f t="shared" si="2"/>
        <v>-6.1840458249401258E-3</v>
      </c>
      <c r="P14" s="257">
        <f t="shared" si="3"/>
        <v>-1.3899999999999996E-2</v>
      </c>
      <c r="Q14" s="135"/>
      <c r="R14" s="169"/>
      <c r="S14" s="174"/>
      <c r="T14" s="174"/>
    </row>
    <row r="15" spans="1:24" s="137" customFormat="1" ht="12.95" customHeight="1">
      <c r="A15" s="447">
        <v>10</v>
      </c>
      <c r="B15" s="448" t="s">
        <v>6</v>
      </c>
      <c r="C15" s="449" t="s">
        <v>74</v>
      </c>
      <c r="D15" s="430">
        <v>343535491.69</v>
      </c>
      <c r="E15" s="219">
        <f t="shared" si="0"/>
        <v>2.1853495311761718E-2</v>
      </c>
      <c r="F15" s="429">
        <v>3130.28</v>
      </c>
      <c r="G15" s="429">
        <v>3175.55</v>
      </c>
      <c r="H15" s="438">
        <v>0.11650000000000001</v>
      </c>
      <c r="I15" s="430">
        <v>344086318.43000001</v>
      </c>
      <c r="J15" s="219">
        <f t="shared" si="1"/>
        <v>2.1952515792922869E-2</v>
      </c>
      <c r="K15" s="429">
        <v>3135.33</v>
      </c>
      <c r="L15" s="429">
        <v>3180.63</v>
      </c>
      <c r="M15" s="370">
        <v>0.11409999999999999</v>
      </c>
      <c r="N15" s="85">
        <f t="shared" si="4"/>
        <v>1.6034056256902425E-3</v>
      </c>
      <c r="O15" s="85">
        <f t="shared" si="2"/>
        <v>1.5997228826502266E-3</v>
      </c>
      <c r="P15" s="257">
        <f t="shared" si="3"/>
        <v>-2.4000000000000132E-3</v>
      </c>
      <c r="Q15" s="135"/>
      <c r="R15" s="169"/>
      <c r="S15" s="175"/>
      <c r="T15" s="175"/>
    </row>
    <row r="16" spans="1:24" s="137" customFormat="1" ht="12.95" customHeight="1">
      <c r="A16" s="447">
        <v>11</v>
      </c>
      <c r="B16" s="448" t="s">
        <v>88</v>
      </c>
      <c r="C16" s="449" t="s">
        <v>89</v>
      </c>
      <c r="D16" s="430">
        <v>255709377.6768418</v>
      </c>
      <c r="E16" s="219">
        <f t="shared" si="0"/>
        <v>1.6266568728441615E-2</v>
      </c>
      <c r="F16" s="429">
        <v>141.33000000000001</v>
      </c>
      <c r="G16" s="429">
        <v>142.32</v>
      </c>
      <c r="H16" s="438">
        <v>6.2E-2</v>
      </c>
      <c r="I16" s="366">
        <v>253746713.24811855</v>
      </c>
      <c r="J16" s="219">
        <f t="shared" si="1"/>
        <v>1.6188899214005847E-2</v>
      </c>
      <c r="K16" s="368">
        <v>141.10620836667425</v>
      </c>
      <c r="L16" s="368">
        <v>142.09742106970157</v>
      </c>
      <c r="M16" s="370">
        <v>6.0342034556095436E-2</v>
      </c>
      <c r="N16" s="85">
        <f t="shared" si="4"/>
        <v>-7.6753713397386819E-3</v>
      </c>
      <c r="O16" s="85">
        <f t="shared" si="2"/>
        <v>-1.5639328997921961E-3</v>
      </c>
      <c r="P16" s="257">
        <f t="shared" si="3"/>
        <v>-1.6579654439045632E-3</v>
      </c>
      <c r="Q16" s="135"/>
      <c r="R16" s="169"/>
      <c r="S16" s="176"/>
      <c r="T16" s="176"/>
    </row>
    <row r="17" spans="1:23" s="137" customFormat="1" ht="12.95" customHeight="1">
      <c r="A17" s="447">
        <v>12</v>
      </c>
      <c r="B17" s="448" t="s">
        <v>53</v>
      </c>
      <c r="C17" s="449" t="s">
        <v>135</v>
      </c>
      <c r="D17" s="430">
        <v>321690731.18000001</v>
      </c>
      <c r="E17" s="219">
        <f t="shared" si="0"/>
        <v>2.0463873619274046E-2</v>
      </c>
      <c r="F17" s="429">
        <v>1.23</v>
      </c>
      <c r="G17" s="429">
        <v>1.27</v>
      </c>
      <c r="H17" s="438">
        <v>-2.3E-3</v>
      </c>
      <c r="I17" s="430">
        <v>318503556.08999997</v>
      </c>
      <c r="J17" s="219">
        <f t="shared" si="1"/>
        <v>2.0320349780458484E-2</v>
      </c>
      <c r="K17" s="368">
        <v>1.22</v>
      </c>
      <c r="L17" s="368">
        <v>1.26</v>
      </c>
      <c r="M17" s="370">
        <v>-8.8999999999999999E-3</v>
      </c>
      <c r="N17" s="85">
        <f t="shared" si="4"/>
        <v>-9.907575136868553E-3</v>
      </c>
      <c r="O17" s="85">
        <f t="shared" si="2"/>
        <v>-7.8740157480315029E-3</v>
      </c>
      <c r="P17" s="257">
        <f t="shared" si="3"/>
        <v>-6.6E-3</v>
      </c>
      <c r="Q17" s="135"/>
      <c r="R17" s="169"/>
      <c r="S17" s="175"/>
      <c r="T17" s="175"/>
    </row>
    <row r="18" spans="1:23" s="137" customFormat="1" ht="12.95" customHeight="1">
      <c r="A18" s="447">
        <v>13</v>
      </c>
      <c r="B18" s="448" t="s">
        <v>98</v>
      </c>
      <c r="C18" s="449" t="s">
        <v>138</v>
      </c>
      <c r="D18" s="429">
        <v>278757532.55000001</v>
      </c>
      <c r="E18" s="219">
        <f t="shared" si="0"/>
        <v>1.7732742549339965E-2</v>
      </c>
      <c r="F18" s="429">
        <v>1.417384</v>
      </c>
      <c r="G18" s="429">
        <v>1.4340710000000001</v>
      </c>
      <c r="H18" s="438">
        <v>-3.0000000000000001E-3</v>
      </c>
      <c r="I18" s="429">
        <v>278158883.69</v>
      </c>
      <c r="J18" s="219">
        <f t="shared" si="1"/>
        <v>1.7746382114256505E-2</v>
      </c>
      <c r="K18" s="429">
        <v>1.41</v>
      </c>
      <c r="L18" s="429">
        <v>1.43</v>
      </c>
      <c r="M18" s="370">
        <v>-2.5999999999999999E-3</v>
      </c>
      <c r="N18" s="85">
        <f t="shared" si="4"/>
        <v>-2.1475611960105013E-3</v>
      </c>
      <c r="O18" s="85">
        <f t="shared" si="2"/>
        <v>-2.8387715810445631E-3</v>
      </c>
      <c r="P18" s="257">
        <f t="shared" si="3"/>
        <v>4.0000000000000018E-4</v>
      </c>
      <c r="Q18" s="135"/>
      <c r="R18" s="169"/>
      <c r="S18" s="177"/>
      <c r="T18" s="177"/>
    </row>
    <row r="19" spans="1:23" s="137" customFormat="1" ht="12.95" customHeight="1">
      <c r="A19" s="447">
        <v>14</v>
      </c>
      <c r="B19" s="448" t="s">
        <v>148</v>
      </c>
      <c r="C19" s="449" t="s">
        <v>149</v>
      </c>
      <c r="D19" s="429">
        <v>421890663.69</v>
      </c>
      <c r="E19" s="219">
        <f t="shared" si="0"/>
        <v>2.6837942116749954E-2</v>
      </c>
      <c r="F19" s="429">
        <v>138.20599999999999</v>
      </c>
      <c r="G19" s="429">
        <v>139.75960000000001</v>
      </c>
      <c r="H19" s="438">
        <v>-2.895E-3</v>
      </c>
      <c r="I19" s="365">
        <v>423366223.30000001</v>
      </c>
      <c r="J19" s="219">
        <f t="shared" si="1"/>
        <v>2.7010529641486158E-2</v>
      </c>
      <c r="K19" s="368">
        <v>138.68819999999999</v>
      </c>
      <c r="L19" s="368">
        <v>140.24379999999999</v>
      </c>
      <c r="M19" s="370">
        <v>-3.0990000000000002E-3</v>
      </c>
      <c r="N19" s="85">
        <v>5.6480000000000002E-3</v>
      </c>
      <c r="O19" s="85">
        <f t="shared" si="2"/>
        <v>3.4645205052102829E-3</v>
      </c>
      <c r="P19" s="257">
        <f>M19-H19</f>
        <v>-2.0400000000000019E-4</v>
      </c>
      <c r="Q19" s="135"/>
      <c r="R19" s="367"/>
      <c r="S19" s="367"/>
      <c r="T19" s="177"/>
    </row>
    <row r="20" spans="1:23" s="137" customFormat="1" ht="12.95" customHeight="1">
      <c r="A20" s="447">
        <v>15</v>
      </c>
      <c r="B20" s="448" t="s">
        <v>245</v>
      </c>
      <c r="C20" s="449" t="s">
        <v>244</v>
      </c>
      <c r="D20" s="79">
        <v>23138727.27</v>
      </c>
      <c r="E20" s="219">
        <f t="shared" si="0"/>
        <v>1.4719354481468772E-3</v>
      </c>
      <c r="F20" s="429">
        <v>89.99</v>
      </c>
      <c r="G20" s="429">
        <v>92.71</v>
      </c>
      <c r="H20" s="438">
        <v>-3.27E-2</v>
      </c>
      <c r="I20" s="79">
        <v>23715711.129999999</v>
      </c>
      <c r="J20" s="219">
        <v>0.96619999999999995</v>
      </c>
      <c r="K20" s="70">
        <v>92.24</v>
      </c>
      <c r="L20" s="70">
        <v>95.01</v>
      </c>
      <c r="M20" s="254">
        <v>2.2800000000000001E-2</v>
      </c>
      <c r="N20" s="85">
        <f t="shared" si="4"/>
        <v>2.4935851192994306E-2</v>
      </c>
      <c r="O20" s="85">
        <f t="shared" si="2"/>
        <v>2.4808542767770593E-2</v>
      </c>
      <c r="P20" s="257">
        <f t="shared" si="3"/>
        <v>5.5500000000000001E-2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15719933438.066843</v>
      </c>
      <c r="E21" s="304">
        <f>(D21/$D$163)</f>
        <v>1.1340483235120822E-2</v>
      </c>
      <c r="F21" s="306"/>
      <c r="G21" s="75"/>
      <c r="H21" s="326"/>
      <c r="I21" s="74">
        <f>SUM(I6:I20)</f>
        <v>15674117794.778118</v>
      </c>
      <c r="J21" s="304">
        <f>(I21/$I$163)</f>
        <v>1.117417359086244E-2</v>
      </c>
      <c r="K21" s="306"/>
      <c r="L21" s="75"/>
      <c r="M21" s="326"/>
      <c r="N21" s="308">
        <f t="shared" si="4"/>
        <v>-2.9144934658425037E-3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59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1"/>
      <c r="Q22" s="135"/>
      <c r="R22" s="169"/>
      <c r="S22" s="178"/>
      <c r="V22" s="144"/>
      <c r="W22" s="144"/>
    </row>
    <row r="23" spans="1:23" s="137" customFormat="1" ht="12.95" customHeight="1">
      <c r="A23" s="456" t="s">
        <v>49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8"/>
      <c r="Q23" s="135"/>
      <c r="R23" s="179"/>
      <c r="T23" s="180"/>
    </row>
    <row r="24" spans="1:23" s="137" customFormat="1" ht="12.95" customHeight="1">
      <c r="A24" s="447">
        <v>16</v>
      </c>
      <c r="B24" s="448" t="s">
        <v>6</v>
      </c>
      <c r="C24" s="449" t="s">
        <v>39</v>
      </c>
      <c r="D24" s="422">
        <v>223861895161.67999</v>
      </c>
      <c r="E24" s="221">
        <v>3.6200000000000003E-2</v>
      </c>
      <c r="F24" s="77">
        <v>100</v>
      </c>
      <c r="G24" s="77">
        <v>100</v>
      </c>
      <c r="H24" s="438">
        <v>0.1028</v>
      </c>
      <c r="I24" s="422">
        <v>226089059578.22</v>
      </c>
      <c r="J24" s="219">
        <f t="shared" ref="J24:J52" si="5">(I24/$I$53)</f>
        <v>0.39811668695143154</v>
      </c>
      <c r="K24" s="77">
        <v>100</v>
      </c>
      <c r="L24" s="77">
        <v>100</v>
      </c>
      <c r="M24" s="375">
        <v>0.1016</v>
      </c>
      <c r="N24" s="85">
        <f>((I24-D24)/D24)</f>
        <v>9.9488321356856271E-3</v>
      </c>
      <c r="O24" s="85">
        <f t="shared" ref="O24:O51" si="6">((L24-G24)/G24)</f>
        <v>0</v>
      </c>
      <c r="P24" s="257">
        <f t="shared" ref="P24:P53" si="7">M24-H24</f>
        <v>-1.2000000000000066E-3</v>
      </c>
      <c r="Q24" s="135"/>
      <c r="R24" s="181"/>
      <c r="S24" s="136"/>
      <c r="T24" s="136"/>
    </row>
    <row r="25" spans="1:23" s="137" customFormat="1" ht="12.95" customHeight="1">
      <c r="A25" s="447">
        <v>17</v>
      </c>
      <c r="B25" s="448" t="s">
        <v>204</v>
      </c>
      <c r="C25" s="449" t="s">
        <v>19</v>
      </c>
      <c r="D25" s="422">
        <v>143564382306.84</v>
      </c>
      <c r="E25" s="221">
        <v>6.2600000000000003E-2</v>
      </c>
      <c r="F25" s="77">
        <v>100</v>
      </c>
      <c r="G25" s="77">
        <v>100</v>
      </c>
      <c r="H25" s="438">
        <v>0.1023</v>
      </c>
      <c r="I25" s="422">
        <v>146058189985.85001</v>
      </c>
      <c r="J25" s="219">
        <f t="shared" si="5"/>
        <v>0.25719158108653123</v>
      </c>
      <c r="K25" s="77">
        <v>100</v>
      </c>
      <c r="L25" s="77">
        <v>100</v>
      </c>
      <c r="M25" s="375">
        <v>0.10390000000000001</v>
      </c>
      <c r="N25" s="85">
        <f t="shared" ref="N25:N53" si="8">((I25-D25)/D25)</f>
        <v>1.7370657254527085E-2</v>
      </c>
      <c r="O25" s="85">
        <f t="shared" si="6"/>
        <v>0</v>
      </c>
      <c r="P25" s="257">
        <f t="shared" si="7"/>
        <v>1.6000000000000042E-3</v>
      </c>
      <c r="Q25" s="135"/>
      <c r="R25" s="182"/>
      <c r="S25" s="145"/>
      <c r="T25" s="180"/>
      <c r="U25" s="183"/>
    </row>
    <row r="26" spans="1:23" s="137" customFormat="1" ht="12.95" customHeight="1">
      <c r="A26" s="447">
        <v>18</v>
      </c>
      <c r="B26" s="448" t="s">
        <v>46</v>
      </c>
      <c r="C26" s="449" t="s">
        <v>84</v>
      </c>
      <c r="D26" s="422">
        <v>21482717055.130001</v>
      </c>
      <c r="E26" s="221">
        <v>5.2600000000000001E-2</v>
      </c>
      <c r="F26" s="77">
        <v>1</v>
      </c>
      <c r="G26" s="77">
        <v>1</v>
      </c>
      <c r="H26" s="438">
        <v>0.11</v>
      </c>
      <c r="I26" s="422">
        <v>23566596862.43</v>
      </c>
      <c r="J26" s="219">
        <f t="shared" si="5"/>
        <v>4.1498051622195616E-2</v>
      </c>
      <c r="K26" s="77">
        <v>1</v>
      </c>
      <c r="L26" s="77">
        <v>1</v>
      </c>
      <c r="M26" s="375">
        <v>0.1065</v>
      </c>
      <c r="N26" s="85">
        <f t="shared" si="8"/>
        <v>9.7002618521309231E-2</v>
      </c>
      <c r="O26" s="85">
        <f t="shared" si="6"/>
        <v>0</v>
      </c>
      <c r="P26" s="257">
        <f t="shared" si="7"/>
        <v>-3.5000000000000031E-3</v>
      </c>
      <c r="Q26" s="135"/>
      <c r="R26" s="169"/>
      <c r="S26" s="138"/>
    </row>
    <row r="27" spans="1:23" s="137" customFormat="1" ht="12.95" customHeight="1">
      <c r="A27" s="447">
        <v>19</v>
      </c>
      <c r="B27" s="448" t="s">
        <v>41</v>
      </c>
      <c r="C27" s="449" t="s">
        <v>42</v>
      </c>
      <c r="D27" s="422">
        <v>972527502.30999994</v>
      </c>
      <c r="E27" s="221">
        <v>8.6400000000000005E-2</v>
      </c>
      <c r="F27" s="77">
        <v>100</v>
      </c>
      <c r="G27" s="77">
        <v>100</v>
      </c>
      <c r="H27" s="438">
        <v>0.1145</v>
      </c>
      <c r="I27" s="422">
        <v>994025292.66999996</v>
      </c>
      <c r="J27" s="219">
        <f t="shared" si="5"/>
        <v>1.7503635823952555E-3</v>
      </c>
      <c r="K27" s="77">
        <v>100</v>
      </c>
      <c r="L27" s="77">
        <v>100</v>
      </c>
      <c r="M27" s="375">
        <v>0.1085</v>
      </c>
      <c r="N27" s="85">
        <f t="shared" si="8"/>
        <v>2.2105071896617114E-2</v>
      </c>
      <c r="O27" s="85">
        <f t="shared" si="6"/>
        <v>0</v>
      </c>
      <c r="P27" s="257">
        <f t="shared" si="7"/>
        <v>-6.0000000000000053E-3</v>
      </c>
      <c r="Q27" s="135"/>
      <c r="R27" s="169"/>
      <c r="S27" s="145"/>
    </row>
    <row r="28" spans="1:23" s="137" customFormat="1" ht="12.95" customHeight="1">
      <c r="A28" s="447">
        <v>20</v>
      </c>
      <c r="B28" s="448" t="s">
        <v>8</v>
      </c>
      <c r="C28" s="449" t="s">
        <v>20</v>
      </c>
      <c r="D28" s="422">
        <v>65335941433.199997</v>
      </c>
      <c r="E28" s="221">
        <v>6.54E-2</v>
      </c>
      <c r="F28" s="77">
        <v>1</v>
      </c>
      <c r="G28" s="77">
        <v>1</v>
      </c>
      <c r="H28" s="438">
        <v>0.1008</v>
      </c>
      <c r="I28" s="422">
        <v>64825443165.290001</v>
      </c>
      <c r="J28" s="219">
        <f t="shared" si="5"/>
        <v>0.11415010841864622</v>
      </c>
      <c r="K28" s="77">
        <v>1</v>
      </c>
      <c r="L28" s="77">
        <v>1</v>
      </c>
      <c r="M28" s="375">
        <v>0.10100000000000001</v>
      </c>
      <c r="N28" s="85">
        <f t="shared" si="8"/>
        <v>-7.8134370870271089E-3</v>
      </c>
      <c r="O28" s="85">
        <f t="shared" si="6"/>
        <v>0</v>
      </c>
      <c r="P28" s="257">
        <f t="shared" si="7"/>
        <v>2.0000000000000573E-4</v>
      </c>
      <c r="Q28" s="135"/>
      <c r="R28" s="179"/>
      <c r="S28" s="138"/>
    </row>
    <row r="29" spans="1:23" s="137" customFormat="1" ht="12.95" customHeight="1">
      <c r="A29" s="447">
        <v>21</v>
      </c>
      <c r="B29" s="448" t="s">
        <v>61</v>
      </c>
      <c r="C29" s="449" t="s">
        <v>62</v>
      </c>
      <c r="D29" s="411">
        <v>1948206599.25</v>
      </c>
      <c r="E29" s="221">
        <v>6.4500000000000002E-2</v>
      </c>
      <c r="F29" s="77">
        <v>10</v>
      </c>
      <c r="G29" s="77">
        <v>10</v>
      </c>
      <c r="H29" s="438">
        <v>9.0499999999999997E-2</v>
      </c>
      <c r="I29" s="374">
        <v>1966193613.1400001</v>
      </c>
      <c r="J29" s="219">
        <f t="shared" si="5"/>
        <v>3.4622395644825317E-3</v>
      </c>
      <c r="K29" s="77">
        <v>10</v>
      </c>
      <c r="L29" s="77">
        <v>10</v>
      </c>
      <c r="M29" s="375">
        <v>9.1200000000000003E-2</v>
      </c>
      <c r="N29" s="85">
        <f t="shared" si="8"/>
        <v>9.2326008427055708E-3</v>
      </c>
      <c r="O29" s="85">
        <f t="shared" si="6"/>
        <v>0</v>
      </c>
      <c r="P29" s="257">
        <f t="shared" si="7"/>
        <v>7.0000000000000617E-4</v>
      </c>
      <c r="Q29" s="135"/>
      <c r="R29" s="169"/>
      <c r="S29" s="174"/>
      <c r="T29" s="478"/>
      <c r="U29" s="478"/>
    </row>
    <row r="30" spans="1:23" s="137" customFormat="1" ht="12.95" customHeight="1">
      <c r="A30" s="447">
        <v>22</v>
      </c>
      <c r="B30" s="448" t="s">
        <v>88</v>
      </c>
      <c r="C30" s="449" t="s">
        <v>90</v>
      </c>
      <c r="D30" s="422">
        <v>31292552064.868877</v>
      </c>
      <c r="E30" s="221">
        <v>6.9800000000000001E-2</v>
      </c>
      <c r="F30" s="77">
        <v>1</v>
      </c>
      <c r="G30" s="77">
        <v>1</v>
      </c>
      <c r="H30" s="438">
        <v>0.1003</v>
      </c>
      <c r="I30" s="373">
        <v>31805738620.081917</v>
      </c>
      <c r="J30" s="219">
        <f t="shared" si="5"/>
        <v>5.6006227409201116E-2</v>
      </c>
      <c r="K30" s="77">
        <v>1</v>
      </c>
      <c r="L30" s="77">
        <v>1</v>
      </c>
      <c r="M30" s="375">
        <v>0.1008</v>
      </c>
      <c r="N30" s="85">
        <f t="shared" si="8"/>
        <v>1.6399638934824275E-2</v>
      </c>
      <c r="O30" s="85">
        <f t="shared" si="6"/>
        <v>0</v>
      </c>
      <c r="P30" s="257">
        <f t="shared" si="7"/>
        <v>5.0000000000000044E-4</v>
      </c>
      <c r="Q30" s="135"/>
      <c r="R30" s="169"/>
      <c r="S30" s="138"/>
      <c r="T30" s="476"/>
      <c r="U30" s="476"/>
    </row>
    <row r="31" spans="1:23" s="137" customFormat="1" ht="12.95" customHeight="1">
      <c r="A31" s="447">
        <v>23</v>
      </c>
      <c r="B31" s="448" t="s">
        <v>95</v>
      </c>
      <c r="C31" s="449" t="s">
        <v>94</v>
      </c>
      <c r="D31" s="422">
        <v>2191802447.1753597</v>
      </c>
      <c r="E31" s="221">
        <v>4.2599999999999999E-2</v>
      </c>
      <c r="F31" s="77">
        <v>100</v>
      </c>
      <c r="G31" s="77">
        <v>100</v>
      </c>
      <c r="H31" s="438">
        <v>8.0341243435137821E-2</v>
      </c>
      <c r="I31" s="373">
        <v>2191117638.1664019</v>
      </c>
      <c r="J31" s="219">
        <f t="shared" si="5"/>
        <v>3.8583047603232517E-3</v>
      </c>
      <c r="K31" s="77">
        <v>100</v>
      </c>
      <c r="L31" s="77">
        <v>100</v>
      </c>
      <c r="M31" s="375">
        <v>7.9200000000000007E-2</v>
      </c>
      <c r="N31" s="85">
        <f>((I31-D31)/D31)</f>
        <v>-3.1244102763020287E-4</v>
      </c>
      <c r="O31" s="85">
        <f t="shared" si="6"/>
        <v>0</v>
      </c>
      <c r="P31" s="257">
        <f t="shared" si="7"/>
        <v>-1.1412434351378148E-3</v>
      </c>
      <c r="Q31" s="135"/>
      <c r="R31" s="169"/>
      <c r="S31" s="138"/>
      <c r="T31" s="477"/>
      <c r="U31" s="477"/>
    </row>
    <row r="32" spans="1:23" s="137" customFormat="1" ht="12.95" customHeight="1">
      <c r="A32" s="447">
        <v>24</v>
      </c>
      <c r="B32" s="448" t="s">
        <v>96</v>
      </c>
      <c r="C32" s="449" t="s">
        <v>97</v>
      </c>
      <c r="D32" s="422">
        <v>4420113804.9399996</v>
      </c>
      <c r="E32" s="221">
        <v>7.0599999999999996E-2</v>
      </c>
      <c r="F32" s="77">
        <v>100</v>
      </c>
      <c r="G32" s="77">
        <v>100</v>
      </c>
      <c r="H32" s="438">
        <v>9.69E-2</v>
      </c>
      <c r="I32" s="422">
        <v>4458518793.2299995</v>
      </c>
      <c r="J32" s="219">
        <f t="shared" si="5"/>
        <v>7.8509359717926636E-3</v>
      </c>
      <c r="K32" s="77">
        <v>100</v>
      </c>
      <c r="L32" s="77">
        <v>100</v>
      </c>
      <c r="M32" s="375">
        <v>9.1200000000000003E-2</v>
      </c>
      <c r="N32" s="85">
        <f t="shared" si="8"/>
        <v>8.6886876638963117E-3</v>
      </c>
      <c r="O32" s="85">
        <f t="shared" si="6"/>
        <v>0</v>
      </c>
      <c r="P32" s="257">
        <f t="shared" si="7"/>
        <v>-5.6999999999999967E-3</v>
      </c>
      <c r="Q32" s="135"/>
      <c r="R32" s="169"/>
      <c r="S32" s="138"/>
    </row>
    <row r="33" spans="1:21" s="137" customFormat="1" ht="12.95" customHeight="1">
      <c r="A33" s="447">
        <v>25</v>
      </c>
      <c r="B33" s="448" t="s">
        <v>98</v>
      </c>
      <c r="C33" s="449" t="s">
        <v>103</v>
      </c>
      <c r="D33" s="411">
        <v>751534557.24000001</v>
      </c>
      <c r="E33" s="221">
        <v>6.6600000000000006E-2</v>
      </c>
      <c r="F33" s="77">
        <v>10</v>
      </c>
      <c r="G33" s="77">
        <v>10</v>
      </c>
      <c r="H33" s="438">
        <v>7.1300000000000002E-2</v>
      </c>
      <c r="I33" s="411">
        <v>809969059.25</v>
      </c>
      <c r="J33" s="219">
        <f t="shared" si="5"/>
        <v>1.4262618412555941E-3</v>
      </c>
      <c r="K33" s="77">
        <v>10</v>
      </c>
      <c r="L33" s="77">
        <v>10</v>
      </c>
      <c r="M33" s="375">
        <v>9.1600000000000001E-2</v>
      </c>
      <c r="N33" s="85">
        <f t="shared" si="8"/>
        <v>7.7753579588675029E-2</v>
      </c>
      <c r="O33" s="85">
        <f t="shared" si="6"/>
        <v>0</v>
      </c>
      <c r="P33" s="257">
        <f t="shared" si="7"/>
        <v>2.0299999999999999E-2</v>
      </c>
      <c r="Q33" s="135"/>
      <c r="R33" s="172"/>
      <c r="S33" s="184"/>
    </row>
    <row r="34" spans="1:21" s="137" customFormat="1" ht="12.95" customHeight="1">
      <c r="A34" s="447">
        <v>26</v>
      </c>
      <c r="B34" s="448" t="s">
        <v>13</v>
      </c>
      <c r="C34" s="449" t="s">
        <v>105</v>
      </c>
      <c r="D34" s="422">
        <v>3795919408.25</v>
      </c>
      <c r="E34" s="221">
        <v>5.3699999999999998E-2</v>
      </c>
      <c r="F34" s="77">
        <v>100</v>
      </c>
      <c r="G34" s="77">
        <v>100</v>
      </c>
      <c r="H34" s="438">
        <v>0.10290000000000001</v>
      </c>
      <c r="I34" s="422">
        <v>3796093180.5</v>
      </c>
      <c r="J34" s="219">
        <f t="shared" si="5"/>
        <v>6.6844810766118583E-3</v>
      </c>
      <c r="K34" s="77">
        <v>100</v>
      </c>
      <c r="L34" s="77">
        <v>100</v>
      </c>
      <c r="M34" s="375">
        <v>0.10290000000000001</v>
      </c>
      <c r="N34" s="85">
        <f t="shared" si="8"/>
        <v>4.5778698468235582E-5</v>
      </c>
      <c r="O34" s="85">
        <f t="shared" si="6"/>
        <v>0</v>
      </c>
      <c r="P34" s="257">
        <f t="shared" si="7"/>
        <v>0</v>
      </c>
      <c r="Q34" s="135"/>
      <c r="R34" s="185"/>
      <c r="S34" s="138"/>
      <c r="T34" s="478"/>
      <c r="U34" s="478"/>
    </row>
    <row r="35" spans="1:21" s="137" customFormat="1" ht="12.95" customHeight="1">
      <c r="A35" s="447">
        <v>27</v>
      </c>
      <c r="B35" s="448" t="s">
        <v>53</v>
      </c>
      <c r="C35" s="449" t="s">
        <v>106</v>
      </c>
      <c r="D35" s="422">
        <v>11635329946.4</v>
      </c>
      <c r="E35" s="221">
        <v>4.7199999999999999E-2</v>
      </c>
      <c r="F35" s="77">
        <v>100</v>
      </c>
      <c r="G35" s="77">
        <v>100</v>
      </c>
      <c r="H35" s="438">
        <v>8.77E-2</v>
      </c>
      <c r="I35" s="422">
        <v>11643885829.98</v>
      </c>
      <c r="J35" s="219">
        <f t="shared" si="5"/>
        <v>2.0503536343246059E-2</v>
      </c>
      <c r="K35" s="77">
        <v>100</v>
      </c>
      <c r="L35" s="77">
        <v>100</v>
      </c>
      <c r="M35" s="375">
        <v>7.8600000000000003E-2</v>
      </c>
      <c r="N35" s="85">
        <f t="shared" si="8"/>
        <v>7.35336567111888E-4</v>
      </c>
      <c r="O35" s="85">
        <f t="shared" si="6"/>
        <v>0</v>
      </c>
      <c r="P35" s="257">
        <f t="shared" si="7"/>
        <v>-9.099999999999997E-3</v>
      </c>
      <c r="Q35" s="135"/>
      <c r="R35" s="169"/>
      <c r="S35" s="147"/>
    </row>
    <row r="36" spans="1:21" s="137" customFormat="1" ht="12.95" customHeight="1">
      <c r="A36" s="447">
        <v>28</v>
      </c>
      <c r="B36" s="448" t="s">
        <v>107</v>
      </c>
      <c r="C36" s="449" t="s">
        <v>109</v>
      </c>
      <c r="D36" s="422">
        <v>10949380562.889999</v>
      </c>
      <c r="E36" s="221">
        <v>4.5100000000000001E-2</v>
      </c>
      <c r="F36" s="73">
        <v>100</v>
      </c>
      <c r="G36" s="73">
        <v>100</v>
      </c>
      <c r="H36" s="438">
        <v>9.7199999999999995E-2</v>
      </c>
      <c r="I36" s="422">
        <v>11044903850.049999</v>
      </c>
      <c r="J36" s="219">
        <f t="shared" si="5"/>
        <v>1.9448798348235562E-2</v>
      </c>
      <c r="K36" s="73">
        <v>100</v>
      </c>
      <c r="L36" s="73">
        <v>100</v>
      </c>
      <c r="M36" s="438">
        <v>9.5299999999999996E-2</v>
      </c>
      <c r="N36" s="85">
        <f t="shared" si="8"/>
        <v>8.7240813862795585E-3</v>
      </c>
      <c r="O36" s="85">
        <f t="shared" si="6"/>
        <v>0</v>
      </c>
      <c r="P36" s="257">
        <f t="shared" si="7"/>
        <v>-1.8999999999999989E-3</v>
      </c>
      <c r="Q36" s="135"/>
      <c r="R36" s="169"/>
      <c r="S36" s="148"/>
    </row>
    <row r="37" spans="1:21" s="137" customFormat="1" ht="12.95" customHeight="1">
      <c r="A37" s="447">
        <v>29</v>
      </c>
      <c r="B37" s="448" t="s">
        <v>107</v>
      </c>
      <c r="C37" s="449" t="s">
        <v>108</v>
      </c>
      <c r="D37" s="422">
        <v>393132474.88999999</v>
      </c>
      <c r="E37" s="221">
        <v>5.2900000000000003E-2</v>
      </c>
      <c r="F37" s="73">
        <v>1000000</v>
      </c>
      <c r="G37" s="73">
        <v>1000000</v>
      </c>
      <c r="H37" s="438">
        <v>9.7600000000000006E-2</v>
      </c>
      <c r="I37" s="422">
        <v>393889908.01999998</v>
      </c>
      <c r="J37" s="219">
        <f t="shared" si="5"/>
        <v>6.9359457506290145E-4</v>
      </c>
      <c r="K37" s="73">
        <v>1000000</v>
      </c>
      <c r="L37" s="73">
        <v>1000000</v>
      </c>
      <c r="M37" s="438">
        <v>0.1046</v>
      </c>
      <c r="N37" s="85">
        <f t="shared" si="8"/>
        <v>1.9266613123526059E-3</v>
      </c>
      <c r="O37" s="85">
        <f t="shared" si="6"/>
        <v>0</v>
      </c>
      <c r="P37" s="257">
        <f t="shared" si="7"/>
        <v>6.9999999999999923E-3</v>
      </c>
      <c r="Q37" s="135"/>
      <c r="R37" s="169"/>
      <c r="S37" s="147"/>
    </row>
    <row r="38" spans="1:21" s="137" customFormat="1" ht="12.95" customHeight="1">
      <c r="A38" s="447">
        <v>30</v>
      </c>
      <c r="B38" s="448" t="s">
        <v>117</v>
      </c>
      <c r="C38" s="449" t="s">
        <v>118</v>
      </c>
      <c r="D38" s="422">
        <v>4720389398.6499996</v>
      </c>
      <c r="E38" s="221">
        <v>6.3E-2</v>
      </c>
      <c r="F38" s="77">
        <v>1</v>
      </c>
      <c r="G38" s="77">
        <v>1</v>
      </c>
      <c r="H38" s="438">
        <v>0.1062</v>
      </c>
      <c r="I38" s="373">
        <v>4564011102.3299999</v>
      </c>
      <c r="J38" s="219">
        <f t="shared" si="5"/>
        <v>8.0366957280413667E-3</v>
      </c>
      <c r="K38" s="77">
        <v>1</v>
      </c>
      <c r="L38" s="77">
        <v>1</v>
      </c>
      <c r="M38" s="375">
        <v>0.106</v>
      </c>
      <c r="N38" s="85">
        <f t="shared" si="8"/>
        <v>-3.3128261910918382E-2</v>
      </c>
      <c r="O38" s="85">
        <f t="shared" si="6"/>
        <v>0</v>
      </c>
      <c r="P38" s="257">
        <f t="shared" si="7"/>
        <v>-2.0000000000000573E-4</v>
      </c>
      <c r="Q38" s="135"/>
      <c r="R38" s="169"/>
      <c r="S38" s="147"/>
      <c r="T38" s="149"/>
    </row>
    <row r="39" spans="1:21" s="137" customFormat="1" ht="12.95" customHeight="1">
      <c r="A39" s="447">
        <v>31</v>
      </c>
      <c r="B39" s="448" t="s">
        <v>16</v>
      </c>
      <c r="C39" s="449" t="s">
        <v>123</v>
      </c>
      <c r="D39" s="422">
        <v>15856238326.629999</v>
      </c>
      <c r="E39" s="221">
        <v>5.9200000000000003E-2</v>
      </c>
      <c r="F39" s="77">
        <v>1</v>
      </c>
      <c r="G39" s="77">
        <v>1</v>
      </c>
      <c r="H39" s="438">
        <v>9.7299999999999998E-2</v>
      </c>
      <c r="I39" s="422">
        <v>16152720746.18</v>
      </c>
      <c r="J39" s="219">
        <f t="shared" si="5"/>
        <v>2.8443073188581334E-2</v>
      </c>
      <c r="K39" s="77">
        <v>1</v>
      </c>
      <c r="L39" s="77">
        <v>1</v>
      </c>
      <c r="M39" s="375">
        <v>0.1016</v>
      </c>
      <c r="N39" s="85">
        <f t="shared" si="8"/>
        <v>1.8698156110082506E-2</v>
      </c>
      <c r="O39" s="85">
        <f t="shared" si="6"/>
        <v>0</v>
      </c>
      <c r="P39" s="257">
        <f t="shared" si="7"/>
        <v>4.2999999999999983E-3</v>
      </c>
      <c r="Q39" s="135"/>
      <c r="R39" s="179"/>
      <c r="S39" s="479"/>
      <c r="T39" s="212"/>
    </row>
    <row r="40" spans="1:21" s="137" customFormat="1" ht="12.95" customHeight="1">
      <c r="A40" s="447">
        <v>32</v>
      </c>
      <c r="B40" s="448" t="s">
        <v>64</v>
      </c>
      <c r="C40" s="449" t="s">
        <v>126</v>
      </c>
      <c r="D40" s="422">
        <v>589620931.50999999</v>
      </c>
      <c r="E40" s="221">
        <v>7.9600000000000004E-2</v>
      </c>
      <c r="F40" s="77">
        <v>100</v>
      </c>
      <c r="G40" s="77">
        <v>100</v>
      </c>
      <c r="H40" s="438">
        <v>0.1055</v>
      </c>
      <c r="I40" s="422">
        <v>588125713.02999997</v>
      </c>
      <c r="J40" s="219">
        <f t="shared" si="5"/>
        <v>1.0356213645156308E-3</v>
      </c>
      <c r="K40" s="77">
        <v>100</v>
      </c>
      <c r="L40" s="77">
        <v>100</v>
      </c>
      <c r="M40" s="375">
        <v>0.1055</v>
      </c>
      <c r="N40" s="134">
        <f t="shared" si="8"/>
        <v>-2.5358978965872416E-3</v>
      </c>
      <c r="O40" s="134">
        <f t="shared" si="6"/>
        <v>0</v>
      </c>
      <c r="P40" s="257">
        <f t="shared" si="7"/>
        <v>0</v>
      </c>
      <c r="Q40" s="135"/>
      <c r="R40" s="181"/>
      <c r="S40" s="479"/>
      <c r="T40" s="212"/>
    </row>
    <row r="41" spans="1:21" s="137" customFormat="1" ht="12.95" customHeight="1">
      <c r="A41" s="447">
        <v>33</v>
      </c>
      <c r="B41" s="448" t="s">
        <v>145</v>
      </c>
      <c r="C41" s="449" t="s">
        <v>133</v>
      </c>
      <c r="D41" s="422">
        <v>3639844405.79</v>
      </c>
      <c r="E41" s="221">
        <v>4.8399999999999999E-2</v>
      </c>
      <c r="F41" s="77">
        <v>1</v>
      </c>
      <c r="G41" s="77">
        <v>1</v>
      </c>
      <c r="H41" s="438">
        <v>8.6199999999999999E-2</v>
      </c>
      <c r="I41" s="422">
        <v>3554262893.52</v>
      </c>
      <c r="J41" s="219">
        <f t="shared" si="5"/>
        <v>6.2586459086625542E-3</v>
      </c>
      <c r="K41" s="77">
        <v>1</v>
      </c>
      <c r="L41" s="77">
        <v>1</v>
      </c>
      <c r="M41" s="375">
        <v>8.5599999999999996E-2</v>
      </c>
      <c r="N41" s="134">
        <f t="shared" si="8"/>
        <v>-2.351240952329257E-2</v>
      </c>
      <c r="O41" s="134">
        <f t="shared" si="6"/>
        <v>0</v>
      </c>
      <c r="P41" s="257">
        <f t="shared" si="7"/>
        <v>-6.0000000000000331E-4</v>
      </c>
      <c r="Q41" s="135"/>
      <c r="R41" s="172"/>
      <c r="S41" s="147"/>
    </row>
    <row r="42" spans="1:21" s="137" customFormat="1" ht="12.95" customHeight="1">
      <c r="A42" s="447">
        <v>34</v>
      </c>
      <c r="B42" s="448" t="s">
        <v>194</v>
      </c>
      <c r="C42" s="449" t="s">
        <v>134</v>
      </c>
      <c r="D42" s="422">
        <v>573425934.13999999</v>
      </c>
      <c r="E42" s="221">
        <v>4.9799999999999997E-2</v>
      </c>
      <c r="F42" s="77">
        <v>10</v>
      </c>
      <c r="G42" s="77">
        <v>10</v>
      </c>
      <c r="H42" s="438">
        <v>5.7500000000000002E-2</v>
      </c>
      <c r="I42" s="373">
        <v>575870379.88</v>
      </c>
      <c r="J42" s="219">
        <f t="shared" si="5"/>
        <v>1.0140411401550796E-3</v>
      </c>
      <c r="K42" s="77">
        <v>10</v>
      </c>
      <c r="L42" s="77">
        <v>10</v>
      </c>
      <c r="M42" s="375">
        <v>5.7500000000000002E-2</v>
      </c>
      <c r="N42" s="134">
        <f t="shared" si="8"/>
        <v>4.2628796405347206E-3</v>
      </c>
      <c r="O42" s="85">
        <f t="shared" si="6"/>
        <v>0</v>
      </c>
      <c r="P42" s="257">
        <f t="shared" si="7"/>
        <v>0</v>
      </c>
      <c r="Q42" s="135"/>
      <c r="R42" s="169"/>
      <c r="S42" s="186"/>
      <c r="T42" s="212"/>
    </row>
    <row r="43" spans="1:21" s="137" customFormat="1" ht="12.95" customHeight="1">
      <c r="A43" s="447">
        <v>35</v>
      </c>
      <c r="B43" s="448" t="s">
        <v>43</v>
      </c>
      <c r="C43" s="449" t="s">
        <v>144</v>
      </c>
      <c r="D43" s="422">
        <v>611846647.42999995</v>
      </c>
      <c r="E43" s="221">
        <v>2.2200000000000001E-2</v>
      </c>
      <c r="F43" s="77">
        <v>1</v>
      </c>
      <c r="G43" s="77">
        <v>1</v>
      </c>
      <c r="H43" s="438">
        <v>9.7299999999999998E-2</v>
      </c>
      <c r="I43" s="422">
        <v>613186262.86000001</v>
      </c>
      <c r="J43" s="219">
        <f t="shared" si="5"/>
        <v>1.0797500945396025E-3</v>
      </c>
      <c r="K43" s="77">
        <v>1</v>
      </c>
      <c r="L43" s="77">
        <v>1</v>
      </c>
      <c r="M43" s="375">
        <v>0.10059999999999999</v>
      </c>
      <c r="N43" s="85">
        <f t="shared" si="8"/>
        <v>2.1894627283274102E-3</v>
      </c>
      <c r="O43" s="85">
        <f t="shared" si="6"/>
        <v>0</v>
      </c>
      <c r="P43" s="257">
        <f t="shared" si="7"/>
        <v>3.2999999999999974E-3</v>
      </c>
      <c r="Q43" s="135"/>
      <c r="R43" s="169"/>
      <c r="S43" s="186"/>
      <c r="T43" s="212"/>
    </row>
    <row r="44" spans="1:21" s="137" customFormat="1" ht="12.95" customHeight="1">
      <c r="A44" s="447">
        <v>36</v>
      </c>
      <c r="B44" s="448" t="s">
        <v>10</v>
      </c>
      <c r="C44" s="449" t="s">
        <v>258</v>
      </c>
      <c r="D44" s="422">
        <v>6577353272.25</v>
      </c>
      <c r="E44" s="221">
        <v>6.1269999999999998E-2</v>
      </c>
      <c r="F44" s="77">
        <v>100</v>
      </c>
      <c r="G44" s="77">
        <v>100</v>
      </c>
      <c r="H44" s="438">
        <v>0.110944</v>
      </c>
      <c r="I44" s="373">
        <v>6753070659.0600004</v>
      </c>
      <c r="J44" s="219">
        <f t="shared" si="5"/>
        <v>1.1891376444970103E-2</v>
      </c>
      <c r="K44" s="77">
        <v>100</v>
      </c>
      <c r="L44" s="77">
        <v>100</v>
      </c>
      <c r="M44" s="375">
        <v>0.112141</v>
      </c>
      <c r="N44" s="85">
        <f t="shared" si="8"/>
        <v>2.6715516034596466E-2</v>
      </c>
      <c r="O44" s="85">
        <f t="shared" si="6"/>
        <v>0</v>
      </c>
      <c r="P44" s="257">
        <f t="shared" si="7"/>
        <v>1.1970000000000036E-3</v>
      </c>
      <c r="Q44" s="135"/>
      <c r="R44" s="169"/>
      <c r="S44" s="147"/>
    </row>
    <row r="45" spans="1:21" s="137" customFormat="1" ht="12.95" customHeight="1">
      <c r="A45" s="447">
        <v>37</v>
      </c>
      <c r="B45" s="448" t="s">
        <v>146</v>
      </c>
      <c r="C45" s="449" t="s">
        <v>147</v>
      </c>
      <c r="D45" s="411">
        <v>283569794.93000001</v>
      </c>
      <c r="E45" s="219">
        <f t="shared" ref="E45" si="9">(D45/$I$53)</f>
        <v>4.99333614318346E-4</v>
      </c>
      <c r="F45" s="77">
        <v>1</v>
      </c>
      <c r="G45" s="77">
        <v>1</v>
      </c>
      <c r="H45" s="417">
        <v>6.0499999999999998E-2</v>
      </c>
      <c r="I45" s="411">
        <v>282691326.04000002</v>
      </c>
      <c r="J45" s="219">
        <f t="shared" si="5"/>
        <v>4.9778673219707419E-4</v>
      </c>
      <c r="K45" s="77">
        <v>1</v>
      </c>
      <c r="L45" s="77">
        <v>1</v>
      </c>
      <c r="M45" s="376">
        <v>6.08E-2</v>
      </c>
      <c r="N45" s="85">
        <f t="shared" si="8"/>
        <v>-3.0978930256547184E-3</v>
      </c>
      <c r="O45" s="85">
        <f t="shared" si="6"/>
        <v>0</v>
      </c>
      <c r="P45" s="257">
        <f t="shared" si="7"/>
        <v>3.0000000000000165E-4</v>
      </c>
      <c r="Q45" s="135"/>
      <c r="R45" s="169"/>
      <c r="S45" s="147"/>
    </row>
    <row r="46" spans="1:21" s="137" customFormat="1" ht="12.95" customHeight="1">
      <c r="A46" s="447">
        <v>38</v>
      </c>
      <c r="B46" s="448" t="s">
        <v>148</v>
      </c>
      <c r="C46" s="449" t="s">
        <v>150</v>
      </c>
      <c r="D46" s="422">
        <v>466186787.36000001</v>
      </c>
      <c r="E46" s="221">
        <v>2.0000000000000001E-4</v>
      </c>
      <c r="F46" s="77">
        <v>100</v>
      </c>
      <c r="G46" s="77">
        <v>100</v>
      </c>
      <c r="H46" s="438">
        <v>1.9799999999999999E-4</v>
      </c>
      <c r="I46" s="373">
        <v>448149438.24000001</v>
      </c>
      <c r="J46" s="219">
        <f t="shared" si="5"/>
        <v>7.8913933272179197E-4</v>
      </c>
      <c r="K46" s="77">
        <v>100</v>
      </c>
      <c r="L46" s="77">
        <v>100</v>
      </c>
      <c r="M46" s="375">
        <v>2.04E-4</v>
      </c>
      <c r="N46" s="85">
        <f t="shared" si="8"/>
        <v>-3.869124910670442E-2</v>
      </c>
      <c r="O46" s="85">
        <f t="shared" si="6"/>
        <v>0</v>
      </c>
      <c r="P46" s="257">
        <f t="shared" si="7"/>
        <v>6.0000000000000103E-6</v>
      </c>
      <c r="Q46" s="135"/>
      <c r="R46" s="179"/>
      <c r="S46" s="147"/>
    </row>
    <row r="47" spans="1:21" s="137" customFormat="1" ht="12.95" customHeight="1">
      <c r="A47" s="447">
        <v>39</v>
      </c>
      <c r="B47" s="448" t="s">
        <v>162</v>
      </c>
      <c r="C47" s="449" t="s">
        <v>163</v>
      </c>
      <c r="D47" s="422">
        <v>258033206.72</v>
      </c>
      <c r="E47" s="221">
        <v>5.3145060299999998E-2</v>
      </c>
      <c r="F47" s="77">
        <v>1</v>
      </c>
      <c r="G47" s="77">
        <v>1</v>
      </c>
      <c r="H47" s="438">
        <v>0.11912265880547472</v>
      </c>
      <c r="I47" s="373">
        <v>309336778.13999999</v>
      </c>
      <c r="J47" s="219">
        <f t="shared" si="5"/>
        <v>5.4470629182620789E-4</v>
      </c>
      <c r="K47" s="77">
        <v>1</v>
      </c>
      <c r="L47" s="77">
        <v>1</v>
      </c>
      <c r="M47" s="375">
        <v>0.12467768391586946</v>
      </c>
      <c r="N47" s="85">
        <f t="shared" si="8"/>
        <v>0.1988254615448434</v>
      </c>
      <c r="O47" s="85">
        <f t="shared" si="6"/>
        <v>0</v>
      </c>
      <c r="P47" s="257">
        <f t="shared" si="7"/>
        <v>5.5550251103947401E-3</v>
      </c>
      <c r="Q47" s="135"/>
      <c r="R47" s="179"/>
      <c r="S47" s="147"/>
    </row>
    <row r="48" spans="1:21" s="137" customFormat="1" ht="12.95" customHeight="1">
      <c r="A48" s="447">
        <v>40</v>
      </c>
      <c r="B48" s="448" t="s">
        <v>116</v>
      </c>
      <c r="C48" s="449" t="s">
        <v>172</v>
      </c>
      <c r="D48" s="422">
        <v>1594426491.8699999</v>
      </c>
      <c r="E48" s="221">
        <v>6.4199999999999993E-2</v>
      </c>
      <c r="F48" s="77">
        <v>1</v>
      </c>
      <c r="G48" s="77">
        <v>1</v>
      </c>
      <c r="H48" s="438">
        <v>9.3799999999999994E-2</v>
      </c>
      <c r="I48" s="422">
        <v>1597598439.97</v>
      </c>
      <c r="J48" s="219">
        <f t="shared" si="5"/>
        <v>2.8131860921805662E-3</v>
      </c>
      <c r="K48" s="77">
        <v>1</v>
      </c>
      <c r="L48" s="77">
        <v>1</v>
      </c>
      <c r="M48" s="375">
        <v>9.4E-2</v>
      </c>
      <c r="N48" s="85">
        <f t="shared" si="8"/>
        <v>1.9893975145131777E-3</v>
      </c>
      <c r="O48" s="85">
        <f t="shared" si="6"/>
        <v>0</v>
      </c>
      <c r="P48" s="257">
        <f t="shared" si="7"/>
        <v>2.0000000000000573E-4</v>
      </c>
      <c r="Q48" s="135"/>
      <c r="R48" s="169"/>
      <c r="S48" s="147"/>
    </row>
    <row r="49" spans="1:21" s="137" customFormat="1" ht="12.95" customHeight="1">
      <c r="A49" s="447">
        <v>41</v>
      </c>
      <c r="B49" s="448" t="s">
        <v>174</v>
      </c>
      <c r="C49" s="449" t="s">
        <v>177</v>
      </c>
      <c r="D49" s="422">
        <v>150503509.59999999</v>
      </c>
      <c r="E49" s="221">
        <v>2.9985000000000001E-2</v>
      </c>
      <c r="F49" s="77">
        <v>1</v>
      </c>
      <c r="G49" s="77">
        <v>1</v>
      </c>
      <c r="H49" s="438">
        <v>1.5095000000000001E-2</v>
      </c>
      <c r="I49" s="422">
        <v>143456859.34</v>
      </c>
      <c r="J49" s="219">
        <f t="shared" si="5"/>
        <v>2.5261093866038706E-4</v>
      </c>
      <c r="K49" s="77">
        <v>1</v>
      </c>
      <c r="L49" s="77">
        <v>1</v>
      </c>
      <c r="M49" s="438">
        <v>1.7354000000000001E-2</v>
      </c>
      <c r="N49" s="85">
        <f t="shared" si="8"/>
        <v>-4.6820504576459331E-2</v>
      </c>
      <c r="O49" s="85">
        <f t="shared" si="6"/>
        <v>0</v>
      </c>
      <c r="P49" s="257">
        <f t="shared" si="7"/>
        <v>2.2590000000000006E-3</v>
      </c>
      <c r="Q49" s="135"/>
      <c r="R49" s="169"/>
      <c r="S49" s="147"/>
    </row>
    <row r="50" spans="1:21" s="137" customFormat="1" ht="12.95" customHeight="1">
      <c r="A50" s="447">
        <v>42</v>
      </c>
      <c r="B50" s="448" t="s">
        <v>187</v>
      </c>
      <c r="C50" s="449" t="s">
        <v>188</v>
      </c>
      <c r="D50" s="422">
        <v>999180626.49000001</v>
      </c>
      <c r="E50" s="221">
        <v>9.0300000000000005E-2</v>
      </c>
      <c r="F50" s="77">
        <v>1</v>
      </c>
      <c r="G50" s="77">
        <v>1</v>
      </c>
      <c r="H50" s="438">
        <v>9.3600000000000003E-2</v>
      </c>
      <c r="I50" s="373">
        <v>1021387674.97</v>
      </c>
      <c r="J50" s="219">
        <f t="shared" si="5"/>
        <v>1.7985455731943534E-3</v>
      </c>
      <c r="K50" s="77">
        <v>1</v>
      </c>
      <c r="L50" s="77">
        <v>1</v>
      </c>
      <c r="M50" s="375">
        <v>9.0999999999999998E-2</v>
      </c>
      <c r="N50" s="85">
        <f t="shared" si="8"/>
        <v>2.2225259268697672E-2</v>
      </c>
      <c r="O50" s="85">
        <f t="shared" si="6"/>
        <v>0</v>
      </c>
      <c r="P50" s="257">
        <f t="shared" si="7"/>
        <v>-2.6000000000000051E-3</v>
      </c>
      <c r="Q50" s="135"/>
      <c r="R50" s="110"/>
      <c r="S50" s="147"/>
    </row>
    <row r="51" spans="1:21" s="137" customFormat="1" ht="12.95" customHeight="1">
      <c r="A51" s="447">
        <v>43</v>
      </c>
      <c r="B51" s="448" t="s">
        <v>197</v>
      </c>
      <c r="C51" s="449" t="s">
        <v>198</v>
      </c>
      <c r="D51" s="422">
        <v>16119826.84</v>
      </c>
      <c r="E51" s="221">
        <v>3.7000000000000002E-3</v>
      </c>
      <c r="F51" s="77">
        <v>100</v>
      </c>
      <c r="G51" s="77">
        <v>100</v>
      </c>
      <c r="H51" s="438">
        <v>8.43E-2</v>
      </c>
      <c r="I51" s="373">
        <v>18675342.32</v>
      </c>
      <c r="J51" s="219">
        <f t="shared" si="5"/>
        <v>3.2885118041503405E-5</v>
      </c>
      <c r="K51" s="77">
        <v>100</v>
      </c>
      <c r="L51" s="77">
        <v>100</v>
      </c>
      <c r="M51" s="375">
        <v>8.2900000000000001E-2</v>
      </c>
      <c r="N51" s="85">
        <f t="shared" si="8"/>
        <v>0.15853243991794644</v>
      </c>
      <c r="O51" s="85">
        <f t="shared" si="6"/>
        <v>0</v>
      </c>
      <c r="P51" s="257">
        <f t="shared" si="7"/>
        <v>-1.3999999999999985E-3</v>
      </c>
      <c r="Q51" s="135"/>
      <c r="S51" s="147"/>
    </row>
    <row r="52" spans="1:21" s="137" customFormat="1" ht="12.95" customHeight="1">
      <c r="A52" s="447">
        <v>44</v>
      </c>
      <c r="B52" s="448" t="s">
        <v>191</v>
      </c>
      <c r="C52" s="449" t="s">
        <v>207</v>
      </c>
      <c r="D52" s="422">
        <v>1484737901.8499999</v>
      </c>
      <c r="E52" s="221">
        <v>7.8700000000000006E-2</v>
      </c>
      <c r="F52" s="77">
        <v>100</v>
      </c>
      <c r="G52" s="77">
        <v>100</v>
      </c>
      <c r="H52" s="438">
        <v>0.1143</v>
      </c>
      <c r="I52" s="373">
        <v>1630297014.46</v>
      </c>
      <c r="J52" s="219">
        <f t="shared" si="5"/>
        <v>2.8707645003011482E-3</v>
      </c>
      <c r="K52" s="77">
        <v>100</v>
      </c>
      <c r="L52" s="77">
        <v>100</v>
      </c>
      <c r="M52" s="375">
        <v>0.1128</v>
      </c>
      <c r="N52" s="85">
        <f>((I52-D52)/D52)</f>
        <v>9.8036907678204929E-2</v>
      </c>
      <c r="O52" s="85">
        <f>((L52-G52)/G52)</f>
        <v>0</v>
      </c>
      <c r="P52" s="257">
        <f t="shared" si="7"/>
        <v>-1.5000000000000013E-3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560416912387.12427</v>
      </c>
      <c r="E53" s="304">
        <f>(D53/$D$163)</f>
        <v>0.4042891545720127</v>
      </c>
      <c r="F53" s="306"/>
      <c r="G53" s="78"/>
      <c r="H53" s="324"/>
      <c r="I53" s="83">
        <f>SUM(I24:I52)</f>
        <v>567896466007.21826</v>
      </c>
      <c r="J53" s="304">
        <f>(I53/$I$163)</f>
        <v>0.40485683314923676</v>
      </c>
      <c r="K53" s="306"/>
      <c r="L53" s="78"/>
      <c r="M53" s="324"/>
      <c r="N53" s="308">
        <f t="shared" si="8"/>
        <v>1.3346409529709688E-2</v>
      </c>
      <c r="O53" s="308"/>
      <c r="P53" s="309">
        <f t="shared" si="7"/>
        <v>0</v>
      </c>
      <c r="Q53" s="135"/>
    </row>
    <row r="54" spans="1:21" s="137" customFormat="1" ht="4.5" customHeight="1">
      <c r="A54" s="459"/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1"/>
      <c r="Q54" s="135"/>
    </row>
    <row r="55" spans="1:21" s="137" customFormat="1" ht="12.95" customHeight="1">
      <c r="A55" s="456" t="s">
        <v>214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8"/>
      <c r="Q55" s="135"/>
      <c r="T55" s="149"/>
      <c r="U55" s="150"/>
    </row>
    <row r="56" spans="1:21" s="137" customFormat="1" ht="12.95" customHeight="1">
      <c r="A56" s="447">
        <v>45</v>
      </c>
      <c r="B56" s="448" t="s">
        <v>6</v>
      </c>
      <c r="C56" s="449" t="s">
        <v>21</v>
      </c>
      <c r="D56" s="430">
        <v>53930957043.910004</v>
      </c>
      <c r="E56" s="219">
        <f>(D56/$D$86)</f>
        <v>0.13842716698575824</v>
      </c>
      <c r="F56" s="431">
        <v>241.67</v>
      </c>
      <c r="G56" s="431">
        <v>241.67</v>
      </c>
      <c r="H56" s="438">
        <v>2.6100000000000002E-2</v>
      </c>
      <c r="I56" s="430">
        <v>53625862517.559998</v>
      </c>
      <c r="J56" s="219">
        <f>(I56/$I$86)</f>
        <v>0.13860012008730768</v>
      </c>
      <c r="K56" s="431">
        <v>241.98</v>
      </c>
      <c r="L56" s="431">
        <v>241.98</v>
      </c>
      <c r="M56" s="380">
        <v>2.6800000000000001E-2</v>
      </c>
      <c r="N56" s="85">
        <f>((I56-D56)/D56)</f>
        <v>-5.6571316934279775E-3</v>
      </c>
      <c r="O56" s="85">
        <f>((L56-G56)/G56)</f>
        <v>1.2827409277113514E-3</v>
      </c>
      <c r="P56" s="257">
        <f t="shared" ref="P56:P86" si="10">M56-H56</f>
        <v>6.9999999999999923E-4</v>
      </c>
      <c r="Q56" s="135"/>
      <c r="R56" s="169"/>
    </row>
    <row r="57" spans="1:21" s="137" customFormat="1" ht="12.95" customHeight="1">
      <c r="A57" s="447">
        <v>46</v>
      </c>
      <c r="B57" s="448" t="s">
        <v>64</v>
      </c>
      <c r="C57" s="449" t="s">
        <v>22</v>
      </c>
      <c r="D57" s="430">
        <v>1388288221.8900001</v>
      </c>
      <c r="E57" s="219">
        <f t="shared" ref="E57:E85" si="11">(D57/$D$86)</f>
        <v>3.5633857815551124E-3</v>
      </c>
      <c r="F57" s="431">
        <v>313.33920000000001</v>
      </c>
      <c r="G57" s="431">
        <v>313.33920000000001</v>
      </c>
      <c r="H57" s="438">
        <v>0.13400000000000001</v>
      </c>
      <c r="I57" s="430">
        <v>1391069158.3</v>
      </c>
      <c r="J57" s="219">
        <f t="shared" ref="J57:J62" si="12">(I57/$I$86)</f>
        <v>3.5953240346856168E-3</v>
      </c>
      <c r="K57" s="431">
        <v>313.96690000000001</v>
      </c>
      <c r="L57" s="431">
        <v>313.96690000000001</v>
      </c>
      <c r="M57" s="380">
        <v>0.13400000000000001</v>
      </c>
      <c r="N57" s="134">
        <f>((I57-D57)/D57)</f>
        <v>2.0031405338971409E-3</v>
      </c>
      <c r="O57" s="134">
        <f>((L57-G57)/G57)</f>
        <v>2.0032603644868064E-3</v>
      </c>
      <c r="P57" s="257">
        <f t="shared" si="10"/>
        <v>0</v>
      </c>
      <c r="Q57" s="135"/>
      <c r="R57" s="169"/>
      <c r="S57" s="151"/>
    </row>
    <row r="58" spans="1:21" s="137" customFormat="1" ht="12.95" customHeight="1">
      <c r="A58" s="447">
        <v>47</v>
      </c>
      <c r="B58" s="448" t="s">
        <v>204</v>
      </c>
      <c r="C58" s="449" t="s">
        <v>212</v>
      </c>
      <c r="D58" s="430">
        <v>67943264381.639999</v>
      </c>
      <c r="E58" s="219">
        <f t="shared" si="11"/>
        <v>0.17439322644427011</v>
      </c>
      <c r="F58" s="384">
        <v>1503.58</v>
      </c>
      <c r="G58" s="430">
        <v>1503.58</v>
      </c>
      <c r="H58" s="438">
        <v>0.1149</v>
      </c>
      <c r="I58" s="430">
        <v>68168966066.370003</v>
      </c>
      <c r="J58" s="219">
        <f t="shared" si="12"/>
        <v>0.17618787725666185</v>
      </c>
      <c r="K58" s="384">
        <v>1506.75</v>
      </c>
      <c r="L58" s="430">
        <v>1506.75</v>
      </c>
      <c r="M58" s="438">
        <v>0.115</v>
      </c>
      <c r="N58" s="85">
        <f>((I58-D58)/D58)</f>
        <v>3.3219140526164312E-3</v>
      </c>
      <c r="O58" s="85">
        <f>((L58-G58)/G58)</f>
        <v>2.1083015203714286E-3</v>
      </c>
      <c r="P58" s="257">
        <f t="shared" si="10"/>
        <v>1.0000000000000286E-4</v>
      </c>
      <c r="Q58" s="135"/>
      <c r="R58" s="169"/>
      <c r="S58" s="152"/>
      <c r="T58" s="145"/>
    </row>
    <row r="59" spans="1:21" s="153" customFormat="1" ht="12.95" customHeight="1">
      <c r="A59" s="447">
        <v>48</v>
      </c>
      <c r="B59" s="448" t="s">
        <v>187</v>
      </c>
      <c r="C59" s="449" t="s">
        <v>189</v>
      </c>
      <c r="D59" s="430">
        <v>657887666.16999996</v>
      </c>
      <c r="E59" s="219">
        <f t="shared" si="11"/>
        <v>1.6886317398120256E-3</v>
      </c>
      <c r="F59" s="384">
        <v>1.0371999999999999</v>
      </c>
      <c r="G59" s="384">
        <v>1.04</v>
      </c>
      <c r="H59" s="438">
        <v>8.5599999999999996E-2</v>
      </c>
      <c r="I59" s="377">
        <v>659724945.83000004</v>
      </c>
      <c r="J59" s="219">
        <f t="shared" si="12"/>
        <v>1.7051092965952547E-3</v>
      </c>
      <c r="K59" s="382">
        <v>1.04</v>
      </c>
      <c r="L59" s="382">
        <v>1.04</v>
      </c>
      <c r="M59" s="380">
        <v>7.0286924706336143E-2</v>
      </c>
      <c r="N59" s="85">
        <f>(I59/D59)/D59</f>
        <v>1.5242612784267448E-9</v>
      </c>
      <c r="O59" s="85">
        <f>(L59-G59)/G59</f>
        <v>0</v>
      </c>
      <c r="P59" s="257">
        <f t="shared" si="10"/>
        <v>-1.5313075293663853E-2</v>
      </c>
      <c r="Q59" s="135"/>
      <c r="R59" s="179"/>
      <c r="S59" s="188"/>
    </row>
    <row r="60" spans="1:21" s="137" customFormat="1" ht="12.95" customHeight="1">
      <c r="A60" s="447">
        <v>49</v>
      </c>
      <c r="B60" s="448" t="s">
        <v>10</v>
      </c>
      <c r="C60" s="449" t="s">
        <v>23</v>
      </c>
      <c r="D60" s="430">
        <v>2797188260.4200001</v>
      </c>
      <c r="E60" s="219">
        <f t="shared" si="11"/>
        <v>7.179676898752276E-3</v>
      </c>
      <c r="F60" s="430">
        <v>3622.11</v>
      </c>
      <c r="G60" s="430">
        <v>3622.11</v>
      </c>
      <c r="H60" s="438">
        <v>6.2466589013472136E-2</v>
      </c>
      <c r="I60" s="377">
        <v>2800875384.8299999</v>
      </c>
      <c r="J60" s="219">
        <f t="shared" si="12"/>
        <v>7.2390754472229498E-3</v>
      </c>
      <c r="K60" s="378">
        <v>3627.3881189006206</v>
      </c>
      <c r="L60" s="430">
        <v>3627.3881189006206</v>
      </c>
      <c r="M60" s="380">
        <v>6.2910895815448592E-2</v>
      </c>
      <c r="N60" s="85">
        <f t="shared" ref="N60:N86" si="13">((I60-D60)/D60)</f>
        <v>1.3181538268883706E-3</v>
      </c>
      <c r="O60" s="85">
        <f t="shared" ref="O60:O85" si="14">((L60-G60)/G60)</f>
        <v>1.4571945359529346E-3</v>
      </c>
      <c r="P60" s="257">
        <f t="shared" si="10"/>
        <v>4.4430680197645595E-4</v>
      </c>
      <c r="Q60" s="135"/>
      <c r="R60" s="169"/>
      <c r="S60" s="156"/>
      <c r="T60" s="156"/>
    </row>
    <row r="61" spans="1:21" s="137" customFormat="1" ht="12.95" customHeight="1">
      <c r="A61" s="447">
        <v>50</v>
      </c>
      <c r="B61" s="448" t="s">
        <v>46</v>
      </c>
      <c r="C61" s="449" t="s">
        <v>170</v>
      </c>
      <c r="D61" s="430">
        <v>106267208763.75</v>
      </c>
      <c r="E61" s="219">
        <f t="shared" si="11"/>
        <v>0.27276112754077608</v>
      </c>
      <c r="F61" s="430">
        <v>1.9148000000000001</v>
      </c>
      <c r="G61" s="430">
        <v>1.9148000000000001</v>
      </c>
      <c r="H61" s="438">
        <v>6.3200000000000006E-2</v>
      </c>
      <c r="I61" s="430">
        <v>104051421901.8</v>
      </c>
      <c r="J61" s="219">
        <f t="shared" si="12"/>
        <v>0.26892881333371949</v>
      </c>
      <c r="K61" s="430">
        <v>1.9171</v>
      </c>
      <c r="L61" s="430">
        <v>1.9171</v>
      </c>
      <c r="M61" s="380">
        <v>6.3100000000000003E-2</v>
      </c>
      <c r="N61" s="134">
        <f t="shared" si="13"/>
        <v>-2.0851087440115854E-2</v>
      </c>
      <c r="O61" s="134">
        <f t="shared" si="14"/>
        <v>1.2011698349696932E-3</v>
      </c>
      <c r="P61" s="257">
        <f t="shared" si="10"/>
        <v>-1.0000000000000286E-4</v>
      </c>
      <c r="Q61" s="135"/>
      <c r="R61" s="169"/>
      <c r="S61" s="156"/>
      <c r="T61" s="156"/>
    </row>
    <row r="62" spans="1:21" s="137" customFormat="1" ht="12.95" customHeight="1">
      <c r="A62" s="447">
        <v>51</v>
      </c>
      <c r="B62" s="448" t="s">
        <v>53</v>
      </c>
      <c r="C62" s="449" t="s">
        <v>55</v>
      </c>
      <c r="D62" s="430">
        <v>9898703755.5599995</v>
      </c>
      <c r="E62" s="219">
        <f t="shared" si="11"/>
        <v>2.5407476388705913E-2</v>
      </c>
      <c r="F62" s="431">
        <v>1</v>
      </c>
      <c r="G62" s="431">
        <v>1</v>
      </c>
      <c r="H62" s="438">
        <v>0.06</v>
      </c>
      <c r="I62" s="430">
        <v>9915106339.25</v>
      </c>
      <c r="J62" s="219">
        <f t="shared" si="12"/>
        <v>2.5626346407919817E-2</v>
      </c>
      <c r="K62" s="379">
        <v>1</v>
      </c>
      <c r="L62" s="379">
        <v>1</v>
      </c>
      <c r="M62" s="380">
        <v>0.06</v>
      </c>
      <c r="N62" s="85">
        <f t="shared" si="13"/>
        <v>1.6570435983385575E-3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7">
        <v>52</v>
      </c>
      <c r="B63" s="448" t="s">
        <v>16</v>
      </c>
      <c r="C63" s="449" t="s">
        <v>24</v>
      </c>
      <c r="D63" s="430">
        <v>3684720586.6999998</v>
      </c>
      <c r="E63" s="219">
        <f t="shared" si="11"/>
        <v>9.4577485716727076E-3</v>
      </c>
      <c r="F63" s="431">
        <v>23.119399999999999</v>
      </c>
      <c r="G63" s="431">
        <v>23.119399999999999</v>
      </c>
      <c r="H63" s="438">
        <v>5.3199999999999997E-2</v>
      </c>
      <c r="I63" s="430">
        <v>3679480530.02</v>
      </c>
      <c r="J63" s="219">
        <f>(I63/$I$86)</f>
        <v>9.5098972655719757E-3</v>
      </c>
      <c r="K63" s="431">
        <v>23.121099999999998</v>
      </c>
      <c r="L63" s="431">
        <v>23.121099999999998</v>
      </c>
      <c r="M63" s="380">
        <v>5.3199999999999997E-2</v>
      </c>
      <c r="N63" s="85">
        <f t="shared" si="13"/>
        <v>-1.4221042156938072E-3</v>
      </c>
      <c r="O63" s="85">
        <f t="shared" si="14"/>
        <v>7.3531320016937752E-5</v>
      </c>
      <c r="P63" s="257">
        <f t="shared" si="10"/>
        <v>0</v>
      </c>
      <c r="Q63" s="135"/>
      <c r="R63" s="172"/>
      <c r="S63" s="210"/>
      <c r="T63" s="191"/>
    </row>
    <row r="64" spans="1:21" s="137" customFormat="1" ht="12.95" customHeight="1">
      <c r="A64" s="447">
        <v>53</v>
      </c>
      <c r="B64" s="448" t="s">
        <v>112</v>
      </c>
      <c r="C64" s="449" t="s">
        <v>115</v>
      </c>
      <c r="D64" s="430">
        <v>451183212.45999998</v>
      </c>
      <c r="E64" s="219">
        <f t="shared" si="11"/>
        <v>1.1580735317105581E-3</v>
      </c>
      <c r="F64" s="431">
        <v>2.1004999999999998</v>
      </c>
      <c r="G64" s="431">
        <v>2.1004999999999998</v>
      </c>
      <c r="H64" s="438">
        <v>8.48E-2</v>
      </c>
      <c r="I64" s="377">
        <v>421513854.58999997</v>
      </c>
      <c r="J64" s="219">
        <f>(I64/$I$86)</f>
        <v>1.0894346146042401E-3</v>
      </c>
      <c r="K64" s="379">
        <v>2.0951</v>
      </c>
      <c r="L64" s="379">
        <v>2.0951</v>
      </c>
      <c r="M64" s="380">
        <v>-0.13404971605399701</v>
      </c>
      <c r="N64" s="134">
        <f t="shared" si="13"/>
        <v>-6.5759002220479035E-2</v>
      </c>
      <c r="O64" s="134">
        <f t="shared" si="14"/>
        <v>-2.5708164722684358E-3</v>
      </c>
      <c r="P64" s="257">
        <f t="shared" si="10"/>
        <v>-0.218849716053997</v>
      </c>
      <c r="Q64" s="135"/>
      <c r="R64" s="179"/>
      <c r="S64" s="212"/>
      <c r="T64" s="192"/>
      <c r="U64" s="210"/>
    </row>
    <row r="65" spans="1:21" s="137" customFormat="1" ht="12.95" customHeight="1">
      <c r="A65" s="447">
        <v>54</v>
      </c>
      <c r="B65" s="448" t="s">
        <v>6</v>
      </c>
      <c r="C65" s="449" t="s">
        <v>70</v>
      </c>
      <c r="D65" s="430">
        <v>18113358996.290001</v>
      </c>
      <c r="E65" s="219">
        <f t="shared" si="11"/>
        <v>4.6492424905624052E-2</v>
      </c>
      <c r="F65" s="431">
        <v>326.10000000000002</v>
      </c>
      <c r="G65" s="431">
        <v>326.11</v>
      </c>
      <c r="H65" s="438">
        <v>4.0399999999999998E-2</v>
      </c>
      <c r="I65" s="430">
        <v>17845155404.23</v>
      </c>
      <c r="J65" s="219">
        <f>(I65/$I$86)</f>
        <v>4.6122161320818672E-2</v>
      </c>
      <c r="K65" s="431">
        <v>326.52999999999997</v>
      </c>
      <c r="L65" s="431">
        <v>326.54000000000002</v>
      </c>
      <c r="M65" s="380">
        <v>4.2500000000000003E-2</v>
      </c>
      <c r="N65" s="85">
        <f t="shared" si="13"/>
        <v>-1.4806949506987365E-2</v>
      </c>
      <c r="O65" s="85">
        <f t="shared" si="14"/>
        <v>1.3185734874735728E-3</v>
      </c>
      <c r="P65" s="257">
        <f t="shared" si="10"/>
        <v>2.1000000000000046E-3</v>
      </c>
      <c r="Q65" s="135"/>
      <c r="R65" s="169"/>
      <c r="S65" s="156"/>
      <c r="T65" s="192"/>
      <c r="U65" s="210"/>
    </row>
    <row r="66" spans="1:21" s="137" customFormat="1" ht="12.95" customHeight="1">
      <c r="A66" s="447">
        <v>55</v>
      </c>
      <c r="B66" s="448" t="s">
        <v>25</v>
      </c>
      <c r="C66" s="449" t="s">
        <v>40</v>
      </c>
      <c r="D66" s="430">
        <v>6936344675.5600004</v>
      </c>
      <c r="E66" s="219">
        <f t="shared" si="11"/>
        <v>1.7803847647145446E-2</v>
      </c>
      <c r="F66" s="431">
        <v>1.07</v>
      </c>
      <c r="G66" s="431">
        <v>1.07</v>
      </c>
      <c r="H66" s="438">
        <v>0.1004</v>
      </c>
      <c r="I66" s="430">
        <v>6892910092.6300001</v>
      </c>
      <c r="J66" s="219">
        <f>(I66/$I$115)</f>
        <v>0.15058034257762376</v>
      </c>
      <c r="K66" s="379">
        <v>1.07</v>
      </c>
      <c r="L66" s="379">
        <v>1.07</v>
      </c>
      <c r="M66" s="380">
        <v>0.1004</v>
      </c>
      <c r="N66" s="85">
        <f t="shared" si="13"/>
        <v>-6.2618835945452275E-3</v>
      </c>
      <c r="O66" s="85">
        <f t="shared" si="14"/>
        <v>0</v>
      </c>
      <c r="P66" s="257">
        <f t="shared" si="10"/>
        <v>0</v>
      </c>
      <c r="Q66" s="135"/>
      <c r="R66" s="169"/>
      <c r="S66" s="193"/>
      <c r="T66" s="189"/>
    </row>
    <row r="67" spans="1:21" s="137" customFormat="1" ht="12.95" customHeight="1">
      <c r="A67" s="447">
        <v>56</v>
      </c>
      <c r="B67" s="448" t="s">
        <v>145</v>
      </c>
      <c r="C67" s="449" t="s">
        <v>122</v>
      </c>
      <c r="D67" s="430">
        <v>1887749583.97</v>
      </c>
      <c r="E67" s="219">
        <f t="shared" si="11"/>
        <v>4.8453771490602386E-3</v>
      </c>
      <c r="F67" s="431">
        <v>3.57</v>
      </c>
      <c r="G67" s="431">
        <v>3.57</v>
      </c>
      <c r="H67" s="417">
        <v>-0.15379999999999999</v>
      </c>
      <c r="I67" s="430">
        <v>1841188601.9200001</v>
      </c>
      <c r="J67" s="219">
        <f t="shared" ref="J67:J82" si="15">(I67/$I$86)</f>
        <v>4.7586919696803297E-3</v>
      </c>
      <c r="K67" s="431">
        <v>3.57</v>
      </c>
      <c r="L67" s="431">
        <v>3.57</v>
      </c>
      <c r="M67" s="381">
        <v>-0.14860000000000001</v>
      </c>
      <c r="N67" s="85">
        <f t="shared" si="13"/>
        <v>-2.466480853465779E-2</v>
      </c>
      <c r="O67" s="85">
        <f t="shared" si="14"/>
        <v>0</v>
      </c>
      <c r="P67" s="257">
        <f t="shared" si="10"/>
        <v>5.1999999999999824E-3</v>
      </c>
      <c r="Q67" s="135"/>
      <c r="R67" s="110"/>
      <c r="S67" s="192"/>
      <c r="T67" s="212"/>
    </row>
    <row r="68" spans="1:21" s="137" customFormat="1" ht="12" customHeight="1">
      <c r="A68" s="447">
        <v>57</v>
      </c>
      <c r="B68" s="448" t="s">
        <v>6</v>
      </c>
      <c r="C68" s="449" t="s">
        <v>75</v>
      </c>
      <c r="D68" s="430">
        <v>57668964695.900002</v>
      </c>
      <c r="E68" s="219">
        <f t="shared" si="11"/>
        <v>0.14802169001665433</v>
      </c>
      <c r="F68" s="430">
        <v>4493.7299999999996</v>
      </c>
      <c r="G68" s="430">
        <v>4493.7299999999996</v>
      </c>
      <c r="H68" s="438">
        <v>5.5800000000000002E-2</v>
      </c>
      <c r="I68" s="430">
        <v>57809040614.440002</v>
      </c>
      <c r="J68" s="219">
        <f t="shared" si="15"/>
        <v>0.14941186202216811</v>
      </c>
      <c r="K68" s="430">
        <v>4498.6400000000003</v>
      </c>
      <c r="L68" s="430">
        <v>4498.6400000000003</v>
      </c>
      <c r="M68" s="380">
        <v>5.7700000000000001E-2</v>
      </c>
      <c r="N68" s="85">
        <f t="shared" si="13"/>
        <v>2.4289653764143207E-3</v>
      </c>
      <c r="O68" s="85">
        <f t="shared" si="14"/>
        <v>1.0926335138071856E-3</v>
      </c>
      <c r="P68" s="257">
        <f t="shared" si="10"/>
        <v>1.8999999999999989E-3</v>
      </c>
      <c r="Q68" s="135"/>
      <c r="S68" s="192"/>
      <c r="T68" s="212"/>
    </row>
    <row r="69" spans="1:21" s="137" customFormat="1" ht="12.95" customHeight="1">
      <c r="A69" s="447">
        <v>58</v>
      </c>
      <c r="B69" s="448" t="s">
        <v>6</v>
      </c>
      <c r="C69" s="449" t="s">
        <v>76</v>
      </c>
      <c r="D69" s="430">
        <v>230558212.78</v>
      </c>
      <c r="E69" s="219">
        <f t="shared" si="11"/>
        <v>5.9178479244211761E-4</v>
      </c>
      <c r="F69" s="430">
        <v>4082.37</v>
      </c>
      <c r="G69" s="430">
        <v>4098.63</v>
      </c>
      <c r="H69" s="438">
        <v>6.7500000000000004E-2</v>
      </c>
      <c r="I69" s="430">
        <v>231087029.30000001</v>
      </c>
      <c r="J69" s="219">
        <f t="shared" si="15"/>
        <v>5.9726200210040946E-4</v>
      </c>
      <c r="K69" s="430">
        <v>4091.74</v>
      </c>
      <c r="L69" s="430">
        <v>4108.03</v>
      </c>
      <c r="M69" s="380">
        <v>6.93E-2</v>
      </c>
      <c r="N69" s="85">
        <f t="shared" si="13"/>
        <v>2.2936355795948617E-3</v>
      </c>
      <c r="O69" s="85">
        <f t="shared" si="14"/>
        <v>2.2934492745135902E-3</v>
      </c>
      <c r="P69" s="257">
        <f t="shared" si="10"/>
        <v>1.799999999999996E-3</v>
      </c>
      <c r="Q69" s="135"/>
      <c r="S69" s="474"/>
      <c r="T69" s="474"/>
    </row>
    <row r="70" spans="1:21" s="153" customFormat="1" ht="12.95" customHeight="1">
      <c r="A70" s="447">
        <v>59</v>
      </c>
      <c r="B70" s="448" t="s">
        <v>98</v>
      </c>
      <c r="C70" s="449" t="s">
        <v>99</v>
      </c>
      <c r="D70" s="430">
        <v>55922993.969999999</v>
      </c>
      <c r="E70" s="219">
        <f t="shared" si="11"/>
        <v>1.4354022344394686E-4</v>
      </c>
      <c r="F70" s="384">
        <v>11.84</v>
      </c>
      <c r="G70" s="430">
        <v>11.88</v>
      </c>
      <c r="H70" s="438">
        <v>5.9900000000000002E-2</v>
      </c>
      <c r="I70" s="430">
        <v>56489383.130000003</v>
      </c>
      <c r="J70" s="219">
        <f t="shared" si="15"/>
        <v>1.4600110688964962E-4</v>
      </c>
      <c r="K70" s="384">
        <v>11.83</v>
      </c>
      <c r="L70" s="378">
        <v>11.88</v>
      </c>
      <c r="M70" s="380">
        <v>5.8500000000000003E-2</v>
      </c>
      <c r="N70" s="85">
        <f t="shared" si="13"/>
        <v>1.0128019259910234E-2</v>
      </c>
      <c r="O70" s="85">
        <f t="shared" si="14"/>
        <v>0</v>
      </c>
      <c r="P70" s="257">
        <f t="shared" si="10"/>
        <v>-1.3999999999999985E-3</v>
      </c>
      <c r="Q70" s="135"/>
      <c r="R70" s="194"/>
      <c r="S70" s="195"/>
      <c r="T70" s="481"/>
      <c r="U70" s="154"/>
    </row>
    <row r="71" spans="1:21" s="137" customFormat="1" ht="12.95" customHeight="1">
      <c r="A71" s="447">
        <v>60</v>
      </c>
      <c r="B71" s="448" t="s">
        <v>28</v>
      </c>
      <c r="C71" s="449" t="s">
        <v>93</v>
      </c>
      <c r="D71" s="430">
        <v>15461158941.33</v>
      </c>
      <c r="E71" s="219">
        <f t="shared" si="11"/>
        <v>3.9684896168674946E-2</v>
      </c>
      <c r="F71" s="430">
        <v>1170.1300000000001</v>
      </c>
      <c r="G71" s="430">
        <v>1170.1300000000001</v>
      </c>
      <c r="H71" s="438">
        <v>6.5600000000000006E-2</v>
      </c>
      <c r="I71" s="430">
        <v>15633843946.01</v>
      </c>
      <c r="J71" s="219">
        <f t="shared" si="15"/>
        <v>4.0406858680057028E-2</v>
      </c>
      <c r="K71" s="430">
        <v>1171.81</v>
      </c>
      <c r="L71" s="430">
        <v>1171.81</v>
      </c>
      <c r="M71" s="380">
        <v>6.7000000000000004E-2</v>
      </c>
      <c r="N71" s="85">
        <f t="shared" si="13"/>
        <v>1.1168956048850086E-2</v>
      </c>
      <c r="O71" s="85">
        <f t="shared" si="14"/>
        <v>1.4357379094629111E-3</v>
      </c>
      <c r="P71" s="257">
        <f t="shared" si="10"/>
        <v>1.3999999999999985E-3</v>
      </c>
      <c r="Q71" s="135"/>
      <c r="S71" s="196"/>
      <c r="T71" s="481"/>
    </row>
    <row r="72" spans="1:21" s="137" customFormat="1" ht="12.95" customHeight="1">
      <c r="A72" s="447">
        <v>61</v>
      </c>
      <c r="B72" s="448" t="s">
        <v>194</v>
      </c>
      <c r="C72" s="449" t="s">
        <v>193</v>
      </c>
      <c r="D72" s="430">
        <v>22717360.620000001</v>
      </c>
      <c r="E72" s="219">
        <f t="shared" si="11"/>
        <v>5.8309736084602539E-5</v>
      </c>
      <c r="F72" s="430">
        <v>0.67220000000000002</v>
      </c>
      <c r="G72" s="430">
        <v>0.67220000000000002</v>
      </c>
      <c r="H72" s="438">
        <v>-5.1000000000000004E-3</v>
      </c>
      <c r="I72" s="377">
        <v>22750310.66</v>
      </c>
      <c r="J72" s="219">
        <f t="shared" si="15"/>
        <v>5.8799908131398908E-5</v>
      </c>
      <c r="K72" s="378">
        <v>0.67320000000000002</v>
      </c>
      <c r="L72" s="378">
        <v>0.67320000000000002</v>
      </c>
      <c r="M72" s="380">
        <v>-1.3599999999999999E-2</v>
      </c>
      <c r="N72" s="134">
        <f>((I72-D72)/D72)</f>
        <v>1.4504343418746638E-3</v>
      </c>
      <c r="O72" s="134">
        <f>((L72-G72)/G72)</f>
        <v>1.4876524843796502E-3</v>
      </c>
      <c r="P72" s="257">
        <f t="shared" si="10"/>
        <v>-8.4999999999999989E-3</v>
      </c>
      <c r="Q72" s="135"/>
      <c r="R72" s="197"/>
      <c r="S72" s="155"/>
      <c r="T72" s="481"/>
    </row>
    <row r="73" spans="1:21" s="137" customFormat="1" ht="12.95" customHeight="1">
      <c r="A73" s="447">
        <v>62</v>
      </c>
      <c r="B73" s="448" t="s">
        <v>107</v>
      </c>
      <c r="C73" s="449" t="s">
        <v>110</v>
      </c>
      <c r="D73" s="430">
        <v>396532508.87</v>
      </c>
      <c r="E73" s="219">
        <f t="shared" si="11"/>
        <v>1.0177989568391601E-3</v>
      </c>
      <c r="F73" s="430">
        <v>1120.4000000000001</v>
      </c>
      <c r="G73" s="430">
        <v>1140.6199999999999</v>
      </c>
      <c r="H73" s="438">
        <v>8.2000000000000007E-3</v>
      </c>
      <c r="I73" s="430">
        <v>396139270.61000001</v>
      </c>
      <c r="J73" s="219">
        <f t="shared" si="15"/>
        <v>1.023852072493298E-3</v>
      </c>
      <c r="K73" s="430">
        <v>1122.3900000000001</v>
      </c>
      <c r="L73" s="430">
        <v>1143.18</v>
      </c>
      <c r="M73" s="438">
        <v>1.01E-2</v>
      </c>
      <c r="N73" s="85">
        <f t="shared" si="13"/>
        <v>-9.9169236116504749E-4</v>
      </c>
      <c r="O73" s="85">
        <f t="shared" si="14"/>
        <v>2.2443934000808095E-3</v>
      </c>
      <c r="P73" s="257">
        <f t="shared" si="10"/>
        <v>1.8999999999999989E-3</v>
      </c>
      <c r="Q73" s="135"/>
      <c r="R73" s="148"/>
      <c r="S73" s="155"/>
      <c r="T73" s="481"/>
    </row>
    <row r="74" spans="1:21" s="137" customFormat="1" ht="12.95" customHeight="1">
      <c r="A74" s="447">
        <v>63</v>
      </c>
      <c r="B74" s="448" t="s">
        <v>53</v>
      </c>
      <c r="C74" s="449" t="s">
        <v>111</v>
      </c>
      <c r="D74" s="430">
        <v>164795869.09</v>
      </c>
      <c r="E74" s="219">
        <f t="shared" si="11"/>
        <v>4.2298943945146602E-4</v>
      </c>
      <c r="F74" s="430">
        <v>142.9</v>
      </c>
      <c r="G74" s="430">
        <v>142.9</v>
      </c>
      <c r="H74" s="438">
        <v>1.1000000000000001E-3</v>
      </c>
      <c r="I74" s="430">
        <v>164980256.47999999</v>
      </c>
      <c r="J74" s="219">
        <f t="shared" si="15"/>
        <v>4.2640402012508733E-4</v>
      </c>
      <c r="K74" s="378">
        <v>143.02000000000001</v>
      </c>
      <c r="L74" s="378">
        <v>143.02000000000001</v>
      </c>
      <c r="M74" s="380">
        <v>1.1000000000000001E-3</v>
      </c>
      <c r="N74" s="85">
        <f t="shared" si="13"/>
        <v>1.1188835680054951E-3</v>
      </c>
      <c r="O74" s="85">
        <f t="shared" si="14"/>
        <v>8.3974807557735858E-4</v>
      </c>
      <c r="P74" s="257">
        <f t="shared" si="10"/>
        <v>0</v>
      </c>
      <c r="Q74" s="135"/>
      <c r="R74" s="169"/>
      <c r="S74" s="156"/>
      <c r="T74" s="481"/>
    </row>
    <row r="75" spans="1:21" s="137" customFormat="1" ht="12.95" customHeight="1">
      <c r="A75" s="447">
        <v>64</v>
      </c>
      <c r="B75" s="448" t="s">
        <v>113</v>
      </c>
      <c r="C75" s="449" t="s">
        <v>114</v>
      </c>
      <c r="D75" s="430">
        <v>757259939.27999997</v>
      </c>
      <c r="E75" s="219">
        <f>(D75/$D$86)</f>
        <v>1.9436953062225474E-3</v>
      </c>
      <c r="F75" s="431">
        <v>192.07303999999999</v>
      </c>
      <c r="G75" s="431">
        <v>193.410335</v>
      </c>
      <c r="H75" s="438">
        <v>0.1019</v>
      </c>
      <c r="I75" s="430">
        <v>757031342.00999999</v>
      </c>
      <c r="J75" s="219">
        <f t="shared" si="15"/>
        <v>1.9566050779711692E-3</v>
      </c>
      <c r="K75" s="431">
        <v>192.30556999999999</v>
      </c>
      <c r="L75" s="431">
        <v>193.85548399999999</v>
      </c>
      <c r="M75" s="438">
        <v>0.1019</v>
      </c>
      <c r="N75" s="85">
        <f t="shared" si="13"/>
        <v>-3.0187424177928967E-4</v>
      </c>
      <c r="O75" s="85">
        <f t="shared" si="14"/>
        <v>2.3015781447252364E-3</v>
      </c>
      <c r="P75" s="257">
        <f t="shared" si="10"/>
        <v>0</v>
      </c>
      <c r="Q75" s="135"/>
      <c r="R75" s="169"/>
      <c r="S75" s="198"/>
      <c r="T75" s="481"/>
    </row>
    <row r="76" spans="1:21" s="137" customFormat="1" ht="12.95" customHeight="1">
      <c r="A76" s="447">
        <v>65</v>
      </c>
      <c r="B76" s="448" t="s">
        <v>117</v>
      </c>
      <c r="C76" s="449" t="s">
        <v>120</v>
      </c>
      <c r="D76" s="430">
        <v>333932995.38999999</v>
      </c>
      <c r="E76" s="219">
        <f t="shared" si="11"/>
        <v>8.571217914280614E-4</v>
      </c>
      <c r="F76" s="431">
        <v>1.3762000000000001</v>
      </c>
      <c r="G76" s="431">
        <v>1.3762000000000001</v>
      </c>
      <c r="H76" s="438">
        <v>2.98E-2</v>
      </c>
      <c r="I76" s="430">
        <v>332731481.92000002</v>
      </c>
      <c r="J76" s="219">
        <f t="shared" si="15"/>
        <v>8.5996982026794952E-4</v>
      </c>
      <c r="K76" s="379">
        <v>1.3712</v>
      </c>
      <c r="L76" s="379">
        <v>1.3712</v>
      </c>
      <c r="M76" s="380">
        <v>2.63E-2</v>
      </c>
      <c r="N76" s="85">
        <f t="shared" si="13"/>
        <v>-3.5980675362634433E-3</v>
      </c>
      <c r="O76" s="85">
        <f t="shared" si="14"/>
        <v>-3.6331928498765549E-3</v>
      </c>
      <c r="P76" s="257">
        <f t="shared" si="10"/>
        <v>-3.4999999999999996E-3</v>
      </c>
      <c r="Q76" s="135"/>
      <c r="R76" s="179"/>
      <c r="S76" s="198"/>
      <c r="T76" s="481"/>
    </row>
    <row r="77" spans="1:21" s="137" customFormat="1" ht="12.95" customHeight="1">
      <c r="A77" s="447">
        <v>66</v>
      </c>
      <c r="B77" s="448" t="s">
        <v>148</v>
      </c>
      <c r="C77" s="449" t="s">
        <v>151</v>
      </c>
      <c r="D77" s="430">
        <v>420966132.56999999</v>
      </c>
      <c r="E77" s="219">
        <f t="shared" si="11"/>
        <v>1.0805139074608089E-3</v>
      </c>
      <c r="F77" s="431">
        <v>1.1753</v>
      </c>
      <c r="G77" s="431">
        <v>1.1753</v>
      </c>
      <c r="H77" s="438">
        <v>2.5500000000000002E-4</v>
      </c>
      <c r="I77" s="377">
        <v>419923616.04000002</v>
      </c>
      <c r="J77" s="219">
        <f t="shared" si="15"/>
        <v>1.0853245221292653E-3</v>
      </c>
      <c r="K77" s="379">
        <v>1.1795</v>
      </c>
      <c r="L77" s="379">
        <v>1.1795</v>
      </c>
      <c r="M77" s="380">
        <v>1.7000000000000001E-4</v>
      </c>
      <c r="N77" s="85">
        <v>-8.3999999999999995E-5</v>
      </c>
      <c r="O77" s="85">
        <f t="shared" si="14"/>
        <v>3.5735556879094542E-3</v>
      </c>
      <c r="P77" s="257">
        <f t="shared" si="10"/>
        <v>-8.5000000000000006E-5</v>
      </c>
      <c r="Q77" s="135"/>
      <c r="R77" s="169"/>
      <c r="S77" s="198"/>
      <c r="T77" s="481"/>
    </row>
    <row r="78" spans="1:21" s="137" customFormat="1" ht="12.95" customHeight="1">
      <c r="A78" s="447">
        <v>67</v>
      </c>
      <c r="B78" s="448" t="s">
        <v>8</v>
      </c>
      <c r="C78" s="449" t="s">
        <v>157</v>
      </c>
      <c r="D78" s="430">
        <v>1136937212.01</v>
      </c>
      <c r="E78" s="219">
        <f t="shared" si="11"/>
        <v>2.9182311222678871E-3</v>
      </c>
      <c r="F78" s="431">
        <v>1.0590999999999999</v>
      </c>
      <c r="G78" s="431">
        <v>1.0590999999999999</v>
      </c>
      <c r="H78" s="438">
        <v>7.3999999999999996E-2</v>
      </c>
      <c r="I78" s="430">
        <v>1125395649.0799999</v>
      </c>
      <c r="J78" s="219">
        <f t="shared" si="15"/>
        <v>2.9086706448245062E-3</v>
      </c>
      <c r="K78" s="431">
        <v>1.0601</v>
      </c>
      <c r="L78" s="431">
        <v>1.0601</v>
      </c>
      <c r="M78" s="380">
        <v>4.9200000000000001E-2</v>
      </c>
      <c r="N78" s="85">
        <f t="shared" si="13"/>
        <v>-1.0151451468103194E-2</v>
      </c>
      <c r="O78" s="85">
        <f t="shared" si="14"/>
        <v>9.4419790388075911E-4</v>
      </c>
      <c r="P78" s="257">
        <f t="shared" si="10"/>
        <v>-2.4799999999999996E-2</v>
      </c>
      <c r="Q78" s="135"/>
      <c r="R78" s="169"/>
      <c r="S78" s="198"/>
      <c r="T78" s="481"/>
    </row>
    <row r="79" spans="1:21" s="137" customFormat="1" ht="12.95" customHeight="1">
      <c r="A79" s="447">
        <v>68</v>
      </c>
      <c r="B79" s="448" t="s">
        <v>6</v>
      </c>
      <c r="C79" s="449" t="s">
        <v>181</v>
      </c>
      <c r="D79" s="430">
        <v>32996145927.41</v>
      </c>
      <c r="E79" s="219">
        <f t="shared" si="11"/>
        <v>8.469278597190795E-2</v>
      </c>
      <c r="F79" s="431">
        <v>112.29</v>
      </c>
      <c r="G79" s="431">
        <v>112.29</v>
      </c>
      <c r="H79" s="438">
        <v>5.5100000000000003E-2</v>
      </c>
      <c r="I79" s="430">
        <v>32675901997.419998</v>
      </c>
      <c r="J79" s="219">
        <f t="shared" si="15"/>
        <v>8.4453353814505222E-2</v>
      </c>
      <c r="K79" s="431">
        <v>112.49</v>
      </c>
      <c r="L79" s="431">
        <v>112.49</v>
      </c>
      <c r="M79" s="380">
        <v>5.7000000000000002E-2</v>
      </c>
      <c r="N79" s="85">
        <f>((I79-D79)/D79)</f>
        <v>-9.705495020373699E-3</v>
      </c>
      <c r="O79" s="85">
        <f>((L79-G79)/G79)</f>
        <v>1.7811025024489146E-3</v>
      </c>
      <c r="P79" s="257">
        <f t="shared" si="10"/>
        <v>1.8999999999999989E-3</v>
      </c>
      <c r="Q79" s="135"/>
      <c r="R79" s="169"/>
      <c r="S79" s="198"/>
      <c r="T79" s="481"/>
    </row>
    <row r="80" spans="1:21" s="137" customFormat="1" ht="12.95" customHeight="1">
      <c r="A80" s="447">
        <v>69</v>
      </c>
      <c r="B80" s="448" t="s">
        <v>160</v>
      </c>
      <c r="C80" s="449" t="s">
        <v>186</v>
      </c>
      <c r="D80" s="430">
        <v>245266385.27000001</v>
      </c>
      <c r="E80" s="219">
        <f t="shared" si="11"/>
        <v>6.2953696227049407E-4</v>
      </c>
      <c r="F80" s="430">
        <v>1082.81</v>
      </c>
      <c r="G80" s="430">
        <v>1082.81</v>
      </c>
      <c r="H80" s="438">
        <v>8.2799999999999999E-2</v>
      </c>
      <c r="I80" s="430">
        <v>247344844.52000001</v>
      </c>
      <c r="J80" s="219">
        <f t="shared" si="15"/>
        <v>6.3928156199301528E-4</v>
      </c>
      <c r="K80" s="430">
        <v>1091.98</v>
      </c>
      <c r="L80" s="430">
        <v>1091.98</v>
      </c>
      <c r="M80" s="380">
        <v>9.1999999999999998E-2</v>
      </c>
      <c r="N80" s="85">
        <f>((I80-D80)/D80)</f>
        <v>8.4742931556313385E-3</v>
      </c>
      <c r="O80" s="85">
        <f t="shared" si="14"/>
        <v>8.4687064212558751E-3</v>
      </c>
      <c r="P80" s="257">
        <f t="shared" si="10"/>
        <v>9.1999999999999998E-3</v>
      </c>
      <c r="Q80" s="135"/>
      <c r="R80" s="169"/>
      <c r="S80" s="198"/>
      <c r="T80" s="481"/>
    </row>
    <row r="81" spans="1:20" s="137" customFormat="1" ht="12.95" customHeight="1">
      <c r="A81" s="447">
        <v>70</v>
      </c>
      <c r="B81" s="448" t="s">
        <v>196</v>
      </c>
      <c r="C81" s="449" t="s">
        <v>195</v>
      </c>
      <c r="D81" s="430">
        <v>1407447799.1400001</v>
      </c>
      <c r="E81" s="219">
        <f t="shared" ref="E81" si="16">(D81/$I$86)</f>
        <v>3.6376558775822704E-3</v>
      </c>
      <c r="F81" s="431">
        <v>1.0150999999999999</v>
      </c>
      <c r="G81" s="431">
        <v>1.0150999999999999</v>
      </c>
      <c r="H81" s="438">
        <v>8.48E-2</v>
      </c>
      <c r="I81" s="430">
        <v>1397507675.74</v>
      </c>
      <c r="J81" s="219">
        <f t="shared" si="15"/>
        <v>3.6119648726782184E-3</v>
      </c>
      <c r="K81" s="431">
        <v>1.0167999999999999</v>
      </c>
      <c r="L81" s="431">
        <v>1.0167999999999999</v>
      </c>
      <c r="M81" s="380">
        <v>8.4500000000000006E-2</v>
      </c>
      <c r="N81" s="85">
        <f>((I81-D81)/D81)</f>
        <v>-7.0625165679848723E-3</v>
      </c>
      <c r="O81" s="85">
        <f>((L81-G81)/G81)</f>
        <v>1.6747118510491922E-3</v>
      </c>
      <c r="P81" s="257">
        <f>M81-H81</f>
        <v>-2.9999999999999472E-4</v>
      </c>
      <c r="Q81" s="135"/>
      <c r="R81" s="169"/>
      <c r="S81" s="198"/>
      <c r="T81" s="481"/>
    </row>
    <row r="82" spans="1:20" s="137" customFormat="1" ht="12.95" customHeight="1">
      <c r="A82" s="447">
        <v>71</v>
      </c>
      <c r="B82" s="451" t="s">
        <v>13</v>
      </c>
      <c r="C82" s="448" t="s">
        <v>261</v>
      </c>
      <c r="D82" s="430">
        <v>2952448547.1799998</v>
      </c>
      <c r="E82" s="219">
        <f t="shared" ref="E82" si="17">(D82/$D$86)</f>
        <v>7.5781909029462762E-3</v>
      </c>
      <c r="F82" s="431">
        <v>106.78</v>
      </c>
      <c r="G82" s="431">
        <v>106.78</v>
      </c>
      <c r="H82" s="438">
        <v>0.1009</v>
      </c>
      <c r="I82" s="430">
        <v>2958882296.4299998</v>
      </c>
      <c r="J82" s="219">
        <f t="shared" si="15"/>
        <v>7.6474563271614953E-3</v>
      </c>
      <c r="K82" s="379">
        <v>107.02</v>
      </c>
      <c r="L82" s="379">
        <v>107.02</v>
      </c>
      <c r="M82" s="380">
        <v>0.10009999999999999</v>
      </c>
      <c r="N82" s="85">
        <f t="shared" ref="N82" si="18">((I82-D82)/D82)</f>
        <v>2.1791232420104757E-3</v>
      </c>
      <c r="O82" s="85">
        <f t="shared" ref="O82" si="19">((L82-G82)/G82)</f>
        <v>2.2476119123430874E-3</v>
      </c>
      <c r="P82" s="257">
        <f t="shared" ref="P82" si="20">M82-H82</f>
        <v>-8.0000000000000904E-4</v>
      </c>
      <c r="Q82" s="135"/>
      <c r="R82" s="169"/>
      <c r="S82" s="198"/>
      <c r="T82" s="481"/>
    </row>
    <row r="83" spans="1:20" s="137" customFormat="1" ht="12.95" customHeight="1">
      <c r="A83" s="447">
        <v>72</v>
      </c>
      <c r="B83" s="448" t="s">
        <v>96</v>
      </c>
      <c r="C83" s="449" t="s">
        <v>250</v>
      </c>
      <c r="D83" s="430">
        <v>377254974.49000001</v>
      </c>
      <c r="E83" s="219">
        <f t="shared" si="11"/>
        <v>9.6831838729315211E-4</v>
      </c>
      <c r="F83" s="431">
        <v>104.28</v>
      </c>
      <c r="G83" s="431">
        <v>104.28</v>
      </c>
      <c r="H83" s="438">
        <v>8.9270000000000002E-2</v>
      </c>
      <c r="I83" s="430">
        <v>369592751.63</v>
      </c>
      <c r="J83" s="219">
        <f>(I83/$I$86)</f>
        <v>9.5524057524561871E-4</v>
      </c>
      <c r="K83" s="431">
        <v>102.94</v>
      </c>
      <c r="L83" s="431">
        <v>102.94</v>
      </c>
      <c r="M83" s="438">
        <v>8.7840000000000001E-2</v>
      </c>
      <c r="N83" s="85">
        <f t="shared" si="13"/>
        <v>-2.0310462096247636E-2</v>
      </c>
      <c r="O83" s="85">
        <f t="shared" si="14"/>
        <v>-1.2850019179133136E-2</v>
      </c>
      <c r="P83" s="257">
        <f t="shared" si="10"/>
        <v>-1.4300000000000007E-3</v>
      </c>
      <c r="Q83" s="135"/>
      <c r="R83" s="169"/>
      <c r="S83" s="198"/>
      <c r="T83" s="481"/>
    </row>
    <row r="84" spans="1:20" s="434" customFormat="1" ht="12.95" customHeight="1">
      <c r="A84" s="447">
        <v>73</v>
      </c>
      <c r="B84" s="448" t="s">
        <v>8</v>
      </c>
      <c r="C84" s="449" t="s">
        <v>254</v>
      </c>
      <c r="D84" s="430">
        <v>932693000.16999996</v>
      </c>
      <c r="E84" s="437">
        <f t="shared" ref="E84" si="21">(D84/$D$86)</f>
        <v>2.3939877346485883E-3</v>
      </c>
      <c r="F84" s="431">
        <v>1.0169999999999999</v>
      </c>
      <c r="G84" s="431">
        <v>1.0169999999999999</v>
      </c>
      <c r="H84" s="438">
        <v>6.6699999999999995E-2</v>
      </c>
      <c r="I84" s="430">
        <v>933311481.13</v>
      </c>
      <c r="J84" s="437">
        <f>(I84/$I$86)</f>
        <v>2.412214504169933E-3</v>
      </c>
      <c r="K84" s="431">
        <v>1.0182</v>
      </c>
      <c r="L84" s="431">
        <v>1.0182</v>
      </c>
      <c r="M84" s="438">
        <v>6.1499999999999999E-2</v>
      </c>
      <c r="N84" s="433">
        <f t="shared" ref="N84" si="22">((I84-D84)/D84)</f>
        <v>6.6311311426944233E-4</v>
      </c>
      <c r="O84" s="433">
        <f t="shared" ref="O84" si="23">((L84-G84)/G84)</f>
        <v>1.179941002949941E-3</v>
      </c>
      <c r="P84" s="440">
        <f t="shared" ref="P84" si="24">M84-H84</f>
        <v>-5.1999999999999963E-3</v>
      </c>
      <c r="Q84" s="135"/>
      <c r="R84" s="169"/>
      <c r="S84" s="198"/>
      <c r="T84" s="444"/>
    </row>
    <row r="85" spans="1:20" s="137" customFormat="1" ht="12.95" customHeight="1">
      <c r="A85" s="447">
        <v>74</v>
      </c>
      <c r="B85" s="448" t="s">
        <v>275</v>
      </c>
      <c r="C85" s="449" t="s">
        <v>276</v>
      </c>
      <c r="D85" s="430">
        <v>80211000</v>
      </c>
      <c r="E85" s="219">
        <f t="shared" si="11"/>
        <v>2.0588141022705015E-4</v>
      </c>
      <c r="F85" s="79">
        <v>1000</v>
      </c>
      <c r="G85" s="79">
        <v>1000</v>
      </c>
      <c r="H85" s="438">
        <v>0.1883</v>
      </c>
      <c r="I85" s="430">
        <v>85421000</v>
      </c>
      <c r="J85" s="219">
        <f>(I85/$I$86)</f>
        <v>2.2077707102801495E-4</v>
      </c>
      <c r="K85" s="79">
        <v>1000</v>
      </c>
      <c r="L85" s="79">
        <v>1000</v>
      </c>
      <c r="M85" s="380">
        <v>0.17749999999999999</v>
      </c>
      <c r="N85" s="85">
        <f t="shared" si="13"/>
        <v>6.49536846567179E-2</v>
      </c>
      <c r="O85" s="85">
        <f t="shared" si="14"/>
        <v>0</v>
      </c>
      <c r="P85" s="257">
        <f t="shared" si="10"/>
        <v>-1.0800000000000004E-2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389598069643.7901</v>
      </c>
      <c r="E86" s="304">
        <f>(D86/$D$163)</f>
        <v>0.28105910210356255</v>
      </c>
      <c r="F86" s="80"/>
      <c r="G86" s="80"/>
      <c r="H86" s="254"/>
      <c r="I86" s="83">
        <f>SUM(I56:I85)</f>
        <v>386910649743.87994</v>
      </c>
      <c r="J86" s="304">
        <f>(I86/$I$163)</f>
        <v>0.27583094761683152</v>
      </c>
      <c r="K86" s="306"/>
      <c r="L86" s="78"/>
      <c r="M86" s="323"/>
      <c r="N86" s="308">
        <f t="shared" si="13"/>
        <v>-6.8979291975631886E-3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59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1"/>
      <c r="Q87" s="135"/>
      <c r="R87" s="110"/>
      <c r="S87" s="199"/>
      <c r="T87" s="211"/>
    </row>
    <row r="88" spans="1:20" s="137" customFormat="1" ht="12" customHeight="1">
      <c r="A88" s="456" t="s">
        <v>216</v>
      </c>
      <c r="B88" s="457"/>
      <c r="C88" s="457"/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8"/>
      <c r="Q88" s="135"/>
      <c r="R88" s="110"/>
      <c r="S88" s="199"/>
      <c r="T88" s="211"/>
    </row>
    <row r="89" spans="1:20" s="137" customFormat="1" ht="12.95" customHeight="1">
      <c r="A89" s="471" t="s">
        <v>217</v>
      </c>
      <c r="B89" s="472"/>
      <c r="C89" s="472"/>
      <c r="D89" s="472"/>
      <c r="E89" s="472"/>
      <c r="F89" s="472"/>
      <c r="G89" s="472"/>
      <c r="H89" s="472"/>
      <c r="I89" s="472"/>
      <c r="J89" s="472"/>
      <c r="K89" s="472"/>
      <c r="L89" s="472"/>
      <c r="M89" s="472"/>
      <c r="N89" s="472"/>
      <c r="O89" s="472"/>
      <c r="P89" s="473"/>
      <c r="Q89" s="135"/>
      <c r="R89" s="110"/>
      <c r="S89" s="199"/>
      <c r="T89" s="211"/>
    </row>
    <row r="90" spans="1:20" s="137" customFormat="1" ht="12.95" customHeight="1">
      <c r="A90" s="447">
        <v>75</v>
      </c>
      <c r="B90" s="448" t="s">
        <v>204</v>
      </c>
      <c r="C90" s="449" t="s">
        <v>280</v>
      </c>
      <c r="D90" s="430">
        <v>11950566234.34</v>
      </c>
      <c r="E90" s="219">
        <f t="shared" ref="E90:E95" si="25">(D90/$D$108)</f>
        <v>3.7111738867927874E-2</v>
      </c>
      <c r="F90" s="430">
        <v>54928.24</v>
      </c>
      <c r="G90" s="430">
        <v>54928.24</v>
      </c>
      <c r="H90" s="438">
        <v>0.06</v>
      </c>
      <c r="I90" s="430">
        <v>12300699875.98</v>
      </c>
      <c r="J90" s="219">
        <f t="shared" ref="J90:J95" si="26">(I90/$I$108)</f>
        <v>3.6844599683813782E-2</v>
      </c>
      <c r="K90" s="430">
        <v>55104.12</v>
      </c>
      <c r="L90" s="430">
        <v>55104.12</v>
      </c>
      <c r="M90" s="386">
        <v>6.0600000000000001E-2</v>
      </c>
      <c r="N90" s="85">
        <f t="shared" ref="N90:N97" si="27">((I90-D90)/D90)</f>
        <v>2.9298498060609794E-2</v>
      </c>
      <c r="O90" s="85">
        <f>((L90-G90)/G90)</f>
        <v>3.2019959132133973E-3</v>
      </c>
      <c r="P90" s="257">
        <f t="shared" ref="P90:P97" si="28">M90-H90</f>
        <v>6.0000000000000331E-4</v>
      </c>
      <c r="Q90" s="135"/>
      <c r="R90" s="110"/>
      <c r="S90" s="199"/>
      <c r="T90" s="211"/>
    </row>
    <row r="91" spans="1:20" s="137" customFormat="1" ht="12.95" customHeight="1">
      <c r="A91" s="447">
        <v>76</v>
      </c>
      <c r="B91" s="448" t="s">
        <v>46</v>
      </c>
      <c r="C91" s="449" t="s">
        <v>180</v>
      </c>
      <c r="D91" s="430">
        <v>80480146685.5</v>
      </c>
      <c r="E91" s="219">
        <f t="shared" si="25"/>
        <v>0.24992608126486468</v>
      </c>
      <c r="F91" s="430">
        <v>53801.97</v>
      </c>
      <c r="G91" s="430">
        <v>53801.97</v>
      </c>
      <c r="H91" s="438">
        <v>5.8000000000000003E-2</v>
      </c>
      <c r="I91" s="430">
        <v>80543516023.419998</v>
      </c>
      <c r="J91" s="219">
        <f t="shared" si="26"/>
        <v>0.24125404529255065</v>
      </c>
      <c r="K91" s="430">
        <v>53867.34</v>
      </c>
      <c r="L91" s="430">
        <v>53867.34</v>
      </c>
      <c r="M91" s="386">
        <v>5.7799999999999997E-2</v>
      </c>
      <c r="N91" s="85">
        <f t="shared" si="27"/>
        <v>7.8739093465662554E-4</v>
      </c>
      <c r="O91" s="85">
        <f t="shared" ref="O91:O95" si="29">((L91-G91)/G91)</f>
        <v>1.2150112718920022E-3</v>
      </c>
      <c r="P91" s="257">
        <f t="shared" si="28"/>
        <v>-2.0000000000000573E-4</v>
      </c>
      <c r="Q91" s="135"/>
      <c r="S91" s="190"/>
      <c r="T91" s="189"/>
    </row>
    <row r="92" spans="1:20" s="137" customFormat="1" ht="12.95" customHeight="1">
      <c r="A92" s="447">
        <v>77</v>
      </c>
      <c r="B92" s="448" t="s">
        <v>145</v>
      </c>
      <c r="C92" s="449" t="s">
        <v>132</v>
      </c>
      <c r="D92" s="430">
        <v>6040645874.0500002</v>
      </c>
      <c r="E92" s="219">
        <f t="shared" si="25"/>
        <v>1.8758849403067667E-2</v>
      </c>
      <c r="F92" s="445">
        <v>429.18</v>
      </c>
      <c r="G92" s="445">
        <v>429.18</v>
      </c>
      <c r="H92" s="417">
        <v>4.1700000000000001E-2</v>
      </c>
      <c r="I92" s="430">
        <v>6085070567.9700003</v>
      </c>
      <c r="J92" s="219">
        <f t="shared" si="26"/>
        <v>1.8226766881973847E-2</v>
      </c>
      <c r="K92" s="430">
        <v>430.99</v>
      </c>
      <c r="L92" s="430">
        <v>430.99</v>
      </c>
      <c r="M92" s="387">
        <v>4.1799999999999997E-2</v>
      </c>
      <c r="N92" s="85">
        <f t="shared" si="27"/>
        <v>7.3542953595151202E-3</v>
      </c>
      <c r="O92" s="85">
        <f t="shared" si="29"/>
        <v>4.2173447038538663E-3</v>
      </c>
      <c r="P92" s="257">
        <f t="shared" si="28"/>
        <v>9.9999999999995925E-5</v>
      </c>
      <c r="Q92" s="135"/>
      <c r="S92" s="200"/>
      <c r="T92" s="189"/>
    </row>
    <row r="93" spans="1:20" s="137" customFormat="1" ht="12.95" customHeight="1">
      <c r="A93" s="447">
        <v>78</v>
      </c>
      <c r="B93" s="448" t="s">
        <v>98</v>
      </c>
      <c r="C93" s="449" t="s">
        <v>140</v>
      </c>
      <c r="D93" s="430">
        <v>677487217.28999996</v>
      </c>
      <c r="E93" s="219">
        <f t="shared" si="25"/>
        <v>2.1038943428620021E-3</v>
      </c>
      <c r="F93" s="430">
        <v>49278.69</v>
      </c>
      <c r="G93" s="430">
        <v>50544.58</v>
      </c>
      <c r="H93" s="438">
        <v>5.3499999999999999E-2</v>
      </c>
      <c r="I93" s="430">
        <v>677859928.52999997</v>
      </c>
      <c r="J93" s="219">
        <f t="shared" si="26"/>
        <v>2.0304111115788579E-3</v>
      </c>
      <c r="K93" s="430">
        <v>49315.06</v>
      </c>
      <c r="L93" s="430">
        <v>50591.35</v>
      </c>
      <c r="M93" s="386">
        <v>5.2499999999999998E-2</v>
      </c>
      <c r="N93" s="85">
        <f t="shared" si="27"/>
        <v>5.5013767121818566E-4</v>
      </c>
      <c r="O93" s="85" t="e">
        <f>((#REF!-G93)/G93)</f>
        <v>#REF!</v>
      </c>
      <c r="P93" s="257">
        <f t="shared" si="28"/>
        <v>-1.0000000000000009E-3</v>
      </c>
      <c r="Q93" s="135"/>
      <c r="S93" s="200"/>
      <c r="T93" s="189"/>
    </row>
    <row r="94" spans="1:20" s="137" customFormat="1" ht="12.95" customHeight="1">
      <c r="A94" s="447">
        <v>79</v>
      </c>
      <c r="B94" s="448" t="s">
        <v>64</v>
      </c>
      <c r="C94" s="449" t="s">
        <v>158</v>
      </c>
      <c r="D94" s="430">
        <v>745374935.85000002</v>
      </c>
      <c r="E94" s="219">
        <f t="shared" si="25"/>
        <v>2.3147154231467596E-3</v>
      </c>
      <c r="F94" s="430">
        <f>105.649 *429.18</f>
        <v>45342.437819999999</v>
      </c>
      <c r="G94" s="430">
        <f>105.649 *429.18</f>
        <v>45342.437819999999</v>
      </c>
      <c r="H94" s="438">
        <v>8.48E-2</v>
      </c>
      <c r="I94" s="430">
        <v>744988416.34000003</v>
      </c>
      <c r="J94" s="219">
        <f t="shared" si="26"/>
        <v>2.2314827811323089E-3</v>
      </c>
      <c r="K94" s="385">
        <f>105.7618*429.18</f>
        <v>45390.849323999995</v>
      </c>
      <c r="L94" s="430">
        <f>105.7618*429.18</f>
        <v>45390.849323999995</v>
      </c>
      <c r="M94" s="386">
        <v>8.48E-2</v>
      </c>
      <c r="N94" s="85">
        <f t="shared" si="27"/>
        <v>-5.1855716017498883E-4</v>
      </c>
      <c r="O94" s="85">
        <f t="shared" si="29"/>
        <v>1.0676863955171446E-3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7">
        <v>80</v>
      </c>
      <c r="B95" s="448" t="s">
        <v>8</v>
      </c>
      <c r="C95" s="449" t="s">
        <v>159</v>
      </c>
      <c r="D95" s="430">
        <f>10678001.52*429.18</f>
        <v>4582784692.3535995</v>
      </c>
      <c r="E95" s="219">
        <f t="shared" si="25"/>
        <v>1.4231552334470349E-2</v>
      </c>
      <c r="F95" s="430">
        <f>1.0854*429.18</f>
        <v>465.83197199999995</v>
      </c>
      <c r="G95" s="430">
        <f>1.0854*429.18</f>
        <v>465.83197199999995</v>
      </c>
      <c r="H95" s="438">
        <v>5.2900000000000003E-2</v>
      </c>
      <c r="I95" s="383">
        <f>10740419.6*430.99</f>
        <v>4629013443.4040003</v>
      </c>
      <c r="J95" s="219">
        <f t="shared" si="26"/>
        <v>1.3865401885486187E-2</v>
      </c>
      <c r="K95" s="385">
        <f>1.0601*430.99</f>
        <v>456.89249900000004</v>
      </c>
      <c r="L95" s="430">
        <f>1.0601*430.99</f>
        <v>456.89249900000004</v>
      </c>
      <c r="M95" s="386">
        <v>4.8000000000000001E-2</v>
      </c>
      <c r="N95" s="85">
        <f t="shared" si="27"/>
        <v>1.0087480463032367E-2</v>
      </c>
      <c r="O95" s="85">
        <f t="shared" si="29"/>
        <v>-1.9190338013123556E-2</v>
      </c>
      <c r="P95" s="257">
        <f t="shared" si="28"/>
        <v>-4.9000000000000016E-3</v>
      </c>
      <c r="Q95" s="135"/>
      <c r="S95" s="200"/>
      <c r="T95" s="156"/>
    </row>
    <row r="96" spans="1:20" s="434" customFormat="1" ht="12.95" customHeight="1">
      <c r="A96" s="447">
        <v>81</v>
      </c>
      <c r="B96" s="448" t="s">
        <v>187</v>
      </c>
      <c r="C96" s="449" t="s">
        <v>190</v>
      </c>
      <c r="D96" s="430">
        <v>870834509.87040007</v>
      </c>
      <c r="E96" s="437">
        <f t="shared" ref="E96" si="30">(D96/$D$108)</f>
        <v>2.7043223135840891E-3</v>
      </c>
      <c r="F96" s="430">
        <v>44422.595703999999</v>
      </c>
      <c r="G96" s="430">
        <v>44422.595703999999</v>
      </c>
      <c r="H96" s="438">
        <v>3.4500000000000003E-2</v>
      </c>
      <c r="I96" s="430">
        <v>875260149.30630004</v>
      </c>
      <c r="J96" s="437">
        <f t="shared" ref="J96" si="31">(I96/$I$108)</f>
        <v>2.6216890213993987E-3</v>
      </c>
      <c r="K96" s="430">
        <v>44648.341452000001</v>
      </c>
      <c r="L96" s="430">
        <v>44648.341452000001</v>
      </c>
      <c r="M96" s="438">
        <v>4.5100000000000001E-2</v>
      </c>
      <c r="N96" s="433">
        <f t="shared" ref="N96" si="32">((I96-D96)/D96)</f>
        <v>5.0820671272646381E-3</v>
      </c>
      <c r="O96" s="433">
        <f>((L96-G96)/G96)</f>
        <v>5.0817775148531913E-3</v>
      </c>
      <c r="P96" s="440">
        <f t="shared" ref="P96" si="33">M96-H96</f>
        <v>1.0599999999999998E-2</v>
      </c>
      <c r="Q96" s="135"/>
      <c r="S96" s="436"/>
      <c r="T96" s="435"/>
    </row>
    <row r="97" spans="1:41" s="137" customFormat="1" ht="12.95" customHeight="1">
      <c r="A97" s="447">
        <v>82</v>
      </c>
      <c r="B97" s="448" t="s">
        <v>245</v>
      </c>
      <c r="C97" s="449" t="s">
        <v>271</v>
      </c>
      <c r="D97" s="430">
        <f>76972.77*429.68</f>
        <v>33073659.813600004</v>
      </c>
      <c r="E97" s="219">
        <f>(D97/$D$108)</f>
        <v>1.0270818991672578E-4</v>
      </c>
      <c r="F97" s="430">
        <f>97.4*429.68</f>
        <v>41850.832000000002</v>
      </c>
      <c r="G97" s="430">
        <f>97.4*429.68</f>
        <v>41850.832000000002</v>
      </c>
      <c r="H97" s="438">
        <v>1E-3</v>
      </c>
      <c r="I97" s="383">
        <f>77044.39*431.09</f>
        <v>33213066.085099999</v>
      </c>
      <c r="J97" s="219">
        <f>(I97/$I$108)</f>
        <v>9.9483942906953291E-5</v>
      </c>
      <c r="K97" s="385">
        <f>97.49*431.09</f>
        <v>42026.964099999997</v>
      </c>
      <c r="L97" s="430">
        <f>97.49*431.09</f>
        <v>42026.964099999997</v>
      </c>
      <c r="M97" s="386">
        <v>1E-3</v>
      </c>
      <c r="N97" s="85">
        <f t="shared" si="27"/>
        <v>4.2150240489161345E-3</v>
      </c>
      <c r="O97" s="85">
        <f>((L97-G97)/G97)</f>
        <v>4.2085686611916164E-3</v>
      </c>
      <c r="P97" s="257">
        <f t="shared" si="28"/>
        <v>0</v>
      </c>
      <c r="Q97" s="135"/>
      <c r="S97" s="189"/>
      <c r="T97" s="189"/>
    </row>
    <row r="98" spans="1:41" s="137" customFormat="1" ht="4.5" customHeight="1">
      <c r="A98" s="459"/>
      <c r="B98" s="460"/>
      <c r="C98" s="460"/>
      <c r="D98" s="460"/>
      <c r="E98" s="460"/>
      <c r="F98" s="460"/>
      <c r="G98" s="460"/>
      <c r="H98" s="460"/>
      <c r="I98" s="460"/>
      <c r="J98" s="460"/>
      <c r="K98" s="460"/>
      <c r="L98" s="460"/>
      <c r="M98" s="460"/>
      <c r="N98" s="460"/>
      <c r="O98" s="460"/>
      <c r="P98" s="461"/>
      <c r="Q98" s="135"/>
      <c r="S98" s="201"/>
      <c r="T98" s="156"/>
    </row>
    <row r="99" spans="1:41" s="137" customFormat="1" ht="12.95" customHeight="1">
      <c r="A99" s="471" t="s">
        <v>218</v>
      </c>
      <c r="B99" s="472"/>
      <c r="C99" s="472"/>
      <c r="D99" s="472"/>
      <c r="E99" s="472"/>
      <c r="F99" s="472"/>
      <c r="G99" s="472"/>
      <c r="H99" s="472"/>
      <c r="I99" s="472"/>
      <c r="J99" s="472"/>
      <c r="K99" s="472"/>
      <c r="L99" s="472"/>
      <c r="M99" s="472"/>
      <c r="N99" s="472"/>
      <c r="O99" s="472"/>
      <c r="P99" s="473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7">
        <v>83</v>
      </c>
      <c r="B100" s="448" t="s">
        <v>6</v>
      </c>
      <c r="C100" s="449" t="s">
        <v>101</v>
      </c>
      <c r="D100" s="430">
        <v>188423774742.29999</v>
      </c>
      <c r="E100" s="219">
        <f t="shared" ref="E100:E106" si="34">(D100/$D$108)</f>
        <v>0.5851382928326736</v>
      </c>
      <c r="F100" s="429">
        <v>583.70000000000005</v>
      </c>
      <c r="G100" s="429">
        <v>583.70000000000005</v>
      </c>
      <c r="H100" s="438">
        <v>3.6400000000000002E-2</v>
      </c>
      <c r="I100" s="430">
        <v>188673198755.41</v>
      </c>
      <c r="J100" s="219">
        <f>(I100/$I$108)</f>
        <v>0.56513763845115195</v>
      </c>
      <c r="K100" s="429">
        <v>583.80999999999995</v>
      </c>
      <c r="L100" s="429">
        <v>583.80999999999995</v>
      </c>
      <c r="M100" s="390">
        <v>3.7600000000000001E-2</v>
      </c>
      <c r="N100" s="85">
        <f t="shared" ref="N100:N108" si="35">((I100-D100)/D100)</f>
        <v>1.3237396047878968E-3</v>
      </c>
      <c r="O100" s="85">
        <f t="shared" ref="O100:O105" si="36">((L100-G100)/G100)</f>
        <v>1.8845297241716627E-4</v>
      </c>
      <c r="P100" s="257">
        <f t="shared" ref="P100:P108" si="37">M100-H100</f>
        <v>1.1999999999999997E-3</v>
      </c>
      <c r="Q100" s="135"/>
      <c r="S100" s="475"/>
      <c r="T100" s="156"/>
    </row>
    <row r="101" spans="1:41" s="137" customFormat="1" ht="12.95" customHeight="1">
      <c r="A101" s="447">
        <v>84</v>
      </c>
      <c r="B101" s="448" t="s">
        <v>53</v>
      </c>
      <c r="C101" s="449" t="s">
        <v>136</v>
      </c>
      <c r="D101" s="430">
        <v>13432402407.814899</v>
      </c>
      <c r="E101" s="219">
        <f t="shared" si="34"/>
        <v>4.1713488779745928E-2</v>
      </c>
      <c r="F101" s="429">
        <v>429.18</v>
      </c>
      <c r="G101" s="429">
        <v>429.18</v>
      </c>
      <c r="H101" s="438">
        <v>8.9999999999999998E-4</v>
      </c>
      <c r="I101" s="430">
        <v>24368949482.27</v>
      </c>
      <c r="J101" s="219">
        <f t="shared" ref="J101:J107" si="38">(I101/$I$108)</f>
        <v>7.2992935153438687E-2</v>
      </c>
      <c r="K101" s="429">
        <v>430.59</v>
      </c>
      <c r="L101" s="429">
        <v>430.59</v>
      </c>
      <c r="M101" s="390">
        <v>8.9999999999999998E-4</v>
      </c>
      <c r="N101" s="85">
        <f t="shared" si="35"/>
        <v>0.81419144114475583</v>
      </c>
      <c r="O101" s="85">
        <f t="shared" si="36"/>
        <v>3.2853348245490662E-3</v>
      </c>
      <c r="P101" s="257">
        <f t="shared" si="37"/>
        <v>0</v>
      </c>
      <c r="Q101" s="135"/>
      <c r="S101" s="475"/>
      <c r="T101" s="157"/>
    </row>
    <row r="102" spans="1:41" s="137" customFormat="1" ht="12.75" customHeight="1">
      <c r="A102" s="447">
        <v>85</v>
      </c>
      <c r="B102" s="448" t="s">
        <v>96</v>
      </c>
      <c r="C102" s="449" t="s">
        <v>155</v>
      </c>
      <c r="D102" s="429">
        <v>5855395403.5299997</v>
      </c>
      <c r="E102" s="219">
        <f t="shared" si="34"/>
        <v>1.8183565608786541E-2</v>
      </c>
      <c r="F102" s="429">
        <v>47107.92</v>
      </c>
      <c r="G102" s="429">
        <v>47107.92</v>
      </c>
      <c r="H102" s="438">
        <v>5.0290000000000001E-2</v>
      </c>
      <c r="I102" s="429">
        <v>6008662497.0500002</v>
      </c>
      <c r="J102" s="219">
        <f t="shared" si="38"/>
        <v>1.7997899840744975E-2</v>
      </c>
      <c r="K102" s="429">
        <v>47928.97</v>
      </c>
      <c r="L102" s="429">
        <v>47928.97</v>
      </c>
      <c r="M102" s="390">
        <v>4.9840000000000002E-2</v>
      </c>
      <c r="N102" s="85">
        <f t="shared" si="35"/>
        <v>2.617536185986713E-2</v>
      </c>
      <c r="O102" s="85">
        <f t="shared" si="36"/>
        <v>1.7429128690037748E-2</v>
      </c>
      <c r="P102" s="257">
        <f t="shared" si="37"/>
        <v>-4.4999999999999901E-4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7">
        <v>86</v>
      </c>
      <c r="B103" s="448" t="s">
        <v>160</v>
      </c>
      <c r="C103" s="449" t="s">
        <v>161</v>
      </c>
      <c r="D103" s="430">
        <v>299023740.44999999</v>
      </c>
      <c r="E103" s="219">
        <f t="shared" si="34"/>
        <v>9.2859959547383865E-4</v>
      </c>
      <c r="F103" s="430">
        <v>37636.230000000003</v>
      </c>
      <c r="G103" s="430">
        <v>37636.230000000003</v>
      </c>
      <c r="H103" s="438">
        <v>5.1499999999999997E-2</v>
      </c>
      <c r="I103" s="430">
        <v>294544834.16000003</v>
      </c>
      <c r="J103" s="219">
        <f>(I103/$I$86)</f>
        <v>7.6127352492100556E-4</v>
      </c>
      <c r="K103" s="430">
        <v>37072.14</v>
      </c>
      <c r="L103" s="430">
        <v>37072.14</v>
      </c>
      <c r="M103" s="390">
        <v>5.1999999999999998E-2</v>
      </c>
      <c r="N103" s="85">
        <f t="shared" si="35"/>
        <v>-1.4978430419135512E-2</v>
      </c>
      <c r="O103" s="85">
        <f t="shared" si="36"/>
        <v>-1.498795176881435E-2</v>
      </c>
      <c r="P103" s="257">
        <f t="shared" si="37"/>
        <v>5.0000000000000044E-4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7">
        <v>87</v>
      </c>
      <c r="B104" s="448" t="s">
        <v>10</v>
      </c>
      <c r="C104" s="449" t="s">
        <v>166</v>
      </c>
      <c r="D104" s="429">
        <v>1927405445.6592</v>
      </c>
      <c r="E104" s="219">
        <f t="shared" si="34"/>
        <v>5.9854375256618757E-3</v>
      </c>
      <c r="F104" s="429">
        <v>486.15359088950754</v>
      </c>
      <c r="G104" s="429">
        <v>486.15359088950754</v>
      </c>
      <c r="H104" s="438">
        <v>4.0537023474441179E-2</v>
      </c>
      <c r="I104" s="429">
        <v>1941677202.3401999</v>
      </c>
      <c r="J104" s="219">
        <f t="shared" si="38"/>
        <v>5.8159551860224971E-3</v>
      </c>
      <c r="K104" s="389">
        <v>486.41208271459914</v>
      </c>
      <c r="L104" s="429">
        <v>486.41208271459914</v>
      </c>
      <c r="M104" s="390">
        <v>4.0642332393415151E-2</v>
      </c>
      <c r="N104" s="85">
        <f t="shared" si="35"/>
        <v>7.404646859923575E-3</v>
      </c>
      <c r="O104" s="85">
        <f t="shared" si="36"/>
        <v>5.3170814725164901E-4</v>
      </c>
      <c r="P104" s="257">
        <f t="shared" si="37"/>
        <v>1.0530891897397171E-4</v>
      </c>
      <c r="Q104" s="135"/>
      <c r="S104" s="210"/>
      <c r="T104" s="210"/>
      <c r="U104" s="210"/>
      <c r="V104" s="212"/>
    </row>
    <row r="105" spans="1:41" s="137" customFormat="1" ht="12.75" customHeight="1">
      <c r="A105" s="447">
        <v>88</v>
      </c>
      <c r="B105" s="448" t="s">
        <v>174</v>
      </c>
      <c r="C105" s="449" t="s">
        <v>176</v>
      </c>
      <c r="D105" s="429">
        <v>90341735.290000007</v>
      </c>
      <c r="E105" s="219">
        <f t="shared" si="34"/>
        <v>2.8055063025581462E-4</v>
      </c>
      <c r="F105" s="429">
        <v>353.61</v>
      </c>
      <c r="G105" s="429">
        <v>353.61</v>
      </c>
      <c r="H105" s="438">
        <v>1.2607999999999999E-2</v>
      </c>
      <c r="I105" s="429">
        <v>88909695.75</v>
      </c>
      <c r="J105" s="219">
        <f t="shared" si="38"/>
        <v>2.6631347654577605E-4</v>
      </c>
      <c r="K105" s="429">
        <v>348.02</v>
      </c>
      <c r="L105" s="429">
        <v>348.02</v>
      </c>
      <c r="M105" s="438">
        <v>-1.6077000000000001E-2</v>
      </c>
      <c r="N105" s="85">
        <f t="shared" si="35"/>
        <v>-1.5851361891634153E-2</v>
      </c>
      <c r="O105" s="85">
        <f t="shared" si="36"/>
        <v>-1.5808376459941834E-2</v>
      </c>
      <c r="P105" s="257">
        <f t="shared" si="37"/>
        <v>-2.8685000000000002E-2</v>
      </c>
      <c r="Q105" s="135"/>
      <c r="S105" s="210"/>
      <c r="T105" s="210"/>
      <c r="U105" s="210"/>
      <c r="V105" s="212"/>
    </row>
    <row r="106" spans="1:41" s="137" customFormat="1" ht="12.75" customHeight="1">
      <c r="A106" s="447">
        <v>89</v>
      </c>
      <c r="B106" s="451" t="s">
        <v>13</v>
      </c>
      <c r="C106" s="448" t="s">
        <v>213</v>
      </c>
      <c r="D106" s="430">
        <v>3679931603.46</v>
      </c>
      <c r="E106" s="219">
        <f t="shared" si="34"/>
        <v>1.1427798318627952E-2</v>
      </c>
      <c r="F106" s="429">
        <f>1.0289*429.68</f>
        <v>442.09775199999996</v>
      </c>
      <c r="G106" s="429">
        <f>1.0289*429.68</f>
        <v>442.09775199999996</v>
      </c>
      <c r="H106" s="438">
        <v>7.6300000000000007E-2</v>
      </c>
      <c r="I106" s="430">
        <v>3698008338.25</v>
      </c>
      <c r="J106" s="219">
        <f t="shared" si="38"/>
        <v>1.1076738577801573E-2</v>
      </c>
      <c r="K106" s="389">
        <f>1.0303*431.09</f>
        <v>444.15202699999998</v>
      </c>
      <c r="L106" s="429">
        <f>1.0303*431.09</f>
        <v>444.15202699999998</v>
      </c>
      <c r="M106" s="390">
        <v>7.5800000000000006E-2</v>
      </c>
      <c r="N106" s="85">
        <f t="shared" si="35"/>
        <v>4.9122474920467504E-3</v>
      </c>
      <c r="O106" s="85">
        <f>((L106-G106)/G106)</f>
        <v>4.6466533491896569E-3</v>
      </c>
      <c r="P106" s="257">
        <f t="shared" si="37"/>
        <v>-5.0000000000000044E-4</v>
      </c>
      <c r="Q106" s="135"/>
      <c r="R106">
        <v>429.68</v>
      </c>
      <c r="S106" s="340"/>
      <c r="T106" s="340"/>
      <c r="U106" s="340"/>
      <c r="V106" s="341"/>
    </row>
    <row r="107" spans="1:41" s="137" customFormat="1" ht="12.95" customHeight="1">
      <c r="A107" s="447">
        <v>90</v>
      </c>
      <c r="B107" s="448" t="s">
        <v>88</v>
      </c>
      <c r="C107" s="448" t="s">
        <v>255</v>
      </c>
      <c r="D107" s="430">
        <v>2926609856.5753279</v>
      </c>
      <c r="E107" s="219">
        <f t="shared" ref="E107" si="39">(D107/$I$108)</f>
        <v>8.7661490552081948E-3</v>
      </c>
      <c r="F107" s="429">
        <v>52622.845148000008</v>
      </c>
      <c r="G107" s="429">
        <v>52992.498852000012</v>
      </c>
      <c r="H107" s="438">
        <v>3.5200000000000002E-2</v>
      </c>
      <c r="I107" s="388">
        <v>2889963426.1136999</v>
      </c>
      <c r="J107" s="219">
        <f t="shared" si="38"/>
        <v>8.6563810685234676E-3</v>
      </c>
      <c r="K107" s="389">
        <v>52842.781566850004</v>
      </c>
      <c r="L107" s="389">
        <v>53213.980233150003</v>
      </c>
      <c r="M107" s="390">
        <v>3.6135444743935263E-2</v>
      </c>
      <c r="N107" s="85">
        <f t="shared" si="35"/>
        <v>-1.2521802446367426E-2</v>
      </c>
      <c r="O107" s="85">
        <f>((L107-G107)/G107)</f>
        <v>4.1794855111202713E-3</v>
      </c>
      <c r="P107" s="257">
        <f t="shared" si="37"/>
        <v>9.3544474393526117E-4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322015798744.14703</v>
      </c>
      <c r="E108" s="304">
        <f>(D108/$D$163)</f>
        <v>0.2323047219944922</v>
      </c>
      <c r="F108" s="306"/>
      <c r="G108" s="78"/>
      <c r="H108" s="320"/>
      <c r="I108" s="83">
        <f>SUM(I90:I107)</f>
        <v>333853535702.37933</v>
      </c>
      <c r="J108" s="304">
        <f>(I108/$I$163)</f>
        <v>0.23800620938962305</v>
      </c>
      <c r="K108" s="306"/>
      <c r="L108" s="78"/>
      <c r="M108" s="322"/>
      <c r="N108" s="308">
        <f t="shared" si="35"/>
        <v>3.6761354580735345E-2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59"/>
      <c r="B109" s="460"/>
      <c r="C109" s="460"/>
      <c r="D109" s="460"/>
      <c r="E109" s="460"/>
      <c r="F109" s="460"/>
      <c r="G109" s="460"/>
      <c r="H109" s="460"/>
      <c r="I109" s="460"/>
      <c r="J109" s="460"/>
      <c r="K109" s="460"/>
      <c r="L109" s="460"/>
      <c r="M109" s="460"/>
      <c r="N109" s="460"/>
      <c r="O109" s="460"/>
      <c r="P109" s="461"/>
      <c r="Q109" s="135"/>
      <c r="R109" s="143"/>
      <c r="S109" s="158"/>
    </row>
    <row r="110" spans="1:41" s="137" customFormat="1" ht="12.95" customHeight="1">
      <c r="A110" s="490" t="s">
        <v>238</v>
      </c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2"/>
      <c r="Q110" s="135"/>
    </row>
    <row r="111" spans="1:41" s="137" customFormat="1" ht="12.95" customHeight="1">
      <c r="A111" s="447">
        <v>91</v>
      </c>
      <c r="B111" s="448" t="s">
        <v>25</v>
      </c>
      <c r="C111" s="449" t="s">
        <v>153</v>
      </c>
      <c r="D111" s="430">
        <v>2385709380.5599999</v>
      </c>
      <c r="E111" s="219">
        <f>(D111/$D$115)</f>
        <v>5.2125420897757783E-2</v>
      </c>
      <c r="F111" s="431">
        <v>77</v>
      </c>
      <c r="G111" s="431">
        <v>77</v>
      </c>
      <c r="H111" s="438">
        <v>9.64E-2</v>
      </c>
      <c r="I111" s="430">
        <v>2388671619.0500002</v>
      </c>
      <c r="J111" s="219">
        <f>(I111/$I$115)</f>
        <v>5.2182167744590023E-2</v>
      </c>
      <c r="K111" s="392">
        <v>77</v>
      </c>
      <c r="L111" s="392">
        <v>77</v>
      </c>
      <c r="M111" s="393">
        <v>9.5899999999999999E-2</v>
      </c>
      <c r="N111" s="85">
        <f>((I111-D111)/D111)</f>
        <v>1.2416594050130778E-3</v>
      </c>
      <c r="O111" s="85">
        <f>((L111-G111)/G111)</f>
        <v>0</v>
      </c>
      <c r="P111" s="257">
        <f>M111-H111</f>
        <v>-5.0000000000000044E-4</v>
      </c>
      <c r="Q111" s="135"/>
    </row>
    <row r="112" spans="1:41" s="137" customFormat="1" ht="12.95" customHeight="1">
      <c r="A112" s="447">
        <v>92</v>
      </c>
      <c r="B112" s="448" t="s">
        <v>25</v>
      </c>
      <c r="C112" s="449" t="s">
        <v>26</v>
      </c>
      <c r="D112" s="430">
        <v>9808405157.9099998</v>
      </c>
      <c r="E112" s="219">
        <f>(D112/$D$115)</f>
        <v>0.2143040771679352</v>
      </c>
      <c r="F112" s="431">
        <v>36.6</v>
      </c>
      <c r="G112" s="431">
        <v>36.6</v>
      </c>
      <c r="H112" s="438">
        <v>9.64E-2</v>
      </c>
      <c r="I112" s="430">
        <v>9808907437.0599995</v>
      </c>
      <c r="J112" s="219">
        <f>(I112/$I$115)</f>
        <v>0.21428230200825579</v>
      </c>
      <c r="K112" s="392">
        <v>36.6</v>
      </c>
      <c r="L112" s="392">
        <v>36.6</v>
      </c>
      <c r="M112" s="393">
        <v>9.3899999999999997E-2</v>
      </c>
      <c r="N112" s="85">
        <f>((I112-D112)/D112)</f>
        <v>5.1209054062632691E-5</v>
      </c>
      <c r="O112" s="85">
        <f>((L112-G112)/G112)</f>
        <v>0</v>
      </c>
      <c r="P112" s="257">
        <f>M112-H112</f>
        <v>-2.5000000000000022E-3</v>
      </c>
      <c r="Q112" s="135"/>
      <c r="R112" s="159"/>
      <c r="S112" s="191"/>
    </row>
    <row r="113" spans="1:21" s="137" customFormat="1" ht="12.95" customHeight="1">
      <c r="A113" s="447">
        <v>93</v>
      </c>
      <c r="B113" s="448" t="s">
        <v>6</v>
      </c>
      <c r="C113" s="449" t="s">
        <v>201</v>
      </c>
      <c r="D113" s="430">
        <v>26062708607.66</v>
      </c>
      <c r="E113" s="219">
        <f>(D113/$D$115)</f>
        <v>0.56944473915385418</v>
      </c>
      <c r="F113" s="431">
        <v>9.75</v>
      </c>
      <c r="G113" s="431">
        <v>9.75</v>
      </c>
      <c r="H113" s="438">
        <v>-0.28089999999999998</v>
      </c>
      <c r="I113" s="430">
        <v>26066239061.040001</v>
      </c>
      <c r="J113" s="219">
        <f>(I113/$I$115)</f>
        <v>0.56943484751358875</v>
      </c>
      <c r="K113" s="392">
        <v>9.75</v>
      </c>
      <c r="L113" s="392">
        <v>9.75</v>
      </c>
      <c r="M113" s="393">
        <v>-0.28089999999999998</v>
      </c>
      <c r="N113" s="85">
        <f>((I113-D113)/D113)</f>
        <v>1.3545995672005652E-4</v>
      </c>
      <c r="O113" s="85">
        <f>((L113-G113)/G113)</f>
        <v>0</v>
      </c>
      <c r="P113" s="257">
        <f>M113-H113</f>
        <v>0</v>
      </c>
      <c r="Q113" s="135"/>
      <c r="R113" s="160"/>
      <c r="S113" s="138"/>
    </row>
    <row r="114" spans="1:21" s="161" customFormat="1" ht="12.95" customHeight="1">
      <c r="A114" s="447">
        <v>94</v>
      </c>
      <c r="B114" s="448" t="s">
        <v>13</v>
      </c>
      <c r="C114" s="449" t="s">
        <v>252</v>
      </c>
      <c r="D114" s="430">
        <v>7511812185.1700001</v>
      </c>
      <c r="E114" s="219">
        <f>(D114/$D$115)</f>
        <v>0.16412576278045293</v>
      </c>
      <c r="F114" s="431">
        <v>101.31</v>
      </c>
      <c r="G114" s="431">
        <v>101.31</v>
      </c>
      <c r="H114" s="438">
        <v>7.6999999999999999E-2</v>
      </c>
      <c r="I114" s="391">
        <v>7511812185.1700001</v>
      </c>
      <c r="J114" s="219">
        <f>(I114/$I$115)</f>
        <v>0.16410068273356548</v>
      </c>
      <c r="K114" s="392">
        <v>101.31</v>
      </c>
      <c r="L114" s="392">
        <v>101.31</v>
      </c>
      <c r="M114" s="393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45768635331.299995</v>
      </c>
      <c r="E115" s="304">
        <f>(D115/$D$163)</f>
        <v>3.3017852379201601E-2</v>
      </c>
      <c r="F115" s="76"/>
      <c r="G115" s="76"/>
      <c r="H115" s="287"/>
      <c r="I115" s="74">
        <f>SUM(I111:I114)</f>
        <v>45775630302.32</v>
      </c>
      <c r="J115" s="304">
        <f>(I115/$I$163)</f>
        <v>3.2633724329906209E-2</v>
      </c>
      <c r="K115" s="306"/>
      <c r="L115" s="76"/>
      <c r="M115" s="307"/>
      <c r="N115" s="308">
        <f>((I115-D115)/D115)</f>
        <v>1.5283328789181947E-4</v>
      </c>
      <c r="O115" s="308"/>
      <c r="P115" s="309">
        <f>M115-H115</f>
        <v>0</v>
      </c>
      <c r="Q115" s="135"/>
      <c r="R115" s="186"/>
      <c r="S115" s="186"/>
      <c r="T115" s="206"/>
      <c r="U115" s="480"/>
    </row>
    <row r="116" spans="1:21" s="137" customFormat="1" ht="5.25" customHeight="1">
      <c r="A116" s="459"/>
      <c r="B116" s="460"/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  <c r="N116" s="460"/>
      <c r="O116" s="460"/>
      <c r="P116" s="461"/>
      <c r="Q116" s="135"/>
      <c r="R116" s="186"/>
      <c r="S116" s="186"/>
      <c r="T116" s="206"/>
      <c r="U116" s="480"/>
    </row>
    <row r="117" spans="1:21" s="137" customFormat="1" ht="12" customHeight="1">
      <c r="A117" s="456" t="s">
        <v>249</v>
      </c>
      <c r="B117" s="457"/>
      <c r="C117" s="457"/>
      <c r="D117" s="457"/>
      <c r="E117" s="457"/>
      <c r="F117" s="457"/>
      <c r="G117" s="457"/>
      <c r="H117" s="457"/>
      <c r="I117" s="457"/>
      <c r="J117" s="457"/>
      <c r="K117" s="457"/>
      <c r="L117" s="457"/>
      <c r="M117" s="457"/>
      <c r="N117" s="457"/>
      <c r="O117" s="457"/>
      <c r="P117" s="458"/>
      <c r="Q117" s="135"/>
      <c r="R117" s="210"/>
      <c r="S117" s="212"/>
      <c r="T117" s="206"/>
      <c r="U117" s="480"/>
    </row>
    <row r="118" spans="1:21" s="137" customFormat="1" ht="12" customHeight="1">
      <c r="A118" s="447">
        <v>95</v>
      </c>
      <c r="B118" s="448" t="s">
        <v>6</v>
      </c>
      <c r="C118" s="449" t="s">
        <v>27</v>
      </c>
      <c r="D118" s="430">
        <v>1577190023.73</v>
      </c>
      <c r="E118" s="219">
        <f>(D118/$D$141)</f>
        <v>5.1946813677969793E-2</v>
      </c>
      <c r="F118" s="429">
        <v>3522.9</v>
      </c>
      <c r="G118" s="429">
        <v>3556.45</v>
      </c>
      <c r="H118" s="438">
        <v>3.0599999999999999E-2</v>
      </c>
      <c r="I118" s="430">
        <v>1566956475.1600001</v>
      </c>
      <c r="J118" s="219">
        <f t="shared" ref="J118:J140" si="40">(I118/$I$141)</f>
        <v>5.1823681122078954E-2</v>
      </c>
      <c r="K118" s="429">
        <v>3513.86</v>
      </c>
      <c r="L118" s="429">
        <v>3547.36</v>
      </c>
      <c r="M118" s="406">
        <v>2.46E-2</v>
      </c>
      <c r="N118" s="85">
        <f>((I118-D118)/D118)</f>
        <v>-6.4884689961441323E-3</v>
      </c>
      <c r="O118" s="85">
        <f t="shared" ref="O118:O140" si="41">((L118-G118)/G118)</f>
        <v>-2.5559195264940296E-3</v>
      </c>
      <c r="P118" s="257">
        <f t="shared" ref="P118:P141" si="42">M118-H118</f>
        <v>-5.9999999999999984E-3</v>
      </c>
      <c r="Q118" s="135"/>
      <c r="R118" s="482"/>
      <c r="S118" s="192"/>
      <c r="T118" s="210"/>
    </row>
    <row r="119" spans="1:21" s="137" customFormat="1" ht="12" customHeight="1">
      <c r="A119" s="447">
        <v>96</v>
      </c>
      <c r="B119" s="448" t="s">
        <v>13</v>
      </c>
      <c r="C119" s="449" t="s">
        <v>263</v>
      </c>
      <c r="D119" s="430">
        <v>191706471.81</v>
      </c>
      <c r="E119" s="219">
        <f t="shared" ref="E119:E140" si="43">(D119/$D$141)</f>
        <v>6.3141030707406041E-3</v>
      </c>
      <c r="F119" s="429">
        <v>145.55000000000001</v>
      </c>
      <c r="G119" s="429">
        <v>147.31</v>
      </c>
      <c r="H119" s="438">
        <v>2.5399999999999999E-2</v>
      </c>
      <c r="I119" s="395">
        <v>190924136.72999999</v>
      </c>
      <c r="J119" s="220">
        <f t="shared" si="40"/>
        <v>6.314401029801046E-3</v>
      </c>
      <c r="K119" s="405">
        <v>145.52000000000001</v>
      </c>
      <c r="L119" s="405">
        <v>147.27000000000001</v>
      </c>
      <c r="M119" s="406">
        <v>2.5100000000000001E-2</v>
      </c>
      <c r="N119" s="85">
        <f>((I119-D119)/D119)</f>
        <v>-4.0809007260609554E-3</v>
      </c>
      <c r="O119" s="85">
        <f t="shared" si="41"/>
        <v>-2.7153621614277405E-4</v>
      </c>
      <c r="P119" s="257">
        <f t="shared" si="42"/>
        <v>-2.9999999999999818E-4</v>
      </c>
      <c r="Q119" s="135"/>
      <c r="R119" s="482"/>
      <c r="U119" s="213"/>
    </row>
    <row r="120" spans="1:21" s="137" customFormat="1" ht="12" customHeight="1">
      <c r="A120" s="447">
        <v>97</v>
      </c>
      <c r="B120" s="448" t="s">
        <v>46</v>
      </c>
      <c r="C120" s="449" t="s">
        <v>82</v>
      </c>
      <c r="D120" s="429">
        <v>1045188117.05</v>
      </c>
      <c r="E120" s="219">
        <f t="shared" si="43"/>
        <v>3.4424635939821972E-2</v>
      </c>
      <c r="F120" s="429">
        <v>1.3412999999999999</v>
      </c>
      <c r="G120" s="429">
        <v>1.3572</v>
      </c>
      <c r="H120" s="438">
        <v>2.7900000000000001E-2</v>
      </c>
      <c r="I120" s="429">
        <v>1046421299.55</v>
      </c>
      <c r="J120" s="220">
        <f t="shared" si="40"/>
        <v>3.4608111078320382E-2</v>
      </c>
      <c r="K120" s="429">
        <v>1.3429</v>
      </c>
      <c r="L120" s="429">
        <v>1.3588</v>
      </c>
      <c r="M120" s="406">
        <v>2.9100000000000001E-2</v>
      </c>
      <c r="N120" s="85">
        <f t="shared" ref="N120:N125" si="44">((I120-D120)/D120)</f>
        <v>1.1798665521385819E-3</v>
      </c>
      <c r="O120" s="85">
        <f t="shared" si="41"/>
        <v>1.1788977306219023E-3</v>
      </c>
      <c r="P120" s="257">
        <f t="shared" si="42"/>
        <v>1.1999999999999997E-3</v>
      </c>
      <c r="Q120" s="135"/>
      <c r="R120" s="212"/>
      <c r="S120" s="138"/>
      <c r="U120" s="213"/>
    </row>
    <row r="121" spans="1:21" s="137" customFormat="1" ht="12" customHeight="1">
      <c r="A121" s="447">
        <v>98</v>
      </c>
      <c r="B121" s="448" t="s">
        <v>8</v>
      </c>
      <c r="C121" s="449" t="s">
        <v>168</v>
      </c>
      <c r="D121" s="429">
        <v>4746952279.7299995</v>
      </c>
      <c r="E121" s="219">
        <f t="shared" si="43"/>
        <v>0.15634707416559335</v>
      </c>
      <c r="F121" s="429">
        <v>510.47730000000001</v>
      </c>
      <c r="G121" s="429">
        <v>525.86860000000001</v>
      </c>
      <c r="H121" s="410">
        <v>0.14360000000000001</v>
      </c>
      <c r="I121" s="429">
        <v>4669660188.54</v>
      </c>
      <c r="J121" s="220">
        <f t="shared" si="40"/>
        <v>0.15443886565812481</v>
      </c>
      <c r="K121" s="429">
        <v>507.86099999999999</v>
      </c>
      <c r="L121" s="429">
        <v>523.17340000000002</v>
      </c>
      <c r="M121" s="407">
        <v>-0.26719999999999999</v>
      </c>
      <c r="N121" s="85">
        <f>((I121-D121)/D121)</f>
        <v>-1.6282466440635013E-2</v>
      </c>
      <c r="O121" s="85">
        <f t="shared" si="41"/>
        <v>-5.1252347069210818E-3</v>
      </c>
      <c r="P121" s="257">
        <f t="shared" si="42"/>
        <v>-0.4108</v>
      </c>
      <c r="Q121" s="135"/>
      <c r="R121" s="212"/>
      <c r="S121" s="138"/>
      <c r="U121" s="213"/>
    </row>
    <row r="122" spans="1:21" s="137" customFormat="1" ht="12" customHeight="1">
      <c r="A122" s="447">
        <v>99</v>
      </c>
      <c r="B122" s="448" t="s">
        <v>16</v>
      </c>
      <c r="C122" s="449" t="s">
        <v>210</v>
      </c>
      <c r="D122" s="429">
        <v>2557409273.2199998</v>
      </c>
      <c r="E122" s="219">
        <f t="shared" si="43"/>
        <v>8.4231615097391715E-2</v>
      </c>
      <c r="F122" s="429">
        <v>13.5808</v>
      </c>
      <c r="G122" s="429">
        <v>13.699</v>
      </c>
      <c r="H122" s="438">
        <v>2.9899999999999999E-2</v>
      </c>
      <c r="I122" s="429">
        <v>2553557105.1500001</v>
      </c>
      <c r="J122" s="220">
        <f t="shared" si="40"/>
        <v>8.4453353518195273E-2</v>
      </c>
      <c r="K122" s="429">
        <v>13.5892</v>
      </c>
      <c r="L122" s="429">
        <v>13.7073</v>
      </c>
      <c r="M122" s="406">
        <v>3.0099999999999998E-2</v>
      </c>
      <c r="N122" s="85">
        <f>((I122-D122)/D122)</f>
        <v>-1.506277509172195E-3</v>
      </c>
      <c r="O122" s="85">
        <f t="shared" si="41"/>
        <v>6.0588364114170352E-4</v>
      </c>
      <c r="P122" s="257">
        <f t="shared" si="42"/>
        <v>1.9999999999999879E-4</v>
      </c>
      <c r="Q122" s="135"/>
      <c r="R122" s="212"/>
      <c r="S122" s="138"/>
      <c r="U122" s="213"/>
    </row>
    <row r="123" spans="1:21" s="137" customFormat="1" ht="12" customHeight="1">
      <c r="A123" s="447">
        <v>100</v>
      </c>
      <c r="B123" s="448" t="s">
        <v>204</v>
      </c>
      <c r="C123" s="449" t="s">
        <v>211</v>
      </c>
      <c r="D123" s="429">
        <v>4745414450.9700003</v>
      </c>
      <c r="E123" s="219">
        <f t="shared" si="43"/>
        <v>0.15629642376655303</v>
      </c>
      <c r="F123" s="429">
        <v>193</v>
      </c>
      <c r="G123" s="429">
        <v>194.31</v>
      </c>
      <c r="H123" s="438">
        <v>-6.3E-3</v>
      </c>
      <c r="I123" s="429">
        <v>4757232920.1499996</v>
      </c>
      <c r="J123" s="220">
        <f t="shared" si="40"/>
        <v>0.15733514349984509</v>
      </c>
      <c r="K123" s="429">
        <v>193.43</v>
      </c>
      <c r="L123" s="429">
        <v>194.74</v>
      </c>
      <c r="M123" s="438">
        <v>2.2000000000000001E-3</v>
      </c>
      <c r="N123" s="85">
        <f t="shared" si="44"/>
        <v>2.4905030534442705E-3</v>
      </c>
      <c r="O123" s="85">
        <f t="shared" si="41"/>
        <v>2.2129586742833966E-3</v>
      </c>
      <c r="P123" s="257">
        <f t="shared" si="42"/>
        <v>8.5000000000000006E-3</v>
      </c>
      <c r="Q123" s="135"/>
      <c r="S123" s="138"/>
      <c r="U123" s="213"/>
    </row>
    <row r="124" spans="1:21" s="137" customFormat="1" ht="12" customHeight="1">
      <c r="A124" s="447">
        <v>101</v>
      </c>
      <c r="B124" s="448" t="s">
        <v>116</v>
      </c>
      <c r="C124" s="449" t="s">
        <v>171</v>
      </c>
      <c r="D124" s="429">
        <v>4741757365.5</v>
      </c>
      <c r="E124" s="219">
        <f t="shared" si="43"/>
        <v>0.15617597287943341</v>
      </c>
      <c r="F124" s="429">
        <v>188.92609999999999</v>
      </c>
      <c r="G124" s="429">
        <v>192.69</v>
      </c>
      <c r="H124" s="438">
        <v>-3.39E-2</v>
      </c>
      <c r="I124" s="429">
        <v>4746875507.6000004</v>
      </c>
      <c r="J124" s="220">
        <f t="shared" si="40"/>
        <v>0.15699259458176734</v>
      </c>
      <c r="K124" s="429">
        <v>189.13249999999999</v>
      </c>
      <c r="L124" s="429">
        <v>192.8964</v>
      </c>
      <c r="M124" s="406">
        <v>-3.2899999999999999E-2</v>
      </c>
      <c r="N124" s="85">
        <f>((I124-D124)/D124)</f>
        <v>1.0793766330683377E-3</v>
      </c>
      <c r="O124" s="85">
        <f t="shared" si="41"/>
        <v>1.071150552701241E-3</v>
      </c>
      <c r="P124" s="257">
        <f t="shared" si="42"/>
        <v>1.0000000000000009E-3</v>
      </c>
      <c r="Q124" s="135"/>
      <c r="S124" s="138"/>
    </row>
    <row r="125" spans="1:21" s="137" customFormat="1" ht="12" customHeight="1">
      <c r="A125" s="447">
        <v>102</v>
      </c>
      <c r="B125" s="448" t="s">
        <v>10</v>
      </c>
      <c r="C125" s="449" t="s">
        <v>185</v>
      </c>
      <c r="D125" s="430">
        <v>2239204223.5999999</v>
      </c>
      <c r="E125" s="219">
        <f t="shared" si="43"/>
        <v>7.3751116124346608E-2</v>
      </c>
      <c r="F125" s="429">
        <v>4055.3132692756394</v>
      </c>
      <c r="G125" s="429">
        <v>4109.49408309921</v>
      </c>
      <c r="H125" s="438">
        <v>5.7148731083820993E-2</v>
      </c>
      <c r="I125" s="395">
        <v>2234921418.3899999</v>
      </c>
      <c r="J125" s="220">
        <f t="shared" si="40"/>
        <v>7.391517043108764E-2</v>
      </c>
      <c r="K125" s="405">
        <v>4046.92</v>
      </c>
      <c r="L125" s="405">
        <v>4101.6341000000002</v>
      </c>
      <c r="M125" s="406">
        <v>5.2913286721301689E-2</v>
      </c>
      <c r="N125" s="85">
        <f t="shared" si="44"/>
        <v>-1.9126460931350479E-3</v>
      </c>
      <c r="O125" s="85">
        <f t="shared" si="41"/>
        <v>-1.9126400817888784E-3</v>
      </c>
      <c r="P125" s="257">
        <f t="shared" si="42"/>
        <v>-4.2354443625193042E-3</v>
      </c>
      <c r="Q125" s="135"/>
      <c r="S125" s="136"/>
    </row>
    <row r="126" spans="1:21" s="137" customFormat="1" ht="11.25" customHeight="1">
      <c r="A126" s="447">
        <v>103</v>
      </c>
      <c r="B126" s="448" t="s">
        <v>194</v>
      </c>
      <c r="C126" s="449" t="s">
        <v>200</v>
      </c>
      <c r="D126" s="429">
        <v>1913313861.28</v>
      </c>
      <c r="E126" s="219">
        <f t="shared" si="43"/>
        <v>6.3017491338382844E-2</v>
      </c>
      <c r="F126" s="429">
        <v>1.2781</v>
      </c>
      <c r="G126" s="429">
        <v>1.3049999999999999</v>
      </c>
      <c r="H126" s="438">
        <v>0.1149</v>
      </c>
      <c r="I126" s="394">
        <v>1910120559.0899999</v>
      </c>
      <c r="J126" s="220">
        <f t="shared" si="40"/>
        <v>6.3173087656375165E-2</v>
      </c>
      <c r="K126" s="405">
        <v>1.2767999999999999</v>
      </c>
      <c r="L126" s="405">
        <v>1.3028</v>
      </c>
      <c r="M126" s="406">
        <v>0.113</v>
      </c>
      <c r="N126" s="85">
        <f>((I126-D126)/D126)</f>
        <v>-1.6689902554010401E-3</v>
      </c>
      <c r="O126" s="85">
        <f t="shared" si="41"/>
        <v>-1.6858237547892566E-3</v>
      </c>
      <c r="P126" s="257">
        <f t="shared" si="42"/>
        <v>-1.8999999999999989E-3</v>
      </c>
      <c r="Q126" s="135"/>
    </row>
    <row r="127" spans="1:21" s="137" customFormat="1" ht="12" customHeight="1">
      <c r="A127" s="447">
        <v>104</v>
      </c>
      <c r="B127" s="448" t="s">
        <v>63</v>
      </c>
      <c r="C127" s="449" t="s">
        <v>32</v>
      </c>
      <c r="D127" s="430">
        <v>1233569127.95</v>
      </c>
      <c r="E127" s="219">
        <f t="shared" si="43"/>
        <v>4.0629210611519959E-2</v>
      </c>
      <c r="F127" s="429">
        <v>552.20000000000005</v>
      </c>
      <c r="G127" s="429">
        <v>552.20000000000005</v>
      </c>
      <c r="H127" s="438">
        <v>0</v>
      </c>
      <c r="I127" s="430">
        <v>1216341763.29</v>
      </c>
      <c r="J127" s="401">
        <f t="shared" si="40"/>
        <v>4.0227861255541092E-2</v>
      </c>
      <c r="K127" s="405">
        <v>552.20000000000005</v>
      </c>
      <c r="L127" s="405">
        <v>552.20000000000005</v>
      </c>
      <c r="M127" s="406">
        <v>-1.4200000000000001E-2</v>
      </c>
      <c r="N127" s="85">
        <f>((I127-D127)/D127)</f>
        <v>-1.3965463523417845E-2</v>
      </c>
      <c r="O127" s="85">
        <f t="shared" si="41"/>
        <v>0</v>
      </c>
      <c r="P127" s="257">
        <f t="shared" si="42"/>
        <v>-1.4200000000000001E-2</v>
      </c>
      <c r="Q127" s="135"/>
    </row>
    <row r="128" spans="1:21" s="137" customFormat="1" ht="13.5" customHeight="1">
      <c r="A128" s="447">
        <v>105</v>
      </c>
      <c r="B128" s="448" t="s">
        <v>53</v>
      </c>
      <c r="C128" s="449" t="s">
        <v>58</v>
      </c>
      <c r="D128" s="430">
        <v>2159417046.27</v>
      </c>
      <c r="E128" s="219">
        <f t="shared" si="43"/>
        <v>7.112322121486031E-2</v>
      </c>
      <c r="F128" s="429">
        <v>2.92</v>
      </c>
      <c r="G128" s="429">
        <v>2.97</v>
      </c>
      <c r="H128" s="438">
        <v>-2.5000000000000001E-3</v>
      </c>
      <c r="I128" s="430">
        <v>2158353755.3299999</v>
      </c>
      <c r="J128" s="220">
        <f t="shared" si="40"/>
        <v>7.1382861322579025E-2</v>
      </c>
      <c r="K128" s="405">
        <v>2.92</v>
      </c>
      <c r="L128" s="405">
        <v>2.96</v>
      </c>
      <c r="M128" s="406">
        <v>-8.0000000000000004E-4</v>
      </c>
      <c r="N128" s="85">
        <f>((I128-D128)/D128)</f>
        <v>-4.9239721518207831E-4</v>
      </c>
      <c r="O128" s="85">
        <f t="shared" si="41"/>
        <v>-3.3670033670034445E-3</v>
      </c>
      <c r="P128" s="257">
        <f t="shared" si="42"/>
        <v>1.7000000000000001E-3</v>
      </c>
      <c r="Q128" s="135"/>
    </row>
    <row r="129" spans="1:20" s="137" customFormat="1" ht="12" customHeight="1">
      <c r="A129" s="447">
        <v>106</v>
      </c>
      <c r="B129" s="448" t="s">
        <v>98</v>
      </c>
      <c r="C129" s="449" t="s">
        <v>54</v>
      </c>
      <c r="D129" s="429">
        <v>161458946.81999999</v>
      </c>
      <c r="E129" s="219">
        <f t="shared" si="43"/>
        <v>5.3178613235608414E-3</v>
      </c>
      <c r="F129" s="429">
        <v>1.63</v>
      </c>
      <c r="G129" s="429">
        <v>1.66</v>
      </c>
      <c r="H129" s="438">
        <v>3.8199999999999998E-2</v>
      </c>
      <c r="I129" s="429">
        <v>161713189.31</v>
      </c>
      <c r="J129" s="220">
        <f t="shared" si="40"/>
        <v>5.3483124061758621E-3</v>
      </c>
      <c r="K129" s="429">
        <v>1.67</v>
      </c>
      <c r="L129" s="405">
        <v>1.79</v>
      </c>
      <c r="M129" s="406">
        <v>3.8199999999999998E-2</v>
      </c>
      <c r="N129" s="85">
        <f>((I129-D129)/D129)</f>
        <v>1.5746571807101395E-3</v>
      </c>
      <c r="O129" s="85">
        <f t="shared" si="41"/>
        <v>7.8313253012048265E-2</v>
      </c>
      <c r="P129" s="257">
        <f t="shared" si="42"/>
        <v>0</v>
      </c>
      <c r="Q129" s="135"/>
    </row>
    <row r="130" spans="1:20" s="137" customFormat="1" ht="12" customHeight="1">
      <c r="A130" s="447">
        <v>107</v>
      </c>
      <c r="B130" s="448" t="s">
        <v>46</v>
      </c>
      <c r="C130" s="449" t="s">
        <v>233</v>
      </c>
      <c r="D130" s="429">
        <v>629731351.08000004</v>
      </c>
      <c r="E130" s="219">
        <f t="shared" si="43"/>
        <v>2.0741024651148198E-2</v>
      </c>
      <c r="F130" s="429">
        <v>1.1244000000000001</v>
      </c>
      <c r="G130" s="429">
        <v>1.1384000000000001</v>
      </c>
      <c r="H130" s="438">
        <v>8.8700000000000001E-2</v>
      </c>
      <c r="I130" s="429">
        <v>637255507.52999997</v>
      </c>
      <c r="J130" s="220">
        <f t="shared" si="40"/>
        <v>2.1075841441065661E-2</v>
      </c>
      <c r="K130" s="429">
        <v>1.1380999999999999</v>
      </c>
      <c r="L130" s="429">
        <v>1.1519999999999999</v>
      </c>
      <c r="M130" s="406">
        <v>0.1013</v>
      </c>
      <c r="N130" s="85">
        <f t="shared" ref="N130:N140" si="45">((I130-D130)/D130)</f>
        <v>1.1948200509782261E-2</v>
      </c>
      <c r="O130" s="85">
        <f t="shared" si="41"/>
        <v>1.1946591707659727E-2</v>
      </c>
      <c r="P130" s="257">
        <f t="shared" si="42"/>
        <v>1.26E-2</v>
      </c>
      <c r="Q130" s="135"/>
    </row>
    <row r="131" spans="1:20" s="137" customFormat="1" ht="12" customHeight="1">
      <c r="A131" s="447">
        <v>108</v>
      </c>
      <c r="B131" s="448" t="s">
        <v>117</v>
      </c>
      <c r="C131" s="449" t="s">
        <v>119</v>
      </c>
      <c r="D131" s="429">
        <v>121223258.38</v>
      </c>
      <c r="E131" s="219">
        <f t="shared" si="43"/>
        <v>3.9926463658511348E-3</v>
      </c>
      <c r="F131" s="429">
        <v>1.1752</v>
      </c>
      <c r="G131" s="429">
        <v>1.1861999999999999</v>
      </c>
      <c r="H131" s="438">
        <v>7.8E-2</v>
      </c>
      <c r="I131" s="394">
        <v>120049110.22</v>
      </c>
      <c r="J131" s="220">
        <f t="shared" si="40"/>
        <v>3.9703635076368867E-3</v>
      </c>
      <c r="K131" s="405">
        <v>1.1637999999999999</v>
      </c>
      <c r="L131" s="405">
        <v>1.1746000000000001</v>
      </c>
      <c r="M131" s="406">
        <v>6.88E-2</v>
      </c>
      <c r="N131" s="85">
        <f t="shared" si="45"/>
        <v>-9.6858323698854904E-3</v>
      </c>
      <c r="O131" s="85">
        <f t="shared" si="41"/>
        <v>-9.7791266228290617E-3</v>
      </c>
      <c r="P131" s="257">
        <f t="shared" si="42"/>
        <v>-9.1999999999999998E-3</v>
      </c>
      <c r="Q131" s="135"/>
    </row>
    <row r="132" spans="1:20" s="137" customFormat="1" ht="12" customHeight="1">
      <c r="A132" s="447">
        <v>109</v>
      </c>
      <c r="B132" s="448" t="s">
        <v>95</v>
      </c>
      <c r="C132" s="449" t="s">
        <v>267</v>
      </c>
      <c r="D132" s="429">
        <v>227197885.66042739</v>
      </c>
      <c r="E132" s="219">
        <f t="shared" si="43"/>
        <v>7.4830591475078543E-3</v>
      </c>
      <c r="F132" s="429">
        <v>148.41479191384752</v>
      </c>
      <c r="G132" s="429">
        <v>151.24755257423581</v>
      </c>
      <c r="H132" s="438" t="s">
        <v>274</v>
      </c>
      <c r="I132" s="70">
        <v>228656787.13404533</v>
      </c>
      <c r="J132" s="220">
        <f t="shared" si="40"/>
        <v>7.5623264657838554E-3</v>
      </c>
      <c r="K132" s="405">
        <v>149.36780500197736</v>
      </c>
      <c r="L132" s="405">
        <v>152.24967260078657</v>
      </c>
      <c r="M132" s="406">
        <v>6.2E-2</v>
      </c>
      <c r="N132" s="85">
        <f t="shared" si="45"/>
        <v>6.4212810316308681E-3</v>
      </c>
      <c r="O132" s="85">
        <f t="shared" si="41"/>
        <v>6.625694164928005E-3</v>
      </c>
      <c r="P132" s="257" t="e">
        <f t="shared" si="42"/>
        <v>#VALUE!</v>
      </c>
      <c r="Q132" s="135"/>
      <c r="R132" s="256"/>
      <c r="S132" s="256"/>
      <c r="T132" s="136"/>
    </row>
    <row r="133" spans="1:20" s="137" customFormat="1" ht="12" customHeight="1">
      <c r="A133" s="447">
        <v>110</v>
      </c>
      <c r="B133" s="448" t="s">
        <v>41</v>
      </c>
      <c r="C133" s="449" t="s">
        <v>127</v>
      </c>
      <c r="D133" s="429">
        <v>161351606.19999999</v>
      </c>
      <c r="E133" s="219">
        <f t="shared" si="43"/>
        <v>5.3143259200246016E-3</v>
      </c>
      <c r="F133" s="429">
        <v>3.6446000000000001</v>
      </c>
      <c r="G133" s="429">
        <v>3.7033999999999998</v>
      </c>
      <c r="H133" s="438">
        <v>7.0499999999999993E-2</v>
      </c>
      <c r="I133" s="429">
        <v>161587520.38999999</v>
      </c>
      <c r="J133" s="220">
        <f t="shared" si="40"/>
        <v>5.3441561796690783E-3</v>
      </c>
      <c r="K133" s="429">
        <v>3.6499000000000001</v>
      </c>
      <c r="L133" s="429">
        <v>3.7086999999999999</v>
      </c>
      <c r="M133" s="406">
        <v>7.2099999999999997E-2</v>
      </c>
      <c r="N133" s="85">
        <f t="shared" si="45"/>
        <v>1.4621124360396831E-3</v>
      </c>
      <c r="O133" s="85">
        <f t="shared" si="41"/>
        <v>1.4311173516228554E-3</v>
      </c>
      <c r="P133" s="257">
        <f t="shared" si="42"/>
        <v>1.6000000000000042E-3</v>
      </c>
      <c r="Q133" s="135"/>
      <c r="S133" s="250"/>
      <c r="T133" s="136"/>
    </row>
    <row r="134" spans="1:20" s="137" customFormat="1" ht="12" customHeight="1">
      <c r="A134" s="447">
        <v>111</v>
      </c>
      <c r="B134" s="448" t="s">
        <v>96</v>
      </c>
      <c r="C134" s="449" t="s">
        <v>169</v>
      </c>
      <c r="D134" s="429">
        <v>345017744.07999998</v>
      </c>
      <c r="E134" s="219">
        <f t="shared" si="43"/>
        <v>1.1363610089880584E-2</v>
      </c>
      <c r="F134" s="429">
        <v>131.01</v>
      </c>
      <c r="G134" s="429">
        <v>131.94</v>
      </c>
      <c r="H134" s="438">
        <v>5.3080000000000002E-2</v>
      </c>
      <c r="I134" s="429">
        <v>341684882.89999998</v>
      </c>
      <c r="J134" s="220">
        <f t="shared" si="40"/>
        <v>1.130048517386956E-2</v>
      </c>
      <c r="K134" s="429">
        <v>129.78</v>
      </c>
      <c r="L134" s="429">
        <v>130.68</v>
      </c>
      <c r="M134" s="438">
        <v>4.369E-2</v>
      </c>
      <c r="N134" s="85">
        <f>((I134-D134)/D134)</f>
        <v>-9.6599703556904878E-3</v>
      </c>
      <c r="O134" s="85">
        <f t="shared" si="41"/>
        <v>-9.5497953615278977E-3</v>
      </c>
      <c r="P134" s="257">
        <f t="shared" si="42"/>
        <v>-9.3900000000000025E-3</v>
      </c>
      <c r="Q134" s="135"/>
    </row>
    <row r="135" spans="1:20" s="137" customFormat="1" ht="12" customHeight="1">
      <c r="A135" s="447">
        <v>112</v>
      </c>
      <c r="B135" s="448" t="s">
        <v>113</v>
      </c>
      <c r="C135" s="449" t="s">
        <v>142</v>
      </c>
      <c r="D135" s="430">
        <v>148883711.59999999</v>
      </c>
      <c r="E135" s="219">
        <f t="shared" si="43"/>
        <v>4.9036795248546304E-3</v>
      </c>
      <c r="F135" s="429">
        <v>134.9</v>
      </c>
      <c r="G135" s="429">
        <v>139.38</v>
      </c>
      <c r="H135" s="438">
        <v>-4.1999999999999997E-3</v>
      </c>
      <c r="I135" s="430">
        <v>149016598.84</v>
      </c>
      <c r="J135" s="220">
        <f t="shared" si="40"/>
        <v>4.9284002603788828E-3</v>
      </c>
      <c r="K135" s="429">
        <v>135.16095000000001</v>
      </c>
      <c r="L135" s="429">
        <v>139.72432499999999</v>
      </c>
      <c r="M135" s="438">
        <v>-4.4000000000000003E-3</v>
      </c>
      <c r="N135" s="85">
        <f>((I135-D135)/D135)</f>
        <v>8.9255727555363784E-4</v>
      </c>
      <c r="O135" s="85">
        <f>((L135-G135)/G135)</f>
        <v>2.4704046491605524E-3</v>
      </c>
      <c r="P135" s="257">
        <f t="shared" si="42"/>
        <v>-2.0000000000000052E-4</v>
      </c>
      <c r="Q135" s="135"/>
      <c r="R135" s="136"/>
      <c r="T135" s="164"/>
    </row>
    <row r="136" spans="1:20" s="137" customFormat="1" ht="12" customHeight="1">
      <c r="A136" s="447">
        <v>113</v>
      </c>
      <c r="B136" s="448" t="s">
        <v>112</v>
      </c>
      <c r="C136" s="449" t="s">
        <v>156</v>
      </c>
      <c r="D136" s="430">
        <v>1025030177.61</v>
      </c>
      <c r="E136" s="219">
        <f>(D136/$D$141)</f>
        <v>3.3760707872520973E-2</v>
      </c>
      <c r="F136" s="429">
        <v>2.3300999999999998</v>
      </c>
      <c r="G136" s="429">
        <v>2.3748999999999998</v>
      </c>
      <c r="H136" s="438">
        <v>-3.0700000000000002E-2</v>
      </c>
      <c r="I136" s="396">
        <v>995251091.72000003</v>
      </c>
      <c r="J136" s="220">
        <f>(I136/$I$141)</f>
        <v>3.2915767624261363E-2</v>
      </c>
      <c r="K136" s="405">
        <v>2.2616999999999998</v>
      </c>
      <c r="L136" s="405">
        <v>2.3066</v>
      </c>
      <c r="M136" s="406">
        <v>-1.4995819372845731</v>
      </c>
      <c r="N136" s="85">
        <f>((I136-D136)/D136)</f>
        <v>-2.9051911388047184E-2</v>
      </c>
      <c r="O136" s="85">
        <f>((L136-G136)/G136)</f>
        <v>-2.875910564655346E-2</v>
      </c>
      <c r="P136" s="257">
        <f t="shared" si="42"/>
        <v>-1.4688819372845732</v>
      </c>
      <c r="Q136" s="135"/>
      <c r="R136" s="143"/>
      <c r="T136" s="164"/>
    </row>
    <row r="137" spans="1:20" s="137" customFormat="1" ht="12" customHeight="1">
      <c r="A137" s="447">
        <v>114</v>
      </c>
      <c r="B137" s="448" t="s">
        <v>174</v>
      </c>
      <c r="C137" s="449" t="s">
        <v>206</v>
      </c>
      <c r="D137" s="430">
        <v>17814004.420000002</v>
      </c>
      <c r="E137" s="219">
        <f>(D137/$D$141)</f>
        <v>5.8672750558983171E-4</v>
      </c>
      <c r="F137" s="429">
        <v>1.1493</v>
      </c>
      <c r="G137" s="429">
        <v>1.1493</v>
      </c>
      <c r="H137" s="438">
        <v>2.9399999999999999E-4</v>
      </c>
      <c r="I137" s="430">
        <v>17988432.66</v>
      </c>
      <c r="J137" s="220">
        <f>(I137/$I$141)</f>
        <v>5.9492832943087461E-4</v>
      </c>
      <c r="K137" s="429">
        <v>1.1509</v>
      </c>
      <c r="L137" s="429">
        <v>1.1509</v>
      </c>
      <c r="M137" s="438">
        <v>1.3929999999999999E-3</v>
      </c>
      <c r="N137" s="85">
        <f>((I137-D137)/D137)</f>
        <v>9.7916356080031981E-3</v>
      </c>
      <c r="O137" s="85">
        <f>((L137-G137)/G137)</f>
        <v>1.3921517445401948E-3</v>
      </c>
      <c r="P137" s="257">
        <f t="shared" si="42"/>
        <v>1.0989999999999999E-3</v>
      </c>
      <c r="Q137" s="135"/>
      <c r="R137" s="136"/>
      <c r="T137" s="164"/>
    </row>
    <row r="138" spans="1:20" s="137" customFormat="1" ht="12" customHeight="1">
      <c r="A138" s="447">
        <v>115</v>
      </c>
      <c r="B138" s="448" t="s">
        <v>187</v>
      </c>
      <c r="C138" s="449" t="s">
        <v>234</v>
      </c>
      <c r="D138" s="430">
        <v>205885187.33000001</v>
      </c>
      <c r="E138" s="219">
        <f>(D138/$D$141)</f>
        <v>6.78109758771611E-3</v>
      </c>
      <c r="F138" s="429">
        <v>1.0296000000000001</v>
      </c>
      <c r="G138" s="429">
        <v>1.0296000000000001</v>
      </c>
      <c r="H138" s="438">
        <v>-0.50156653658000339</v>
      </c>
      <c r="I138" s="404">
        <v>204846043.65000001</v>
      </c>
      <c r="J138" s="220">
        <f>(I138/$I$141)</f>
        <v>6.7748378551185304E-3</v>
      </c>
      <c r="K138" s="405">
        <v>1.0244</v>
      </c>
      <c r="L138" s="405">
        <v>1.0244</v>
      </c>
      <c r="M138" s="406">
        <v>-0.26334776334777082</v>
      </c>
      <c r="N138" s="85">
        <f>((I138-D138)/D138)</f>
        <v>-5.0471998178986581E-3</v>
      </c>
      <c r="O138" s="85">
        <f>((L138-G138)/G138)</f>
        <v>-5.0505050505051411E-3</v>
      </c>
      <c r="P138" s="257">
        <f>M138-H138</f>
        <v>0.23821877323223256</v>
      </c>
      <c r="Q138" s="135"/>
      <c r="R138" s="136"/>
      <c r="S138" s="165"/>
      <c r="T138" s="164"/>
    </row>
    <row r="139" spans="1:20" s="398" customFormat="1" ht="12" customHeight="1">
      <c r="A139" s="447">
        <v>116</v>
      </c>
      <c r="B139" s="448" t="s">
        <v>197</v>
      </c>
      <c r="C139" s="449" t="s">
        <v>199</v>
      </c>
      <c r="D139" s="429">
        <v>4039966.46</v>
      </c>
      <c r="E139" s="400">
        <f t="shared" ref="E139" si="46">(D139/$D$141)</f>
        <v>1.3306157267375273E-4</v>
      </c>
      <c r="F139" s="429">
        <v>102.66500000000001</v>
      </c>
      <c r="G139" s="429">
        <v>102.88800000000001</v>
      </c>
      <c r="H139" s="438">
        <v>1.7722999999999999E-2</v>
      </c>
      <c r="I139" s="403">
        <v>3685451.46</v>
      </c>
      <c r="J139" s="401">
        <f t="shared" ref="J139" si="47">(I139/$I$141)</f>
        <v>1.2188830020593788E-4</v>
      </c>
      <c r="K139" s="405">
        <v>101.3092239833169</v>
      </c>
      <c r="L139" s="405">
        <v>101.55179279824317</v>
      </c>
      <c r="M139" s="406">
        <v>1.9876999999999999E-2</v>
      </c>
      <c r="N139" s="397">
        <f t="shared" ref="N139" si="48">((I139-D139)/D139)</f>
        <v>-8.7751966138847601E-2</v>
      </c>
      <c r="O139" s="397">
        <f t="shared" ref="O139" si="49">((L139-G139)/G139)</f>
        <v>-1.2987007248239204E-2</v>
      </c>
      <c r="P139" s="402">
        <f t="shared" ref="P139" si="50">M139-H139</f>
        <v>2.1539999999999997E-3</v>
      </c>
      <c r="Q139" s="135"/>
      <c r="R139" s="136"/>
      <c r="S139" s="399"/>
      <c r="T139" s="164"/>
    </row>
    <row r="140" spans="1:20" s="137" customFormat="1" ht="12" customHeight="1">
      <c r="A140" s="447">
        <v>117</v>
      </c>
      <c r="B140" s="448" t="s">
        <v>107</v>
      </c>
      <c r="C140" s="449" t="s">
        <v>269</v>
      </c>
      <c r="D140" s="422">
        <v>162875597.13</v>
      </c>
      <c r="E140" s="219">
        <f t="shared" si="43"/>
        <v>5.3645205520578424E-3</v>
      </c>
      <c r="F140" s="423">
        <v>100.92</v>
      </c>
      <c r="G140" s="423">
        <v>100.58</v>
      </c>
      <c r="H140" s="438">
        <v>8.3000000000000001E-3</v>
      </c>
      <c r="I140" s="422">
        <v>163202293.81999999</v>
      </c>
      <c r="J140" s="220">
        <f t="shared" si="40"/>
        <v>5.3975613026876869E-3</v>
      </c>
      <c r="K140" s="423">
        <v>100.68</v>
      </c>
      <c r="L140" s="423">
        <v>101.15</v>
      </c>
      <c r="M140" s="438">
        <v>9.1000000000000004E-3</v>
      </c>
      <c r="N140" s="85">
        <f t="shared" si="45"/>
        <v>2.0058050177967604E-3</v>
      </c>
      <c r="O140" s="85">
        <f t="shared" si="41"/>
        <v>5.6671306422748794E-3</v>
      </c>
      <c r="P140" s="257">
        <f t="shared" si="42"/>
        <v>8.0000000000000036E-4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30361631677.880428</v>
      </c>
      <c r="E141" s="304">
        <f>(D141/$D$163)</f>
        <v>2.1903119144266455E-2</v>
      </c>
      <c r="F141" s="306"/>
      <c r="G141" s="209"/>
      <c r="H141" s="321"/>
      <c r="I141" s="246">
        <f>SUM(I118:I140)</f>
        <v>30236302038.614044</v>
      </c>
      <c r="J141" s="304">
        <f>(I141/$I$163)</f>
        <v>2.1555643012826035E-2</v>
      </c>
      <c r="K141" s="306"/>
      <c r="L141" s="209"/>
      <c r="M141" s="321"/>
      <c r="N141" s="308">
        <f>((I141-D141)/D141)</f>
        <v>-4.1278953844134606E-3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59"/>
      <c r="B142" s="460"/>
      <c r="C142" s="460"/>
      <c r="D142" s="460"/>
      <c r="E142" s="460"/>
      <c r="F142" s="460"/>
      <c r="G142" s="460"/>
      <c r="H142" s="460"/>
      <c r="I142" s="460"/>
      <c r="J142" s="460"/>
      <c r="K142" s="460"/>
      <c r="L142" s="460"/>
      <c r="M142" s="460"/>
      <c r="N142" s="460"/>
      <c r="O142" s="460"/>
      <c r="P142" s="461"/>
      <c r="R142" s="136"/>
      <c r="S142" s="165"/>
      <c r="T142" s="164"/>
    </row>
    <row r="143" spans="1:20" s="137" customFormat="1" ht="12" customHeight="1">
      <c r="A143" s="456" t="s">
        <v>73</v>
      </c>
      <c r="B143" s="457"/>
      <c r="C143" s="457"/>
      <c r="D143" s="457"/>
      <c r="E143" s="457"/>
      <c r="F143" s="457"/>
      <c r="G143" s="457"/>
      <c r="H143" s="457"/>
      <c r="I143" s="457"/>
      <c r="J143" s="457"/>
      <c r="K143" s="457"/>
      <c r="L143" s="457"/>
      <c r="M143" s="457"/>
      <c r="N143" s="457"/>
      <c r="O143" s="457"/>
      <c r="P143" s="458"/>
      <c r="S143" s="166"/>
      <c r="T143" s="164"/>
    </row>
    <row r="144" spans="1:20" s="137" customFormat="1" ht="12" customHeight="1">
      <c r="A144" s="447">
        <v>118</v>
      </c>
      <c r="B144" s="448" t="s">
        <v>209</v>
      </c>
      <c r="C144" s="449" t="s">
        <v>208</v>
      </c>
      <c r="D144" s="423">
        <v>579520888.88999999</v>
      </c>
      <c r="E144" s="219">
        <f>(D144/$D$147)</f>
        <v>0.19973297586870134</v>
      </c>
      <c r="F144" s="423">
        <v>15.545299999999999</v>
      </c>
      <c r="G144" s="423">
        <v>15.6919</v>
      </c>
      <c r="H144" s="438">
        <v>6.3200000000000006E-2</v>
      </c>
      <c r="I144" s="422">
        <v>582208353.92999995</v>
      </c>
      <c r="J144" s="219">
        <f>(I144/$I$147)</f>
        <v>0.2008927792265161</v>
      </c>
      <c r="K144" s="423">
        <v>15.5235</v>
      </c>
      <c r="L144" s="423">
        <v>15.669499999999999</v>
      </c>
      <c r="M144" s="409">
        <v>6.1699999999999998E-2</v>
      </c>
      <c r="N144" s="85">
        <f>((I144-D144)/D144)</f>
        <v>4.6373911476210389E-3</v>
      </c>
      <c r="O144" s="134">
        <f>((L144-G144)/G144)</f>
        <v>-1.4274880670920084E-3</v>
      </c>
      <c r="P144" s="257">
        <f>M144-H144</f>
        <v>-1.5000000000000083E-3</v>
      </c>
      <c r="Q144" s="135"/>
      <c r="S144" s="138"/>
      <c r="T144" s="164"/>
    </row>
    <row r="145" spans="1:23" s="137" customFormat="1" ht="11.25" customHeight="1">
      <c r="A145" s="447">
        <v>119</v>
      </c>
      <c r="B145" s="448" t="s">
        <v>6</v>
      </c>
      <c r="C145" s="449" t="s">
        <v>30</v>
      </c>
      <c r="D145" s="422">
        <v>1758884395.1099999</v>
      </c>
      <c r="E145" s="219">
        <f>(D145/$D$147)</f>
        <v>0.6062028499390697</v>
      </c>
      <c r="F145" s="423">
        <v>1.39</v>
      </c>
      <c r="G145" s="423">
        <v>1.41</v>
      </c>
      <c r="H145" s="438">
        <v>8.4599999999999995E-2</v>
      </c>
      <c r="I145" s="422">
        <v>1755888621.4000001</v>
      </c>
      <c r="J145" s="219">
        <f>(I145/$I$147)</f>
        <v>0.60587475735134022</v>
      </c>
      <c r="K145" s="408">
        <v>1.39</v>
      </c>
      <c r="L145" s="408">
        <v>1.41</v>
      </c>
      <c r="M145" s="409">
        <v>8.4599999999999995E-2</v>
      </c>
      <c r="N145" s="85">
        <f>((I145-D145)/D145)</f>
        <v>-1.7032237697534665E-3</v>
      </c>
      <c r="O145" s="85">
        <f>((L145-G145)/G145)</f>
        <v>0</v>
      </c>
      <c r="P145" s="257">
        <f>M145-H145</f>
        <v>0</v>
      </c>
      <c r="Q145" s="135"/>
    </row>
    <row r="146" spans="1:23" s="137" customFormat="1" ht="12" customHeight="1">
      <c r="A146" s="447">
        <v>120</v>
      </c>
      <c r="B146" s="448" t="s">
        <v>8</v>
      </c>
      <c r="C146" s="449" t="s">
        <v>31</v>
      </c>
      <c r="D146" s="423">
        <v>563072984.01999998</v>
      </c>
      <c r="E146" s="219">
        <f>(D146/$D$147)</f>
        <v>0.19406417419222893</v>
      </c>
      <c r="F146" s="423">
        <v>42.500599999999999</v>
      </c>
      <c r="G146" s="423">
        <v>43.7821</v>
      </c>
      <c r="H146" s="410">
        <v>6.3200000000000006E-2</v>
      </c>
      <c r="I146" s="423">
        <v>560007954.92999995</v>
      </c>
      <c r="J146" s="219">
        <f>(I146/$I$147)</f>
        <v>0.19323246342214379</v>
      </c>
      <c r="K146" s="423">
        <v>42.32</v>
      </c>
      <c r="L146" s="423">
        <v>43.595999999999997</v>
      </c>
      <c r="M146" s="410">
        <v>-0.22159999999999999</v>
      </c>
      <c r="N146" s="85">
        <f>((I146-D146)/D146)</f>
        <v>-5.4433957532779896E-3</v>
      </c>
      <c r="O146" s="85">
        <f>((L146-G146)/G146)</f>
        <v>-4.2505955630269734E-3</v>
      </c>
      <c r="P146" s="257">
        <f>M146-H146</f>
        <v>-0.2848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2901478268.02</v>
      </c>
      <c r="E147" s="304">
        <f>(D147/$D$163)</f>
        <v>2.0931491717305004E-3</v>
      </c>
      <c r="F147" s="13"/>
      <c r="G147" s="13"/>
      <c r="H147" s="320"/>
      <c r="I147" s="246">
        <f>SUM(I144:I146)</f>
        <v>2898104930.2599998</v>
      </c>
      <c r="J147" s="304">
        <f>(I147/$I$163)</f>
        <v>2.0660765728102624E-3</v>
      </c>
      <c r="K147" s="306"/>
      <c r="L147" s="209"/>
      <c r="M147" s="321"/>
      <c r="N147" s="308">
        <f>((I147-D147)/D147)</f>
        <v>-1.1626272707884974E-3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59"/>
      <c r="B148" s="460"/>
      <c r="C148" s="460"/>
      <c r="D148" s="460"/>
      <c r="E148" s="460"/>
      <c r="F148" s="460"/>
      <c r="G148" s="460"/>
      <c r="H148" s="460"/>
      <c r="I148" s="460"/>
      <c r="J148" s="460"/>
      <c r="K148" s="460"/>
      <c r="L148" s="460"/>
      <c r="M148" s="460"/>
      <c r="N148" s="460"/>
      <c r="O148" s="460"/>
      <c r="P148" s="461"/>
      <c r="T148" s="136"/>
    </row>
    <row r="149" spans="1:23" s="137" customFormat="1" ht="12.75" customHeight="1">
      <c r="A149" s="456" t="s">
        <v>219</v>
      </c>
      <c r="B149" s="457"/>
      <c r="C149" s="457"/>
      <c r="D149" s="457"/>
      <c r="E149" s="457"/>
      <c r="F149" s="457"/>
      <c r="G149" s="457"/>
      <c r="H149" s="457"/>
      <c r="I149" s="457"/>
      <c r="J149" s="457"/>
      <c r="K149" s="457"/>
      <c r="L149" s="457"/>
      <c r="M149" s="457"/>
      <c r="N149" s="457"/>
      <c r="O149" s="457"/>
      <c r="P149" s="458"/>
      <c r="T149" s="136"/>
    </row>
    <row r="150" spans="1:23" s="137" customFormat="1" ht="12.75" customHeight="1">
      <c r="A150" s="471" t="s">
        <v>220</v>
      </c>
      <c r="B150" s="472"/>
      <c r="C150" s="472"/>
      <c r="D150" s="472"/>
      <c r="E150" s="472"/>
      <c r="F150" s="472"/>
      <c r="G150" s="472"/>
      <c r="H150" s="472"/>
      <c r="I150" s="472"/>
      <c r="J150" s="472"/>
      <c r="K150" s="472"/>
      <c r="L150" s="472"/>
      <c r="M150" s="472"/>
      <c r="N150" s="472"/>
      <c r="O150" s="472"/>
      <c r="P150" s="473"/>
      <c r="T150" s="136"/>
    </row>
    <row r="151" spans="1:23" s="137" customFormat="1" ht="12" customHeight="1">
      <c r="A151" s="447">
        <v>121</v>
      </c>
      <c r="B151" s="448" t="s">
        <v>28</v>
      </c>
      <c r="C151" s="449" t="s">
        <v>141</v>
      </c>
      <c r="D151" s="411">
        <v>3299820570.9699998</v>
      </c>
      <c r="E151" s="219">
        <f>(D151/$D$162)</f>
        <v>0.17012903234051294</v>
      </c>
      <c r="F151" s="413">
        <v>1.63</v>
      </c>
      <c r="G151" s="413">
        <v>1.64</v>
      </c>
      <c r="H151" s="417">
        <v>0.13769999999999999</v>
      </c>
      <c r="I151" s="411">
        <v>3304142481.8600001</v>
      </c>
      <c r="J151" s="219">
        <f>(I151/$I$162)</f>
        <v>0.169751845245215</v>
      </c>
      <c r="K151" s="413">
        <v>1.63</v>
      </c>
      <c r="L151" s="413">
        <v>1.65</v>
      </c>
      <c r="M151" s="417">
        <v>0.13880000000000001</v>
      </c>
      <c r="N151" s="134">
        <f>((I151-D151)/D151)</f>
        <v>1.3097411804817904E-3</v>
      </c>
      <c r="O151" s="134">
        <f>((L151-G151)/G151)</f>
        <v>6.0975609756097615E-3</v>
      </c>
      <c r="P151" s="257">
        <f>M151-H151</f>
        <v>1.1000000000000176E-3</v>
      </c>
      <c r="Q151" s="135"/>
      <c r="T151" s="136"/>
    </row>
    <row r="152" spans="1:23" s="137" customFormat="1" ht="12.75" customHeight="1">
      <c r="A152" s="447">
        <v>122</v>
      </c>
      <c r="B152" s="448" t="s">
        <v>6</v>
      </c>
      <c r="C152" s="449" t="s">
        <v>72</v>
      </c>
      <c r="D152" s="411">
        <v>277264830.05000001</v>
      </c>
      <c r="E152" s="219">
        <f>(D152/$D$162)</f>
        <v>1.4294958233016035E-2</v>
      </c>
      <c r="F152" s="413">
        <v>257.57</v>
      </c>
      <c r="G152" s="413">
        <v>261.3</v>
      </c>
      <c r="H152" s="417">
        <v>7.0900000000000005E-2</v>
      </c>
      <c r="I152" s="411">
        <v>282242629.66000003</v>
      </c>
      <c r="J152" s="219">
        <f>(I152/$I$162)</f>
        <v>1.4500345386036806E-2</v>
      </c>
      <c r="K152" s="413">
        <v>256.75</v>
      </c>
      <c r="L152" s="413">
        <v>260.39</v>
      </c>
      <c r="M152" s="417">
        <v>6.7900000000000002E-2</v>
      </c>
      <c r="N152" s="85">
        <f>((I152-D152)/D152)</f>
        <v>1.7953231245024306E-2</v>
      </c>
      <c r="O152" s="85">
        <f>((L152-G152)/G152)</f>
        <v>-3.4825870646767124E-3</v>
      </c>
      <c r="P152" s="257">
        <f>M152-H152</f>
        <v>-3.0000000000000027E-3</v>
      </c>
      <c r="Q152" s="135"/>
      <c r="R152" s="214"/>
    </row>
    <row r="153" spans="1:23" s="137" customFormat="1" ht="6" customHeight="1">
      <c r="A153" s="459"/>
      <c r="B153" s="460"/>
      <c r="C153" s="460"/>
      <c r="D153" s="460"/>
      <c r="E153" s="460"/>
      <c r="F153" s="460"/>
      <c r="G153" s="460"/>
      <c r="H153" s="460"/>
      <c r="I153" s="460"/>
      <c r="J153" s="460"/>
      <c r="K153" s="460"/>
      <c r="L153" s="460"/>
      <c r="M153" s="460"/>
      <c r="N153" s="460"/>
      <c r="O153" s="460"/>
      <c r="P153" s="461"/>
      <c r="R153" s="214"/>
    </row>
    <row r="154" spans="1:23" s="137" customFormat="1" ht="12" customHeight="1">
      <c r="A154" s="471" t="s">
        <v>221</v>
      </c>
      <c r="B154" s="472"/>
      <c r="C154" s="472"/>
      <c r="D154" s="472"/>
      <c r="E154" s="472"/>
      <c r="F154" s="472"/>
      <c r="G154" s="472"/>
      <c r="H154" s="472"/>
      <c r="I154" s="472"/>
      <c r="J154" s="472"/>
      <c r="K154" s="472"/>
      <c r="L154" s="472"/>
      <c r="M154" s="472"/>
      <c r="N154" s="472"/>
      <c r="O154" s="472"/>
      <c r="P154" s="473"/>
      <c r="R154" s="214"/>
    </row>
    <row r="155" spans="1:23" s="137" customFormat="1" ht="12" customHeight="1">
      <c r="A155" s="447">
        <v>123</v>
      </c>
      <c r="B155" s="448" t="s">
        <v>6</v>
      </c>
      <c r="C155" s="449" t="s">
        <v>143</v>
      </c>
      <c r="D155" s="430">
        <v>6415827682.46</v>
      </c>
      <c r="E155" s="219">
        <f t="shared" ref="E155:E161" si="51">(D155/$D$162)</f>
        <v>0.33078118394768896</v>
      </c>
      <c r="F155" s="431">
        <v>119.73</v>
      </c>
      <c r="G155" s="431">
        <v>119.73</v>
      </c>
      <c r="H155" s="438">
        <v>2.3699999999999999E-2</v>
      </c>
      <c r="I155" s="430">
        <v>6412627531.79</v>
      </c>
      <c r="J155" s="219">
        <f t="shared" ref="J155:J161" si="52">(I155/$I$162)</f>
        <v>0.32945169960674364</v>
      </c>
      <c r="K155" s="431">
        <v>119.79</v>
      </c>
      <c r="L155" s="431">
        <v>119.79</v>
      </c>
      <c r="M155" s="421">
        <v>2.4500000000000001E-2</v>
      </c>
      <c r="N155" s="85">
        <f t="shared" ref="N155:N163" si="53">((I155-D155)/D155)</f>
        <v>-4.9878999692414634E-4</v>
      </c>
      <c r="O155" s="85">
        <f t="shared" ref="O155:O161" si="54">((L155-G155)/G155)</f>
        <v>5.0112753695817484E-4</v>
      </c>
      <c r="P155" s="257">
        <f t="shared" ref="P155:P162" si="55">M155-H155</f>
        <v>8.000000000000021E-4</v>
      </c>
      <c r="Q155" s="135"/>
      <c r="R155" s="214"/>
    </row>
    <row r="156" spans="1:23" s="137" customFormat="1" ht="12" customHeight="1">
      <c r="A156" s="447">
        <v>124</v>
      </c>
      <c r="B156" s="448" t="s">
        <v>204</v>
      </c>
      <c r="C156" s="449" t="s">
        <v>205</v>
      </c>
      <c r="D156" s="430">
        <v>6788959242.8800001</v>
      </c>
      <c r="E156" s="219">
        <f t="shared" si="51"/>
        <v>0.35001874851966197</v>
      </c>
      <c r="F156" s="430">
        <v>123.51</v>
      </c>
      <c r="G156" s="430">
        <v>123.51</v>
      </c>
      <c r="H156" s="438">
        <v>0.10920000000000001</v>
      </c>
      <c r="I156" s="430">
        <v>6827967424.9200001</v>
      </c>
      <c r="J156" s="219">
        <f t="shared" si="52"/>
        <v>0.35078997834316139</v>
      </c>
      <c r="K156" s="430">
        <v>123.76</v>
      </c>
      <c r="L156" s="430">
        <v>123.76</v>
      </c>
      <c r="M156" s="438">
        <v>0.1147</v>
      </c>
      <c r="N156" s="85">
        <f t="shared" si="53"/>
        <v>5.7458265169157184E-3</v>
      </c>
      <c r="O156" s="85">
        <f t="shared" si="54"/>
        <v>2.0241276010039672E-3</v>
      </c>
      <c r="P156" s="257">
        <f t="shared" si="55"/>
        <v>5.499999999999991E-3</v>
      </c>
      <c r="Q156" s="135"/>
      <c r="R156" s="214"/>
    </row>
    <row r="157" spans="1:23" s="137" customFormat="1" ht="12" customHeight="1">
      <c r="A157" s="447">
        <v>125</v>
      </c>
      <c r="B157" s="448" t="s">
        <v>46</v>
      </c>
      <c r="C157" s="449" t="s">
        <v>179</v>
      </c>
      <c r="D157" s="430">
        <v>1731330282.02</v>
      </c>
      <c r="E157" s="219">
        <f t="shared" si="51"/>
        <v>8.926229145098806E-2</v>
      </c>
      <c r="F157" s="431">
        <v>1.0804</v>
      </c>
      <c r="G157" s="431">
        <v>1.0804</v>
      </c>
      <c r="H157" s="438">
        <v>7.22E-2</v>
      </c>
      <c r="I157" s="430">
        <v>1734084025.24</v>
      </c>
      <c r="J157" s="219">
        <f t="shared" si="52"/>
        <v>8.9089367274813688E-2</v>
      </c>
      <c r="K157" s="431">
        <v>1.0818000000000001</v>
      </c>
      <c r="L157" s="431">
        <v>1.0818000000000001</v>
      </c>
      <c r="M157" s="421">
        <v>7.1999999999999995E-2</v>
      </c>
      <c r="N157" s="85">
        <f t="shared" si="53"/>
        <v>1.5905360453738185E-3</v>
      </c>
      <c r="O157" s="85">
        <f t="shared" si="54"/>
        <v>1.2958163643095777E-3</v>
      </c>
      <c r="P157" s="257">
        <f t="shared" si="55"/>
        <v>-2.0000000000000573E-4</v>
      </c>
      <c r="Q157" s="135"/>
      <c r="R157" s="214"/>
    </row>
    <row r="158" spans="1:23" s="137" customFormat="1" ht="12" customHeight="1">
      <c r="A158" s="447">
        <v>126</v>
      </c>
      <c r="B158" s="448" t="s">
        <v>191</v>
      </c>
      <c r="C158" s="449" t="s">
        <v>192</v>
      </c>
      <c r="D158" s="430">
        <v>337001890.54000002</v>
      </c>
      <c r="E158" s="219">
        <f t="shared" si="51"/>
        <v>1.7374825176521669E-2</v>
      </c>
      <c r="F158" s="431">
        <v>102.57496243951186</v>
      </c>
      <c r="G158" s="431">
        <v>102.57496243951186</v>
      </c>
      <c r="H158" s="438">
        <v>9.6799999999999997E-2</v>
      </c>
      <c r="I158" s="419">
        <v>336948012.94</v>
      </c>
      <c r="J158" s="219">
        <f t="shared" si="52"/>
        <v>1.7310859704837964E-2</v>
      </c>
      <c r="K158" s="420">
        <v>102.70235960116027</v>
      </c>
      <c r="L158" s="431">
        <v>102.70235960116027</v>
      </c>
      <c r="M158" s="421">
        <v>9.69E-2</v>
      </c>
      <c r="N158" s="85">
        <f t="shared" si="53"/>
        <v>-1.5987328710142328E-4</v>
      </c>
      <c r="O158" s="85">
        <f t="shared" si="54"/>
        <v>1.2419908193827419E-3</v>
      </c>
      <c r="P158" s="257">
        <f t="shared" si="55"/>
        <v>1.0000000000000286E-4</v>
      </c>
      <c r="Q158" s="135"/>
      <c r="R158" s="214"/>
    </row>
    <row r="159" spans="1:23" s="137" customFormat="1" ht="12" customHeight="1">
      <c r="A159" s="447">
        <v>127</v>
      </c>
      <c r="B159" s="448" t="s">
        <v>257</v>
      </c>
      <c r="C159" s="449" t="s">
        <v>256</v>
      </c>
      <c r="D159" s="430">
        <v>469427999.74000001</v>
      </c>
      <c r="E159" s="219">
        <f t="shared" si="51"/>
        <v>2.4202325439116986E-2</v>
      </c>
      <c r="F159" s="430">
        <v>1017.66</v>
      </c>
      <c r="G159" s="430">
        <v>1017.66</v>
      </c>
      <c r="H159" s="438">
        <v>1.77E-2</v>
      </c>
      <c r="I159" s="430">
        <v>470010533.67000002</v>
      </c>
      <c r="J159" s="219">
        <f t="shared" si="52"/>
        <v>2.4147008130913687E-2</v>
      </c>
      <c r="K159" s="430">
        <v>1018.92</v>
      </c>
      <c r="L159" s="430">
        <v>1018.92</v>
      </c>
      <c r="M159" s="421">
        <v>1.89E-2</v>
      </c>
      <c r="N159" s="85">
        <f t="shared" si="53"/>
        <v>1.2409441497368129E-3</v>
      </c>
      <c r="O159" s="85">
        <f t="shared" si="54"/>
        <v>1.2381345439537673E-3</v>
      </c>
      <c r="P159" s="257">
        <f t="shared" si="55"/>
        <v>1.1999999999999997E-3</v>
      </c>
      <c r="Q159" s="135"/>
      <c r="R159" s="214"/>
    </row>
    <row r="160" spans="1:23" s="414" customFormat="1" ht="12" customHeight="1">
      <c r="A160" s="447">
        <v>128</v>
      </c>
      <c r="B160" s="448" t="s">
        <v>96</v>
      </c>
      <c r="C160" s="449" t="s">
        <v>259</v>
      </c>
      <c r="D160" s="430">
        <v>45817478.240000002</v>
      </c>
      <c r="E160" s="416">
        <f t="shared" ref="E160" si="56">(D160/$D$162)</f>
        <v>2.3622142688086707E-3</v>
      </c>
      <c r="F160" s="430">
        <v>101.19</v>
      </c>
      <c r="G160" s="430">
        <v>101.19</v>
      </c>
      <c r="H160" s="438">
        <v>3.6810000000000002E-2</v>
      </c>
      <c r="I160" s="430">
        <v>45916540.969999999</v>
      </c>
      <c r="J160" s="416">
        <f t="shared" ref="J160" si="57">(I160/$I$162)</f>
        <v>2.3589834880689844E-3</v>
      </c>
      <c r="K160" s="430">
        <v>101.29</v>
      </c>
      <c r="L160" s="430">
        <v>101.29</v>
      </c>
      <c r="M160" s="438">
        <v>3.7670000000000002E-2</v>
      </c>
      <c r="N160" s="412">
        <f t="shared" ref="N160" si="58">((I160-D160)/D160)</f>
        <v>2.1621165940449347E-3</v>
      </c>
      <c r="O160" s="412">
        <f t="shared" ref="O160" si="59">((L160-G160)/G160)</f>
        <v>9.8823994465864744E-4</v>
      </c>
      <c r="P160" s="418">
        <f t="shared" ref="P160" si="60">M160-H160</f>
        <v>8.5999999999999965E-4</v>
      </c>
      <c r="Q160" s="135"/>
      <c r="R160" s="415"/>
    </row>
    <row r="161" spans="1:18" s="137" customFormat="1" ht="12" customHeight="1">
      <c r="A161" s="447">
        <v>129</v>
      </c>
      <c r="B161" s="448" t="s">
        <v>107</v>
      </c>
      <c r="C161" s="452" t="s">
        <v>270</v>
      </c>
      <c r="D161" s="422">
        <v>30537442.609999999</v>
      </c>
      <c r="E161" s="219">
        <f t="shared" si="51"/>
        <v>1.5744206236844144E-3</v>
      </c>
      <c r="F161" s="423">
        <v>96.96</v>
      </c>
      <c r="G161" s="423">
        <v>97.4</v>
      </c>
      <c r="H161" s="438">
        <v>-2.8199999999999999E-2</v>
      </c>
      <c r="I161" s="422">
        <v>50606120.869999997</v>
      </c>
      <c r="J161" s="219">
        <f t="shared" si="52"/>
        <v>2.5999128202089656E-3</v>
      </c>
      <c r="K161" s="423">
        <v>97.27</v>
      </c>
      <c r="L161" s="423">
        <v>97.66</v>
      </c>
      <c r="M161" s="438">
        <v>-2.53E-2</v>
      </c>
      <c r="N161" s="85">
        <f t="shared" si="53"/>
        <v>0.65718267624113913</v>
      </c>
      <c r="O161" s="85">
        <f t="shared" si="54"/>
        <v>2.6694045174537051E-3</v>
      </c>
      <c r="P161" s="257">
        <f t="shared" si="55"/>
        <v>2.8999999999999998E-3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19395987419.510006</v>
      </c>
      <c r="E162" s="304">
        <f>(D162/$D$163)</f>
        <v>1.3992417399613185E-2</v>
      </c>
      <c r="F162" s="305"/>
      <c r="G162" s="76"/>
      <c r="H162" s="287"/>
      <c r="I162" s="83">
        <f>SUM(I151:I161)</f>
        <v>19464545301.919998</v>
      </c>
      <c r="J162" s="304">
        <f>(I162/$I$163)</f>
        <v>1.3876392337903757E-2</v>
      </c>
      <c r="K162" s="306"/>
      <c r="L162" s="76"/>
      <c r="M162" s="307"/>
      <c r="N162" s="308">
        <f t="shared" si="53"/>
        <v>3.534642548851693E-3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1386178446909.8386</v>
      </c>
      <c r="E163" s="314"/>
      <c r="F163" s="314"/>
      <c r="G163" s="315"/>
      <c r="H163" s="316"/>
      <c r="I163" s="313">
        <f>SUM(I21,I53,I86,I108,I115,I141,I147,I162)</f>
        <v>1402709351821.3696</v>
      </c>
      <c r="J163" s="314"/>
      <c r="K163" s="314"/>
      <c r="L163" s="315"/>
      <c r="M163" s="317"/>
      <c r="N163" s="318">
        <f t="shared" si="53"/>
        <v>1.1925524414538979E-2</v>
      </c>
      <c r="O163" s="318"/>
      <c r="P163" s="319"/>
      <c r="R163" s="163">
        <f>((I163-D163)/D163)</f>
        <v>1.1925524414538979E-2</v>
      </c>
    </row>
    <row r="164" spans="1:18" s="137" customFormat="1" ht="6.75" customHeight="1">
      <c r="A164" s="459"/>
      <c r="B164" s="460"/>
      <c r="C164" s="460"/>
      <c r="D164" s="460"/>
      <c r="E164" s="460"/>
      <c r="F164" s="460"/>
      <c r="G164" s="460"/>
      <c r="H164" s="460"/>
      <c r="I164" s="460"/>
      <c r="J164" s="460"/>
      <c r="K164" s="460"/>
      <c r="L164" s="460"/>
      <c r="M164" s="460"/>
      <c r="N164" s="460"/>
      <c r="O164" s="460"/>
      <c r="P164" s="461"/>
      <c r="R164" s="214"/>
    </row>
    <row r="165" spans="1:18" s="137" customFormat="1" ht="12" customHeight="1">
      <c r="A165" s="484" t="s">
        <v>222</v>
      </c>
      <c r="B165" s="485"/>
      <c r="C165" s="485"/>
      <c r="D165" s="485"/>
      <c r="E165" s="485"/>
      <c r="F165" s="485"/>
      <c r="G165" s="485"/>
      <c r="H165" s="485"/>
      <c r="I165" s="485"/>
      <c r="J165" s="485"/>
      <c r="K165" s="485"/>
      <c r="L165" s="485"/>
      <c r="M165" s="485"/>
      <c r="N165" s="485"/>
      <c r="O165" s="485"/>
      <c r="P165" s="486"/>
      <c r="R165" s="214"/>
    </row>
    <row r="166" spans="1:18" s="137" customFormat="1" ht="25.5" customHeight="1">
      <c r="A166" s="282"/>
      <c r="B166" s="283"/>
      <c r="C166" s="283"/>
      <c r="D166" s="299" t="s">
        <v>227</v>
      </c>
      <c r="E166" s="300"/>
      <c r="F166" s="300"/>
      <c r="G166" s="355" t="s">
        <v>228</v>
      </c>
      <c r="H166" s="301"/>
      <c r="I166" s="302" t="s">
        <v>227</v>
      </c>
      <c r="J166" s="300"/>
      <c r="K166" s="300"/>
      <c r="L166" s="355" t="s">
        <v>228</v>
      </c>
      <c r="M166" s="355"/>
      <c r="N166" s="462" t="s">
        <v>69</v>
      </c>
      <c r="O166" s="462"/>
      <c r="P166" s="483"/>
      <c r="R166" s="214"/>
    </row>
    <row r="167" spans="1:18" s="137" customFormat="1" ht="12" customHeight="1">
      <c r="A167" s="327" t="s">
        <v>2</v>
      </c>
      <c r="B167" s="328" t="s">
        <v>215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226</v>
      </c>
      <c r="O167" s="258" t="s">
        <v>229</v>
      </c>
      <c r="P167" s="261" t="s">
        <v>242</v>
      </c>
      <c r="R167" s="214"/>
    </row>
    <row r="168" spans="1:18" s="137" customFormat="1" ht="12" customHeight="1">
      <c r="A168" s="447">
        <v>1</v>
      </c>
      <c r="B168" s="448" t="s">
        <v>128</v>
      </c>
      <c r="C168" s="449" t="s">
        <v>246</v>
      </c>
      <c r="D168" s="430">
        <v>78126784934</v>
      </c>
      <c r="E168" s="219">
        <f>(D168/$D$170)</f>
        <v>0.91988277230870097</v>
      </c>
      <c r="F168" s="431">
        <v>107.59</v>
      </c>
      <c r="G168" s="431">
        <v>107.59</v>
      </c>
      <c r="H168" s="427">
        <v>0.12230000000000001</v>
      </c>
      <c r="I168" s="424">
        <v>78126784934</v>
      </c>
      <c r="J168" s="219">
        <f>(I168/$I$170)</f>
        <v>0.91988277230870097</v>
      </c>
      <c r="K168" s="425">
        <v>107.59</v>
      </c>
      <c r="L168" s="425">
        <v>107.59</v>
      </c>
      <c r="M168" s="427">
        <v>0.12230000000000001</v>
      </c>
      <c r="N168" s="85">
        <f>((I168-D168)/D168)</f>
        <v>0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7">
        <v>2</v>
      </c>
      <c r="B169" s="448" t="s">
        <v>44</v>
      </c>
      <c r="C169" s="449" t="s">
        <v>223</v>
      </c>
      <c r="D169" s="430">
        <v>6804455530.3900003</v>
      </c>
      <c r="E169" s="219">
        <f>(D169/$D$170)</f>
        <v>8.0117227691299003E-2</v>
      </c>
      <c r="F169" s="432">
        <v>100.88</v>
      </c>
      <c r="G169" s="432">
        <v>100.88</v>
      </c>
      <c r="H169" s="427"/>
      <c r="I169" s="430">
        <v>6804455530.3900003</v>
      </c>
      <c r="J169" s="219">
        <f>(I169/$I$170)</f>
        <v>8.0117227691299003E-2</v>
      </c>
      <c r="K169" s="426">
        <v>101.11</v>
      </c>
      <c r="L169" s="426">
        <v>101.11</v>
      </c>
      <c r="M169" s="427"/>
      <c r="N169" s="85">
        <f>((I169-D169)/D169)</f>
        <v>0</v>
      </c>
      <c r="O169" s="85">
        <f>((L169-G169)/G169)</f>
        <v>2.2799365582871134E-3</v>
      </c>
      <c r="P169" s="257">
        <f>M169-H169</f>
        <v>0</v>
      </c>
      <c r="R169" s="162" t="s">
        <v>231</v>
      </c>
    </row>
    <row r="170" spans="1:18" s="137" customFormat="1" ht="12" customHeight="1">
      <c r="A170" s="284"/>
      <c r="B170" s="285"/>
      <c r="C170" s="285" t="s">
        <v>224</v>
      </c>
      <c r="D170" s="84">
        <f>SUM(D168:D169)</f>
        <v>84931240464.389999</v>
      </c>
      <c r="E170" s="286"/>
      <c r="F170" s="81"/>
      <c r="G170" s="81"/>
      <c r="H170" s="262"/>
      <c r="I170" s="84">
        <f>SUM(I168:I169)</f>
        <v>84931240464.389999</v>
      </c>
      <c r="J170" s="267"/>
      <c r="K170" s="81"/>
      <c r="L170" s="81"/>
      <c r="M170" s="262"/>
      <c r="N170" s="85">
        <f>((I170-D170)/D170)</f>
        <v>0</v>
      </c>
      <c r="O170" s="244"/>
      <c r="P170" s="257">
        <f>M170-H170</f>
        <v>0</v>
      </c>
      <c r="R170" s="163">
        <f>((I170-D170)/D170)</f>
        <v>0</v>
      </c>
    </row>
    <row r="171" spans="1:18" s="137" customFormat="1" ht="7.5" customHeight="1">
      <c r="A171" s="487"/>
      <c r="B171" s="488"/>
      <c r="C171" s="488"/>
      <c r="D171" s="488"/>
      <c r="E171" s="488"/>
      <c r="F171" s="488"/>
      <c r="G171" s="488"/>
      <c r="H171" s="488"/>
      <c r="I171" s="488"/>
      <c r="J171" s="488"/>
      <c r="K171" s="488"/>
      <c r="L171" s="488"/>
      <c r="M171" s="488"/>
      <c r="N171" s="488"/>
      <c r="O171" s="488"/>
      <c r="P171" s="489"/>
      <c r="R171" s="214"/>
    </row>
    <row r="172" spans="1:18" s="137" customFormat="1" ht="12" customHeight="1">
      <c r="A172" s="484" t="s">
        <v>247</v>
      </c>
      <c r="B172" s="485"/>
      <c r="C172" s="485"/>
      <c r="D172" s="485"/>
      <c r="E172" s="485"/>
      <c r="F172" s="485"/>
      <c r="G172" s="485"/>
      <c r="H172" s="485"/>
      <c r="I172" s="485"/>
      <c r="J172" s="485"/>
      <c r="K172" s="485"/>
      <c r="L172" s="485"/>
      <c r="M172" s="485"/>
      <c r="N172" s="485"/>
      <c r="O172" s="485"/>
      <c r="P172" s="486"/>
      <c r="R172" s="214"/>
    </row>
    <row r="173" spans="1:18" s="137" customFormat="1" ht="25.5" customHeight="1">
      <c r="A173" s="293"/>
      <c r="B173" s="294" t="s">
        <v>215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62" t="s">
        <v>69</v>
      </c>
      <c r="O173" s="462"/>
      <c r="P173" s="483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242</v>
      </c>
      <c r="R174" s="214"/>
    </row>
    <row r="175" spans="1:18" s="137" customFormat="1" ht="12" customHeight="1">
      <c r="A175" s="447">
        <v>1</v>
      </c>
      <c r="B175" s="448" t="s">
        <v>34</v>
      </c>
      <c r="C175" s="449" t="s">
        <v>35</v>
      </c>
      <c r="D175" s="428">
        <v>2597490000</v>
      </c>
      <c r="E175" s="221">
        <f t="shared" ref="E175:E186" si="61">(D175/$D$187)</f>
        <v>0.37849555504608179</v>
      </c>
      <c r="F175" s="432">
        <v>17.88</v>
      </c>
      <c r="G175" s="432">
        <v>18.079999999999998</v>
      </c>
      <c r="H175" s="439"/>
      <c r="I175" s="428">
        <v>2518502000</v>
      </c>
      <c r="J175" s="221">
        <f t="shared" ref="J175:J185" si="62">(I175/$I$187)</f>
        <v>0.37186190604994185</v>
      </c>
      <c r="K175" s="432">
        <v>17.77</v>
      </c>
      <c r="L175" s="432">
        <v>17.97</v>
      </c>
      <c r="M175" s="439"/>
      <c r="N175" s="85">
        <f>((I175-D175)/D175)</f>
        <v>-3.0409356725146199E-2</v>
      </c>
      <c r="O175" s="85">
        <f t="shared" ref="O175:O186" si="63">((L175-G175)/G175)</f>
        <v>-6.0840707964601465E-3</v>
      </c>
      <c r="P175" s="257">
        <f t="shared" ref="P175:P186" si="64">M175-H175</f>
        <v>0</v>
      </c>
      <c r="R175" s="214"/>
    </row>
    <row r="176" spans="1:18" s="137" customFormat="1" ht="12" customHeight="1">
      <c r="A176" s="447">
        <v>2</v>
      </c>
      <c r="B176" s="448" t="s">
        <v>34</v>
      </c>
      <c r="C176" s="449" t="s">
        <v>66</v>
      </c>
      <c r="D176" s="82">
        <v>318663681.81999999</v>
      </c>
      <c r="E176" s="221">
        <f t="shared" si="61"/>
        <v>4.6434360526311516E-2</v>
      </c>
      <c r="F176" s="432">
        <v>3.69</v>
      </c>
      <c r="G176" s="432">
        <v>3.79</v>
      </c>
      <c r="H176" s="439"/>
      <c r="I176" s="82">
        <v>302474885.14999998</v>
      </c>
      <c r="J176" s="221">
        <f t="shared" si="62"/>
        <v>4.4661027596609504E-2</v>
      </c>
      <c r="K176" s="432">
        <v>3.74</v>
      </c>
      <c r="L176" s="432">
        <v>3.84</v>
      </c>
      <c r="M176" s="439"/>
      <c r="N176" s="85">
        <f t="shared" ref="N176:N186" si="65">((I176-D176)/D176)</f>
        <v>-5.0802139037433205E-2</v>
      </c>
      <c r="O176" s="85">
        <f t="shared" si="63"/>
        <v>1.319261213720312E-2</v>
      </c>
      <c r="P176" s="257">
        <f t="shared" si="64"/>
        <v>0</v>
      </c>
      <c r="R176" s="214"/>
    </row>
    <row r="177" spans="1:18" s="137" customFormat="1" ht="12" customHeight="1">
      <c r="A177" s="447">
        <v>3</v>
      </c>
      <c r="B177" s="448" t="s">
        <v>34</v>
      </c>
      <c r="C177" s="449" t="s">
        <v>56</v>
      </c>
      <c r="D177" s="428">
        <v>156141793.28</v>
      </c>
      <c r="E177" s="221">
        <f t="shared" si="61"/>
        <v>2.2752339648431433E-2</v>
      </c>
      <c r="F177" s="432">
        <v>6.01</v>
      </c>
      <c r="G177" s="432">
        <v>6.11</v>
      </c>
      <c r="H177" s="439"/>
      <c r="I177" s="428">
        <v>156141793.28</v>
      </c>
      <c r="J177" s="221">
        <f t="shared" si="62"/>
        <v>2.3054651083523777E-2</v>
      </c>
      <c r="K177" s="432">
        <v>5.99</v>
      </c>
      <c r="L177" s="432">
        <v>6.09</v>
      </c>
      <c r="M177" s="439"/>
      <c r="N177" s="85">
        <f t="shared" si="65"/>
        <v>0</v>
      </c>
      <c r="O177" s="85">
        <f t="shared" si="63"/>
        <v>-3.2733224222586681E-3</v>
      </c>
      <c r="P177" s="257">
        <f t="shared" si="64"/>
        <v>0</v>
      </c>
      <c r="R177" s="214"/>
    </row>
    <row r="178" spans="1:18" s="137" customFormat="1" ht="12" customHeight="1">
      <c r="A178" s="447">
        <v>4</v>
      </c>
      <c r="B178" s="448" t="s">
        <v>34</v>
      </c>
      <c r="C178" s="449" t="s">
        <v>57</v>
      </c>
      <c r="D178" s="82">
        <v>188951087.84999999</v>
      </c>
      <c r="E178" s="221">
        <f t="shared" si="61"/>
        <v>2.7533175054512898E-2</v>
      </c>
      <c r="F178" s="432">
        <v>17.82</v>
      </c>
      <c r="G178" s="432">
        <v>18.02</v>
      </c>
      <c r="H178" s="439"/>
      <c r="I178" s="82">
        <v>188951087.84999999</v>
      </c>
      <c r="J178" s="221">
        <f t="shared" si="62"/>
        <v>2.7899009680401685E-2</v>
      </c>
      <c r="K178" s="432">
        <v>17.399999999999999</v>
      </c>
      <c r="L178" s="432">
        <v>17.600000000000001</v>
      </c>
      <c r="M178" s="439"/>
      <c r="N178" s="85">
        <f t="shared" si="65"/>
        <v>0</v>
      </c>
      <c r="O178" s="85">
        <f t="shared" si="63"/>
        <v>-2.3307436182019876E-2</v>
      </c>
      <c r="P178" s="257">
        <f t="shared" si="64"/>
        <v>0</v>
      </c>
      <c r="R178" s="214"/>
    </row>
    <row r="179" spans="1:18" s="137" customFormat="1" ht="12" customHeight="1">
      <c r="A179" s="447">
        <v>5</v>
      </c>
      <c r="B179" s="448" t="s">
        <v>34</v>
      </c>
      <c r="C179" s="449" t="s">
        <v>100</v>
      </c>
      <c r="D179" s="428">
        <v>612296040.87</v>
      </c>
      <c r="E179" s="221">
        <f t="shared" si="61"/>
        <v>8.9221259693630789E-2</v>
      </c>
      <c r="F179" s="432">
        <v>139.53</v>
      </c>
      <c r="G179" s="432">
        <v>141.53</v>
      </c>
      <c r="H179" s="439"/>
      <c r="I179" s="428">
        <v>612296040.87</v>
      </c>
      <c r="J179" s="221">
        <f t="shared" si="62"/>
        <v>9.0406746877608704E-2</v>
      </c>
      <c r="K179" s="432">
        <v>137.86000000000001</v>
      </c>
      <c r="L179" s="432">
        <v>139.86000000000001</v>
      </c>
      <c r="M179" s="439"/>
      <c r="N179" s="85">
        <f t="shared" si="65"/>
        <v>0</v>
      </c>
      <c r="O179" s="85">
        <f t="shared" si="63"/>
        <v>-1.1799618455451053E-2</v>
      </c>
      <c r="P179" s="257">
        <f t="shared" si="64"/>
        <v>0</v>
      </c>
      <c r="R179" s="214"/>
    </row>
    <row r="180" spans="1:18" s="137" customFormat="1" ht="12" customHeight="1">
      <c r="A180" s="447">
        <v>6</v>
      </c>
      <c r="B180" s="448" t="s">
        <v>36</v>
      </c>
      <c r="C180" s="449" t="s">
        <v>37</v>
      </c>
      <c r="D180" s="428">
        <v>587380669.89999998</v>
      </c>
      <c r="E180" s="221">
        <f t="shared" si="61"/>
        <v>8.5590694353833832E-2</v>
      </c>
      <c r="F180" s="432">
        <v>11000.05</v>
      </c>
      <c r="G180" s="432">
        <v>11000.05</v>
      </c>
      <c r="H180" s="439"/>
      <c r="I180" s="428">
        <v>614137873.72000003</v>
      </c>
      <c r="J180" s="221">
        <f t="shared" si="62"/>
        <v>9.0678697217225823E-2</v>
      </c>
      <c r="K180" s="432">
        <v>11501.14</v>
      </c>
      <c r="L180" s="432">
        <v>11501.14</v>
      </c>
      <c r="M180" s="439"/>
      <c r="N180" s="85">
        <f t="shared" si="65"/>
        <v>4.5553429302594171E-2</v>
      </c>
      <c r="O180" s="85">
        <f t="shared" si="63"/>
        <v>4.5553429302594095E-2</v>
      </c>
      <c r="P180" s="257">
        <f t="shared" si="64"/>
        <v>0</v>
      </c>
      <c r="R180" s="214"/>
    </row>
    <row r="181" spans="1:18" s="137" customFormat="1" ht="12" customHeight="1">
      <c r="A181" s="447">
        <v>7</v>
      </c>
      <c r="B181" s="448" t="s">
        <v>28</v>
      </c>
      <c r="C181" s="449" t="s">
        <v>104</v>
      </c>
      <c r="D181" s="428">
        <v>474994409.94</v>
      </c>
      <c r="E181" s="221">
        <f t="shared" si="61"/>
        <v>6.9214230982227606E-2</v>
      </c>
      <c r="F181" s="432">
        <v>14.22</v>
      </c>
      <c r="G181" s="432">
        <v>14.22</v>
      </c>
      <c r="H181" s="439">
        <v>1.3100000000000001E-2</v>
      </c>
      <c r="I181" s="428">
        <v>469783747.16000003</v>
      </c>
      <c r="J181" s="221">
        <f t="shared" si="62"/>
        <v>6.9364518928395347E-2</v>
      </c>
      <c r="K181" s="432">
        <v>14.07</v>
      </c>
      <c r="L181" s="432">
        <v>14.07</v>
      </c>
      <c r="M181" s="439">
        <v>1.0999999999999999E-2</v>
      </c>
      <c r="N181" s="85">
        <f t="shared" si="65"/>
        <v>-1.0969945479270309E-2</v>
      </c>
      <c r="O181" s="85">
        <f t="shared" si="63"/>
        <v>-1.0548523206751079E-2</v>
      </c>
      <c r="P181" s="257">
        <f t="shared" si="64"/>
        <v>-2.1000000000000012E-3</v>
      </c>
      <c r="R181" s="214"/>
    </row>
    <row r="182" spans="1:18" s="137" customFormat="1" ht="12" customHeight="1">
      <c r="A182" s="447">
        <v>8</v>
      </c>
      <c r="B182" s="448" t="s">
        <v>44</v>
      </c>
      <c r="C182" s="449" t="s">
        <v>45</v>
      </c>
      <c r="D182" s="428">
        <v>432708782.13999999</v>
      </c>
      <c r="E182" s="221">
        <f t="shared" si="61"/>
        <v>6.3052543289634749E-2</v>
      </c>
      <c r="F182" s="432">
        <v>72</v>
      </c>
      <c r="G182" s="432">
        <v>72</v>
      </c>
      <c r="H182" s="439">
        <v>-6.4999999999999997E-3</v>
      </c>
      <c r="I182" s="428">
        <v>428365547.47000003</v>
      </c>
      <c r="J182" s="221">
        <f t="shared" si="62"/>
        <v>6.3249038106112696E-2</v>
      </c>
      <c r="K182" s="432">
        <v>72</v>
      </c>
      <c r="L182" s="432">
        <v>72</v>
      </c>
      <c r="M182" s="439">
        <v>-1.18E-2</v>
      </c>
      <c r="N182" s="85">
        <f t="shared" si="65"/>
        <v>-1.0037315740438873E-2</v>
      </c>
      <c r="O182" s="85">
        <f t="shared" si="63"/>
        <v>0</v>
      </c>
      <c r="P182" s="257">
        <f t="shared" si="64"/>
        <v>-5.3E-3</v>
      </c>
      <c r="R182" s="214"/>
    </row>
    <row r="183" spans="1:18" s="137" customFormat="1" ht="12" customHeight="1">
      <c r="A183" s="447">
        <v>9</v>
      </c>
      <c r="B183" s="448" t="s">
        <v>44</v>
      </c>
      <c r="C183" s="449" t="s">
        <v>102</v>
      </c>
      <c r="D183" s="428">
        <v>586675535.85000002</v>
      </c>
      <c r="E183" s="221">
        <f t="shared" si="61"/>
        <v>8.5487945121445391E-2</v>
      </c>
      <c r="F183" s="432">
        <v>58</v>
      </c>
      <c r="G183" s="432">
        <v>58</v>
      </c>
      <c r="H183" s="439">
        <v>9.4999999999999998E-3</v>
      </c>
      <c r="I183" s="428">
        <v>586793682.23000002</v>
      </c>
      <c r="J183" s="221">
        <f t="shared" si="62"/>
        <v>8.6641272126093877E-2</v>
      </c>
      <c r="K183" s="432">
        <v>58</v>
      </c>
      <c r="L183" s="432">
        <v>58</v>
      </c>
      <c r="M183" s="439">
        <v>3.5999999999999999E-3</v>
      </c>
      <c r="N183" s="85">
        <f>((I183-D183)/D183)</f>
        <v>2.0138283050923509E-4</v>
      </c>
      <c r="O183" s="85">
        <f t="shared" si="63"/>
        <v>0</v>
      </c>
      <c r="P183" s="257">
        <f t="shared" si="64"/>
        <v>-5.8999999999999999E-3</v>
      </c>
      <c r="R183" s="214"/>
    </row>
    <row r="184" spans="1:18" s="137" customFormat="1" ht="12" customHeight="1">
      <c r="A184" s="447">
        <v>10</v>
      </c>
      <c r="B184" s="448" t="s">
        <v>95</v>
      </c>
      <c r="C184" s="449" t="s">
        <v>251</v>
      </c>
      <c r="D184" s="428">
        <v>518267046.44999993</v>
      </c>
      <c r="E184" s="221">
        <f t="shared" si="61"/>
        <v>7.5519741522849432E-2</v>
      </c>
      <c r="F184" s="432">
        <v>117.21598797659327</v>
      </c>
      <c r="G184" s="432">
        <v>119.32014422700585</v>
      </c>
      <c r="H184" s="439"/>
      <c r="I184" s="428">
        <v>504583716.69560552</v>
      </c>
      <c r="J184" s="221">
        <f t="shared" si="62"/>
        <v>7.4502804703824629E-2</v>
      </c>
      <c r="K184" s="432">
        <v>116.16984383460471</v>
      </c>
      <c r="L184" s="432">
        <v>118.27396139058361</v>
      </c>
      <c r="M184" s="439"/>
      <c r="N184" s="85">
        <f>((I184-D184)/D184)</f>
        <v>-2.6402083343175703E-2</v>
      </c>
      <c r="O184" s="85">
        <f t="shared" si="63"/>
        <v>-8.7678643300320731E-3</v>
      </c>
      <c r="P184" s="257">
        <f t="shared" si="64"/>
        <v>0</v>
      </c>
      <c r="R184" s="214"/>
    </row>
    <row r="185" spans="1:18" s="137" customFormat="1" ht="12" customHeight="1">
      <c r="A185" s="447">
        <v>11</v>
      </c>
      <c r="B185" s="448" t="s">
        <v>61</v>
      </c>
      <c r="C185" s="449" t="s">
        <v>202</v>
      </c>
      <c r="D185" s="428">
        <v>209697059.80000001</v>
      </c>
      <c r="E185" s="221">
        <f t="shared" si="61"/>
        <v>3.0556192724719791E-2</v>
      </c>
      <c r="F185" s="432">
        <v>20.58</v>
      </c>
      <c r="G185" s="432">
        <v>20.68</v>
      </c>
      <c r="H185" s="439"/>
      <c r="I185" s="428">
        <v>208500432.77000001</v>
      </c>
      <c r="J185" s="221">
        <f t="shared" si="62"/>
        <v>3.0785509934909704E-2</v>
      </c>
      <c r="K185" s="432">
        <v>20.73</v>
      </c>
      <c r="L185" s="432">
        <v>20.83</v>
      </c>
      <c r="M185" s="439"/>
      <c r="N185" s="85">
        <f>((I185-D185)/D185)</f>
        <v>-5.7064559280959508E-3</v>
      </c>
      <c r="O185" s="85">
        <f t="shared" si="63"/>
        <v>7.2533849129593122E-3</v>
      </c>
      <c r="P185" s="257">
        <f t="shared" si="64"/>
        <v>0</v>
      </c>
      <c r="R185" s="214"/>
    </row>
    <row r="186" spans="1:18" s="137" customFormat="1" ht="12" customHeight="1">
      <c r="A186" s="447">
        <v>12</v>
      </c>
      <c r="B186" s="448" t="s">
        <v>61</v>
      </c>
      <c r="C186" s="449" t="s">
        <v>203</v>
      </c>
      <c r="D186" s="428">
        <v>179403652.34</v>
      </c>
      <c r="E186" s="221">
        <f t="shared" si="61"/>
        <v>2.6141962036320673E-2</v>
      </c>
      <c r="F186" s="432">
        <v>21.74</v>
      </c>
      <c r="G186" s="432">
        <v>21.84</v>
      </c>
      <c r="H186" s="439"/>
      <c r="I186" s="428">
        <v>182150016.05000001</v>
      </c>
      <c r="J186" s="221">
        <f>(I186/$I$187)</f>
        <v>2.6894817695352437E-2</v>
      </c>
      <c r="K186" s="432">
        <v>21.53</v>
      </c>
      <c r="L186" s="432">
        <v>21.63</v>
      </c>
      <c r="M186" s="439"/>
      <c r="N186" s="85">
        <f t="shared" si="65"/>
        <v>1.5308293193469599E-2</v>
      </c>
      <c r="O186" s="85">
        <f t="shared" si="63"/>
        <v>-9.6153846153846541E-3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6862669760.2400007</v>
      </c>
      <c r="E187" s="286"/>
      <c r="F187" s="266"/>
      <c r="G187" s="81"/>
      <c r="H187" s="262"/>
      <c r="I187" s="84">
        <f>SUM(I175:I186)</f>
        <v>6772680823.2456055</v>
      </c>
      <c r="J187" s="267"/>
      <c r="K187" s="266"/>
      <c r="L187" s="81"/>
      <c r="M187" s="262"/>
      <c r="N187" s="85">
        <f>((I187-D187)/D187)</f>
        <v>-1.3112817626131579E-2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1477972357134.4685</v>
      </c>
      <c r="E188" s="290"/>
      <c r="F188" s="290"/>
      <c r="G188" s="291"/>
      <c r="H188" s="292"/>
      <c r="I188" s="290">
        <f>SUM(I163,I170,I187)</f>
        <v>1494413273109.0051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-1.3112817626131579E-2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15719933438.066843</v>
      </c>
      <c r="G7" s="125"/>
    </row>
    <row r="8" spans="1:7">
      <c r="E8" s="222" t="s">
        <v>49</v>
      </c>
      <c r="F8" s="124">
        <f>'NAV Trend'!J3</f>
        <v>560416912387.12427</v>
      </c>
      <c r="G8" s="125"/>
    </row>
    <row r="9" spans="1:7">
      <c r="A9" s="125"/>
      <c r="B9" s="125"/>
      <c r="E9" s="222" t="s">
        <v>214</v>
      </c>
      <c r="F9" s="124">
        <f>'NAV Trend'!J4</f>
        <v>389598069643.7901</v>
      </c>
      <c r="G9" s="125"/>
    </row>
    <row r="10" spans="1:7">
      <c r="A10" s="493"/>
      <c r="B10" s="493"/>
      <c r="E10" s="222" t="s">
        <v>216</v>
      </c>
      <c r="F10" s="124">
        <f>'NAV Trend'!J5</f>
        <v>322698733194.35699</v>
      </c>
      <c r="G10" s="125"/>
    </row>
    <row r="11" spans="1:7">
      <c r="A11" s="118"/>
      <c r="B11" s="118"/>
      <c r="E11" s="222" t="s">
        <v>238</v>
      </c>
      <c r="F11" s="124">
        <f>'NAV Trend'!J6</f>
        <v>45768635331.299995</v>
      </c>
      <c r="G11" s="125"/>
    </row>
    <row r="12" spans="1:7">
      <c r="A12" s="119"/>
      <c r="B12" s="120"/>
      <c r="E12" s="222" t="s">
        <v>67</v>
      </c>
      <c r="F12" s="124">
        <f>'NAV Trend'!J7</f>
        <v>30361631677.880428</v>
      </c>
      <c r="G12" s="125"/>
    </row>
    <row r="13" spans="1:7">
      <c r="A13" s="119"/>
      <c r="B13" s="120"/>
      <c r="E13" s="222" t="s">
        <v>73</v>
      </c>
      <c r="F13" s="124">
        <f>'NAV Trend'!J8</f>
        <v>2901478268.02</v>
      </c>
      <c r="G13" s="125"/>
    </row>
    <row r="14" spans="1:7">
      <c r="A14" s="119"/>
      <c r="B14" s="120"/>
      <c r="E14" s="222" t="s">
        <v>230</v>
      </c>
      <c r="F14" s="223">
        <f>'NAV Trend'!J9</f>
        <v>19395987419.510006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4" t="s">
        <v>282</v>
      </c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44771</v>
      </c>
      <c r="D1" s="103">
        <v>44778</v>
      </c>
      <c r="E1" s="103">
        <v>44785</v>
      </c>
      <c r="F1" s="103">
        <v>44792</v>
      </c>
      <c r="G1" s="103">
        <v>44799</v>
      </c>
      <c r="H1" s="103">
        <v>44806</v>
      </c>
      <c r="I1" s="103">
        <v>44813</v>
      </c>
      <c r="J1" s="103">
        <v>44820</v>
      </c>
      <c r="K1" s="103">
        <v>44827</v>
      </c>
      <c r="L1" s="354"/>
    </row>
    <row r="2" spans="2:24" s="133" customFormat="1">
      <c r="B2" s="104" t="s">
        <v>0</v>
      </c>
      <c r="C2" s="105">
        <v>16084364796.91</v>
      </c>
      <c r="D2" s="105">
        <v>16283623731.59</v>
      </c>
      <c r="E2" s="105">
        <v>16049119134.021357</v>
      </c>
      <c r="F2" s="105">
        <v>15786323004.99</v>
      </c>
      <c r="G2" s="105">
        <v>15666931216.521296</v>
      </c>
      <c r="H2" s="105">
        <v>15816754624.92</v>
      </c>
      <c r="I2" s="105">
        <v>15846536125.77</v>
      </c>
      <c r="J2" s="105">
        <v>15719933438.066843</v>
      </c>
      <c r="K2" s="105">
        <v>15674117794.778118</v>
      </c>
    </row>
    <row r="3" spans="2:24" s="133" customFormat="1">
      <c r="B3" s="104" t="s">
        <v>49</v>
      </c>
      <c r="C3" s="107">
        <v>560569590192.58362</v>
      </c>
      <c r="D3" s="107">
        <v>551230671335.81995</v>
      </c>
      <c r="E3" s="107">
        <v>547706145941.57227</v>
      </c>
      <c r="F3" s="107">
        <v>546242323998.96411</v>
      </c>
      <c r="G3" s="107">
        <v>545745234828.08026</v>
      </c>
      <c r="H3" s="107">
        <v>546588410559.36597</v>
      </c>
      <c r="I3" s="107">
        <v>560847618230.86023</v>
      </c>
      <c r="J3" s="107">
        <v>560416912387.12427</v>
      </c>
      <c r="K3" s="107">
        <v>567896466007.21826</v>
      </c>
    </row>
    <row r="4" spans="2:24" s="133" customFormat="1">
      <c r="B4" s="104" t="s">
        <v>214</v>
      </c>
      <c r="C4" s="105">
        <v>401656430180.65002</v>
      </c>
      <c r="D4" s="105">
        <v>398531410563.27002</v>
      </c>
      <c r="E4" s="105">
        <v>395302561792.70007</v>
      </c>
      <c r="F4" s="105">
        <v>395707850511.97992</v>
      </c>
      <c r="G4" s="105">
        <v>395893647776.41229</v>
      </c>
      <c r="H4" s="105">
        <v>393057479858.37988</v>
      </c>
      <c r="I4" s="105">
        <v>391826846581.89001</v>
      </c>
      <c r="J4" s="105">
        <v>389598069643.7901</v>
      </c>
      <c r="K4" s="105">
        <v>386910649743.87994</v>
      </c>
    </row>
    <row r="5" spans="2:24" s="133" customFormat="1">
      <c r="B5" s="104" t="s">
        <v>216</v>
      </c>
      <c r="C5" s="107">
        <v>292530418732.27576</v>
      </c>
      <c r="D5" s="107">
        <v>296522572723.57489</v>
      </c>
      <c r="E5" s="107">
        <v>299957998095.41321</v>
      </c>
      <c r="F5" s="107">
        <v>298997507073.664</v>
      </c>
      <c r="G5" s="107">
        <v>299084503244.69897</v>
      </c>
      <c r="H5" s="107">
        <v>300718513630.03925</v>
      </c>
      <c r="I5" s="107">
        <v>322258288651.66992</v>
      </c>
      <c r="J5" s="107">
        <v>322698733194.35699</v>
      </c>
      <c r="K5" s="107">
        <v>333853535702.37933</v>
      </c>
    </row>
    <row r="6" spans="2:24" s="133" customFormat="1">
      <c r="B6" s="104" t="s">
        <v>239</v>
      </c>
      <c r="C6" s="105">
        <v>45545162423.899994</v>
      </c>
      <c r="D6" s="105">
        <v>45678654848.360001</v>
      </c>
      <c r="E6" s="105">
        <v>45654563105.110001</v>
      </c>
      <c r="F6" s="105">
        <v>45657376998.610001</v>
      </c>
      <c r="G6" s="105">
        <v>45694346619.779999</v>
      </c>
      <c r="H6" s="105">
        <v>45691096677.059998</v>
      </c>
      <c r="I6" s="105">
        <v>45741836714.209999</v>
      </c>
      <c r="J6" s="105">
        <v>45768635331.299995</v>
      </c>
      <c r="K6" s="105">
        <v>45775630302.32</v>
      </c>
    </row>
    <row r="7" spans="2:24" s="133" customFormat="1">
      <c r="B7" s="104" t="s">
        <v>249</v>
      </c>
      <c r="C7" s="106">
        <v>30940700501.965412</v>
      </c>
      <c r="D7" s="106">
        <v>30472557519.299999</v>
      </c>
      <c r="E7" s="106">
        <v>30371501596.309998</v>
      </c>
      <c r="F7" s="106">
        <v>30067800514.448967</v>
      </c>
      <c r="G7" s="106">
        <v>29974578556.877918</v>
      </c>
      <c r="H7" s="106">
        <v>30330869358.649483</v>
      </c>
      <c r="I7" s="106">
        <v>30447741959.920101</v>
      </c>
      <c r="J7" s="106">
        <v>30361631677.880428</v>
      </c>
      <c r="K7" s="106">
        <v>30236302038.614044</v>
      </c>
    </row>
    <row r="8" spans="2:24" s="330" customFormat="1">
      <c r="B8" s="104" t="s">
        <v>73</v>
      </c>
      <c r="C8" s="105">
        <v>2915757687.5799999</v>
      </c>
      <c r="D8" s="105">
        <v>2971286714.0200005</v>
      </c>
      <c r="E8" s="105">
        <v>2938131653.8099999</v>
      </c>
      <c r="F8" s="105">
        <v>2935166933.5300002</v>
      </c>
      <c r="G8" s="105">
        <v>2915540942.4400001</v>
      </c>
      <c r="H8" s="105">
        <v>2917595662.6400003</v>
      </c>
      <c r="I8" s="105">
        <v>2906435066.7399998</v>
      </c>
      <c r="J8" s="105">
        <v>2901478268.02</v>
      </c>
      <c r="K8" s="105">
        <v>2898104930.2599998</v>
      </c>
    </row>
    <row r="9" spans="2:24">
      <c r="B9" s="104" t="s">
        <v>230</v>
      </c>
      <c r="C9" s="334">
        <v>19051145897.050003</v>
      </c>
      <c r="D9" s="334">
        <v>19597069149.200001</v>
      </c>
      <c r="E9" s="334">
        <v>19550418879.84</v>
      </c>
      <c r="F9" s="334">
        <v>19445547359.999996</v>
      </c>
      <c r="G9" s="334">
        <v>19473127779.550003</v>
      </c>
      <c r="H9" s="334">
        <v>19694384377.68</v>
      </c>
      <c r="I9" s="334">
        <v>19590844185.959999</v>
      </c>
      <c r="J9" s="334">
        <v>19395987419.510006</v>
      </c>
      <c r="K9" s="334">
        <v>19464545301.919998</v>
      </c>
    </row>
    <row r="10" spans="2:24" s="2" customFormat="1">
      <c r="B10" s="108" t="s">
        <v>1</v>
      </c>
      <c r="C10" s="109">
        <f t="shared" ref="C10:J10" si="0">SUM(C2:C9)</f>
        <v>1369293570412.9148</v>
      </c>
      <c r="D10" s="109">
        <f t="shared" si="0"/>
        <v>1361287846585.135</v>
      </c>
      <c r="E10" s="109">
        <f t="shared" si="0"/>
        <v>1357530440198.7773</v>
      </c>
      <c r="F10" s="109">
        <f t="shared" si="0"/>
        <v>1354839896396.1873</v>
      </c>
      <c r="G10" s="109">
        <f t="shared" si="0"/>
        <v>1354447910964.3608</v>
      </c>
      <c r="H10" s="109">
        <f t="shared" si="0"/>
        <v>1354815104748.7344</v>
      </c>
      <c r="I10" s="109">
        <f t="shared" si="0"/>
        <v>1389466147517.0203</v>
      </c>
      <c r="J10" s="109">
        <f t="shared" si="0"/>
        <v>1386861381360.0486</v>
      </c>
      <c r="K10" s="109">
        <f t="shared" ref="K10" si="1">SUM(K2:K9)</f>
        <v>1402709351821.3696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1365290708499.0249</v>
      </c>
      <c r="E12" s="97">
        <f t="shared" ref="E12:K12" si="2">(D10+E10)/2</f>
        <v>1359409143391.9561</v>
      </c>
      <c r="F12" s="97">
        <f t="shared" si="2"/>
        <v>1356185168297.4824</v>
      </c>
      <c r="G12" s="97">
        <f t="shared" si="2"/>
        <v>1354643903680.2739</v>
      </c>
      <c r="H12" s="97">
        <f>(G10+H10)/2</f>
        <v>1354631507856.5476</v>
      </c>
      <c r="I12" s="97">
        <f t="shared" si="2"/>
        <v>1372140626132.8774</v>
      </c>
      <c r="J12" s="97">
        <f t="shared" si="2"/>
        <v>1388163764438.5344</v>
      </c>
      <c r="K12" s="97">
        <f t="shared" si="2"/>
        <v>1394785366590.709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3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F109" sqref="AF109"/>
    </sheetView>
  </sheetViews>
  <sheetFormatPr defaultColWidth="8.85546875" defaultRowHeight="15"/>
  <cols>
    <col min="1" max="1" width="37.140625" customWidth="1"/>
    <col min="2" max="2" width="19" style="351" customWidth="1"/>
    <col min="3" max="3" width="9.28515625" style="351" customWidth="1"/>
    <col min="4" max="4" width="19.85546875" style="351" customWidth="1"/>
    <col min="5" max="7" width="9.28515625" style="351" customWidth="1"/>
    <col min="8" max="8" width="18.140625" style="351" customWidth="1"/>
    <col min="9" max="11" width="9.28515625" style="351" customWidth="1"/>
    <col min="12" max="12" width="21.42578125" style="351" customWidth="1"/>
    <col min="13" max="13" width="9.85546875" style="351" customWidth="1"/>
    <col min="14" max="15" width="9.28515625" style="351" customWidth="1"/>
    <col min="16" max="16" width="20.5703125" style="351" customWidth="1"/>
    <col min="17" max="17" width="10.5703125" style="351" customWidth="1"/>
    <col min="18" max="19" width="9.28515625" style="351" customWidth="1"/>
    <col min="20" max="20" width="21.28515625" style="351" customWidth="1"/>
    <col min="21" max="21" width="10.28515625" style="351" customWidth="1"/>
    <col min="22" max="23" width="9.28515625" style="351" customWidth="1"/>
    <col min="24" max="24" width="18.5703125" style="351" customWidth="1"/>
    <col min="25" max="27" width="9.28515625" style="351" customWidth="1"/>
    <col min="28" max="28" width="19.7109375" style="351" customWidth="1"/>
    <col min="29" max="29" width="10.42578125" style="351" customWidth="1"/>
    <col min="30" max="31" width="9.28515625" style="351" customWidth="1"/>
    <col min="32" max="32" width="20.85546875" style="351" customWidth="1"/>
    <col min="33" max="33" width="10.140625" style="351" customWidth="1"/>
    <col min="34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5" t="s">
        <v>78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7"/>
    </row>
    <row r="2" spans="1:49" ht="30.75" customHeight="1">
      <c r="A2" s="228"/>
      <c r="B2" s="498" t="s">
        <v>260</v>
      </c>
      <c r="C2" s="498"/>
      <c r="D2" s="498" t="s">
        <v>262</v>
      </c>
      <c r="E2" s="498"/>
      <c r="F2" s="498" t="s">
        <v>69</v>
      </c>
      <c r="G2" s="498"/>
      <c r="H2" s="498" t="s">
        <v>264</v>
      </c>
      <c r="I2" s="498"/>
      <c r="J2" s="498" t="s">
        <v>69</v>
      </c>
      <c r="K2" s="498"/>
      <c r="L2" s="498" t="s">
        <v>265</v>
      </c>
      <c r="M2" s="498"/>
      <c r="N2" s="498" t="s">
        <v>69</v>
      </c>
      <c r="O2" s="498"/>
      <c r="P2" s="498" t="s">
        <v>266</v>
      </c>
      <c r="Q2" s="498"/>
      <c r="R2" s="498" t="s">
        <v>69</v>
      </c>
      <c r="S2" s="498"/>
      <c r="T2" s="498" t="s">
        <v>268</v>
      </c>
      <c r="U2" s="498"/>
      <c r="V2" s="498" t="s">
        <v>69</v>
      </c>
      <c r="W2" s="498"/>
      <c r="X2" s="498" t="s">
        <v>272</v>
      </c>
      <c r="Y2" s="498"/>
      <c r="Z2" s="498" t="s">
        <v>69</v>
      </c>
      <c r="AA2" s="498"/>
      <c r="AB2" s="498" t="s">
        <v>277</v>
      </c>
      <c r="AC2" s="498"/>
      <c r="AD2" s="498" t="s">
        <v>69</v>
      </c>
      <c r="AE2" s="498"/>
      <c r="AF2" s="498" t="s">
        <v>281</v>
      </c>
      <c r="AG2" s="498"/>
      <c r="AH2" s="498" t="s">
        <v>69</v>
      </c>
      <c r="AI2" s="498"/>
      <c r="AJ2" s="498" t="s">
        <v>86</v>
      </c>
      <c r="AK2" s="498"/>
      <c r="AL2" s="498" t="s">
        <v>87</v>
      </c>
      <c r="AM2" s="498"/>
      <c r="AN2" s="498" t="s">
        <v>77</v>
      </c>
      <c r="AO2" s="499"/>
      <c r="AP2" s="16"/>
      <c r="AQ2" s="500" t="s">
        <v>91</v>
      </c>
      <c r="AR2" s="501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7214018642.5500002</v>
      </c>
      <c r="C5" s="70">
        <v>12118.78</v>
      </c>
      <c r="D5" s="79">
        <v>7233402892.6700001</v>
      </c>
      <c r="E5" s="70">
        <v>12118.78</v>
      </c>
      <c r="F5" s="25">
        <f t="shared" ref="F5:F19" si="0">((D5-B5)/B5)</f>
        <v>2.6870252324643247E-3</v>
      </c>
      <c r="G5" s="25">
        <f t="shared" ref="G5:G19" si="1">((E5-C5)/C5)</f>
        <v>0</v>
      </c>
      <c r="H5" s="79">
        <v>7179893249.6300001</v>
      </c>
      <c r="I5" s="70">
        <v>12101.95</v>
      </c>
      <c r="J5" s="25">
        <f t="shared" ref="J5:J19" si="2">((H5-D5)/D5)</f>
        <v>-7.3975753644559446E-3</v>
      </c>
      <c r="K5" s="25">
        <f t="shared" ref="K5:K19" si="3">((I5-E5)/E5)</f>
        <v>-1.3887536534205529E-3</v>
      </c>
      <c r="L5" s="79">
        <v>7013749519.5600004</v>
      </c>
      <c r="M5" s="70">
        <v>11813.95</v>
      </c>
      <c r="N5" s="25">
        <f t="shared" ref="N5:N19" si="4">((L5-H5)/H5)</f>
        <v>-2.3140139315937815E-2</v>
      </c>
      <c r="O5" s="25">
        <f t="shared" ref="O5:O19" si="5">((M5-I5)/I5)</f>
        <v>-2.3797817707063736E-2</v>
      </c>
      <c r="P5" s="79">
        <v>6961079031.7399998</v>
      </c>
      <c r="Q5" s="70">
        <v>11741.02</v>
      </c>
      <c r="R5" s="25">
        <f t="shared" ref="R5:R19" si="6">((P5-L5)/L5)</f>
        <v>-7.5096049086316487E-3</v>
      </c>
      <c r="S5" s="25">
        <f t="shared" ref="S5:S19" si="7">((Q5-M5)/M5)</f>
        <v>-6.173210484215718E-3</v>
      </c>
      <c r="T5" s="79">
        <v>7047036137.8000002</v>
      </c>
      <c r="U5" s="70">
        <v>11884.07</v>
      </c>
      <c r="V5" s="25">
        <f t="shared" ref="V5:V19" si="8">((T5-P5)/P5)</f>
        <v>1.2348244527618081E-2</v>
      </c>
      <c r="W5" s="25">
        <f t="shared" ref="W5:W19" si="9">((U5-Q5)/Q5)</f>
        <v>1.2183779603475615E-2</v>
      </c>
      <c r="X5" s="430">
        <v>7086367035.9499998</v>
      </c>
      <c r="Y5" s="429">
        <v>11953.36</v>
      </c>
      <c r="Z5" s="25">
        <f t="shared" ref="Z5:Z19" si="10">((X5-T5)/T5)</f>
        <v>5.5811971701167197E-3</v>
      </c>
      <c r="AA5" s="25">
        <f t="shared" ref="AA5:AA19" si="11">((Y5-U5)/U5)</f>
        <v>5.830494098402389E-3</v>
      </c>
      <c r="AB5" s="430">
        <v>7010075196.71</v>
      </c>
      <c r="AC5" s="429">
        <v>11848.07</v>
      </c>
      <c r="AD5" s="25">
        <f t="shared" ref="AD5:AD19" si="12">((AB5-X5)/X5)</f>
        <v>-1.0766001655426823E-2</v>
      </c>
      <c r="AE5" s="25">
        <f t="shared" ref="AE5:AE19" si="13">((AC5-Y5)/Y5)</f>
        <v>-8.8084019890642355E-3</v>
      </c>
      <c r="AF5" s="430">
        <v>7007549850.9300003</v>
      </c>
      <c r="AG5" s="429">
        <v>11864.65</v>
      </c>
      <c r="AH5" s="25">
        <f t="shared" ref="AH5:AH19" si="14">((AF5-AB5)/AB5)</f>
        <v>-3.6024517699680879E-4</v>
      </c>
      <c r="AI5" s="25">
        <f t="shared" ref="AI5:AI19" si="15">((AG5-AC5)/AC5)</f>
        <v>1.3993840346993162E-3</v>
      </c>
      <c r="AJ5" s="26">
        <f>AVERAGE(F5,J5,N5,R5,V5,Z5,AD5,AH5)</f>
        <v>-3.5696374364062398E-3</v>
      </c>
      <c r="AK5" s="26">
        <f>AVERAGE(G5,K5,O5,S5,W5,AA5,AE5,AI5)</f>
        <v>-2.5943157621483651E-3</v>
      </c>
      <c r="AL5" s="27">
        <f>((AF5-D5)/D5)</f>
        <v>-3.122362255928934E-2</v>
      </c>
      <c r="AM5" s="27">
        <f>((AG5-E5)/E5)</f>
        <v>-2.0969932616979679E-2</v>
      </c>
      <c r="AN5" s="28">
        <f>STDEV(F5,J5,N5,R5,V5,Z5,AD5,AH5)</f>
        <v>1.1029385560506007E-2</v>
      </c>
      <c r="AO5" s="86">
        <f>STDEV(G5,K5,O5,S5,W5,AA5,AE5,AI5)</f>
        <v>1.0786995251930514E-2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952763498.99000001</v>
      </c>
      <c r="C6" s="70">
        <v>1.94</v>
      </c>
      <c r="D6" s="79">
        <v>955013713.33000004</v>
      </c>
      <c r="E6" s="70">
        <v>1.94</v>
      </c>
      <c r="F6" s="25">
        <f t="shared" si="0"/>
        <v>2.3617763929720519E-3</v>
      </c>
      <c r="G6" s="25">
        <f t="shared" si="1"/>
        <v>0</v>
      </c>
      <c r="H6" s="79">
        <v>939912269.92999995</v>
      </c>
      <c r="I6" s="70">
        <v>1.92</v>
      </c>
      <c r="J6" s="25">
        <f t="shared" si="2"/>
        <v>-1.5812802674155812E-2</v>
      </c>
      <c r="K6" s="25">
        <f t="shared" si="3"/>
        <v>-1.0309278350515474E-2</v>
      </c>
      <c r="L6" s="79">
        <v>933865854.47000003</v>
      </c>
      <c r="M6" s="70">
        <v>1.9</v>
      </c>
      <c r="N6" s="25">
        <f t="shared" si="4"/>
        <v>-6.4329572593516907E-3</v>
      </c>
      <c r="O6" s="25">
        <f t="shared" si="5"/>
        <v>-1.0416666666666676E-2</v>
      </c>
      <c r="P6" s="79">
        <v>932777470.36000001</v>
      </c>
      <c r="Q6" s="70">
        <v>1.9</v>
      </c>
      <c r="R6" s="25">
        <f t="shared" si="6"/>
        <v>-1.1654608687001503E-3</v>
      </c>
      <c r="S6" s="25">
        <f t="shared" si="7"/>
        <v>0</v>
      </c>
      <c r="T6" s="79">
        <v>941189933.40999997</v>
      </c>
      <c r="U6" s="70">
        <v>1.92</v>
      </c>
      <c r="V6" s="25">
        <f t="shared" si="8"/>
        <v>9.0187245268190403E-3</v>
      </c>
      <c r="W6" s="25">
        <f t="shared" si="9"/>
        <v>1.0526315789473694E-2</v>
      </c>
      <c r="X6" s="430">
        <v>942291793.59000003</v>
      </c>
      <c r="Y6" s="429">
        <v>1.92</v>
      </c>
      <c r="Z6" s="25">
        <f t="shared" si="10"/>
        <v>1.1707096951281096E-3</v>
      </c>
      <c r="AA6" s="25">
        <f t="shared" si="11"/>
        <v>0</v>
      </c>
      <c r="AB6" s="430">
        <v>936650944.92999995</v>
      </c>
      <c r="AC6" s="429">
        <v>1.91</v>
      </c>
      <c r="AD6" s="25">
        <f t="shared" si="12"/>
        <v>-5.9863077428587604E-3</v>
      </c>
      <c r="AE6" s="25">
        <f t="shared" si="13"/>
        <v>-5.2083333333333382E-3</v>
      </c>
      <c r="AF6" s="430">
        <v>929353461.14999998</v>
      </c>
      <c r="AG6" s="429">
        <v>1.89</v>
      </c>
      <c r="AH6" s="25">
        <f t="shared" si="14"/>
        <v>-7.7910387209883664E-3</v>
      </c>
      <c r="AI6" s="25">
        <f t="shared" si="15"/>
        <v>-1.0471204188481685E-2</v>
      </c>
      <c r="AJ6" s="26">
        <f t="shared" ref="AJ6:AJ69" si="16">AVERAGE(F6,J6,N6,R6,V6,Z6,AD6,AH6)</f>
        <v>-3.0796695813919469E-3</v>
      </c>
      <c r="AK6" s="26">
        <f t="shared" ref="AK6:AK69" si="17">AVERAGE(G6,K6,O6,S6,W6,AA6,AE6,AI6)</f>
        <v>-3.234895843690435E-3</v>
      </c>
      <c r="AL6" s="27">
        <f t="shared" ref="AL6:AL69" si="18">((AF6-D6)/D6)</f>
        <v>-2.6868988185024416E-2</v>
      </c>
      <c r="AM6" s="27">
        <f t="shared" ref="AM6:AM69" si="19">((AG6-E6)/E6)</f>
        <v>-2.5773195876288683E-2</v>
      </c>
      <c r="AN6" s="28">
        <f t="shared" ref="AN6:AN69" si="20">STDEV(F6,J6,N6,R6,V6,Z6,AD6,AH6)</f>
        <v>7.5756485291450645E-3</v>
      </c>
      <c r="AO6" s="86">
        <f t="shared" ref="AO6:AO69" si="21">STDEV(G6,K6,O6,S6,W6,AA6,AE6,AI6)</f>
        <v>7.3547645680912882E-3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252262378.81999999</v>
      </c>
      <c r="C7" s="70">
        <v>129.1</v>
      </c>
      <c r="D7" s="79">
        <v>258833074.91</v>
      </c>
      <c r="E7" s="70">
        <v>129.1</v>
      </c>
      <c r="F7" s="25">
        <f t="shared" si="0"/>
        <v>2.6047070993049173E-2</v>
      </c>
      <c r="G7" s="25">
        <f t="shared" si="1"/>
        <v>0</v>
      </c>
      <c r="H7" s="79">
        <v>244198689.06</v>
      </c>
      <c r="I7" s="70">
        <v>125.16</v>
      </c>
      <c r="J7" s="25">
        <f t="shared" si="2"/>
        <v>-5.6539860120614731E-2</v>
      </c>
      <c r="K7" s="25">
        <f t="shared" si="3"/>
        <v>-3.0518977536793168E-2</v>
      </c>
      <c r="L7" s="79">
        <v>243445298.31999999</v>
      </c>
      <c r="M7" s="70">
        <v>124.76</v>
      </c>
      <c r="N7" s="25">
        <f t="shared" si="4"/>
        <v>-3.0851547274887304E-3</v>
      </c>
      <c r="O7" s="25">
        <f t="shared" si="5"/>
        <v>-3.1959092361776246E-3</v>
      </c>
      <c r="P7" s="79">
        <v>244407898.69999999</v>
      </c>
      <c r="Q7" s="70">
        <v>125.27</v>
      </c>
      <c r="R7" s="25">
        <f t="shared" si="6"/>
        <v>3.9540725848592568E-3</v>
      </c>
      <c r="S7" s="25">
        <f t="shared" si="7"/>
        <v>4.0878486694452621E-3</v>
      </c>
      <c r="T7" s="79">
        <v>245611506.86000001</v>
      </c>
      <c r="U7" s="70">
        <v>125.87</v>
      </c>
      <c r="V7" s="25">
        <f t="shared" si="8"/>
        <v>4.9245878157047722E-3</v>
      </c>
      <c r="W7" s="25">
        <f t="shared" si="9"/>
        <v>4.789654346611388E-3</v>
      </c>
      <c r="X7" s="430">
        <v>249004706.25999999</v>
      </c>
      <c r="Y7" s="429">
        <v>127.65</v>
      </c>
      <c r="Z7" s="25">
        <f t="shared" si="10"/>
        <v>1.3815311193600223E-2</v>
      </c>
      <c r="AA7" s="25">
        <f t="shared" si="11"/>
        <v>1.4141574640502114E-2</v>
      </c>
      <c r="AB7" s="430">
        <v>243863306.13</v>
      </c>
      <c r="AC7" s="429">
        <v>125.04</v>
      </c>
      <c r="AD7" s="25">
        <f t="shared" si="12"/>
        <v>-2.0647803036427621E-2</v>
      </c>
      <c r="AE7" s="25">
        <f t="shared" si="13"/>
        <v>-2.0446533490011746E-2</v>
      </c>
      <c r="AF7" s="430">
        <v>246479171.25</v>
      </c>
      <c r="AG7" s="429">
        <v>126.39</v>
      </c>
      <c r="AH7" s="25">
        <f t="shared" si="14"/>
        <v>1.0726768046872641E-2</v>
      </c>
      <c r="AI7" s="25">
        <f t="shared" si="15"/>
        <v>1.0796545105566173E-2</v>
      </c>
      <c r="AJ7" s="26">
        <f t="shared" si="16"/>
        <v>-2.6006259063056265E-3</v>
      </c>
      <c r="AK7" s="26">
        <f t="shared" si="17"/>
        <v>-2.5432246876071997E-3</v>
      </c>
      <c r="AL7" s="27">
        <f t="shared" si="18"/>
        <v>-4.772923114364587E-2</v>
      </c>
      <c r="AM7" s="27">
        <f t="shared" si="19"/>
        <v>-2.0991479473276481E-2</v>
      </c>
      <c r="AN7" s="28">
        <f t="shared" si="20"/>
        <v>2.5642493276733454E-2</v>
      </c>
      <c r="AO7" s="86">
        <f t="shared" si="21"/>
        <v>1.5418631762698297E-2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708729283.11000001</v>
      </c>
      <c r="C8" s="70">
        <v>19.63</v>
      </c>
      <c r="D8" s="79">
        <v>730821337.09000003</v>
      </c>
      <c r="E8" s="70">
        <v>19.63</v>
      </c>
      <c r="F8" s="25">
        <f t="shared" si="0"/>
        <v>3.1171357677020336E-2</v>
      </c>
      <c r="G8" s="25">
        <f t="shared" si="1"/>
        <v>0</v>
      </c>
      <c r="H8" s="79">
        <v>716873290.52999997</v>
      </c>
      <c r="I8" s="70">
        <v>19.77</v>
      </c>
      <c r="J8" s="25">
        <f t="shared" si="2"/>
        <v>-1.9085439699309672E-2</v>
      </c>
      <c r="K8" s="25">
        <f t="shared" si="3"/>
        <v>7.1319409067753733E-3</v>
      </c>
      <c r="L8" s="79">
        <v>713429444.78999996</v>
      </c>
      <c r="M8" s="70">
        <v>19.68</v>
      </c>
      <c r="N8" s="25">
        <f t="shared" si="4"/>
        <v>-4.8039811016726535E-3</v>
      </c>
      <c r="O8" s="25">
        <f t="shared" si="5"/>
        <v>-4.5523520485584151E-3</v>
      </c>
      <c r="P8" s="79">
        <v>706820429.59000003</v>
      </c>
      <c r="Q8" s="70">
        <v>19.489999999999998</v>
      </c>
      <c r="R8" s="25">
        <f t="shared" si="6"/>
        <v>-9.2637264248958927E-3</v>
      </c>
      <c r="S8" s="25">
        <f t="shared" si="7"/>
        <v>-9.6544715447155118E-3</v>
      </c>
      <c r="T8" s="79">
        <v>714004903.67999995</v>
      </c>
      <c r="U8" s="70">
        <v>19.690000000000001</v>
      </c>
      <c r="V8" s="25">
        <f t="shared" si="8"/>
        <v>1.0164496934769356E-2</v>
      </c>
      <c r="W8" s="25">
        <f t="shared" si="9"/>
        <v>1.0261672652642528E-2</v>
      </c>
      <c r="X8" s="430">
        <v>711919191.57000005</v>
      </c>
      <c r="Y8" s="429">
        <v>19.489999999999998</v>
      </c>
      <c r="Z8" s="25">
        <f t="shared" si="10"/>
        <v>-2.921145358036171E-3</v>
      </c>
      <c r="AA8" s="25">
        <f t="shared" si="11"/>
        <v>-1.0157440325038234E-2</v>
      </c>
      <c r="AB8" s="430">
        <v>703963673.5</v>
      </c>
      <c r="AC8" s="429">
        <v>18.68</v>
      </c>
      <c r="AD8" s="25">
        <f t="shared" si="12"/>
        <v>-1.1174748713341603E-2</v>
      </c>
      <c r="AE8" s="25">
        <f t="shared" si="13"/>
        <v>-4.1559774243201578E-2</v>
      </c>
      <c r="AF8" s="430">
        <v>703248565.20000005</v>
      </c>
      <c r="AG8" s="429">
        <v>18.66</v>
      </c>
      <c r="AH8" s="25">
        <f t="shared" si="14"/>
        <v>-1.0158312522641161E-3</v>
      </c>
      <c r="AI8" s="25">
        <f t="shared" si="15"/>
        <v>-1.0706638115631465E-3</v>
      </c>
      <c r="AJ8" s="26">
        <f t="shared" si="16"/>
        <v>-8.6612724221630198E-4</v>
      </c>
      <c r="AK8" s="26">
        <f t="shared" si="17"/>
        <v>-6.2001360517073729E-3</v>
      </c>
      <c r="AL8" s="27">
        <f t="shared" si="18"/>
        <v>-3.7728471365915284E-2</v>
      </c>
      <c r="AM8" s="27">
        <f t="shared" si="19"/>
        <v>-4.9414161996943401E-2</v>
      </c>
      <c r="AN8" s="28">
        <f t="shared" si="20"/>
        <v>1.5476055276858722E-2</v>
      </c>
      <c r="AO8" s="86">
        <f t="shared" si="21"/>
        <v>1.6009374442726612E-2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422215386.06999999</v>
      </c>
      <c r="C9" s="70">
        <v>201.90309999999999</v>
      </c>
      <c r="D9" s="79">
        <v>413286092.89999998</v>
      </c>
      <c r="E9" s="70">
        <v>201.90309999999999</v>
      </c>
      <c r="F9" s="25">
        <f t="shared" si="0"/>
        <v>-2.1148668344643438E-2</v>
      </c>
      <c r="G9" s="25">
        <f t="shared" si="1"/>
        <v>0</v>
      </c>
      <c r="H9" s="79">
        <v>409063096.85000002</v>
      </c>
      <c r="I9" s="70">
        <v>194.8014</v>
      </c>
      <c r="J9" s="25">
        <f t="shared" si="2"/>
        <v>-1.021809376736459E-2</v>
      </c>
      <c r="K9" s="25">
        <f t="shared" si="3"/>
        <v>-3.517380367116698E-2</v>
      </c>
      <c r="L9" s="79">
        <v>409119443.18000001</v>
      </c>
      <c r="M9" s="70">
        <v>193.22929999999999</v>
      </c>
      <c r="N9" s="25">
        <f t="shared" si="4"/>
        <v>1.3774483798191414E-4</v>
      </c>
      <c r="O9" s="25">
        <f t="shared" si="5"/>
        <v>-8.070270542203526E-3</v>
      </c>
      <c r="P9" s="79">
        <v>406229214.61000001</v>
      </c>
      <c r="Q9" s="70">
        <v>191.98</v>
      </c>
      <c r="R9" s="25">
        <f t="shared" si="6"/>
        <v>-7.0645104215405893E-3</v>
      </c>
      <c r="S9" s="25">
        <f t="shared" si="7"/>
        <v>-6.465375592624955E-3</v>
      </c>
      <c r="T9" s="79">
        <v>414088785.97000003</v>
      </c>
      <c r="U9" s="70">
        <v>195.75620000000001</v>
      </c>
      <c r="V9" s="25">
        <f t="shared" si="8"/>
        <v>1.934762709655333E-2</v>
      </c>
      <c r="W9" s="25">
        <f t="shared" si="9"/>
        <v>1.9669757266382006E-2</v>
      </c>
      <c r="X9" s="430">
        <v>411963927.17000002</v>
      </c>
      <c r="Y9" s="429">
        <v>194.8622</v>
      </c>
      <c r="Z9" s="25">
        <f t="shared" si="10"/>
        <v>-5.1314087026591302E-3</v>
      </c>
      <c r="AA9" s="25">
        <f t="shared" si="11"/>
        <v>-4.5669051606028596E-3</v>
      </c>
      <c r="AB9" s="430">
        <v>404358754.31</v>
      </c>
      <c r="AC9" s="429">
        <v>192.7638</v>
      </c>
      <c r="AD9" s="25">
        <f t="shared" si="12"/>
        <v>-1.8460773767849055E-2</v>
      </c>
      <c r="AE9" s="25">
        <f t="shared" si="13"/>
        <v>-1.0768635476762543E-2</v>
      </c>
      <c r="AF9" s="430">
        <v>402311368.50999999</v>
      </c>
      <c r="AG9" s="429">
        <v>191.8982</v>
      </c>
      <c r="AH9" s="25">
        <f t="shared" si="14"/>
        <v>-5.0632904028346864E-3</v>
      </c>
      <c r="AI9" s="25">
        <f t="shared" si="15"/>
        <v>-4.4904696836231732E-3</v>
      </c>
      <c r="AJ9" s="26">
        <f t="shared" si="16"/>
        <v>-5.9501716840445308E-3</v>
      </c>
      <c r="AK9" s="26">
        <f t="shared" si="17"/>
        <v>-6.2332128575752549E-3</v>
      </c>
      <c r="AL9" s="27">
        <f t="shared" si="18"/>
        <v>-2.655478753952523E-2</v>
      </c>
      <c r="AM9" s="27">
        <f t="shared" si="19"/>
        <v>-4.9552978631828795E-2</v>
      </c>
      <c r="AN9" s="28">
        <f t="shared" si="20"/>
        <v>1.2452565179925979E-2</v>
      </c>
      <c r="AO9" s="86">
        <f t="shared" si="21"/>
        <v>1.5010411026676464E-2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1868028564.5899999</v>
      </c>
      <c r="C10" s="77">
        <v>1.0019</v>
      </c>
      <c r="D10" s="70">
        <v>1941918354.95</v>
      </c>
      <c r="E10" s="77">
        <v>1.0019</v>
      </c>
      <c r="F10" s="25">
        <f t="shared" si="0"/>
        <v>3.9554957435149106E-2</v>
      </c>
      <c r="G10" s="25">
        <f t="shared" si="1"/>
        <v>0</v>
      </c>
      <c r="H10" s="70">
        <v>1922230389.8900001</v>
      </c>
      <c r="I10" s="77">
        <v>1.0054000000000001</v>
      </c>
      <c r="J10" s="25">
        <f t="shared" si="2"/>
        <v>-1.0138410304333758E-2</v>
      </c>
      <c r="K10" s="25">
        <f t="shared" si="3"/>
        <v>3.4933626110390842E-3</v>
      </c>
      <c r="L10" s="70">
        <v>1873222336.4000001</v>
      </c>
      <c r="M10" s="77">
        <v>0.97519999999999996</v>
      </c>
      <c r="N10" s="25">
        <f t="shared" si="4"/>
        <v>-2.5495410824716232E-2</v>
      </c>
      <c r="O10" s="25">
        <f t="shared" si="5"/>
        <v>-3.0037795902128617E-2</v>
      </c>
      <c r="P10" s="70">
        <v>1848764766.6199999</v>
      </c>
      <c r="Q10" s="77">
        <v>0.96699999999999997</v>
      </c>
      <c r="R10" s="25">
        <f t="shared" si="6"/>
        <v>-1.3056415837429797E-2</v>
      </c>
      <c r="S10" s="25">
        <f t="shared" si="7"/>
        <v>-8.4085315832649558E-3</v>
      </c>
      <c r="T10" s="70">
        <v>1871032074.48</v>
      </c>
      <c r="U10" s="77">
        <v>0.97840000000000005</v>
      </c>
      <c r="V10" s="25">
        <f t="shared" si="8"/>
        <v>1.2044424613689653E-2</v>
      </c>
      <c r="W10" s="25">
        <f t="shared" si="9"/>
        <v>1.1789038262668125E-2</v>
      </c>
      <c r="X10" s="429">
        <v>1867468889.79</v>
      </c>
      <c r="Y10" s="369">
        <v>0.97650000000000003</v>
      </c>
      <c r="Z10" s="25">
        <f t="shared" si="10"/>
        <v>-1.9043953006472874E-3</v>
      </c>
      <c r="AA10" s="25">
        <f t="shared" si="11"/>
        <v>-1.9419460343417954E-3</v>
      </c>
      <c r="AB10" s="429">
        <v>1863952475.01</v>
      </c>
      <c r="AC10" s="369">
        <v>0.97470000000000001</v>
      </c>
      <c r="AD10" s="25">
        <f t="shared" si="12"/>
        <v>-1.8829843962730743E-3</v>
      </c>
      <c r="AE10" s="25">
        <f t="shared" si="13"/>
        <v>-1.8433179723502547E-3</v>
      </c>
      <c r="AF10" s="429">
        <v>1858923638.9400001</v>
      </c>
      <c r="AG10" s="369">
        <v>0.97209999999999996</v>
      </c>
      <c r="AH10" s="25">
        <f t="shared" si="14"/>
        <v>-2.6979422154918158E-3</v>
      </c>
      <c r="AI10" s="25">
        <f t="shared" si="15"/>
        <v>-2.6674874320304163E-3</v>
      </c>
      <c r="AJ10" s="26">
        <f t="shared" si="16"/>
        <v>-4.470221037566511E-4</v>
      </c>
      <c r="AK10" s="26">
        <f t="shared" si="17"/>
        <v>-3.7020847563011038E-3</v>
      </c>
      <c r="AL10" s="27">
        <f t="shared" si="18"/>
        <v>-4.2738519772700184E-2</v>
      </c>
      <c r="AM10" s="27">
        <f t="shared" si="19"/>
        <v>-2.9743487373989467E-2</v>
      </c>
      <c r="AN10" s="28">
        <f t="shared" si="20"/>
        <v>1.9441446032775183E-2</v>
      </c>
      <c r="AO10" s="86">
        <f t="shared" si="21"/>
        <v>1.212316910441907E-2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2334552150.6500001</v>
      </c>
      <c r="C11" s="70">
        <v>22.14</v>
      </c>
      <c r="D11" s="70">
        <v>2370013836.0999999</v>
      </c>
      <c r="E11" s="70">
        <v>22.14</v>
      </c>
      <c r="F11" s="25">
        <f t="shared" si="0"/>
        <v>1.5189930728309648E-2</v>
      </c>
      <c r="G11" s="25">
        <f t="shared" si="1"/>
        <v>0</v>
      </c>
      <c r="H11" s="70">
        <v>2298557700.7600002</v>
      </c>
      <c r="I11" s="70">
        <v>21.9727</v>
      </c>
      <c r="J11" s="25">
        <f t="shared" si="2"/>
        <v>-3.0150092059202927E-2</v>
      </c>
      <c r="K11" s="25">
        <f t="shared" si="3"/>
        <v>-7.5564588979223531E-3</v>
      </c>
      <c r="L11" s="70">
        <v>2280825723.1500001</v>
      </c>
      <c r="M11" s="70">
        <v>21.821000000000002</v>
      </c>
      <c r="N11" s="25">
        <f t="shared" si="4"/>
        <v>-7.7143930753346733E-3</v>
      </c>
      <c r="O11" s="25">
        <f t="shared" si="5"/>
        <v>-6.9040218088809377E-3</v>
      </c>
      <c r="P11" s="70">
        <v>2262477661.9000001</v>
      </c>
      <c r="Q11" s="70">
        <v>21.6493</v>
      </c>
      <c r="R11" s="25">
        <f t="shared" si="6"/>
        <v>-8.0444819013439934E-3</v>
      </c>
      <c r="S11" s="25">
        <f t="shared" si="7"/>
        <v>-7.8685669767655595E-3</v>
      </c>
      <c r="T11" s="70">
        <v>2270359876.0900002</v>
      </c>
      <c r="U11" s="70">
        <v>21.793299999999999</v>
      </c>
      <c r="V11" s="25">
        <f t="shared" si="8"/>
        <v>3.4838859727705216E-3</v>
      </c>
      <c r="W11" s="25">
        <f t="shared" si="9"/>
        <v>6.6514852674219652E-3</v>
      </c>
      <c r="X11" s="429">
        <v>2259708280.8400002</v>
      </c>
      <c r="Y11" s="429">
        <v>21.761500000000002</v>
      </c>
      <c r="Z11" s="25">
        <f t="shared" si="10"/>
        <v>-4.6915889248113881E-3</v>
      </c>
      <c r="AA11" s="25">
        <f t="shared" si="11"/>
        <v>-1.4591640550075916E-3</v>
      </c>
      <c r="AB11" s="429">
        <v>2259491402.2600002</v>
      </c>
      <c r="AC11" s="429">
        <v>21.791799999999999</v>
      </c>
      <c r="AD11" s="25">
        <f t="shared" si="12"/>
        <v>-9.5976362010455416E-5</v>
      </c>
      <c r="AE11" s="25">
        <f t="shared" si="13"/>
        <v>1.3923672540953926E-3</v>
      </c>
      <c r="AF11" s="429">
        <v>2232170117.79</v>
      </c>
      <c r="AG11" s="429">
        <v>21.549099999999999</v>
      </c>
      <c r="AH11" s="25">
        <f t="shared" si="14"/>
        <v>-1.2091785099369191E-2</v>
      </c>
      <c r="AI11" s="25">
        <f t="shared" si="15"/>
        <v>-1.1137216751255025E-2</v>
      </c>
      <c r="AJ11" s="26">
        <f t="shared" si="16"/>
        <v>-5.5143125901240576E-3</v>
      </c>
      <c r="AK11" s="26">
        <f t="shared" si="17"/>
        <v>-3.3601969960392638E-3</v>
      </c>
      <c r="AL11" s="27">
        <f t="shared" si="18"/>
        <v>-5.8161566911706326E-2</v>
      </c>
      <c r="AM11" s="27">
        <f t="shared" si="19"/>
        <v>-2.668925022583565E-2</v>
      </c>
      <c r="AN11" s="28">
        <f t="shared" si="20"/>
        <v>1.309904792625537E-2</v>
      </c>
      <c r="AO11" s="86">
        <f t="shared" si="21"/>
        <v>5.9605877370881456E-3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383238042.01999998</v>
      </c>
      <c r="C12" s="70">
        <v>164.12</v>
      </c>
      <c r="D12" s="70">
        <v>390436644.47000003</v>
      </c>
      <c r="E12" s="70">
        <v>164.12</v>
      </c>
      <c r="F12" s="25">
        <f t="shared" si="0"/>
        <v>1.8783632261706356E-2</v>
      </c>
      <c r="G12" s="25">
        <f t="shared" si="1"/>
        <v>0</v>
      </c>
      <c r="H12" s="70">
        <v>386358822.63999999</v>
      </c>
      <c r="I12" s="70">
        <v>161.72</v>
      </c>
      <c r="J12" s="25">
        <f t="shared" si="2"/>
        <v>-1.0444260004169179E-2</v>
      </c>
      <c r="K12" s="25">
        <f t="shared" si="3"/>
        <v>-1.4623446258835033E-2</v>
      </c>
      <c r="L12" s="70">
        <v>378830222.75999999</v>
      </c>
      <c r="M12" s="70">
        <v>158.75</v>
      </c>
      <c r="N12" s="25">
        <f t="shared" si="4"/>
        <v>-1.9486030702125227E-2</v>
      </c>
      <c r="O12" s="25">
        <f t="shared" si="5"/>
        <v>-1.8365075439030418E-2</v>
      </c>
      <c r="P12" s="70">
        <v>376632718.70999998</v>
      </c>
      <c r="Q12" s="70">
        <v>159.36000000000001</v>
      </c>
      <c r="R12" s="25">
        <f t="shared" si="6"/>
        <v>-5.8007622358900203E-3</v>
      </c>
      <c r="S12" s="25">
        <f t="shared" si="7"/>
        <v>3.8425196850394561E-3</v>
      </c>
      <c r="T12" s="70">
        <v>383006281.57999998</v>
      </c>
      <c r="U12" s="70">
        <v>162.07</v>
      </c>
      <c r="V12" s="25">
        <f t="shared" si="8"/>
        <v>1.692248855019823E-2</v>
      </c>
      <c r="W12" s="25">
        <f t="shared" si="9"/>
        <v>1.7005522088353285E-2</v>
      </c>
      <c r="X12" s="429">
        <v>383002067.23000002</v>
      </c>
      <c r="Y12" s="429">
        <v>162.12</v>
      </c>
      <c r="Z12" s="25">
        <f t="shared" si="10"/>
        <v>-1.1003344338319866E-5</v>
      </c>
      <c r="AA12" s="25">
        <f t="shared" si="11"/>
        <v>3.0850866909367167E-4</v>
      </c>
      <c r="AB12" s="429">
        <v>377086887.41000003</v>
      </c>
      <c r="AC12" s="429">
        <v>159.61000000000001</v>
      </c>
      <c r="AD12" s="25">
        <f t="shared" si="12"/>
        <v>-1.5444250373844105E-2</v>
      </c>
      <c r="AE12" s="25">
        <f t="shared" si="13"/>
        <v>-1.5482358746607396E-2</v>
      </c>
      <c r="AF12" s="429">
        <v>378529022.16000003</v>
      </c>
      <c r="AG12" s="429">
        <v>160.94999999999999</v>
      </c>
      <c r="AH12" s="25">
        <f t="shared" si="14"/>
        <v>3.8244097001230168E-3</v>
      </c>
      <c r="AI12" s="25">
        <f t="shared" si="15"/>
        <v>8.3954639433617868E-3</v>
      </c>
      <c r="AJ12" s="26">
        <f t="shared" si="16"/>
        <v>-1.4569720185424058E-3</v>
      </c>
      <c r="AK12" s="26">
        <f t="shared" si="17"/>
        <v>-2.3648582573280812E-3</v>
      </c>
      <c r="AL12" s="27">
        <f t="shared" si="18"/>
        <v>-3.0498219054628076E-2</v>
      </c>
      <c r="AM12" s="27">
        <f t="shared" si="19"/>
        <v>-1.9315135266877989E-2</v>
      </c>
      <c r="AN12" s="28">
        <f t="shared" si="20"/>
        <v>1.4131025755338247E-2</v>
      </c>
      <c r="AO12" s="86">
        <f t="shared" si="21"/>
        <v>1.2652588123483013E-2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280231565.26999998</v>
      </c>
      <c r="C13" s="70">
        <v>12.280189</v>
      </c>
      <c r="D13" s="70">
        <v>287211462.88</v>
      </c>
      <c r="E13" s="70">
        <v>12.280189</v>
      </c>
      <c r="F13" s="25">
        <f t="shared" si="0"/>
        <v>2.4907606690470294E-2</v>
      </c>
      <c r="G13" s="25">
        <f t="shared" si="1"/>
        <v>0</v>
      </c>
      <c r="H13" s="70">
        <v>282142841.07999998</v>
      </c>
      <c r="I13" s="70">
        <v>12.3531</v>
      </c>
      <c r="J13" s="25">
        <f t="shared" si="2"/>
        <v>-1.764770023165035E-2</v>
      </c>
      <c r="K13" s="25">
        <f t="shared" si="3"/>
        <v>5.9372864701023337E-3</v>
      </c>
      <c r="L13" s="70">
        <v>279645430.93000001</v>
      </c>
      <c r="M13" s="70">
        <v>12.2399</v>
      </c>
      <c r="N13" s="25">
        <f t="shared" si="4"/>
        <v>-8.8515807824159892E-3</v>
      </c>
      <c r="O13" s="25">
        <f t="shared" si="5"/>
        <v>-9.163691704916101E-3</v>
      </c>
      <c r="P13" s="70">
        <v>277918162.69</v>
      </c>
      <c r="Q13" s="70">
        <v>12.1167</v>
      </c>
      <c r="R13" s="25">
        <f t="shared" si="6"/>
        <v>-6.1766367297893523E-3</v>
      </c>
      <c r="S13" s="25">
        <f t="shared" si="7"/>
        <v>-1.0065441711125143E-2</v>
      </c>
      <c r="T13" s="70">
        <v>278935358.25</v>
      </c>
      <c r="U13" s="70">
        <v>12.1976</v>
      </c>
      <c r="V13" s="25">
        <f t="shared" si="8"/>
        <v>3.660054276965767E-3</v>
      </c>
      <c r="W13" s="25">
        <f t="shared" si="9"/>
        <v>6.6767354147581233E-3</v>
      </c>
      <c r="X13" s="429">
        <v>279052898.11000001</v>
      </c>
      <c r="Y13" s="429">
        <v>12.2033</v>
      </c>
      <c r="Z13" s="25">
        <f t="shared" si="10"/>
        <v>4.2138745240991444E-4</v>
      </c>
      <c r="AA13" s="25">
        <f t="shared" si="11"/>
        <v>4.6730504361521338E-4</v>
      </c>
      <c r="AB13" s="429">
        <v>275768273.75</v>
      </c>
      <c r="AC13" s="429">
        <v>12.0633</v>
      </c>
      <c r="AD13" s="25">
        <f t="shared" si="12"/>
        <v>-1.1770615472000031E-2</v>
      </c>
      <c r="AE13" s="25">
        <f t="shared" si="13"/>
        <v>-1.1472306671146376E-2</v>
      </c>
      <c r="AF13" s="429">
        <v>273975192.95999998</v>
      </c>
      <c r="AG13" s="429">
        <v>11.9887</v>
      </c>
      <c r="AH13" s="25">
        <f t="shared" si="14"/>
        <v>-6.5021286372686712E-3</v>
      </c>
      <c r="AI13" s="25">
        <f t="shared" si="15"/>
        <v>-6.1840458249401258E-3</v>
      </c>
      <c r="AJ13" s="26">
        <f t="shared" si="16"/>
        <v>-2.7449516791598024E-3</v>
      </c>
      <c r="AK13" s="26">
        <f t="shared" si="17"/>
        <v>-2.9755198729565094E-3</v>
      </c>
      <c r="AL13" s="27">
        <f t="shared" si="18"/>
        <v>-4.6085451420615028E-2</v>
      </c>
      <c r="AM13" s="27">
        <f t="shared" si="19"/>
        <v>-2.3736523924835384E-2</v>
      </c>
      <c r="AN13" s="28">
        <f t="shared" si="20"/>
        <v>1.2996989049589545E-2</v>
      </c>
      <c r="AO13" s="86">
        <f t="shared" si="21"/>
        <v>7.2146814397573656E-3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343220311.47000003</v>
      </c>
      <c r="C14" s="70">
        <v>3173.03</v>
      </c>
      <c r="D14" s="79">
        <v>346713065.35000002</v>
      </c>
      <c r="E14" s="70">
        <v>3173.03</v>
      </c>
      <c r="F14" s="25">
        <f t="shared" si="0"/>
        <v>1.0176419527855616E-2</v>
      </c>
      <c r="G14" s="25">
        <f t="shared" si="1"/>
        <v>0</v>
      </c>
      <c r="H14" s="79">
        <v>347758072.88</v>
      </c>
      <c r="I14" s="70">
        <v>3214.86</v>
      </c>
      <c r="J14" s="25">
        <f t="shared" si="2"/>
        <v>3.0140413916765925E-3</v>
      </c>
      <c r="K14" s="25">
        <f t="shared" si="3"/>
        <v>1.3182982827139965E-2</v>
      </c>
      <c r="L14" s="79">
        <v>341248902.99000001</v>
      </c>
      <c r="M14" s="70">
        <v>3154.5</v>
      </c>
      <c r="N14" s="25">
        <f t="shared" si="4"/>
        <v>-1.871752346708595E-2</v>
      </c>
      <c r="O14" s="25">
        <f t="shared" si="5"/>
        <v>-1.8775312144230269E-2</v>
      </c>
      <c r="P14" s="79">
        <v>338471455.55000001</v>
      </c>
      <c r="Q14" s="70">
        <v>3128.73</v>
      </c>
      <c r="R14" s="25">
        <f t="shared" si="6"/>
        <v>-8.1390662817204373E-3</v>
      </c>
      <c r="S14" s="25">
        <f t="shared" si="7"/>
        <v>-8.1692819781264796E-3</v>
      </c>
      <c r="T14" s="79">
        <v>342952230.01999998</v>
      </c>
      <c r="U14" s="70">
        <v>3170.23</v>
      </c>
      <c r="V14" s="25">
        <f t="shared" si="8"/>
        <v>1.323826395557913E-2</v>
      </c>
      <c r="W14" s="25">
        <f t="shared" si="9"/>
        <v>1.3264167889207442E-2</v>
      </c>
      <c r="X14" s="430">
        <v>346600280.06999999</v>
      </c>
      <c r="Y14" s="429">
        <v>3204</v>
      </c>
      <c r="Z14" s="25">
        <f t="shared" si="10"/>
        <v>1.0637195885232379E-2</v>
      </c>
      <c r="AA14" s="25">
        <f t="shared" si="11"/>
        <v>1.0652223971131426E-2</v>
      </c>
      <c r="AB14" s="430">
        <v>343535491.69</v>
      </c>
      <c r="AC14" s="429">
        <v>3175.55</v>
      </c>
      <c r="AD14" s="25">
        <f t="shared" si="12"/>
        <v>-8.8424290349131442E-3</v>
      </c>
      <c r="AE14" s="25">
        <f t="shared" si="13"/>
        <v>-8.879525593008683E-3</v>
      </c>
      <c r="AF14" s="430">
        <v>344086318.43000001</v>
      </c>
      <c r="AG14" s="429">
        <v>3180.63</v>
      </c>
      <c r="AH14" s="25">
        <f t="shared" si="14"/>
        <v>1.6034056256902425E-3</v>
      </c>
      <c r="AI14" s="25">
        <f t="shared" si="15"/>
        <v>1.5997228826502266E-3</v>
      </c>
      <c r="AJ14" s="26">
        <f t="shared" si="16"/>
        <v>3.7128845028930357E-4</v>
      </c>
      <c r="AK14" s="26">
        <f t="shared" si="17"/>
        <v>3.5937223184545359E-4</v>
      </c>
      <c r="AL14" s="27">
        <f t="shared" si="18"/>
        <v>-7.5761405684218082E-3</v>
      </c>
      <c r="AM14" s="27">
        <f t="shared" si="19"/>
        <v>2.3951869348855536E-3</v>
      </c>
      <c r="AN14" s="28">
        <f t="shared" si="20"/>
        <v>1.1321864014795364E-2</v>
      </c>
      <c r="AO14" s="86">
        <f t="shared" si="21"/>
        <v>1.1727991403635986E-2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282997191.33999997</v>
      </c>
      <c r="C15" s="70">
        <v>147.43</v>
      </c>
      <c r="D15" s="79">
        <v>283122417.00999999</v>
      </c>
      <c r="E15" s="70">
        <v>147.43</v>
      </c>
      <c r="F15" s="25">
        <f t="shared" si="0"/>
        <v>4.4249792518105739E-4</v>
      </c>
      <c r="G15" s="25">
        <f t="shared" si="1"/>
        <v>0</v>
      </c>
      <c r="H15" s="79">
        <v>258915277.51135725</v>
      </c>
      <c r="I15" s="70">
        <v>142.7956206260225</v>
      </c>
      <c r="J15" s="25">
        <f t="shared" si="2"/>
        <v>-8.5500610493120147E-2</v>
      </c>
      <c r="K15" s="25">
        <f t="shared" si="3"/>
        <v>-3.1434439218459669E-2</v>
      </c>
      <c r="L15" s="79">
        <v>260869527.34999999</v>
      </c>
      <c r="M15" s="70">
        <v>142.88999999999999</v>
      </c>
      <c r="N15" s="25">
        <f t="shared" si="4"/>
        <v>7.5478351738321953E-3</v>
      </c>
      <c r="O15" s="25">
        <f t="shared" si="5"/>
        <v>6.6094025547650198E-4</v>
      </c>
      <c r="P15" s="79">
        <v>256971967.34</v>
      </c>
      <c r="Q15" s="70">
        <v>140.76</v>
      </c>
      <c r="R15" s="25">
        <f t="shared" si="6"/>
        <v>-1.4940648873759654E-2</v>
      </c>
      <c r="S15" s="25">
        <f t="shared" si="7"/>
        <v>-1.4906571488557601E-2</v>
      </c>
      <c r="T15" s="79">
        <v>255744196.16999999</v>
      </c>
      <c r="U15" s="70">
        <v>141.38999999999999</v>
      </c>
      <c r="V15" s="25">
        <f t="shared" si="8"/>
        <v>-4.7778408777777335E-3</v>
      </c>
      <c r="W15" s="25">
        <f t="shared" si="9"/>
        <v>4.4757033248081519E-3</v>
      </c>
      <c r="X15" s="430">
        <v>258594369.74000001</v>
      </c>
      <c r="Y15" s="429">
        <v>142.01</v>
      </c>
      <c r="Z15" s="25">
        <f t="shared" si="10"/>
        <v>1.1144626594401526E-2</v>
      </c>
      <c r="AA15" s="25">
        <f t="shared" si="11"/>
        <v>4.3850343022844938E-3</v>
      </c>
      <c r="AB15" s="430">
        <v>255709377.6768418</v>
      </c>
      <c r="AC15" s="429">
        <v>142.32</v>
      </c>
      <c r="AD15" s="25">
        <f t="shared" si="12"/>
        <v>-1.1156438038689272E-2</v>
      </c>
      <c r="AE15" s="25">
        <f t="shared" si="13"/>
        <v>2.1829448630378305E-3</v>
      </c>
      <c r="AF15" s="430">
        <v>253746713.24811855</v>
      </c>
      <c r="AG15" s="429">
        <v>142.09742106970157</v>
      </c>
      <c r="AH15" s="25">
        <f t="shared" si="14"/>
        <v>-7.6753713397386819E-3</v>
      </c>
      <c r="AI15" s="25">
        <f t="shared" si="15"/>
        <v>-1.5639328997921961E-3</v>
      </c>
      <c r="AJ15" s="26">
        <f t="shared" si="16"/>
        <v>-1.3114493741208837E-2</v>
      </c>
      <c r="AK15" s="26">
        <f t="shared" si="17"/>
        <v>-4.5250401076503115E-3</v>
      </c>
      <c r="AL15" s="27">
        <f t="shared" si="18"/>
        <v>-0.10375619165770218</v>
      </c>
      <c r="AM15" s="27">
        <f t="shared" si="19"/>
        <v>-3.6170243032615061E-2</v>
      </c>
      <c r="AN15" s="28">
        <f t="shared" si="20"/>
        <v>3.0578310088970637E-2</v>
      </c>
      <c r="AO15" s="86">
        <f t="shared" si="21"/>
        <v>1.2498173359170172E-2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315733281.58999997</v>
      </c>
      <c r="C16" s="70">
        <v>1.26</v>
      </c>
      <c r="D16" s="79">
        <v>325014192.74000001</v>
      </c>
      <c r="E16" s="70">
        <v>1.26</v>
      </c>
      <c r="F16" s="25">
        <f t="shared" si="0"/>
        <v>2.9394782530566092E-2</v>
      </c>
      <c r="G16" s="25">
        <f t="shared" si="1"/>
        <v>0</v>
      </c>
      <c r="H16" s="79">
        <v>327548961.02999997</v>
      </c>
      <c r="I16" s="70">
        <v>1.29</v>
      </c>
      <c r="J16" s="25">
        <f t="shared" si="2"/>
        <v>7.7989464664015087E-3</v>
      </c>
      <c r="K16" s="25">
        <f t="shared" si="3"/>
        <v>2.3809523809523829E-2</v>
      </c>
      <c r="L16" s="79">
        <v>326755232.08999997</v>
      </c>
      <c r="M16" s="70">
        <v>1.29</v>
      </c>
      <c r="N16" s="25">
        <f t="shared" si="4"/>
        <v>-2.4232375444088205E-3</v>
      </c>
      <c r="O16" s="25">
        <f t="shared" si="5"/>
        <v>0</v>
      </c>
      <c r="P16" s="79">
        <v>324461500.30129999</v>
      </c>
      <c r="Q16" s="70">
        <v>1.28</v>
      </c>
      <c r="R16" s="25">
        <f t="shared" si="6"/>
        <v>-7.0197247463453299E-3</v>
      </c>
      <c r="S16" s="25">
        <f t="shared" si="7"/>
        <v>-7.7519379844961309E-3</v>
      </c>
      <c r="T16" s="79">
        <v>323983488.10000002</v>
      </c>
      <c r="U16" s="70">
        <v>1.28</v>
      </c>
      <c r="V16" s="25">
        <f t="shared" si="8"/>
        <v>-1.4732478301927219E-3</v>
      </c>
      <c r="W16" s="25">
        <f t="shared" si="9"/>
        <v>0</v>
      </c>
      <c r="X16" s="430">
        <v>321866390.49000001</v>
      </c>
      <c r="Y16" s="429">
        <v>1.27</v>
      </c>
      <c r="Z16" s="25">
        <f t="shared" si="10"/>
        <v>-6.5345849025076107E-3</v>
      </c>
      <c r="AA16" s="25">
        <f t="shared" si="11"/>
        <v>-7.8125000000000069E-3</v>
      </c>
      <c r="AB16" s="430">
        <v>321690731.18000001</v>
      </c>
      <c r="AC16" s="429">
        <v>1.27</v>
      </c>
      <c r="AD16" s="25">
        <f t="shared" si="12"/>
        <v>-5.4575225991313901E-4</v>
      </c>
      <c r="AE16" s="25">
        <f t="shared" si="13"/>
        <v>0</v>
      </c>
      <c r="AF16" s="430">
        <v>318503556.08999997</v>
      </c>
      <c r="AG16" s="429">
        <v>1.26</v>
      </c>
      <c r="AH16" s="25">
        <f t="shared" si="14"/>
        <v>-9.907575136868553E-3</v>
      </c>
      <c r="AI16" s="25">
        <f t="shared" si="15"/>
        <v>-7.8740157480315029E-3</v>
      </c>
      <c r="AJ16" s="26">
        <f t="shared" si="16"/>
        <v>1.1612008220914286E-3</v>
      </c>
      <c r="AK16" s="26">
        <f t="shared" si="17"/>
        <v>4.6383759624523541E-5</v>
      </c>
      <c r="AL16" s="27">
        <f t="shared" si="18"/>
        <v>-2.0031853363426246E-2</v>
      </c>
      <c r="AM16" s="27">
        <f t="shared" si="19"/>
        <v>0</v>
      </c>
      <c r="AN16" s="28">
        <f t="shared" si="20"/>
        <v>1.260706985647052E-2</v>
      </c>
      <c r="AO16" s="86">
        <f t="shared" si="21"/>
        <v>1.0351011235462863E-2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280251994.43000001</v>
      </c>
      <c r="C17" s="70">
        <v>1.4391</v>
      </c>
      <c r="D17" s="70">
        <v>289258024.19</v>
      </c>
      <c r="E17" s="70">
        <v>1.4391</v>
      </c>
      <c r="F17" s="25">
        <f t="shared" si="0"/>
        <v>3.2135470715622234E-2</v>
      </c>
      <c r="G17" s="25">
        <f t="shared" si="1"/>
        <v>0</v>
      </c>
      <c r="H17" s="70">
        <v>284659382.72000003</v>
      </c>
      <c r="I17" s="70">
        <v>1.4476</v>
      </c>
      <c r="J17" s="25">
        <f t="shared" si="2"/>
        <v>-1.589806015884053E-2</v>
      </c>
      <c r="K17" s="25">
        <f t="shared" si="3"/>
        <v>5.9064693211034339E-3</v>
      </c>
      <c r="L17" s="70">
        <v>284659382.72000003</v>
      </c>
      <c r="M17" s="70">
        <v>1.4476</v>
      </c>
      <c r="N17" s="25">
        <f t="shared" si="4"/>
        <v>0</v>
      </c>
      <c r="O17" s="25">
        <f t="shared" si="5"/>
        <v>0</v>
      </c>
      <c r="P17" s="70">
        <v>284659382.72000003</v>
      </c>
      <c r="Q17" s="70">
        <v>1.4293020000000001</v>
      </c>
      <c r="R17" s="25">
        <f t="shared" si="6"/>
        <v>0</v>
      </c>
      <c r="S17" s="25">
        <f t="shared" si="7"/>
        <v>-1.2640232108317164E-2</v>
      </c>
      <c r="T17" s="70">
        <v>280537033.49000001</v>
      </c>
      <c r="U17" s="70">
        <v>1.44</v>
      </c>
      <c r="V17" s="25">
        <f t="shared" si="8"/>
        <v>-1.4481691032313143E-2</v>
      </c>
      <c r="W17" s="25">
        <f t="shared" si="9"/>
        <v>7.4847722874521088E-3</v>
      </c>
      <c r="X17" s="429">
        <v>278849242.64999998</v>
      </c>
      <c r="Y17" s="429">
        <v>1.4179999999999999</v>
      </c>
      <c r="Z17" s="25">
        <f t="shared" si="10"/>
        <v>-6.0162853331811404E-3</v>
      </c>
      <c r="AA17" s="25">
        <f t="shared" si="11"/>
        <v>-1.5277777777777791E-2</v>
      </c>
      <c r="AB17" s="429">
        <v>278757532.55000001</v>
      </c>
      <c r="AC17" s="429">
        <v>1.4340710000000001</v>
      </c>
      <c r="AD17" s="25">
        <f t="shared" si="12"/>
        <v>-3.28887749984227E-4</v>
      </c>
      <c r="AE17" s="25">
        <f t="shared" si="13"/>
        <v>1.1333568406206043E-2</v>
      </c>
      <c r="AF17" s="429">
        <v>278158883.69</v>
      </c>
      <c r="AG17" s="429">
        <v>1.43</v>
      </c>
      <c r="AH17" s="25">
        <f t="shared" si="14"/>
        <v>-2.1475611960105013E-3</v>
      </c>
      <c r="AI17" s="25">
        <f t="shared" si="15"/>
        <v>-2.8387715810445631E-3</v>
      </c>
      <c r="AJ17" s="26">
        <f t="shared" si="16"/>
        <v>-8.4212684433841343E-4</v>
      </c>
      <c r="AK17" s="26">
        <f t="shared" si="17"/>
        <v>-7.5399643154724157E-4</v>
      </c>
      <c r="AL17" s="27">
        <f t="shared" si="18"/>
        <v>-3.8371072094129689E-2</v>
      </c>
      <c r="AM17" s="27">
        <f t="shared" si="19"/>
        <v>-6.3233965672990812E-3</v>
      </c>
      <c r="AN17" s="28">
        <f t="shared" si="20"/>
        <v>1.4786087208499235E-2</v>
      </c>
      <c r="AO17" s="86">
        <f t="shared" si="21"/>
        <v>9.3812462587612271E-3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422456991.85000002</v>
      </c>
      <c r="C18" s="70">
        <v>139.9538</v>
      </c>
      <c r="D18" s="70">
        <v>434289773.32999998</v>
      </c>
      <c r="E18" s="70">
        <v>139.9538</v>
      </c>
      <c r="F18" s="25">
        <f t="shared" si="0"/>
        <v>2.8009434589264352E-2</v>
      </c>
      <c r="G18" s="25">
        <f t="shared" si="1"/>
        <v>0</v>
      </c>
      <c r="H18" s="70">
        <v>427157905.94</v>
      </c>
      <c r="I18" s="70">
        <v>141.5343</v>
      </c>
      <c r="J18" s="25">
        <f t="shared" si="2"/>
        <v>-1.6421909581971105E-2</v>
      </c>
      <c r="K18" s="25">
        <f t="shared" si="3"/>
        <v>1.1293012408380484E-2</v>
      </c>
      <c r="L18" s="70">
        <v>423173355.11000001</v>
      </c>
      <c r="M18" s="70">
        <v>140.35900000000001</v>
      </c>
      <c r="N18" s="25">
        <f t="shared" si="4"/>
        <v>-9.3280512302157097E-3</v>
      </c>
      <c r="O18" s="25">
        <f t="shared" si="5"/>
        <v>-8.3039941554802817E-3</v>
      </c>
      <c r="P18" s="70">
        <v>421936260.45999998</v>
      </c>
      <c r="Q18" s="70">
        <v>139.76900000000001</v>
      </c>
      <c r="R18" s="25">
        <f t="shared" si="6"/>
        <v>-2.9233755742453689E-3</v>
      </c>
      <c r="S18" s="25">
        <f t="shared" si="7"/>
        <v>-4.2035067220484853E-3</v>
      </c>
      <c r="T18" s="70">
        <v>424615030.94</v>
      </c>
      <c r="U18" s="70">
        <v>140.64490000000001</v>
      </c>
      <c r="V18" s="25">
        <f t="shared" si="8"/>
        <v>6.3487562720482742E-3</v>
      </c>
      <c r="W18" s="25">
        <f t="shared" si="9"/>
        <v>6.2667687398493327E-3</v>
      </c>
      <c r="X18" s="429">
        <v>426162552.91000003</v>
      </c>
      <c r="Y18" s="429">
        <v>141.14699999999999</v>
      </c>
      <c r="Z18" s="25">
        <f t="shared" si="10"/>
        <v>3.6445294142653665E-3</v>
      </c>
      <c r="AA18" s="25">
        <f t="shared" si="11"/>
        <v>3.5699836965292337E-3</v>
      </c>
      <c r="AB18" s="429">
        <v>421890663.69</v>
      </c>
      <c r="AC18" s="429">
        <v>139.75960000000001</v>
      </c>
      <c r="AD18" s="25">
        <f t="shared" si="12"/>
        <v>-1.0024083981170903E-2</v>
      </c>
      <c r="AE18" s="25">
        <f t="shared" si="13"/>
        <v>-9.8294685682301808E-3</v>
      </c>
      <c r="AF18" s="429">
        <v>423366223.30000001</v>
      </c>
      <c r="AG18" s="429">
        <v>140.24379999999999</v>
      </c>
      <c r="AH18" s="25">
        <f t="shared" si="14"/>
        <v>3.4974929217306337E-3</v>
      </c>
      <c r="AI18" s="25">
        <f t="shared" si="15"/>
        <v>3.4645205052102829E-3</v>
      </c>
      <c r="AJ18" s="26">
        <f t="shared" si="16"/>
        <v>3.5034910371319251E-4</v>
      </c>
      <c r="AK18" s="26">
        <f t="shared" si="17"/>
        <v>2.821644880262982E-4</v>
      </c>
      <c r="AL18" s="27">
        <f t="shared" si="18"/>
        <v>-2.5152676164215335E-2</v>
      </c>
      <c r="AM18" s="27">
        <f t="shared" si="19"/>
        <v>2.0721123685101231E-3</v>
      </c>
      <c r="AN18" s="28">
        <f t="shared" si="20"/>
        <v>1.3706558733097687E-2</v>
      </c>
      <c r="AO18" s="86">
        <f t="shared" si="21"/>
        <v>7.3110436157818601E-3</v>
      </c>
      <c r="AP18" s="32"/>
      <c r="AQ18" s="30"/>
      <c r="AR18" s="30"/>
      <c r="AS18" s="31"/>
      <c r="AT18" s="31"/>
    </row>
    <row r="19" spans="1:46">
      <c r="A19" s="231" t="s">
        <v>244</v>
      </c>
      <c r="B19" s="79">
        <v>23665514.16</v>
      </c>
      <c r="C19" s="70">
        <v>94.83</v>
      </c>
      <c r="D19" s="79">
        <v>24288849.670000002</v>
      </c>
      <c r="E19" s="70">
        <v>94.83</v>
      </c>
      <c r="F19" s="25">
        <f t="shared" si="0"/>
        <v>2.6339402802985693E-2</v>
      </c>
      <c r="G19" s="25">
        <f t="shared" si="1"/>
        <v>0</v>
      </c>
      <c r="H19" s="79">
        <v>23849183.57</v>
      </c>
      <c r="I19" s="70">
        <v>95.57</v>
      </c>
      <c r="J19" s="25">
        <f t="shared" si="2"/>
        <v>-1.8101561250265727E-2</v>
      </c>
      <c r="K19" s="25">
        <f t="shared" si="3"/>
        <v>7.8034377306758929E-3</v>
      </c>
      <c r="L19" s="79">
        <v>23483331.170000002</v>
      </c>
      <c r="M19" s="70">
        <v>94.1</v>
      </c>
      <c r="N19" s="25">
        <f t="shared" si="4"/>
        <v>-1.5340248395765043E-2</v>
      </c>
      <c r="O19" s="25">
        <f t="shared" si="5"/>
        <v>-1.5381395835513225E-2</v>
      </c>
      <c r="P19" s="79">
        <v>23323295.23</v>
      </c>
      <c r="Q19" s="70">
        <v>93.45</v>
      </c>
      <c r="R19" s="25">
        <f t="shared" si="6"/>
        <v>-6.8148738712354214E-3</v>
      </c>
      <c r="S19" s="25">
        <f t="shared" si="7"/>
        <v>-6.9075451647182947E-3</v>
      </c>
      <c r="T19" s="79">
        <v>23657788.079999998</v>
      </c>
      <c r="U19" s="70">
        <v>94.8</v>
      </c>
      <c r="V19" s="25">
        <f t="shared" si="8"/>
        <v>1.4341577667367964E-2</v>
      </c>
      <c r="W19" s="25">
        <f t="shared" si="9"/>
        <v>1.4446227929373936E-2</v>
      </c>
      <c r="X19" s="79">
        <v>23684499.399999999</v>
      </c>
      <c r="Y19" s="429">
        <v>94.9</v>
      </c>
      <c r="Z19" s="25">
        <f t="shared" si="10"/>
        <v>1.1290708966398139E-3</v>
      </c>
      <c r="AA19" s="25">
        <f t="shared" si="11"/>
        <v>1.0548523206751954E-3</v>
      </c>
      <c r="AB19" s="79">
        <v>23138727.27</v>
      </c>
      <c r="AC19" s="429">
        <v>92.71</v>
      </c>
      <c r="AD19" s="25">
        <f t="shared" si="12"/>
        <v>-2.30434310973868E-2</v>
      </c>
      <c r="AE19" s="25">
        <f t="shared" si="13"/>
        <v>-2.30769230769232E-2</v>
      </c>
      <c r="AF19" s="79">
        <v>23715711.129999999</v>
      </c>
      <c r="AG19" s="429">
        <v>95.01</v>
      </c>
      <c r="AH19" s="25">
        <f t="shared" si="14"/>
        <v>2.4935851192994306E-2</v>
      </c>
      <c r="AI19" s="25">
        <f t="shared" si="15"/>
        <v>2.4808542767770593E-2</v>
      </c>
      <c r="AJ19" s="26">
        <f t="shared" si="16"/>
        <v>4.3072349316684811E-4</v>
      </c>
      <c r="AK19" s="26">
        <f t="shared" si="17"/>
        <v>3.4339958391761205E-4</v>
      </c>
      <c r="AL19" s="27">
        <f t="shared" si="18"/>
        <v>-2.3596775795763851E-2</v>
      </c>
      <c r="AM19" s="27">
        <f t="shared" si="19"/>
        <v>1.8981335020563832E-3</v>
      </c>
      <c r="AN19" s="28">
        <f t="shared" si="20"/>
        <v>1.9498953258195683E-2</v>
      </c>
      <c r="AO19" s="86">
        <f t="shared" si="21"/>
        <v>1.5593341802734795E-2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16084364796.91</v>
      </c>
      <c r="C20" s="99"/>
      <c r="D20" s="74">
        <f>SUM(D5:D19)</f>
        <v>16283623731.59</v>
      </c>
      <c r="E20" s="99"/>
      <c r="F20" s="25">
        <f>((D20-B20)/B20)</f>
        <v>1.2388362064399357E-2</v>
      </c>
      <c r="G20" s="25"/>
      <c r="H20" s="74">
        <f>SUM(H5:H19)</f>
        <v>16049119134.021357</v>
      </c>
      <c r="I20" s="99"/>
      <c r="J20" s="25">
        <f>((H20-D20)/D20)</f>
        <v>-1.4401253764769077E-2</v>
      </c>
      <c r="K20" s="25"/>
      <c r="L20" s="74">
        <f>SUM(L5:L19)</f>
        <v>15786323004.99</v>
      </c>
      <c r="M20" s="99"/>
      <c r="N20" s="25">
        <f>((L20-H20)/H20)</f>
        <v>-1.6374489268652412E-2</v>
      </c>
      <c r="O20" s="25"/>
      <c r="P20" s="74">
        <f>SUM(P5:P19)</f>
        <v>15666931216.521296</v>
      </c>
      <c r="Q20" s="99"/>
      <c r="R20" s="25">
        <f>((P20-L20)/L20)</f>
        <v>-7.5629890780117013E-3</v>
      </c>
      <c r="S20" s="25"/>
      <c r="T20" s="74">
        <f>SUM(T5:T19)</f>
        <v>15816754624.92</v>
      </c>
      <c r="U20" s="99"/>
      <c r="V20" s="25">
        <f>((T20-P20)/P20)</f>
        <v>9.5630347978237634E-3</v>
      </c>
      <c r="W20" s="25"/>
      <c r="X20" s="74">
        <f>SUM(X5:X19)</f>
        <v>15846536125.77</v>
      </c>
      <c r="Y20" s="99"/>
      <c r="Z20" s="25">
        <f>((X20-T20)/T20)</f>
        <v>1.88290844463619E-3</v>
      </c>
      <c r="AA20" s="25"/>
      <c r="AB20" s="74">
        <f>SUM(AB5:AB19)</f>
        <v>15719933438.066843</v>
      </c>
      <c r="AC20" s="99"/>
      <c r="AD20" s="25">
        <f>((AB20-X20)/X20)</f>
        <v>-7.9892972633478707E-3</v>
      </c>
      <c r="AE20" s="25"/>
      <c r="AF20" s="74">
        <f>SUM(AF5:AF19)</f>
        <v>15674117794.778118</v>
      </c>
      <c r="AG20" s="99"/>
      <c r="AH20" s="25">
        <f>((AF20-AB20)/AB20)</f>
        <v>-2.9144934658425037E-3</v>
      </c>
      <c r="AI20" s="25"/>
      <c r="AJ20" s="26">
        <f t="shared" si="16"/>
        <v>-3.1760271917205319E-3</v>
      </c>
      <c r="AK20" s="26"/>
      <c r="AL20" s="27">
        <f t="shared" si="18"/>
        <v>-3.7430608005848791E-2</v>
      </c>
      <c r="AM20" s="27"/>
      <c r="AN20" s="28">
        <f t="shared" si="20"/>
        <v>1.0507230565790148E-2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214373696791.38</v>
      </c>
      <c r="C23" s="77">
        <v>100</v>
      </c>
      <c r="D23" s="71">
        <v>212749877297.54999</v>
      </c>
      <c r="E23" s="77">
        <v>100</v>
      </c>
      <c r="F23" s="25">
        <f t="shared" ref="F23:F51" si="22">((D23-B23)/B23)</f>
        <v>-7.5747142402934533E-3</v>
      </c>
      <c r="G23" s="25">
        <f t="shared" ref="G23:G51" si="23">((E23-C23)/C23)</f>
        <v>0</v>
      </c>
      <c r="H23" s="71">
        <v>211659473456.38</v>
      </c>
      <c r="I23" s="77">
        <v>100</v>
      </c>
      <c r="J23" s="25">
        <f t="shared" ref="J23:J51" si="24">((H23-D23)/D23)</f>
        <v>-5.125285405664203E-3</v>
      </c>
      <c r="K23" s="25">
        <f t="shared" ref="K23:K51" si="25">((I23-E23)/E23)</f>
        <v>0</v>
      </c>
      <c r="L23" s="71">
        <v>211483631656.48999</v>
      </c>
      <c r="M23" s="77">
        <v>100</v>
      </c>
      <c r="N23" s="25">
        <f t="shared" ref="N23:N51" si="26">((L23-H23)/H23)</f>
        <v>-8.3077689374604405E-4</v>
      </c>
      <c r="O23" s="25">
        <f t="shared" ref="O23:O51" si="27">((M23-I23)/I23)</f>
        <v>0</v>
      </c>
      <c r="P23" s="71">
        <v>210369246779.19</v>
      </c>
      <c r="Q23" s="77">
        <v>100</v>
      </c>
      <c r="R23" s="25">
        <f t="shared" ref="R23:R51" si="28">((P23-L23)/L23)</f>
        <v>-5.269367035979731E-3</v>
      </c>
      <c r="S23" s="25">
        <f t="shared" ref="S23:S51" si="29">((Q23-M23)/M23)</f>
        <v>0</v>
      </c>
      <c r="T23" s="71">
        <v>212156060526.26001</v>
      </c>
      <c r="U23" s="77">
        <v>100</v>
      </c>
      <c r="V23" s="25">
        <f t="shared" ref="V23:V51" si="30">((T23-P23)/P23)</f>
        <v>8.4937022612696887E-3</v>
      </c>
      <c r="W23" s="25">
        <f t="shared" ref="W23:W51" si="31">((U23-Q23)/Q23)</f>
        <v>0</v>
      </c>
      <c r="X23" s="422">
        <v>222863843397.37</v>
      </c>
      <c r="Y23" s="369">
        <v>100</v>
      </c>
      <c r="Z23" s="25">
        <f t="shared" ref="Z23:Z51" si="32">((X23-T23)/T23)</f>
        <v>5.0471256133569703E-2</v>
      </c>
      <c r="AA23" s="25">
        <f t="shared" ref="AA23:AA51" si="33">((Y23-U23)/U23)</f>
        <v>0</v>
      </c>
      <c r="AB23" s="422">
        <v>223861895161.67999</v>
      </c>
      <c r="AC23" s="369">
        <v>100</v>
      </c>
      <c r="AD23" s="25">
        <f t="shared" ref="AD23:AD51" si="34">((AB23-X23)/X23)</f>
        <v>4.4783027569458827E-3</v>
      </c>
      <c r="AE23" s="25">
        <f t="shared" ref="AE23:AE51" si="35">((AC23-Y23)/Y23)</f>
        <v>0</v>
      </c>
      <c r="AF23" s="422">
        <v>226089059578.22</v>
      </c>
      <c r="AG23" s="369">
        <v>100</v>
      </c>
      <c r="AH23" s="25">
        <f t="shared" ref="AH23:AH51" si="36">((AF23-AB23)/AB23)</f>
        <v>9.9488321356856271E-3</v>
      </c>
      <c r="AI23" s="25">
        <f t="shared" ref="AI23:AI51" si="37">((AG23-AC23)/AC23)</f>
        <v>0</v>
      </c>
      <c r="AJ23" s="26">
        <f t="shared" si="16"/>
        <v>6.8239937139734337E-3</v>
      </c>
      <c r="AK23" s="26">
        <f t="shared" si="17"/>
        <v>0</v>
      </c>
      <c r="AL23" s="27">
        <f t="shared" si="18"/>
        <v>6.2698895294844084E-2</v>
      </c>
      <c r="AM23" s="27">
        <f t="shared" si="19"/>
        <v>0</v>
      </c>
      <c r="AN23" s="28">
        <f t="shared" si="20"/>
        <v>1.8815234230736295E-2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148860021973.57999</v>
      </c>
      <c r="C24" s="77">
        <v>100</v>
      </c>
      <c r="D24" s="71">
        <v>144327254804.67001</v>
      </c>
      <c r="E24" s="77">
        <v>100</v>
      </c>
      <c r="F24" s="25">
        <f t="shared" si="22"/>
        <v>-3.0449862285486285E-2</v>
      </c>
      <c r="G24" s="25">
        <f t="shared" si="23"/>
        <v>0</v>
      </c>
      <c r="H24" s="71">
        <v>141995654456.56</v>
      </c>
      <c r="I24" s="77">
        <v>100</v>
      </c>
      <c r="J24" s="25">
        <f t="shared" si="24"/>
        <v>-1.6154955287312596E-2</v>
      </c>
      <c r="K24" s="25">
        <f t="shared" si="25"/>
        <v>0</v>
      </c>
      <c r="L24" s="71">
        <v>142153926689.03</v>
      </c>
      <c r="M24" s="77">
        <v>100</v>
      </c>
      <c r="N24" s="25">
        <f t="shared" si="26"/>
        <v>1.1146272966995666E-3</v>
      </c>
      <c r="O24" s="25">
        <f t="shared" si="27"/>
        <v>0</v>
      </c>
      <c r="P24" s="71">
        <v>142776712728.44</v>
      </c>
      <c r="Q24" s="77">
        <v>100</v>
      </c>
      <c r="R24" s="25">
        <f t="shared" si="28"/>
        <v>4.3810681415250982E-3</v>
      </c>
      <c r="S24" s="25">
        <f t="shared" si="29"/>
        <v>0</v>
      </c>
      <c r="T24" s="71">
        <v>142208718329.57999</v>
      </c>
      <c r="U24" s="77">
        <v>100</v>
      </c>
      <c r="V24" s="25">
        <f t="shared" si="30"/>
        <v>-3.9782005623027333E-3</v>
      </c>
      <c r="W24" s="25">
        <f t="shared" si="31"/>
        <v>0</v>
      </c>
      <c r="X24" s="422">
        <v>143887650008.81</v>
      </c>
      <c r="Y24" s="369">
        <v>100</v>
      </c>
      <c r="Z24" s="25">
        <f t="shared" si="32"/>
        <v>1.1806109350756919E-2</v>
      </c>
      <c r="AA24" s="25">
        <f t="shared" si="33"/>
        <v>0</v>
      </c>
      <c r="AB24" s="422">
        <v>143564382306.84</v>
      </c>
      <c r="AC24" s="369">
        <v>100</v>
      </c>
      <c r="AD24" s="25">
        <f t="shared" si="34"/>
        <v>-2.2466674655553E-3</v>
      </c>
      <c r="AE24" s="25">
        <f t="shared" si="35"/>
        <v>0</v>
      </c>
      <c r="AF24" s="422">
        <v>146058189985.85001</v>
      </c>
      <c r="AG24" s="369">
        <v>100</v>
      </c>
      <c r="AH24" s="25">
        <f t="shared" si="36"/>
        <v>1.7370657254527085E-2</v>
      </c>
      <c r="AI24" s="25">
        <f t="shared" si="37"/>
        <v>0</v>
      </c>
      <c r="AJ24" s="26">
        <f t="shared" si="16"/>
        <v>-2.2696529446435314E-3</v>
      </c>
      <c r="AK24" s="26">
        <f t="shared" si="17"/>
        <v>0</v>
      </c>
      <c r="AL24" s="27">
        <f t="shared" si="18"/>
        <v>1.1993127587181022E-2</v>
      </c>
      <c r="AM24" s="27">
        <f t="shared" si="19"/>
        <v>0</v>
      </c>
      <c r="AN24" s="28">
        <f t="shared" si="20"/>
        <v>1.5256847622200547E-2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21510288703.130001</v>
      </c>
      <c r="C25" s="77">
        <v>1</v>
      </c>
      <c r="D25" s="71">
        <v>21681938632.790001</v>
      </c>
      <c r="E25" s="77">
        <v>1</v>
      </c>
      <c r="F25" s="25">
        <f t="shared" si="22"/>
        <v>7.9798989232079797E-3</v>
      </c>
      <c r="G25" s="25">
        <f t="shared" si="23"/>
        <v>0</v>
      </c>
      <c r="H25" s="71">
        <v>21443696214.060001</v>
      </c>
      <c r="I25" s="77">
        <v>1</v>
      </c>
      <c r="J25" s="25">
        <f t="shared" si="24"/>
        <v>-1.0988058898464969E-2</v>
      </c>
      <c r="K25" s="25">
        <f t="shared" si="25"/>
        <v>0</v>
      </c>
      <c r="L25" s="71">
        <v>21214026744.880001</v>
      </c>
      <c r="M25" s="77">
        <v>1</v>
      </c>
      <c r="N25" s="25">
        <f t="shared" si="26"/>
        <v>-1.0710348947650768E-2</v>
      </c>
      <c r="O25" s="25">
        <f t="shared" si="27"/>
        <v>0</v>
      </c>
      <c r="P25" s="71">
        <v>20734968413.43</v>
      </c>
      <c r="Q25" s="77">
        <v>1</v>
      </c>
      <c r="R25" s="25">
        <f t="shared" si="28"/>
        <v>-2.2582149877114741E-2</v>
      </c>
      <c r="S25" s="25">
        <f t="shared" si="29"/>
        <v>0</v>
      </c>
      <c r="T25" s="71">
        <v>21041953253.049999</v>
      </c>
      <c r="U25" s="77">
        <v>1</v>
      </c>
      <c r="V25" s="25">
        <f t="shared" si="30"/>
        <v>1.4805175175534167E-2</v>
      </c>
      <c r="W25" s="25">
        <f t="shared" si="31"/>
        <v>0</v>
      </c>
      <c r="X25" s="422">
        <v>21521793142.459999</v>
      </c>
      <c r="Y25" s="369">
        <v>1</v>
      </c>
      <c r="Z25" s="25">
        <f t="shared" si="32"/>
        <v>2.2803961383216539E-2</v>
      </c>
      <c r="AA25" s="25">
        <f t="shared" si="33"/>
        <v>0</v>
      </c>
      <c r="AB25" s="422">
        <v>21482717055.130001</v>
      </c>
      <c r="AC25" s="369">
        <v>1</v>
      </c>
      <c r="AD25" s="25">
        <f t="shared" si="34"/>
        <v>-1.8156520263595244E-3</v>
      </c>
      <c r="AE25" s="25">
        <f t="shared" si="35"/>
        <v>0</v>
      </c>
      <c r="AF25" s="422">
        <v>23566596862.43</v>
      </c>
      <c r="AG25" s="369">
        <v>1</v>
      </c>
      <c r="AH25" s="25">
        <f t="shared" si="36"/>
        <v>9.7002618521309231E-2</v>
      </c>
      <c r="AI25" s="25">
        <f t="shared" si="37"/>
        <v>0</v>
      </c>
      <c r="AJ25" s="26">
        <f t="shared" si="16"/>
        <v>1.2061930531709739E-2</v>
      </c>
      <c r="AK25" s="26">
        <f t="shared" si="17"/>
        <v>0</v>
      </c>
      <c r="AL25" s="27">
        <f t="shared" si="18"/>
        <v>8.692295746976221E-2</v>
      </c>
      <c r="AM25" s="27">
        <f t="shared" si="19"/>
        <v>0</v>
      </c>
      <c r="AN25" s="28">
        <f t="shared" si="20"/>
        <v>3.7411187033209142E-2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1023884141.52</v>
      </c>
      <c r="C26" s="77">
        <v>100</v>
      </c>
      <c r="D26" s="71">
        <v>1024034341.52</v>
      </c>
      <c r="E26" s="77">
        <v>100</v>
      </c>
      <c r="F26" s="25">
        <f t="shared" si="22"/>
        <v>1.4669628516466877E-4</v>
      </c>
      <c r="G26" s="25">
        <f t="shared" si="23"/>
        <v>0</v>
      </c>
      <c r="H26" s="71">
        <v>974544657.86000001</v>
      </c>
      <c r="I26" s="77">
        <v>100</v>
      </c>
      <c r="J26" s="25">
        <f t="shared" si="24"/>
        <v>-4.8328148435472569E-2</v>
      </c>
      <c r="K26" s="25">
        <f t="shared" si="25"/>
        <v>0</v>
      </c>
      <c r="L26" s="71">
        <v>975683477.50999999</v>
      </c>
      <c r="M26" s="77">
        <v>100</v>
      </c>
      <c r="N26" s="25">
        <f t="shared" si="26"/>
        <v>1.1685658946617257E-3</v>
      </c>
      <c r="O26" s="25">
        <f t="shared" si="27"/>
        <v>0</v>
      </c>
      <c r="P26" s="71">
        <v>972953572.35000002</v>
      </c>
      <c r="Q26" s="77">
        <v>100</v>
      </c>
      <c r="R26" s="25">
        <f t="shared" si="28"/>
        <v>-2.7979413641059502E-3</v>
      </c>
      <c r="S26" s="25">
        <f t="shared" si="29"/>
        <v>0</v>
      </c>
      <c r="T26" s="71">
        <v>905119070.49000001</v>
      </c>
      <c r="U26" s="77">
        <v>100</v>
      </c>
      <c r="V26" s="25">
        <f t="shared" si="30"/>
        <v>-6.9720183765971055E-2</v>
      </c>
      <c r="W26" s="25">
        <f t="shared" si="31"/>
        <v>0</v>
      </c>
      <c r="X26" s="422">
        <v>981218813.33000004</v>
      </c>
      <c r="Y26" s="369">
        <v>100</v>
      </c>
      <c r="Z26" s="25">
        <f t="shared" si="32"/>
        <v>8.4077051651118423E-2</v>
      </c>
      <c r="AA26" s="25">
        <f t="shared" si="33"/>
        <v>0</v>
      </c>
      <c r="AB26" s="422">
        <v>972527502.30999994</v>
      </c>
      <c r="AC26" s="369">
        <v>100</v>
      </c>
      <c r="AD26" s="25">
        <f t="shared" si="34"/>
        <v>-8.8576685464316195E-3</v>
      </c>
      <c r="AE26" s="25">
        <f t="shared" si="35"/>
        <v>0</v>
      </c>
      <c r="AF26" s="422">
        <v>994025292.66999996</v>
      </c>
      <c r="AG26" s="369">
        <v>100</v>
      </c>
      <c r="AH26" s="25">
        <f t="shared" si="36"/>
        <v>2.2105071896617114E-2</v>
      </c>
      <c r="AI26" s="25">
        <f t="shared" si="37"/>
        <v>0</v>
      </c>
      <c r="AJ26" s="26">
        <f t="shared" si="16"/>
        <v>-2.7758195480524083E-3</v>
      </c>
      <c r="AK26" s="26">
        <f t="shared" si="17"/>
        <v>0</v>
      </c>
      <c r="AL26" s="27">
        <f t="shared" si="18"/>
        <v>-2.9304728985413551E-2</v>
      </c>
      <c r="AM26" s="27">
        <f t="shared" si="19"/>
        <v>0</v>
      </c>
      <c r="AN26" s="28">
        <f t="shared" si="20"/>
        <v>4.5950487661270738E-2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65710165126.660004</v>
      </c>
      <c r="C27" s="77">
        <v>1</v>
      </c>
      <c r="D27" s="71">
        <v>65381922113.199997</v>
      </c>
      <c r="E27" s="77">
        <v>1</v>
      </c>
      <c r="F27" s="25">
        <f t="shared" si="22"/>
        <v>-4.9953156079778531E-3</v>
      </c>
      <c r="G27" s="25">
        <f t="shared" si="23"/>
        <v>0</v>
      </c>
      <c r="H27" s="71">
        <v>65943915545.260002</v>
      </c>
      <c r="I27" s="77">
        <v>1</v>
      </c>
      <c r="J27" s="25">
        <f t="shared" si="24"/>
        <v>8.5955477278105898E-3</v>
      </c>
      <c r="K27" s="25">
        <f t="shared" si="25"/>
        <v>0</v>
      </c>
      <c r="L27" s="71">
        <v>64915870060.559998</v>
      </c>
      <c r="M27" s="77">
        <v>1</v>
      </c>
      <c r="N27" s="25">
        <f t="shared" si="26"/>
        <v>-1.5589694306132232E-2</v>
      </c>
      <c r="O27" s="25">
        <f t="shared" si="27"/>
        <v>0</v>
      </c>
      <c r="P27" s="71">
        <v>65311894248.510002</v>
      </c>
      <c r="Q27" s="77">
        <v>1</v>
      </c>
      <c r="R27" s="25">
        <f t="shared" si="28"/>
        <v>6.1005758311573691E-3</v>
      </c>
      <c r="S27" s="25">
        <f t="shared" si="29"/>
        <v>0</v>
      </c>
      <c r="T27" s="71">
        <v>65440272123.120003</v>
      </c>
      <c r="U27" s="77">
        <v>1</v>
      </c>
      <c r="V27" s="25">
        <f t="shared" si="30"/>
        <v>1.9656124827971801E-3</v>
      </c>
      <c r="W27" s="25">
        <f t="shared" si="31"/>
        <v>0</v>
      </c>
      <c r="X27" s="422">
        <v>65454318654.959999</v>
      </c>
      <c r="Y27" s="369">
        <v>1</v>
      </c>
      <c r="Z27" s="25">
        <f t="shared" si="32"/>
        <v>2.146465988645195E-4</v>
      </c>
      <c r="AA27" s="25">
        <f t="shared" si="33"/>
        <v>0</v>
      </c>
      <c r="AB27" s="422">
        <v>65335941433.199997</v>
      </c>
      <c r="AC27" s="369">
        <v>1</v>
      </c>
      <c r="AD27" s="25">
        <f t="shared" si="34"/>
        <v>-1.8085471546044692E-3</v>
      </c>
      <c r="AE27" s="25">
        <f t="shared" si="35"/>
        <v>0</v>
      </c>
      <c r="AF27" s="422">
        <v>64825443165.290001</v>
      </c>
      <c r="AG27" s="369">
        <v>1</v>
      </c>
      <c r="AH27" s="25">
        <f t="shared" si="36"/>
        <v>-7.8134370870271089E-3</v>
      </c>
      <c r="AI27" s="25">
        <f t="shared" si="37"/>
        <v>0</v>
      </c>
      <c r="AJ27" s="26">
        <f t="shared" si="16"/>
        <v>-1.6663264393890008E-3</v>
      </c>
      <c r="AK27" s="26">
        <f t="shared" si="17"/>
        <v>0</v>
      </c>
      <c r="AL27" s="27">
        <f t="shared" si="18"/>
        <v>-8.5112050842819763E-3</v>
      </c>
      <c r="AM27" s="27">
        <f t="shared" si="19"/>
        <v>0</v>
      </c>
      <c r="AN27" s="28">
        <f t="shared" si="20"/>
        <v>7.7929401190360049E-3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2016135279.2</v>
      </c>
      <c r="C28" s="77">
        <v>10</v>
      </c>
      <c r="D28" s="247">
        <v>1990970212.6400001</v>
      </c>
      <c r="E28" s="77">
        <v>10</v>
      </c>
      <c r="F28" s="25">
        <f t="shared" si="22"/>
        <v>-1.2481834339005966E-2</v>
      </c>
      <c r="G28" s="25">
        <f t="shared" si="23"/>
        <v>0</v>
      </c>
      <c r="H28" s="247">
        <v>1995362465.5799999</v>
      </c>
      <c r="I28" s="77">
        <v>10</v>
      </c>
      <c r="J28" s="25">
        <f t="shared" si="24"/>
        <v>2.2060867169759156E-3</v>
      </c>
      <c r="K28" s="25">
        <f t="shared" si="25"/>
        <v>0</v>
      </c>
      <c r="L28" s="247">
        <v>1979661149.23</v>
      </c>
      <c r="M28" s="77">
        <v>10</v>
      </c>
      <c r="N28" s="25">
        <f t="shared" si="26"/>
        <v>-7.8689043323444206E-3</v>
      </c>
      <c r="O28" s="25">
        <f t="shared" si="27"/>
        <v>0</v>
      </c>
      <c r="P28" s="247">
        <v>1945747630.3900001</v>
      </c>
      <c r="Q28" s="77">
        <v>10</v>
      </c>
      <c r="R28" s="25">
        <f t="shared" si="28"/>
        <v>-1.7130971557021646E-2</v>
      </c>
      <c r="S28" s="25">
        <f t="shared" si="29"/>
        <v>0</v>
      </c>
      <c r="T28" s="247">
        <v>1964968071.74</v>
      </c>
      <c r="U28" s="77">
        <v>10</v>
      </c>
      <c r="V28" s="25">
        <f t="shared" si="30"/>
        <v>9.8781779557647019E-3</v>
      </c>
      <c r="W28" s="25">
        <f t="shared" si="31"/>
        <v>0</v>
      </c>
      <c r="X28" s="411">
        <v>1919507705.8099999</v>
      </c>
      <c r="Y28" s="369">
        <v>10</v>
      </c>
      <c r="Z28" s="25">
        <f t="shared" si="32"/>
        <v>-2.3135422190216269E-2</v>
      </c>
      <c r="AA28" s="25">
        <f t="shared" si="33"/>
        <v>0</v>
      </c>
      <c r="AB28" s="411">
        <v>1948206599.25</v>
      </c>
      <c r="AC28" s="369">
        <v>10</v>
      </c>
      <c r="AD28" s="25">
        <f t="shared" si="34"/>
        <v>1.4951173862513673E-2</v>
      </c>
      <c r="AE28" s="25">
        <f t="shared" si="35"/>
        <v>0</v>
      </c>
      <c r="AF28" s="411">
        <v>1966193613.1400001</v>
      </c>
      <c r="AG28" s="369">
        <v>10</v>
      </c>
      <c r="AH28" s="25">
        <f t="shared" si="36"/>
        <v>9.2326008427055708E-3</v>
      </c>
      <c r="AI28" s="25">
        <f t="shared" si="37"/>
        <v>0</v>
      </c>
      <c r="AJ28" s="26">
        <f t="shared" si="16"/>
        <v>-3.043636630078555E-3</v>
      </c>
      <c r="AK28" s="26">
        <f t="shared" si="17"/>
        <v>0</v>
      </c>
      <c r="AL28" s="27">
        <f t="shared" si="18"/>
        <v>-1.2444485277932188E-2</v>
      </c>
      <c r="AM28" s="27">
        <f t="shared" si="19"/>
        <v>0</v>
      </c>
      <c r="AN28" s="28">
        <f t="shared" si="20"/>
        <v>1.4058793563835404E-2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33537370133.549999</v>
      </c>
      <c r="C29" s="77">
        <v>1</v>
      </c>
      <c r="D29" s="71">
        <v>31534072781.080002</v>
      </c>
      <c r="E29" s="77">
        <v>1</v>
      </c>
      <c r="F29" s="25">
        <f t="shared" si="22"/>
        <v>-5.9733286912259875E-2</v>
      </c>
      <c r="G29" s="25">
        <f t="shared" si="23"/>
        <v>0</v>
      </c>
      <c r="H29" s="71">
        <v>30925232156.522186</v>
      </c>
      <c r="I29" s="77">
        <v>1</v>
      </c>
      <c r="J29" s="25">
        <f t="shared" si="24"/>
        <v>-1.9307389463599871E-2</v>
      </c>
      <c r="K29" s="25">
        <f t="shared" si="25"/>
        <v>0</v>
      </c>
      <c r="L29" s="71">
        <v>30478513345.060001</v>
      </c>
      <c r="M29" s="77">
        <v>1</v>
      </c>
      <c r="N29" s="25">
        <f t="shared" si="26"/>
        <v>-1.4445123942843906E-2</v>
      </c>
      <c r="O29" s="25">
        <f t="shared" si="27"/>
        <v>0</v>
      </c>
      <c r="P29" s="71">
        <v>30825206593.259998</v>
      </c>
      <c r="Q29" s="77">
        <v>1</v>
      </c>
      <c r="R29" s="25">
        <f t="shared" si="28"/>
        <v>1.1375005213506893E-2</v>
      </c>
      <c r="S29" s="25">
        <f t="shared" si="29"/>
        <v>0</v>
      </c>
      <c r="T29" s="71">
        <v>30944292555.330002</v>
      </c>
      <c r="U29" s="77">
        <v>1</v>
      </c>
      <c r="V29" s="25">
        <f t="shared" si="30"/>
        <v>3.8632656592167635E-3</v>
      </c>
      <c r="W29" s="25">
        <f t="shared" si="31"/>
        <v>0</v>
      </c>
      <c r="X29" s="422">
        <v>31173241555.049999</v>
      </c>
      <c r="Y29" s="369">
        <v>1</v>
      </c>
      <c r="Z29" s="25">
        <f t="shared" si="32"/>
        <v>7.3987472588240531E-3</v>
      </c>
      <c r="AA29" s="25">
        <f t="shared" si="33"/>
        <v>0</v>
      </c>
      <c r="AB29" s="422">
        <v>31292552064.868877</v>
      </c>
      <c r="AC29" s="369">
        <v>1</v>
      </c>
      <c r="AD29" s="25">
        <f t="shared" si="34"/>
        <v>3.8273372888790939E-3</v>
      </c>
      <c r="AE29" s="25">
        <f t="shared" si="35"/>
        <v>0</v>
      </c>
      <c r="AF29" s="422">
        <v>31805738620.081917</v>
      </c>
      <c r="AG29" s="369">
        <v>1</v>
      </c>
      <c r="AH29" s="25">
        <f t="shared" si="36"/>
        <v>1.6399638934824275E-2</v>
      </c>
      <c r="AI29" s="25">
        <f t="shared" si="37"/>
        <v>0</v>
      </c>
      <c r="AJ29" s="26">
        <f t="shared" si="16"/>
        <v>-6.3277257454315708E-3</v>
      </c>
      <c r="AK29" s="26">
        <f t="shared" si="17"/>
        <v>0</v>
      </c>
      <c r="AL29" s="27">
        <f t="shared" si="18"/>
        <v>8.6149937208526602E-3</v>
      </c>
      <c r="AM29" s="27">
        <f t="shared" si="19"/>
        <v>0</v>
      </c>
      <c r="AN29" s="28">
        <f t="shared" si="20"/>
        <v>2.4818873141700691E-2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2283596248.5437465</v>
      </c>
      <c r="C30" s="77">
        <v>100</v>
      </c>
      <c r="D30" s="71">
        <v>2278791255.9699998</v>
      </c>
      <c r="E30" s="77">
        <v>100</v>
      </c>
      <c r="F30" s="25">
        <f t="shared" si="22"/>
        <v>-2.1041340284259241E-3</v>
      </c>
      <c r="G30" s="25">
        <f t="shared" si="23"/>
        <v>0</v>
      </c>
      <c r="H30" s="71">
        <v>2244819545.71</v>
      </c>
      <c r="I30" s="77">
        <v>100</v>
      </c>
      <c r="J30" s="25">
        <f t="shared" si="24"/>
        <v>-1.4907776291926841E-2</v>
      </c>
      <c r="K30" s="25">
        <f t="shared" si="25"/>
        <v>0</v>
      </c>
      <c r="L30" s="71">
        <v>2238942092.7600002</v>
      </c>
      <c r="M30" s="77">
        <v>100</v>
      </c>
      <c r="N30" s="25">
        <f t="shared" si="26"/>
        <v>-2.6182295860849992E-3</v>
      </c>
      <c r="O30" s="25">
        <f t="shared" si="27"/>
        <v>0</v>
      </c>
      <c r="P30" s="71">
        <v>2167257636.8342733</v>
      </c>
      <c r="Q30" s="77">
        <v>100</v>
      </c>
      <c r="R30" s="25">
        <f t="shared" si="28"/>
        <v>-3.2017110293978017E-2</v>
      </c>
      <c r="S30" s="25">
        <f t="shared" si="29"/>
        <v>0</v>
      </c>
      <c r="T30" s="71">
        <v>2166933562.116015</v>
      </c>
      <c r="U30" s="77">
        <v>100</v>
      </c>
      <c r="V30" s="25">
        <f t="shared" si="30"/>
        <v>-1.4953216117478255E-4</v>
      </c>
      <c r="W30" s="25">
        <f t="shared" si="31"/>
        <v>0</v>
      </c>
      <c r="X30" s="422">
        <v>2182418661.04</v>
      </c>
      <c r="Y30" s="369">
        <v>100</v>
      </c>
      <c r="Z30" s="25">
        <f t="shared" si="32"/>
        <v>7.1460884609972882E-3</v>
      </c>
      <c r="AA30" s="25">
        <f t="shared" si="33"/>
        <v>0</v>
      </c>
      <c r="AB30" s="422">
        <v>2191802447.1753597</v>
      </c>
      <c r="AC30" s="369">
        <v>100</v>
      </c>
      <c r="AD30" s="25">
        <f t="shared" si="34"/>
        <v>4.2997186116838174E-3</v>
      </c>
      <c r="AE30" s="25">
        <f t="shared" si="35"/>
        <v>0</v>
      </c>
      <c r="AF30" s="422">
        <v>2191117638.1664019</v>
      </c>
      <c r="AG30" s="369">
        <v>100</v>
      </c>
      <c r="AH30" s="25">
        <f t="shared" si="36"/>
        <v>-3.1244102763020287E-4</v>
      </c>
      <c r="AI30" s="25">
        <f t="shared" si="37"/>
        <v>0</v>
      </c>
      <c r="AJ30" s="26">
        <f t="shared" si="16"/>
        <v>-5.0829270395674579E-3</v>
      </c>
      <c r="AK30" s="26">
        <f t="shared" si="17"/>
        <v>0</v>
      </c>
      <c r="AL30" s="27">
        <f t="shared" si="18"/>
        <v>-3.8473738028399804E-2</v>
      </c>
      <c r="AM30" s="27">
        <f t="shared" si="19"/>
        <v>0</v>
      </c>
      <c r="AN30" s="28">
        <f t="shared" si="20"/>
        <v>1.2658168526406874E-2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5171458887.4200001</v>
      </c>
      <c r="C31" s="77">
        <v>100</v>
      </c>
      <c r="D31" s="71">
        <v>4675880634.75</v>
      </c>
      <c r="E31" s="77">
        <v>100</v>
      </c>
      <c r="F31" s="25">
        <f t="shared" si="22"/>
        <v>-9.5829487086426426E-2</v>
      </c>
      <c r="G31" s="25">
        <f t="shared" si="23"/>
        <v>0</v>
      </c>
      <c r="H31" s="71">
        <v>4679589786.7600002</v>
      </c>
      <c r="I31" s="77">
        <v>100</v>
      </c>
      <c r="J31" s="25">
        <f t="shared" si="24"/>
        <v>7.9325207372376433E-4</v>
      </c>
      <c r="K31" s="25">
        <f t="shared" si="25"/>
        <v>0</v>
      </c>
      <c r="L31" s="71">
        <v>4700274989.4899998</v>
      </c>
      <c r="M31" s="77">
        <v>100</v>
      </c>
      <c r="N31" s="25">
        <f t="shared" si="26"/>
        <v>4.4203025633837278E-3</v>
      </c>
      <c r="O31" s="25">
        <f t="shared" si="27"/>
        <v>0</v>
      </c>
      <c r="P31" s="71">
        <v>4697729605.6599998</v>
      </c>
      <c r="Q31" s="77">
        <v>100</v>
      </c>
      <c r="R31" s="25">
        <f t="shared" si="28"/>
        <v>-5.4153934305790669E-4</v>
      </c>
      <c r="S31" s="25">
        <f t="shared" si="29"/>
        <v>0</v>
      </c>
      <c r="T31" s="71">
        <v>4469898281.4499998</v>
      </c>
      <c r="U31" s="77">
        <v>100</v>
      </c>
      <c r="V31" s="25">
        <f t="shared" si="30"/>
        <v>-4.8498177488866187E-2</v>
      </c>
      <c r="W31" s="25">
        <f t="shared" si="31"/>
        <v>0</v>
      </c>
      <c r="X31" s="422">
        <v>4675880634.75</v>
      </c>
      <c r="Y31" s="369">
        <v>100</v>
      </c>
      <c r="Z31" s="25">
        <f t="shared" si="32"/>
        <v>4.608211201467903E-2</v>
      </c>
      <c r="AA31" s="25">
        <f t="shared" si="33"/>
        <v>0</v>
      </c>
      <c r="AB31" s="422">
        <v>4420113804.9399996</v>
      </c>
      <c r="AC31" s="369">
        <v>100</v>
      </c>
      <c r="AD31" s="25">
        <f t="shared" si="34"/>
        <v>-5.4699178569530618E-2</v>
      </c>
      <c r="AE31" s="25">
        <f t="shared" si="35"/>
        <v>0</v>
      </c>
      <c r="AF31" s="422">
        <v>4458518793.2299995</v>
      </c>
      <c r="AG31" s="369">
        <v>100</v>
      </c>
      <c r="AH31" s="25">
        <f t="shared" si="36"/>
        <v>8.6886876638963117E-3</v>
      </c>
      <c r="AI31" s="25">
        <f t="shared" si="37"/>
        <v>0</v>
      </c>
      <c r="AJ31" s="26">
        <f t="shared" si="16"/>
        <v>-1.7448003521524789E-2</v>
      </c>
      <c r="AK31" s="26">
        <f t="shared" si="17"/>
        <v>0</v>
      </c>
      <c r="AL31" s="27">
        <f t="shared" si="18"/>
        <v>-4.6485754983696649E-2</v>
      </c>
      <c r="AM31" s="27">
        <f t="shared" si="19"/>
        <v>0</v>
      </c>
      <c r="AN31" s="28">
        <f t="shared" si="20"/>
        <v>4.5216016861272218E-2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705574929.40999997</v>
      </c>
      <c r="C32" s="77">
        <v>10</v>
      </c>
      <c r="D32" s="247">
        <v>716025849.02999997</v>
      </c>
      <c r="E32" s="77">
        <v>10</v>
      </c>
      <c r="F32" s="25">
        <f t="shared" si="22"/>
        <v>1.4811920299859631E-2</v>
      </c>
      <c r="G32" s="25">
        <f t="shared" si="23"/>
        <v>0</v>
      </c>
      <c r="H32" s="247">
        <v>689366471</v>
      </c>
      <c r="I32" s="77">
        <v>10</v>
      </c>
      <c r="J32" s="25">
        <f t="shared" si="24"/>
        <v>-3.723242403345553E-2</v>
      </c>
      <c r="K32" s="25">
        <f t="shared" si="25"/>
        <v>0</v>
      </c>
      <c r="L32" s="247">
        <v>689366471</v>
      </c>
      <c r="M32" s="77">
        <v>10</v>
      </c>
      <c r="N32" s="25">
        <f t="shared" si="26"/>
        <v>0</v>
      </c>
      <c r="O32" s="25">
        <f t="shared" si="27"/>
        <v>0</v>
      </c>
      <c r="P32" s="247">
        <v>678236252.79999995</v>
      </c>
      <c r="Q32" s="77">
        <v>10</v>
      </c>
      <c r="R32" s="25">
        <f t="shared" si="28"/>
        <v>-1.6145575203062128E-2</v>
      </c>
      <c r="S32" s="25">
        <f t="shared" si="29"/>
        <v>0</v>
      </c>
      <c r="T32" s="247">
        <v>714178902.29999995</v>
      </c>
      <c r="U32" s="77">
        <v>10</v>
      </c>
      <c r="V32" s="25">
        <f t="shared" si="30"/>
        <v>5.2994291224652157E-2</v>
      </c>
      <c r="W32" s="25">
        <f t="shared" si="31"/>
        <v>0</v>
      </c>
      <c r="X32" s="411">
        <v>734740991.91999996</v>
      </c>
      <c r="Y32" s="369">
        <v>10</v>
      </c>
      <c r="Z32" s="25">
        <f t="shared" si="32"/>
        <v>2.8791230815948463E-2</v>
      </c>
      <c r="AA32" s="25">
        <f t="shared" si="33"/>
        <v>0</v>
      </c>
      <c r="AB32" s="411">
        <v>751534557.24000001</v>
      </c>
      <c r="AC32" s="369">
        <v>10</v>
      </c>
      <c r="AD32" s="25">
        <f t="shared" si="34"/>
        <v>2.2856442616758978E-2</v>
      </c>
      <c r="AE32" s="25">
        <f t="shared" si="35"/>
        <v>0</v>
      </c>
      <c r="AF32" s="411">
        <v>809969059.25</v>
      </c>
      <c r="AG32" s="369">
        <v>10</v>
      </c>
      <c r="AH32" s="25">
        <f t="shared" si="36"/>
        <v>7.7753579588675029E-2</v>
      </c>
      <c r="AI32" s="25">
        <f t="shared" si="37"/>
        <v>0</v>
      </c>
      <c r="AJ32" s="26">
        <f t="shared" si="16"/>
        <v>1.7978683163672075E-2</v>
      </c>
      <c r="AK32" s="26">
        <f t="shared" si="17"/>
        <v>0</v>
      </c>
      <c r="AL32" s="27">
        <f t="shared" si="18"/>
        <v>0.13120086425268707</v>
      </c>
      <c r="AM32" s="27">
        <f t="shared" si="19"/>
        <v>0</v>
      </c>
      <c r="AN32" s="28">
        <f t="shared" si="20"/>
        <v>3.6811930474590519E-2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3413126853.46</v>
      </c>
      <c r="C33" s="77">
        <v>100</v>
      </c>
      <c r="D33" s="71">
        <v>3408169094.9099998</v>
      </c>
      <c r="E33" s="77">
        <v>100</v>
      </c>
      <c r="F33" s="25">
        <f t="shared" si="22"/>
        <v>-1.452556193443073E-3</v>
      </c>
      <c r="G33" s="25">
        <f t="shared" si="23"/>
        <v>0</v>
      </c>
      <c r="H33" s="71">
        <v>3456389594.9299998</v>
      </c>
      <c r="I33" s="77">
        <v>100</v>
      </c>
      <c r="J33" s="25">
        <f t="shared" si="24"/>
        <v>1.4148505745215482E-2</v>
      </c>
      <c r="K33" s="25">
        <f t="shared" si="25"/>
        <v>0</v>
      </c>
      <c r="L33" s="71">
        <v>3513796909.0999999</v>
      </c>
      <c r="M33" s="77">
        <v>100</v>
      </c>
      <c r="N33" s="25">
        <f t="shared" si="26"/>
        <v>1.6609040327574157E-2</v>
      </c>
      <c r="O33" s="25">
        <f t="shared" si="27"/>
        <v>0</v>
      </c>
      <c r="P33" s="71">
        <v>3705675436.3899999</v>
      </c>
      <c r="Q33" s="77">
        <v>100</v>
      </c>
      <c r="R33" s="25">
        <f t="shared" si="28"/>
        <v>5.4607176297831746E-2</v>
      </c>
      <c r="S33" s="25">
        <f t="shared" si="29"/>
        <v>0</v>
      </c>
      <c r="T33" s="71">
        <v>3678726906.3099999</v>
      </c>
      <c r="U33" s="77">
        <v>100</v>
      </c>
      <c r="V33" s="25">
        <f t="shared" si="30"/>
        <v>-7.2722316194676461E-3</v>
      </c>
      <c r="W33" s="25">
        <f t="shared" si="31"/>
        <v>0</v>
      </c>
      <c r="X33" s="422">
        <v>3730616149.9400001</v>
      </c>
      <c r="Y33" s="369">
        <v>100</v>
      </c>
      <c r="Z33" s="25">
        <f t="shared" si="32"/>
        <v>1.4105217634121248E-2</v>
      </c>
      <c r="AA33" s="25">
        <f t="shared" si="33"/>
        <v>0</v>
      </c>
      <c r="AB33" s="422">
        <v>3795919408.25</v>
      </c>
      <c r="AC33" s="369">
        <v>100</v>
      </c>
      <c r="AD33" s="25">
        <f t="shared" si="34"/>
        <v>1.7504684396718279E-2</v>
      </c>
      <c r="AE33" s="25">
        <f t="shared" si="35"/>
        <v>0</v>
      </c>
      <c r="AF33" s="422">
        <v>3796093180.5</v>
      </c>
      <c r="AG33" s="369">
        <v>100</v>
      </c>
      <c r="AH33" s="25">
        <f t="shared" si="36"/>
        <v>4.5778698468235582E-5</v>
      </c>
      <c r="AI33" s="25">
        <f t="shared" si="37"/>
        <v>0</v>
      </c>
      <c r="AJ33" s="26">
        <f t="shared" si="16"/>
        <v>1.3536951910877303E-2</v>
      </c>
      <c r="AK33" s="26">
        <f t="shared" si="17"/>
        <v>0</v>
      </c>
      <c r="AL33" s="27">
        <f t="shared" si="18"/>
        <v>0.11382184239900342</v>
      </c>
      <c r="AM33" s="27">
        <f t="shared" si="19"/>
        <v>0</v>
      </c>
      <c r="AN33" s="28">
        <f t="shared" si="20"/>
        <v>1.9095100757579475E-2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12642110764.700001</v>
      </c>
      <c r="C34" s="77">
        <v>100</v>
      </c>
      <c r="D34" s="71">
        <v>12548308172.51</v>
      </c>
      <c r="E34" s="77">
        <v>100</v>
      </c>
      <c r="F34" s="25">
        <f t="shared" si="22"/>
        <v>-7.4198521066530529E-3</v>
      </c>
      <c r="G34" s="25">
        <f t="shared" si="23"/>
        <v>0</v>
      </c>
      <c r="H34" s="71">
        <v>12190113815.139999</v>
      </c>
      <c r="I34" s="77">
        <v>100</v>
      </c>
      <c r="J34" s="25">
        <f t="shared" si="24"/>
        <v>-2.8545231153527872E-2</v>
      </c>
      <c r="K34" s="25">
        <f t="shared" si="25"/>
        <v>0</v>
      </c>
      <c r="L34" s="71">
        <v>12159871258.799999</v>
      </c>
      <c r="M34" s="77">
        <v>100</v>
      </c>
      <c r="N34" s="25">
        <f t="shared" si="26"/>
        <v>-2.4809084475026968E-3</v>
      </c>
      <c r="O34" s="25">
        <f t="shared" si="27"/>
        <v>0</v>
      </c>
      <c r="P34" s="71">
        <v>12132773012.1761</v>
      </c>
      <c r="Q34" s="77">
        <v>100</v>
      </c>
      <c r="R34" s="25">
        <f t="shared" si="28"/>
        <v>-2.2284978226466568E-3</v>
      </c>
      <c r="S34" s="25">
        <f t="shared" si="29"/>
        <v>0</v>
      </c>
      <c r="T34" s="71">
        <v>12138572759.01</v>
      </c>
      <c r="U34" s="77">
        <v>100</v>
      </c>
      <c r="V34" s="25">
        <f t="shared" si="30"/>
        <v>4.7802318794557463E-4</v>
      </c>
      <c r="W34" s="25">
        <f t="shared" si="31"/>
        <v>0</v>
      </c>
      <c r="X34" s="422">
        <v>12206453657.280001</v>
      </c>
      <c r="Y34" s="369">
        <v>100</v>
      </c>
      <c r="Z34" s="25">
        <f t="shared" si="32"/>
        <v>5.5921647147202744E-3</v>
      </c>
      <c r="AA34" s="25">
        <f t="shared" si="33"/>
        <v>0</v>
      </c>
      <c r="AB34" s="422">
        <v>11635329946.4</v>
      </c>
      <c r="AC34" s="369">
        <v>100</v>
      </c>
      <c r="AD34" s="25">
        <f t="shared" si="34"/>
        <v>-4.6788668266428024E-2</v>
      </c>
      <c r="AE34" s="25">
        <f t="shared" si="35"/>
        <v>0</v>
      </c>
      <c r="AF34" s="422">
        <v>11643885829.98</v>
      </c>
      <c r="AG34" s="369">
        <v>100</v>
      </c>
      <c r="AH34" s="25">
        <f t="shared" si="36"/>
        <v>7.35336567111888E-4</v>
      </c>
      <c r="AI34" s="25">
        <f t="shared" si="37"/>
        <v>0</v>
      </c>
      <c r="AJ34" s="26">
        <f t="shared" si="16"/>
        <v>-1.008220416587257E-2</v>
      </c>
      <c r="AK34" s="26">
        <f t="shared" si="17"/>
        <v>0</v>
      </c>
      <c r="AL34" s="27">
        <f t="shared" si="18"/>
        <v>-7.2075241546214891E-2</v>
      </c>
      <c r="AM34" s="27">
        <f t="shared" si="19"/>
        <v>0</v>
      </c>
      <c r="AN34" s="28">
        <f t="shared" si="20"/>
        <v>1.8083219608253331E-2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11243882398.35</v>
      </c>
      <c r="C35" s="73">
        <v>100</v>
      </c>
      <c r="D35" s="71">
        <v>10670755573.57</v>
      </c>
      <c r="E35" s="73">
        <v>100</v>
      </c>
      <c r="F35" s="25">
        <f t="shared" si="22"/>
        <v>-5.0972324725141648E-2</v>
      </c>
      <c r="G35" s="25">
        <f t="shared" si="23"/>
        <v>0</v>
      </c>
      <c r="H35" s="71">
        <v>10547819821.219999</v>
      </c>
      <c r="I35" s="73">
        <v>100</v>
      </c>
      <c r="J35" s="25">
        <f t="shared" si="24"/>
        <v>-1.1520810452682039E-2</v>
      </c>
      <c r="K35" s="25">
        <f t="shared" si="25"/>
        <v>0</v>
      </c>
      <c r="L35" s="71">
        <v>10569016119.809999</v>
      </c>
      <c r="M35" s="73">
        <v>100</v>
      </c>
      <c r="N35" s="25">
        <f t="shared" si="26"/>
        <v>2.0095431045719656E-3</v>
      </c>
      <c r="O35" s="25">
        <f t="shared" si="27"/>
        <v>0</v>
      </c>
      <c r="P35" s="71">
        <v>10563019195.91</v>
      </c>
      <c r="Q35" s="73">
        <v>100</v>
      </c>
      <c r="R35" s="25">
        <f t="shared" si="28"/>
        <v>-5.6740606997081821E-4</v>
      </c>
      <c r="S35" s="25">
        <f t="shared" si="29"/>
        <v>0</v>
      </c>
      <c r="T35" s="71">
        <v>10815485242.030001</v>
      </c>
      <c r="U35" s="73">
        <v>100</v>
      </c>
      <c r="V35" s="25">
        <f t="shared" si="30"/>
        <v>2.3900936033303403E-2</v>
      </c>
      <c r="W35" s="25">
        <f t="shared" si="31"/>
        <v>0</v>
      </c>
      <c r="X35" s="422">
        <v>10985225291.27</v>
      </c>
      <c r="Y35" s="73">
        <v>100</v>
      </c>
      <c r="Z35" s="25">
        <f t="shared" si="32"/>
        <v>1.5694168633356723E-2</v>
      </c>
      <c r="AA35" s="25">
        <f t="shared" si="33"/>
        <v>0</v>
      </c>
      <c r="AB35" s="422">
        <v>10949380562.889999</v>
      </c>
      <c r="AC35" s="73">
        <v>100</v>
      </c>
      <c r="AD35" s="25">
        <f t="shared" si="34"/>
        <v>-3.2629943792310758E-3</v>
      </c>
      <c r="AE35" s="25">
        <f t="shared" si="35"/>
        <v>0</v>
      </c>
      <c r="AF35" s="422">
        <v>11044903850.049999</v>
      </c>
      <c r="AG35" s="73">
        <v>100</v>
      </c>
      <c r="AH35" s="25">
        <f t="shared" si="36"/>
        <v>8.7240813862795585E-3</v>
      </c>
      <c r="AI35" s="25">
        <f t="shared" si="37"/>
        <v>0</v>
      </c>
      <c r="AJ35" s="26">
        <f t="shared" si="16"/>
        <v>-1.9993508086892419E-3</v>
      </c>
      <c r="AK35" s="26">
        <f t="shared" si="17"/>
        <v>0</v>
      </c>
      <c r="AL35" s="27">
        <f t="shared" si="18"/>
        <v>3.506296005942762E-2</v>
      </c>
      <c r="AM35" s="27">
        <f t="shared" si="19"/>
        <v>0</v>
      </c>
      <c r="AN35" s="28">
        <f t="shared" si="20"/>
        <v>2.2701813476879704E-2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390296454.99000001</v>
      </c>
      <c r="C36" s="73">
        <v>1000000</v>
      </c>
      <c r="D36" s="71">
        <v>388991600.39999998</v>
      </c>
      <c r="E36" s="73">
        <v>1000000</v>
      </c>
      <c r="F36" s="25">
        <f t="shared" si="22"/>
        <v>-3.3432396664567852E-3</v>
      </c>
      <c r="G36" s="25">
        <f t="shared" si="23"/>
        <v>0</v>
      </c>
      <c r="H36" s="71">
        <v>389653746.04000002</v>
      </c>
      <c r="I36" s="73">
        <v>1000000</v>
      </c>
      <c r="J36" s="25">
        <f t="shared" si="24"/>
        <v>1.7022106372455372E-3</v>
      </c>
      <c r="K36" s="25">
        <f t="shared" si="25"/>
        <v>0</v>
      </c>
      <c r="L36" s="71">
        <v>390248043.43000001</v>
      </c>
      <c r="M36" s="73">
        <v>1000000</v>
      </c>
      <c r="N36" s="25">
        <f t="shared" si="26"/>
        <v>1.5251935751670611E-3</v>
      </c>
      <c r="O36" s="25">
        <f t="shared" si="27"/>
        <v>0</v>
      </c>
      <c r="P36" s="71">
        <v>390943901.63999999</v>
      </c>
      <c r="Q36" s="73">
        <v>1000000</v>
      </c>
      <c r="R36" s="25">
        <f t="shared" si="28"/>
        <v>1.7831177419465954E-3</v>
      </c>
      <c r="S36" s="25">
        <f t="shared" si="29"/>
        <v>0</v>
      </c>
      <c r="T36" s="71">
        <v>391644829.29000002</v>
      </c>
      <c r="U36" s="73">
        <v>1000000</v>
      </c>
      <c r="V36" s="25">
        <f t="shared" si="30"/>
        <v>1.7929110725596732E-3</v>
      </c>
      <c r="W36" s="25">
        <f t="shared" si="31"/>
        <v>0</v>
      </c>
      <c r="X36" s="422">
        <v>392388502.88</v>
      </c>
      <c r="Y36" s="73">
        <v>1000000</v>
      </c>
      <c r="Z36" s="25">
        <f t="shared" si="32"/>
        <v>1.8988469510708339E-3</v>
      </c>
      <c r="AA36" s="25">
        <f t="shared" si="33"/>
        <v>0</v>
      </c>
      <c r="AB36" s="422">
        <v>393132474.88999999</v>
      </c>
      <c r="AC36" s="73">
        <v>1000000</v>
      </c>
      <c r="AD36" s="25">
        <f t="shared" si="34"/>
        <v>1.896008686644704E-3</v>
      </c>
      <c r="AE36" s="25">
        <f t="shared" si="35"/>
        <v>0</v>
      </c>
      <c r="AF36" s="422">
        <v>393889908.01999998</v>
      </c>
      <c r="AG36" s="73">
        <v>1000000</v>
      </c>
      <c r="AH36" s="25">
        <f t="shared" si="36"/>
        <v>1.9266613123526059E-3</v>
      </c>
      <c r="AI36" s="25">
        <f t="shared" si="37"/>
        <v>0</v>
      </c>
      <c r="AJ36" s="26">
        <f t="shared" si="16"/>
        <v>1.1477137888162782E-3</v>
      </c>
      <c r="AK36" s="26">
        <f t="shared" si="17"/>
        <v>0</v>
      </c>
      <c r="AL36" s="27">
        <f t="shared" si="18"/>
        <v>1.259232234054174E-2</v>
      </c>
      <c r="AM36" s="27">
        <f t="shared" si="19"/>
        <v>0</v>
      </c>
      <c r="AN36" s="28">
        <f t="shared" si="20"/>
        <v>1.8193226339976068E-3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5079357044.4099998</v>
      </c>
      <c r="C37" s="77">
        <v>1</v>
      </c>
      <c r="D37" s="71">
        <v>4843410970.8599997</v>
      </c>
      <c r="E37" s="77">
        <v>1</v>
      </c>
      <c r="F37" s="25">
        <f t="shared" si="22"/>
        <v>-4.6451956711660317E-2</v>
      </c>
      <c r="G37" s="25">
        <f t="shared" si="23"/>
        <v>0</v>
      </c>
      <c r="H37" s="71">
        <v>4862651638.8299999</v>
      </c>
      <c r="I37" s="77">
        <v>1</v>
      </c>
      <c r="J37" s="25">
        <f t="shared" si="24"/>
        <v>3.972544986531234E-3</v>
      </c>
      <c r="K37" s="25">
        <f t="shared" si="25"/>
        <v>0</v>
      </c>
      <c r="L37" s="71">
        <v>5172961106.3900003</v>
      </c>
      <c r="M37" s="77">
        <v>1</v>
      </c>
      <c r="N37" s="25">
        <f t="shared" si="26"/>
        <v>6.3814866991924554E-2</v>
      </c>
      <c r="O37" s="25">
        <f t="shared" si="27"/>
        <v>0</v>
      </c>
      <c r="P37" s="71">
        <v>5165990341.1099997</v>
      </c>
      <c r="Q37" s="77">
        <v>1</v>
      </c>
      <c r="R37" s="25">
        <f t="shared" si="28"/>
        <v>-1.3475386991388576E-3</v>
      </c>
      <c r="S37" s="25">
        <f t="shared" si="29"/>
        <v>0</v>
      </c>
      <c r="T37" s="71">
        <v>4729824422.6000004</v>
      </c>
      <c r="U37" s="77">
        <v>1</v>
      </c>
      <c r="V37" s="25">
        <f t="shared" si="30"/>
        <v>-8.4430262100776921E-2</v>
      </c>
      <c r="W37" s="25">
        <f t="shared" si="31"/>
        <v>0</v>
      </c>
      <c r="X37" s="422">
        <v>4696785158.8400002</v>
      </c>
      <c r="Y37" s="369">
        <v>1</v>
      </c>
      <c r="Z37" s="25">
        <f t="shared" si="32"/>
        <v>-6.985304486596235E-3</v>
      </c>
      <c r="AA37" s="25">
        <f t="shared" si="33"/>
        <v>0</v>
      </c>
      <c r="AB37" s="422">
        <v>4720389398.6499996</v>
      </c>
      <c r="AC37" s="369">
        <v>1</v>
      </c>
      <c r="AD37" s="25">
        <f t="shared" si="34"/>
        <v>5.0256162485041531E-3</v>
      </c>
      <c r="AE37" s="25">
        <f t="shared" si="35"/>
        <v>0</v>
      </c>
      <c r="AF37" s="422">
        <v>4564011102.3299999</v>
      </c>
      <c r="AG37" s="369">
        <v>1</v>
      </c>
      <c r="AH37" s="25">
        <f t="shared" si="36"/>
        <v>-3.3128261910918382E-2</v>
      </c>
      <c r="AI37" s="25">
        <f t="shared" si="37"/>
        <v>0</v>
      </c>
      <c r="AJ37" s="26">
        <f t="shared" si="16"/>
        <v>-1.2441286960266345E-2</v>
      </c>
      <c r="AK37" s="26">
        <f t="shared" si="17"/>
        <v>0</v>
      </c>
      <c r="AL37" s="27">
        <f t="shared" si="18"/>
        <v>-5.7686591167048808E-2</v>
      </c>
      <c r="AM37" s="27">
        <f t="shared" si="19"/>
        <v>0</v>
      </c>
      <c r="AN37" s="28">
        <f t="shared" si="20"/>
        <v>4.3604448870376775E-2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15618813434.120001</v>
      </c>
      <c r="C38" s="77">
        <v>1</v>
      </c>
      <c r="D38" s="71">
        <v>15708489384.65</v>
      </c>
      <c r="E38" s="77">
        <v>1</v>
      </c>
      <c r="F38" s="25">
        <f t="shared" si="22"/>
        <v>5.7415341381886051E-3</v>
      </c>
      <c r="G38" s="25">
        <f t="shared" si="23"/>
        <v>0</v>
      </c>
      <c r="H38" s="71">
        <v>15840363637.65</v>
      </c>
      <c r="I38" s="77">
        <v>1</v>
      </c>
      <c r="J38" s="25">
        <f t="shared" si="24"/>
        <v>8.3950945104157952E-3</v>
      </c>
      <c r="K38" s="25">
        <f t="shared" si="25"/>
        <v>0</v>
      </c>
      <c r="L38" s="71">
        <v>15874554916.389999</v>
      </c>
      <c r="M38" s="77">
        <v>1</v>
      </c>
      <c r="N38" s="25">
        <f t="shared" si="26"/>
        <v>2.1584907721898879E-3</v>
      </c>
      <c r="O38" s="25">
        <f t="shared" si="27"/>
        <v>0</v>
      </c>
      <c r="P38" s="71">
        <v>15668464461.040001</v>
      </c>
      <c r="Q38" s="77">
        <v>1</v>
      </c>
      <c r="R38" s="25">
        <f t="shared" si="28"/>
        <v>-1.298243991314782E-2</v>
      </c>
      <c r="S38" s="25">
        <f t="shared" si="29"/>
        <v>0</v>
      </c>
      <c r="T38" s="71">
        <v>15353543191.459999</v>
      </c>
      <c r="U38" s="77">
        <v>1</v>
      </c>
      <c r="V38" s="25">
        <f t="shared" si="30"/>
        <v>-2.0099051209712403E-2</v>
      </c>
      <c r="W38" s="25">
        <f t="shared" si="31"/>
        <v>0</v>
      </c>
      <c r="X38" s="422">
        <v>15773987394.190001</v>
      </c>
      <c r="Y38" s="369">
        <v>1</v>
      </c>
      <c r="Z38" s="25">
        <f t="shared" si="32"/>
        <v>2.7384180803546532E-2</v>
      </c>
      <c r="AA38" s="25">
        <f t="shared" si="33"/>
        <v>0</v>
      </c>
      <c r="AB38" s="422">
        <v>15856238326.629999</v>
      </c>
      <c r="AC38" s="369">
        <v>1</v>
      </c>
      <c r="AD38" s="25">
        <f t="shared" si="34"/>
        <v>5.2143399373004405E-3</v>
      </c>
      <c r="AE38" s="25">
        <f t="shared" si="35"/>
        <v>0</v>
      </c>
      <c r="AF38" s="422">
        <v>16152720746.18</v>
      </c>
      <c r="AG38" s="369">
        <v>1</v>
      </c>
      <c r="AH38" s="25">
        <f t="shared" si="36"/>
        <v>1.8698156110082506E-2</v>
      </c>
      <c r="AI38" s="25">
        <f t="shared" si="37"/>
        <v>0</v>
      </c>
      <c r="AJ38" s="26">
        <f t="shared" si="16"/>
        <v>4.3137881436079431E-3</v>
      </c>
      <c r="AK38" s="26">
        <f t="shared" si="17"/>
        <v>0</v>
      </c>
      <c r="AL38" s="27">
        <f t="shared" si="18"/>
        <v>2.8279699635796556E-2</v>
      </c>
      <c r="AM38" s="27">
        <f t="shared" si="19"/>
        <v>0</v>
      </c>
      <c r="AN38" s="28">
        <f t="shared" si="20"/>
        <v>1.5392257377090466E-2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587965663.83000004</v>
      </c>
      <c r="C39" s="77">
        <v>100</v>
      </c>
      <c r="D39" s="71">
        <v>576502149.01999998</v>
      </c>
      <c r="E39" s="77">
        <v>100</v>
      </c>
      <c r="F39" s="25">
        <f t="shared" si="22"/>
        <v>-1.9496912005587008E-2</v>
      </c>
      <c r="G39" s="25">
        <f t="shared" si="23"/>
        <v>0</v>
      </c>
      <c r="H39" s="71">
        <v>804060941.25999999</v>
      </c>
      <c r="I39" s="77">
        <v>100</v>
      </c>
      <c r="J39" s="25">
        <f t="shared" si="24"/>
        <v>0.39472323325564146</v>
      </c>
      <c r="K39" s="25">
        <f t="shared" si="25"/>
        <v>0</v>
      </c>
      <c r="L39" s="71">
        <v>573338719</v>
      </c>
      <c r="M39" s="77">
        <v>100</v>
      </c>
      <c r="N39" s="25">
        <f t="shared" si="26"/>
        <v>-0.2869461883056374</v>
      </c>
      <c r="O39" s="25">
        <f t="shared" si="27"/>
        <v>0</v>
      </c>
      <c r="P39" s="71">
        <v>580529645.82000005</v>
      </c>
      <c r="Q39" s="77">
        <v>100</v>
      </c>
      <c r="R39" s="25">
        <f t="shared" si="28"/>
        <v>1.2542196404495843E-2</v>
      </c>
      <c r="S39" s="25">
        <f t="shared" si="29"/>
        <v>0</v>
      </c>
      <c r="T39" s="71">
        <v>580054526.63</v>
      </c>
      <c r="U39" s="77">
        <v>100</v>
      </c>
      <c r="V39" s="25">
        <f t="shared" si="30"/>
        <v>-8.1842364713166334E-4</v>
      </c>
      <c r="W39" s="25">
        <f t="shared" si="31"/>
        <v>0</v>
      </c>
      <c r="X39" s="422">
        <v>589103818.20000005</v>
      </c>
      <c r="Y39" s="369">
        <v>100</v>
      </c>
      <c r="Z39" s="25">
        <f t="shared" si="32"/>
        <v>1.5600760195036516E-2</v>
      </c>
      <c r="AA39" s="25">
        <f t="shared" si="33"/>
        <v>0</v>
      </c>
      <c r="AB39" s="422">
        <v>589620931.50999999</v>
      </c>
      <c r="AC39" s="369">
        <v>100</v>
      </c>
      <c r="AD39" s="25">
        <f t="shared" si="34"/>
        <v>8.7779656831961568E-4</v>
      </c>
      <c r="AE39" s="25">
        <f t="shared" si="35"/>
        <v>0</v>
      </c>
      <c r="AF39" s="422">
        <v>588125713.02999997</v>
      </c>
      <c r="AG39" s="369">
        <v>100</v>
      </c>
      <c r="AH39" s="25">
        <f t="shared" si="36"/>
        <v>-2.5358978965872416E-3</v>
      </c>
      <c r="AI39" s="25">
        <f t="shared" si="37"/>
        <v>0</v>
      </c>
      <c r="AJ39" s="26">
        <f t="shared" si="16"/>
        <v>1.4243320571068765E-2</v>
      </c>
      <c r="AK39" s="26">
        <f t="shared" si="17"/>
        <v>0</v>
      </c>
      <c r="AL39" s="27">
        <f t="shared" si="18"/>
        <v>2.0162221476119332E-2</v>
      </c>
      <c r="AM39" s="27">
        <f t="shared" si="19"/>
        <v>0</v>
      </c>
      <c r="AN39" s="28">
        <f t="shared" si="20"/>
        <v>0.18412350649848713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4131326367.9099998</v>
      </c>
      <c r="C40" s="77">
        <v>1</v>
      </c>
      <c r="D40" s="71">
        <v>4082969534.02</v>
      </c>
      <c r="E40" s="77">
        <v>1</v>
      </c>
      <c r="F40" s="25">
        <f t="shared" si="22"/>
        <v>-1.1704917400283519E-2</v>
      </c>
      <c r="G40" s="25">
        <f t="shared" si="23"/>
        <v>0</v>
      </c>
      <c r="H40" s="71">
        <v>3854210699.6999998</v>
      </c>
      <c r="I40" s="77">
        <v>1</v>
      </c>
      <c r="J40" s="25">
        <f t="shared" si="24"/>
        <v>-5.6027563373653042E-2</v>
      </c>
      <c r="K40" s="25">
        <f t="shared" si="25"/>
        <v>0</v>
      </c>
      <c r="L40" s="71">
        <v>3833474732.3699999</v>
      </c>
      <c r="M40" s="77">
        <v>1</v>
      </c>
      <c r="N40" s="25">
        <f t="shared" si="26"/>
        <v>-5.3800814085265105E-3</v>
      </c>
      <c r="O40" s="25">
        <f t="shared" si="27"/>
        <v>0</v>
      </c>
      <c r="P40" s="71">
        <v>3865806554.0500002</v>
      </c>
      <c r="Q40" s="77">
        <v>1</v>
      </c>
      <c r="R40" s="25">
        <f t="shared" si="28"/>
        <v>8.4340771590299592E-3</v>
      </c>
      <c r="S40" s="25">
        <f t="shared" si="29"/>
        <v>0</v>
      </c>
      <c r="T40" s="71">
        <v>3681195986.9299998</v>
      </c>
      <c r="U40" s="77">
        <v>1</v>
      </c>
      <c r="V40" s="25">
        <f t="shared" si="30"/>
        <v>-4.7754734888788904E-2</v>
      </c>
      <c r="W40" s="25">
        <f t="shared" si="31"/>
        <v>0</v>
      </c>
      <c r="X40" s="422">
        <v>3563963970.0999999</v>
      </c>
      <c r="Y40" s="369">
        <v>1</v>
      </c>
      <c r="Z40" s="25">
        <f t="shared" si="32"/>
        <v>-3.1846176418269895E-2</v>
      </c>
      <c r="AA40" s="25">
        <f t="shared" si="33"/>
        <v>0</v>
      </c>
      <c r="AB40" s="422">
        <v>3639844405.79</v>
      </c>
      <c r="AC40" s="369">
        <v>1</v>
      </c>
      <c r="AD40" s="25">
        <f t="shared" si="34"/>
        <v>2.1291022110942092E-2</v>
      </c>
      <c r="AE40" s="25">
        <f t="shared" si="35"/>
        <v>0</v>
      </c>
      <c r="AF40" s="422">
        <v>3554262893.52</v>
      </c>
      <c r="AG40" s="369">
        <v>1</v>
      </c>
      <c r="AH40" s="25">
        <f t="shared" si="36"/>
        <v>-2.351240952329257E-2</v>
      </c>
      <c r="AI40" s="25">
        <f t="shared" si="37"/>
        <v>0</v>
      </c>
      <c r="AJ40" s="26">
        <f t="shared" si="16"/>
        <v>-1.8312597967855299E-2</v>
      </c>
      <c r="AK40" s="26">
        <f t="shared" si="17"/>
        <v>0</v>
      </c>
      <c r="AL40" s="27">
        <f t="shared" si="18"/>
        <v>-0.12949071407335419</v>
      </c>
      <c r="AM40" s="27">
        <f t="shared" si="19"/>
        <v>0</v>
      </c>
      <c r="AN40" s="28">
        <f t="shared" si="20"/>
        <v>2.6710609472231257E-2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606417673.14999998</v>
      </c>
      <c r="C41" s="77">
        <v>10</v>
      </c>
      <c r="D41" s="71">
        <v>617246700.11000001</v>
      </c>
      <c r="E41" s="77">
        <v>10</v>
      </c>
      <c r="F41" s="25">
        <f t="shared" si="22"/>
        <v>1.7857373621301818E-2</v>
      </c>
      <c r="G41" s="25">
        <f t="shared" si="23"/>
        <v>0</v>
      </c>
      <c r="H41" s="71">
        <v>597206309.82000005</v>
      </c>
      <c r="I41" s="77">
        <v>10</v>
      </c>
      <c r="J41" s="25">
        <f t="shared" si="24"/>
        <v>-3.2467391541224196E-2</v>
      </c>
      <c r="K41" s="25">
        <f t="shared" si="25"/>
        <v>0</v>
      </c>
      <c r="L41" s="71">
        <v>596555966.89999998</v>
      </c>
      <c r="M41" s="77">
        <v>10</v>
      </c>
      <c r="N41" s="25">
        <f t="shared" si="26"/>
        <v>-1.088975299333478E-3</v>
      </c>
      <c r="O41" s="25">
        <f t="shared" si="27"/>
        <v>0</v>
      </c>
      <c r="P41" s="71">
        <v>577156177.26000011</v>
      </c>
      <c r="Q41" s="77">
        <v>10</v>
      </c>
      <c r="R41" s="25">
        <f t="shared" si="28"/>
        <v>-3.2519647302852027E-2</v>
      </c>
      <c r="S41" s="25">
        <f t="shared" si="29"/>
        <v>0</v>
      </c>
      <c r="T41" s="71">
        <v>571026765.05999994</v>
      </c>
      <c r="U41" s="77">
        <v>10</v>
      </c>
      <c r="V41" s="25">
        <f t="shared" si="30"/>
        <v>-1.0620023559479221E-2</v>
      </c>
      <c r="W41" s="25">
        <f t="shared" si="31"/>
        <v>0</v>
      </c>
      <c r="X41" s="422">
        <v>572655920.42999995</v>
      </c>
      <c r="Y41" s="369">
        <v>10</v>
      </c>
      <c r="Z41" s="25">
        <f t="shared" si="32"/>
        <v>2.8530280359604916E-3</v>
      </c>
      <c r="AA41" s="25">
        <f t="shared" si="33"/>
        <v>0</v>
      </c>
      <c r="AB41" s="422">
        <v>573425934.13999999</v>
      </c>
      <c r="AC41" s="369">
        <v>10</v>
      </c>
      <c r="AD41" s="25">
        <f t="shared" si="34"/>
        <v>1.3446359018201449E-3</v>
      </c>
      <c r="AE41" s="25">
        <f t="shared" si="35"/>
        <v>0</v>
      </c>
      <c r="AF41" s="422">
        <v>575870379.88</v>
      </c>
      <c r="AG41" s="369">
        <v>10</v>
      </c>
      <c r="AH41" s="25">
        <f t="shared" si="36"/>
        <v>4.2628796405347206E-3</v>
      </c>
      <c r="AI41" s="25">
        <f t="shared" si="37"/>
        <v>0</v>
      </c>
      <c r="AJ41" s="26">
        <f t="shared" si="16"/>
        <v>-6.2972650629089678E-3</v>
      </c>
      <c r="AK41" s="26">
        <f t="shared" si="17"/>
        <v>0</v>
      </c>
      <c r="AL41" s="27">
        <f t="shared" si="18"/>
        <v>-6.7033683975347799E-2</v>
      </c>
      <c r="AM41" s="27">
        <f t="shared" si="19"/>
        <v>0</v>
      </c>
      <c r="AN41" s="28">
        <f t="shared" si="20"/>
        <v>1.7949895000815546E-2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601317002.38999999</v>
      </c>
      <c r="C42" s="77">
        <v>1</v>
      </c>
      <c r="D42" s="71">
        <v>601172583.59000003</v>
      </c>
      <c r="E42" s="77">
        <v>1</v>
      </c>
      <c r="F42" s="25">
        <f t="shared" si="22"/>
        <v>-2.4017082408437488E-4</v>
      </c>
      <c r="G42" s="25">
        <f t="shared" si="23"/>
        <v>0</v>
      </c>
      <c r="H42" s="71">
        <v>600842794.80999994</v>
      </c>
      <c r="I42" s="77">
        <v>1</v>
      </c>
      <c r="J42" s="25">
        <f t="shared" si="24"/>
        <v>-5.4857588153921319E-4</v>
      </c>
      <c r="K42" s="25">
        <f t="shared" si="25"/>
        <v>0</v>
      </c>
      <c r="L42" s="71">
        <v>601763155.48000002</v>
      </c>
      <c r="M42" s="77">
        <v>1</v>
      </c>
      <c r="N42" s="25">
        <f t="shared" si="26"/>
        <v>1.5317828189836498E-3</v>
      </c>
      <c r="O42" s="25">
        <f t="shared" si="27"/>
        <v>0</v>
      </c>
      <c r="P42" s="71">
        <v>598397942.13</v>
      </c>
      <c r="Q42" s="77">
        <v>1</v>
      </c>
      <c r="R42" s="25">
        <f t="shared" si="28"/>
        <v>-5.5922555566163589E-3</v>
      </c>
      <c r="S42" s="25">
        <f t="shared" si="29"/>
        <v>0</v>
      </c>
      <c r="T42" s="71">
        <v>599545312.46000004</v>
      </c>
      <c r="U42" s="77">
        <v>1</v>
      </c>
      <c r="V42" s="25">
        <f t="shared" si="30"/>
        <v>1.9174035357073145E-3</v>
      </c>
      <c r="W42" s="25">
        <f t="shared" si="31"/>
        <v>0</v>
      </c>
      <c r="X42" s="422">
        <v>610589986.32000005</v>
      </c>
      <c r="Y42" s="369">
        <v>1</v>
      </c>
      <c r="Z42" s="25">
        <f t="shared" si="32"/>
        <v>1.8421750000316921E-2</v>
      </c>
      <c r="AA42" s="25">
        <f t="shared" si="33"/>
        <v>0</v>
      </c>
      <c r="AB42" s="422">
        <v>611846647.42999995</v>
      </c>
      <c r="AC42" s="369">
        <v>1</v>
      </c>
      <c r="AD42" s="25">
        <f t="shared" si="34"/>
        <v>2.0581095958905884E-3</v>
      </c>
      <c r="AE42" s="25">
        <f t="shared" si="35"/>
        <v>0</v>
      </c>
      <c r="AF42" s="422">
        <v>613186262.86000001</v>
      </c>
      <c r="AG42" s="369">
        <v>1</v>
      </c>
      <c r="AH42" s="25">
        <f t="shared" si="36"/>
        <v>2.1894627283274102E-3</v>
      </c>
      <c r="AI42" s="25">
        <f t="shared" si="37"/>
        <v>0</v>
      </c>
      <c r="AJ42" s="26">
        <f t="shared" si="16"/>
        <v>2.4671883021232417E-3</v>
      </c>
      <c r="AK42" s="26">
        <f t="shared" si="17"/>
        <v>0</v>
      </c>
      <c r="AL42" s="27">
        <f t="shared" si="18"/>
        <v>1.99837444320204E-2</v>
      </c>
      <c r="AM42" s="27">
        <f t="shared" si="19"/>
        <v>0</v>
      </c>
      <c r="AN42" s="28">
        <f t="shared" si="20"/>
        <v>6.9420975106629498E-3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5853667366.3800001</v>
      </c>
      <c r="C43" s="77">
        <v>100</v>
      </c>
      <c r="D43" s="71">
        <v>6128954610.7299995</v>
      </c>
      <c r="E43" s="77">
        <v>100</v>
      </c>
      <c r="F43" s="25">
        <f t="shared" si="22"/>
        <v>4.7028166638078274E-2</v>
      </c>
      <c r="G43" s="25">
        <f t="shared" si="23"/>
        <v>0</v>
      </c>
      <c r="H43" s="71">
        <v>6786729195.8000002</v>
      </c>
      <c r="I43" s="77">
        <v>100</v>
      </c>
      <c r="J43" s="25">
        <f t="shared" si="24"/>
        <v>0.10732247615579181</v>
      </c>
      <c r="K43" s="25">
        <f t="shared" si="25"/>
        <v>0</v>
      </c>
      <c r="L43" s="71">
        <v>6855951616.8199997</v>
      </c>
      <c r="M43" s="77">
        <v>100</v>
      </c>
      <c r="N43" s="25">
        <f t="shared" si="26"/>
        <v>1.0199673365903288E-2</v>
      </c>
      <c r="O43" s="25">
        <f t="shared" si="27"/>
        <v>0</v>
      </c>
      <c r="P43" s="71">
        <v>6852968804.0100002</v>
      </c>
      <c r="Q43" s="77">
        <v>100</v>
      </c>
      <c r="R43" s="25">
        <f t="shared" si="28"/>
        <v>-4.3506911610659613E-4</v>
      </c>
      <c r="S43" s="25">
        <f t="shared" si="29"/>
        <v>0</v>
      </c>
      <c r="T43" s="71">
        <v>6866641380.3000002</v>
      </c>
      <c r="U43" s="77">
        <v>100</v>
      </c>
      <c r="V43" s="25">
        <f t="shared" si="30"/>
        <v>1.9951318444641807E-3</v>
      </c>
      <c r="W43" s="25">
        <f t="shared" si="31"/>
        <v>0</v>
      </c>
      <c r="X43" s="422">
        <v>7020557058.54</v>
      </c>
      <c r="Y43" s="369">
        <v>100</v>
      </c>
      <c r="Z43" s="25">
        <f t="shared" si="32"/>
        <v>2.2414987140813122E-2</v>
      </c>
      <c r="AA43" s="25">
        <f t="shared" si="33"/>
        <v>0</v>
      </c>
      <c r="AB43" s="422">
        <v>6577353272.25</v>
      </c>
      <c r="AC43" s="369">
        <v>100</v>
      </c>
      <c r="AD43" s="25">
        <f t="shared" si="34"/>
        <v>-6.3129432977241398E-2</v>
      </c>
      <c r="AE43" s="25">
        <f t="shared" si="35"/>
        <v>0</v>
      </c>
      <c r="AF43" s="422">
        <v>6753070659.0600004</v>
      </c>
      <c r="AG43" s="369">
        <v>100</v>
      </c>
      <c r="AH43" s="25">
        <f t="shared" si="36"/>
        <v>2.6715516034596466E-2</v>
      </c>
      <c r="AI43" s="25">
        <f t="shared" si="37"/>
        <v>0</v>
      </c>
      <c r="AJ43" s="26">
        <f t="shared" si="16"/>
        <v>1.9013931135787396E-2</v>
      </c>
      <c r="AK43" s="26">
        <f t="shared" si="17"/>
        <v>0</v>
      </c>
      <c r="AL43" s="27">
        <f t="shared" si="18"/>
        <v>0.10183075058793174</v>
      </c>
      <c r="AM43" s="27">
        <f t="shared" si="19"/>
        <v>0</v>
      </c>
      <c r="AN43" s="28">
        <f t="shared" si="20"/>
        <v>4.8028569851981923E-2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302543219.44</v>
      </c>
      <c r="C44" s="77">
        <v>1</v>
      </c>
      <c r="D44" s="71">
        <v>302543219.44</v>
      </c>
      <c r="E44" s="77">
        <v>1</v>
      </c>
      <c r="F44" s="25">
        <f t="shared" si="22"/>
        <v>0</v>
      </c>
      <c r="G44" s="25">
        <f t="shared" si="23"/>
        <v>0</v>
      </c>
      <c r="H44" s="71">
        <v>281380280.17000002</v>
      </c>
      <c r="I44" s="77">
        <v>1</v>
      </c>
      <c r="J44" s="25">
        <f t="shared" si="24"/>
        <v>-6.9950135749768438E-2</v>
      </c>
      <c r="K44" s="25">
        <f t="shared" si="25"/>
        <v>0</v>
      </c>
      <c r="L44" s="71">
        <v>281747213.25</v>
      </c>
      <c r="M44" s="77">
        <v>1</v>
      </c>
      <c r="N44" s="25">
        <f t="shared" si="26"/>
        <v>1.3040468926191107E-3</v>
      </c>
      <c r="O44" s="25">
        <f t="shared" si="27"/>
        <v>0</v>
      </c>
      <c r="P44" s="71">
        <v>284543772.74000001</v>
      </c>
      <c r="Q44" s="77">
        <v>1</v>
      </c>
      <c r="R44" s="25">
        <f t="shared" si="28"/>
        <v>9.9257751576004617E-3</v>
      </c>
      <c r="S44" s="25">
        <f t="shared" si="29"/>
        <v>0</v>
      </c>
      <c r="T44" s="71">
        <v>262213718.47</v>
      </c>
      <c r="U44" s="77">
        <v>1</v>
      </c>
      <c r="V44" s="25">
        <f t="shared" si="30"/>
        <v>-7.8476692900265821E-2</v>
      </c>
      <c r="W44" s="25">
        <f t="shared" si="31"/>
        <v>0</v>
      </c>
      <c r="X44" s="411">
        <v>262122549.03999999</v>
      </c>
      <c r="Y44" s="369">
        <v>1</v>
      </c>
      <c r="Z44" s="25">
        <f t="shared" si="32"/>
        <v>-3.4769130513832321E-4</v>
      </c>
      <c r="AA44" s="25">
        <f t="shared" si="33"/>
        <v>0</v>
      </c>
      <c r="AB44" s="411">
        <v>283569794.93000001</v>
      </c>
      <c r="AC44" s="369">
        <v>1</v>
      </c>
      <c r="AD44" s="25">
        <f t="shared" si="34"/>
        <v>8.1821445612171112E-2</v>
      </c>
      <c r="AE44" s="25">
        <f t="shared" si="35"/>
        <v>0</v>
      </c>
      <c r="AF44" s="411">
        <v>282691326.04000002</v>
      </c>
      <c r="AG44" s="369">
        <v>1</v>
      </c>
      <c r="AH44" s="25">
        <f t="shared" si="36"/>
        <v>-3.0978930256547184E-3</v>
      </c>
      <c r="AI44" s="25">
        <f t="shared" si="37"/>
        <v>0</v>
      </c>
      <c r="AJ44" s="26">
        <f t="shared" si="16"/>
        <v>-7.3526431648045787E-3</v>
      </c>
      <c r="AK44" s="26">
        <f t="shared" si="17"/>
        <v>0</v>
      </c>
      <c r="AL44" s="27">
        <f t="shared" si="18"/>
        <v>-6.5616718949263977E-2</v>
      </c>
      <c r="AM44" s="27">
        <f t="shared" si="19"/>
        <v>0</v>
      </c>
      <c r="AN44" s="28">
        <f t="shared" si="20"/>
        <v>4.9891038804846681E-2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453219418.74000001</v>
      </c>
      <c r="C45" s="77">
        <v>100</v>
      </c>
      <c r="D45" s="71">
        <v>481636373.80000001</v>
      </c>
      <c r="E45" s="77">
        <v>100</v>
      </c>
      <c r="F45" s="25">
        <f t="shared" si="22"/>
        <v>6.2700215138623741E-2</v>
      </c>
      <c r="G45" s="25">
        <f t="shared" si="23"/>
        <v>0</v>
      </c>
      <c r="H45" s="71">
        <v>484927940.67000002</v>
      </c>
      <c r="I45" s="77">
        <v>100</v>
      </c>
      <c r="J45" s="25">
        <f t="shared" si="24"/>
        <v>6.8341326549535711E-3</v>
      </c>
      <c r="K45" s="25">
        <f t="shared" si="25"/>
        <v>0</v>
      </c>
      <c r="L45" s="71">
        <v>484376186.45999998</v>
      </c>
      <c r="M45" s="77">
        <v>100</v>
      </c>
      <c r="N45" s="25">
        <f t="shared" si="26"/>
        <v>-1.1378065970744182E-3</v>
      </c>
      <c r="O45" s="25">
        <f t="shared" si="27"/>
        <v>0</v>
      </c>
      <c r="P45" s="71">
        <v>480900839.47000003</v>
      </c>
      <c r="Q45" s="77">
        <v>100</v>
      </c>
      <c r="R45" s="25">
        <f t="shared" si="28"/>
        <v>-7.1748923401851548E-3</v>
      </c>
      <c r="S45" s="25">
        <f t="shared" si="29"/>
        <v>0</v>
      </c>
      <c r="T45" s="71">
        <v>468098892.68000001</v>
      </c>
      <c r="U45" s="77">
        <v>100</v>
      </c>
      <c r="V45" s="25">
        <f t="shared" si="30"/>
        <v>-2.6620761993489186E-2</v>
      </c>
      <c r="W45" s="25">
        <f t="shared" si="31"/>
        <v>0</v>
      </c>
      <c r="X45" s="422">
        <v>468063107.89999998</v>
      </c>
      <c r="Y45" s="369">
        <v>100</v>
      </c>
      <c r="Z45" s="25">
        <f t="shared" si="32"/>
        <v>-7.6447051167228571E-5</v>
      </c>
      <c r="AA45" s="25">
        <f t="shared" si="33"/>
        <v>0</v>
      </c>
      <c r="AB45" s="422">
        <v>466186787.36000001</v>
      </c>
      <c r="AC45" s="369">
        <v>100</v>
      </c>
      <c r="AD45" s="25">
        <f t="shared" si="34"/>
        <v>-4.0086913673205602E-3</v>
      </c>
      <c r="AE45" s="25">
        <f t="shared" si="35"/>
        <v>0</v>
      </c>
      <c r="AF45" s="422">
        <v>448149438.24000001</v>
      </c>
      <c r="AG45" s="369">
        <v>100</v>
      </c>
      <c r="AH45" s="25">
        <f t="shared" si="36"/>
        <v>-3.869124910670442E-2</v>
      </c>
      <c r="AI45" s="25">
        <f t="shared" si="37"/>
        <v>0</v>
      </c>
      <c r="AJ45" s="26">
        <f t="shared" si="16"/>
        <v>-1.0219375827954578E-3</v>
      </c>
      <c r="AK45" s="26">
        <f t="shared" si="17"/>
        <v>0</v>
      </c>
      <c r="AL45" s="27">
        <f t="shared" si="18"/>
        <v>-6.9527422307820719E-2</v>
      </c>
      <c r="AM45" s="27">
        <f t="shared" si="19"/>
        <v>0</v>
      </c>
      <c r="AN45" s="28">
        <f t="shared" si="20"/>
        <v>2.9866833868540242E-2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158545427.56</v>
      </c>
      <c r="C46" s="77">
        <v>1</v>
      </c>
      <c r="D46" s="71">
        <v>161474682.47999999</v>
      </c>
      <c r="E46" s="77">
        <v>1</v>
      </c>
      <c r="F46" s="25">
        <f t="shared" si="22"/>
        <v>1.8475808259380035E-2</v>
      </c>
      <c r="G46" s="25">
        <f t="shared" si="23"/>
        <v>0</v>
      </c>
      <c r="H46" s="71">
        <v>168939514.84</v>
      </c>
      <c r="I46" s="77">
        <v>1</v>
      </c>
      <c r="J46" s="25">
        <f t="shared" si="24"/>
        <v>4.6229119298157449E-2</v>
      </c>
      <c r="K46" s="25">
        <f t="shared" si="25"/>
        <v>0</v>
      </c>
      <c r="L46" s="71">
        <v>206662285.94</v>
      </c>
      <c r="M46" s="77">
        <v>1</v>
      </c>
      <c r="N46" s="25">
        <f t="shared" si="26"/>
        <v>0.22329157944916941</v>
      </c>
      <c r="O46" s="25">
        <f t="shared" si="27"/>
        <v>0</v>
      </c>
      <c r="P46" s="71">
        <v>223195639.18000001</v>
      </c>
      <c r="Q46" s="77">
        <v>1</v>
      </c>
      <c r="R46" s="25">
        <f t="shared" si="28"/>
        <v>8.000179212572979E-2</v>
      </c>
      <c r="S46" s="25">
        <f t="shared" si="29"/>
        <v>0</v>
      </c>
      <c r="T46" s="71">
        <v>238518340.03</v>
      </c>
      <c r="U46" s="77">
        <v>1</v>
      </c>
      <c r="V46" s="25">
        <f t="shared" si="30"/>
        <v>6.8651434706762951E-2</v>
      </c>
      <c r="W46" s="25">
        <f t="shared" si="31"/>
        <v>0</v>
      </c>
      <c r="X46" s="422">
        <v>250409432.31</v>
      </c>
      <c r="Y46" s="369">
        <v>1</v>
      </c>
      <c r="Z46" s="25">
        <f t="shared" si="32"/>
        <v>4.9853995623583419E-2</v>
      </c>
      <c r="AA46" s="25">
        <f t="shared" si="33"/>
        <v>0</v>
      </c>
      <c r="AB46" s="422">
        <v>258033206.72</v>
      </c>
      <c r="AC46" s="369">
        <v>1</v>
      </c>
      <c r="AD46" s="25">
        <f t="shared" si="34"/>
        <v>3.0445236585824664E-2</v>
      </c>
      <c r="AE46" s="25">
        <f t="shared" si="35"/>
        <v>0</v>
      </c>
      <c r="AF46" s="422">
        <v>309336778.13999999</v>
      </c>
      <c r="AG46" s="369">
        <v>1</v>
      </c>
      <c r="AH46" s="25">
        <f t="shared" si="36"/>
        <v>0.1988254615448434</v>
      </c>
      <c r="AI46" s="25">
        <f t="shared" si="37"/>
        <v>0</v>
      </c>
      <c r="AJ46" s="26">
        <f t="shared" si="16"/>
        <v>8.9471803449181375E-2</v>
      </c>
      <c r="AK46" s="26">
        <f t="shared" si="17"/>
        <v>0</v>
      </c>
      <c r="AL46" s="27">
        <f t="shared" si="18"/>
        <v>0.91569832117994088</v>
      </c>
      <c r="AM46" s="27">
        <f t="shared" si="19"/>
        <v>0</v>
      </c>
      <c r="AN46" s="28">
        <f t="shared" si="20"/>
        <v>7.7784676433254193E-2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1604753604.55</v>
      </c>
      <c r="C47" s="77">
        <v>1</v>
      </c>
      <c r="D47" s="71">
        <v>1634533525.49</v>
      </c>
      <c r="E47" s="77">
        <v>1</v>
      </c>
      <c r="F47" s="25">
        <f t="shared" si="22"/>
        <v>1.85573167466733E-2</v>
      </c>
      <c r="G47" s="25">
        <f t="shared" si="23"/>
        <v>0</v>
      </c>
      <c r="H47" s="71">
        <v>1624398119.6700001</v>
      </c>
      <c r="I47" s="77">
        <v>1</v>
      </c>
      <c r="J47" s="25">
        <f t="shared" si="24"/>
        <v>-6.2007940870845973E-3</v>
      </c>
      <c r="K47" s="25">
        <f t="shared" si="25"/>
        <v>0</v>
      </c>
      <c r="L47" s="71">
        <v>1641488887.54</v>
      </c>
      <c r="M47" s="77">
        <v>1</v>
      </c>
      <c r="N47" s="25">
        <f t="shared" si="26"/>
        <v>1.0521292571719987E-2</v>
      </c>
      <c r="O47" s="25">
        <f t="shared" si="27"/>
        <v>0</v>
      </c>
      <c r="P47" s="71">
        <v>1539297673.24</v>
      </c>
      <c r="Q47" s="77">
        <v>1</v>
      </c>
      <c r="R47" s="25">
        <f t="shared" si="28"/>
        <v>-6.2255197141875107E-2</v>
      </c>
      <c r="S47" s="25">
        <f t="shared" si="29"/>
        <v>0</v>
      </c>
      <c r="T47" s="71">
        <v>1546802559.27</v>
      </c>
      <c r="U47" s="77">
        <v>1</v>
      </c>
      <c r="V47" s="25">
        <f t="shared" si="30"/>
        <v>4.8755261314747953E-3</v>
      </c>
      <c r="W47" s="25">
        <f t="shared" si="31"/>
        <v>0</v>
      </c>
      <c r="X47" s="422">
        <v>1691288043.22</v>
      </c>
      <c r="Y47" s="369">
        <v>1</v>
      </c>
      <c r="Z47" s="25">
        <f t="shared" si="32"/>
        <v>9.3409131685293245E-2</v>
      </c>
      <c r="AA47" s="25">
        <f t="shared" si="33"/>
        <v>0</v>
      </c>
      <c r="AB47" s="422">
        <v>1594426491.8699999</v>
      </c>
      <c r="AC47" s="369">
        <v>1</v>
      </c>
      <c r="AD47" s="25">
        <f t="shared" si="34"/>
        <v>-5.7270878096901762E-2</v>
      </c>
      <c r="AE47" s="25">
        <f t="shared" si="35"/>
        <v>0</v>
      </c>
      <c r="AF47" s="422">
        <v>1597598439.97</v>
      </c>
      <c r="AG47" s="369">
        <v>1</v>
      </c>
      <c r="AH47" s="25">
        <f t="shared" si="36"/>
        <v>1.9893975145131777E-3</v>
      </c>
      <c r="AI47" s="25">
        <f t="shared" si="37"/>
        <v>0</v>
      </c>
      <c r="AJ47" s="26">
        <f t="shared" si="16"/>
        <v>4.5322441547662984E-4</v>
      </c>
      <c r="AK47" s="26">
        <f t="shared" si="17"/>
        <v>0</v>
      </c>
      <c r="AL47" s="27">
        <f t="shared" si="18"/>
        <v>-2.259671333992834E-2</v>
      </c>
      <c r="AM47" s="27">
        <f t="shared" si="19"/>
        <v>0</v>
      </c>
      <c r="AN47" s="28">
        <f t="shared" si="20"/>
        <v>4.8403859851187864E-2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148960617.44999999</v>
      </c>
      <c r="C48" s="77">
        <v>1</v>
      </c>
      <c r="D48" s="71">
        <v>149965692</v>
      </c>
      <c r="E48" s="77">
        <v>1</v>
      </c>
      <c r="F48" s="25">
        <f t="shared" si="22"/>
        <v>6.7472501605155772E-3</v>
      </c>
      <c r="G48" s="25">
        <f t="shared" si="23"/>
        <v>0</v>
      </c>
      <c r="H48" s="71">
        <v>149860538.62</v>
      </c>
      <c r="I48" s="77">
        <v>1</v>
      </c>
      <c r="J48" s="25">
        <f t="shared" si="24"/>
        <v>-7.0118290788799369E-4</v>
      </c>
      <c r="K48" s="25">
        <f t="shared" si="25"/>
        <v>0</v>
      </c>
      <c r="L48" s="71">
        <v>149758209.40000001</v>
      </c>
      <c r="M48" s="77">
        <v>1</v>
      </c>
      <c r="N48" s="25">
        <f t="shared" si="26"/>
        <v>-6.8282965577398647E-4</v>
      </c>
      <c r="O48" s="25">
        <f t="shared" si="27"/>
        <v>0</v>
      </c>
      <c r="P48" s="71">
        <v>150618202.91</v>
      </c>
      <c r="Q48" s="77">
        <v>1</v>
      </c>
      <c r="R48" s="25">
        <f t="shared" si="28"/>
        <v>5.742546692067957E-3</v>
      </c>
      <c r="S48" s="25">
        <f t="shared" si="29"/>
        <v>0</v>
      </c>
      <c r="T48" s="71">
        <v>150618202.87</v>
      </c>
      <c r="U48" s="77">
        <v>1</v>
      </c>
      <c r="V48" s="25">
        <f t="shared" si="30"/>
        <v>-2.6557209475704089E-10</v>
      </c>
      <c r="W48" s="25">
        <f t="shared" si="31"/>
        <v>0</v>
      </c>
      <c r="X48" s="422">
        <v>150618202.81</v>
      </c>
      <c r="Y48" s="369">
        <v>1</v>
      </c>
      <c r="Z48" s="25">
        <f t="shared" si="32"/>
        <v>-3.9835824117468961E-10</v>
      </c>
      <c r="AA48" s="25">
        <f t="shared" si="33"/>
        <v>0</v>
      </c>
      <c r="AB48" s="422">
        <v>150503509.59999999</v>
      </c>
      <c r="AC48" s="369">
        <v>1</v>
      </c>
      <c r="AD48" s="25">
        <f t="shared" si="34"/>
        <v>-7.6148306021610237E-4</v>
      </c>
      <c r="AE48" s="25">
        <f t="shared" si="35"/>
        <v>0</v>
      </c>
      <c r="AF48" s="422">
        <v>143456859.34</v>
      </c>
      <c r="AG48" s="369">
        <v>1</v>
      </c>
      <c r="AH48" s="25">
        <f t="shared" si="36"/>
        <v>-4.6820504576459331E-2</v>
      </c>
      <c r="AI48" s="25">
        <f t="shared" si="37"/>
        <v>0</v>
      </c>
      <c r="AJ48" s="26">
        <f t="shared" si="16"/>
        <v>-4.5595255014605268E-3</v>
      </c>
      <c r="AK48" s="26">
        <f t="shared" si="17"/>
        <v>0</v>
      </c>
      <c r="AL48" s="27">
        <f t="shared" si="18"/>
        <v>-4.3402144671862659E-2</v>
      </c>
      <c r="AM48" s="27">
        <f t="shared" si="19"/>
        <v>0</v>
      </c>
      <c r="AN48" s="28">
        <f t="shared" si="20"/>
        <v>1.7344762337892304E-2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1074156715.8299999</v>
      </c>
      <c r="C49" s="77">
        <v>1</v>
      </c>
      <c r="D49" s="71">
        <v>1086012819.79</v>
      </c>
      <c r="E49" s="77">
        <v>1</v>
      </c>
      <c r="F49" s="25">
        <f t="shared" si="22"/>
        <v>1.1037592359918205E-2</v>
      </c>
      <c r="G49" s="25">
        <f t="shared" si="23"/>
        <v>0</v>
      </c>
      <c r="H49" s="71">
        <v>1086033773.78</v>
      </c>
      <c r="I49" s="77">
        <v>1</v>
      </c>
      <c r="J49" s="25">
        <f t="shared" si="24"/>
        <v>1.9294422329251478E-5</v>
      </c>
      <c r="K49" s="25">
        <f t="shared" si="25"/>
        <v>0</v>
      </c>
      <c r="L49" s="71">
        <v>1081091369.8800001</v>
      </c>
      <c r="M49" s="77">
        <v>1</v>
      </c>
      <c r="N49" s="25">
        <f t="shared" si="26"/>
        <v>-4.5508749537296151E-3</v>
      </c>
      <c r="O49" s="25">
        <f t="shared" si="27"/>
        <v>0</v>
      </c>
      <c r="P49" s="71">
        <v>1052683031.13</v>
      </c>
      <c r="Q49" s="77">
        <v>1</v>
      </c>
      <c r="R49" s="25">
        <f t="shared" si="28"/>
        <v>-2.6277463257479719E-2</v>
      </c>
      <c r="S49" s="25">
        <f t="shared" si="29"/>
        <v>0</v>
      </c>
      <c r="T49" s="71">
        <v>1005458100.85</v>
      </c>
      <c r="U49" s="77">
        <v>1</v>
      </c>
      <c r="V49" s="25">
        <f t="shared" si="30"/>
        <v>-4.4861490955455496E-2</v>
      </c>
      <c r="W49" s="25">
        <f t="shared" si="31"/>
        <v>0</v>
      </c>
      <c r="X49" s="422">
        <v>1003282109.12</v>
      </c>
      <c r="Y49" s="369">
        <v>1</v>
      </c>
      <c r="Z49" s="25">
        <f t="shared" si="32"/>
        <v>-2.1641794204656233E-3</v>
      </c>
      <c r="AA49" s="25">
        <f t="shared" si="33"/>
        <v>0</v>
      </c>
      <c r="AB49" s="422">
        <v>999180626.49000001</v>
      </c>
      <c r="AC49" s="369">
        <v>1</v>
      </c>
      <c r="AD49" s="25">
        <f t="shared" si="34"/>
        <v>-4.0880651540746524E-3</v>
      </c>
      <c r="AE49" s="25">
        <f t="shared" si="35"/>
        <v>0</v>
      </c>
      <c r="AF49" s="422">
        <v>1021387674.97</v>
      </c>
      <c r="AG49" s="369">
        <v>1</v>
      </c>
      <c r="AH49" s="25">
        <f t="shared" si="36"/>
        <v>2.2225259268697672E-2</v>
      </c>
      <c r="AI49" s="25">
        <f t="shared" si="37"/>
        <v>0</v>
      </c>
      <c r="AJ49" s="26">
        <f t="shared" si="16"/>
        <v>-6.0824909612824975E-3</v>
      </c>
      <c r="AK49" s="26">
        <f t="shared" si="17"/>
        <v>0</v>
      </c>
      <c r="AL49" s="27">
        <f t="shared" si="18"/>
        <v>-5.9506797380620577E-2</v>
      </c>
      <c r="AM49" s="27">
        <f t="shared" si="19"/>
        <v>0</v>
      </c>
      <c r="AN49" s="28">
        <f t="shared" si="20"/>
        <v>2.0924975694451304E-2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10093530.35</v>
      </c>
      <c r="C50" s="77">
        <v>100</v>
      </c>
      <c r="D50" s="71">
        <v>10099975.65</v>
      </c>
      <c r="E50" s="77">
        <v>100</v>
      </c>
      <c r="F50" s="25">
        <f t="shared" si="22"/>
        <v>6.3855754889573842E-4</v>
      </c>
      <c r="G50" s="25">
        <f t="shared" si="23"/>
        <v>0</v>
      </c>
      <c r="H50" s="71">
        <v>10099975.65</v>
      </c>
      <c r="I50" s="77">
        <v>100</v>
      </c>
      <c r="J50" s="25">
        <f t="shared" si="24"/>
        <v>0</v>
      </c>
      <c r="K50" s="25">
        <f t="shared" si="25"/>
        <v>0</v>
      </c>
      <c r="L50" s="71">
        <v>10106419.924070949</v>
      </c>
      <c r="M50" s="77">
        <v>100</v>
      </c>
      <c r="N50" s="25">
        <f t="shared" si="26"/>
        <v>6.3804847598304475E-4</v>
      </c>
      <c r="O50" s="25">
        <f t="shared" si="27"/>
        <v>0</v>
      </c>
      <c r="P50" s="71">
        <v>10128305.4</v>
      </c>
      <c r="Q50" s="77">
        <v>100</v>
      </c>
      <c r="R50" s="25">
        <f t="shared" si="28"/>
        <v>2.1655023335143578E-3</v>
      </c>
      <c r="S50" s="25">
        <f t="shared" si="29"/>
        <v>0</v>
      </c>
      <c r="T50" s="71">
        <v>16101573.66</v>
      </c>
      <c r="U50" s="77">
        <v>100</v>
      </c>
      <c r="V50" s="25">
        <f t="shared" si="30"/>
        <v>0.58975988816450964</v>
      </c>
      <c r="W50" s="25">
        <f t="shared" si="31"/>
        <v>0</v>
      </c>
      <c r="X50" s="422">
        <v>16119826.84</v>
      </c>
      <c r="Y50" s="369">
        <v>100</v>
      </c>
      <c r="Z50" s="25">
        <f t="shared" si="32"/>
        <v>1.1336270842485902E-3</v>
      </c>
      <c r="AA50" s="25">
        <f t="shared" si="33"/>
        <v>0</v>
      </c>
      <c r="AB50" s="422">
        <v>16119826.84</v>
      </c>
      <c r="AC50" s="369">
        <v>100</v>
      </c>
      <c r="AD50" s="25">
        <f t="shared" si="34"/>
        <v>0</v>
      </c>
      <c r="AE50" s="25">
        <f t="shared" si="35"/>
        <v>0</v>
      </c>
      <c r="AF50" s="422">
        <v>18675342.32</v>
      </c>
      <c r="AG50" s="369">
        <v>100</v>
      </c>
      <c r="AH50" s="25">
        <f t="shared" si="36"/>
        <v>0.15853243991794644</v>
      </c>
      <c r="AI50" s="25">
        <f t="shared" si="37"/>
        <v>0</v>
      </c>
      <c r="AJ50" s="26">
        <f t="shared" si="16"/>
        <v>9.4108507940637215E-2</v>
      </c>
      <c r="AK50" s="26">
        <f t="shared" si="17"/>
        <v>0</v>
      </c>
      <c r="AL50" s="27">
        <f t="shared" si="18"/>
        <v>0.84904825191335975</v>
      </c>
      <c r="AM50" s="27">
        <f t="shared" si="19"/>
        <v>0</v>
      </c>
      <c r="AN50" s="28">
        <f t="shared" si="20"/>
        <v>0.20774460949925028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1456844420.5799999</v>
      </c>
      <c r="C51" s="77">
        <v>100</v>
      </c>
      <c r="D51" s="71">
        <v>1468666749.5999999</v>
      </c>
      <c r="E51" s="77">
        <v>100</v>
      </c>
      <c r="F51" s="25">
        <f t="shared" si="22"/>
        <v>8.1150250864078319E-3</v>
      </c>
      <c r="G51" s="25">
        <f t="shared" si="23"/>
        <v>0</v>
      </c>
      <c r="H51" s="71">
        <v>1418808847.28</v>
      </c>
      <c r="I51" s="77">
        <v>100</v>
      </c>
      <c r="J51" s="25">
        <f t="shared" si="24"/>
        <v>-3.3947730030368717E-2</v>
      </c>
      <c r="K51" s="25">
        <f t="shared" si="25"/>
        <v>0</v>
      </c>
      <c r="L51" s="71">
        <v>1415664206.0699999</v>
      </c>
      <c r="M51" s="77">
        <v>100</v>
      </c>
      <c r="N51" s="25">
        <f t="shared" si="26"/>
        <v>-2.2163952642589124E-3</v>
      </c>
      <c r="O51" s="25">
        <f t="shared" si="27"/>
        <v>0</v>
      </c>
      <c r="P51" s="71">
        <v>1422188431.6099999</v>
      </c>
      <c r="Q51" s="77">
        <v>100</v>
      </c>
      <c r="R51" s="25">
        <f t="shared" si="28"/>
        <v>4.6085968070858751E-3</v>
      </c>
      <c r="S51" s="25">
        <f t="shared" si="29"/>
        <v>0</v>
      </c>
      <c r="T51" s="71">
        <v>1481943174.02</v>
      </c>
      <c r="U51" s="77">
        <v>100</v>
      </c>
      <c r="V51" s="25">
        <f t="shared" si="30"/>
        <v>4.2016051517416893E-2</v>
      </c>
      <c r="W51" s="25">
        <f t="shared" si="31"/>
        <v>0</v>
      </c>
      <c r="X51" s="422">
        <v>1468774486.1300001</v>
      </c>
      <c r="Y51" s="369">
        <v>100</v>
      </c>
      <c r="Z51" s="25">
        <f t="shared" si="32"/>
        <v>-8.8860950412003748E-3</v>
      </c>
      <c r="AA51" s="25">
        <f t="shared" si="33"/>
        <v>0</v>
      </c>
      <c r="AB51" s="422">
        <v>1484737901.8499999</v>
      </c>
      <c r="AC51" s="369">
        <v>100</v>
      </c>
      <c r="AD51" s="25">
        <f t="shared" si="34"/>
        <v>1.0868527381668366E-2</v>
      </c>
      <c r="AE51" s="25">
        <f t="shared" si="35"/>
        <v>0</v>
      </c>
      <c r="AF51" s="422">
        <v>1630297014.46</v>
      </c>
      <c r="AG51" s="369">
        <v>100</v>
      </c>
      <c r="AH51" s="25">
        <f t="shared" si="36"/>
        <v>9.8036907678204929E-2</v>
      </c>
      <c r="AI51" s="25">
        <f t="shared" si="37"/>
        <v>0</v>
      </c>
      <c r="AJ51" s="26">
        <f t="shared" si="16"/>
        <v>1.4824361016869486E-2</v>
      </c>
      <c r="AK51" s="26">
        <f t="shared" si="17"/>
        <v>0</v>
      </c>
      <c r="AL51" s="27">
        <f t="shared" si="18"/>
        <v>0.11005237566930762</v>
      </c>
      <c r="AM51" s="27">
        <f t="shared" si="19"/>
        <v>0</v>
      </c>
      <c r="AN51" s="28">
        <f t="shared" si="20"/>
        <v>3.9749270554212922E-2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560569590192.58362</v>
      </c>
      <c r="C52" s="99"/>
      <c r="D52" s="83">
        <f>SUM(D23:D51)</f>
        <v>551230671335.81995</v>
      </c>
      <c r="E52" s="99"/>
      <c r="F52" s="25">
        <f>((D52-B52)/B52)</f>
        <v>-1.6659695816812481E-2</v>
      </c>
      <c r="G52" s="25"/>
      <c r="H52" s="83">
        <f>SUM(H23:H51)</f>
        <v>547706145941.57227</v>
      </c>
      <c r="I52" s="99"/>
      <c r="J52" s="25">
        <f>((H52-D52)/D52)</f>
        <v>-6.3939210525179114E-3</v>
      </c>
      <c r="K52" s="25"/>
      <c r="L52" s="83">
        <f>SUM(L23:L51)</f>
        <v>546242323998.96411</v>
      </c>
      <c r="M52" s="99"/>
      <c r="N52" s="25">
        <f>((L52-H52)/H52)</f>
        <v>-2.6726410748808918E-3</v>
      </c>
      <c r="O52" s="25"/>
      <c r="P52" s="83">
        <f>SUM(P23:P51)</f>
        <v>545745234828.08026</v>
      </c>
      <c r="Q52" s="99"/>
      <c r="R52" s="25">
        <f>((P52-L52)/L52)</f>
        <v>-9.1001584652893497E-4</v>
      </c>
      <c r="S52" s="25"/>
      <c r="T52" s="83">
        <f>SUM(T23:T51)</f>
        <v>546588410559.36597</v>
      </c>
      <c r="U52" s="99"/>
      <c r="V52" s="25">
        <f>((T52-P52)/P52)</f>
        <v>1.5449987970143639E-3</v>
      </c>
      <c r="W52" s="25"/>
      <c r="X52" s="83">
        <f>SUM(X23:X51)</f>
        <v>560847618230.86023</v>
      </c>
      <c r="Y52" s="99"/>
      <c r="Z52" s="25">
        <f>((X52-T52)/T52)</f>
        <v>2.6087650956414753E-2</v>
      </c>
      <c r="AA52" s="25"/>
      <c r="AB52" s="83">
        <f>SUM(AB23:AB51)</f>
        <v>560416912387.12427</v>
      </c>
      <c r="AC52" s="99"/>
      <c r="AD52" s="25">
        <f>((AB52-X52)/X52)</f>
        <v>-7.6795519805287213E-4</v>
      </c>
      <c r="AE52" s="25"/>
      <c r="AF52" s="83">
        <f>SUM(AF23:AF51)</f>
        <v>567896466007.21826</v>
      </c>
      <c r="AG52" s="99"/>
      <c r="AH52" s="25">
        <f>((AF52-AB52)/AB52)</f>
        <v>1.3346409529709688E-2</v>
      </c>
      <c r="AI52" s="25"/>
      <c r="AJ52" s="26">
        <f t="shared" si="16"/>
        <v>1.6968537867932143E-3</v>
      </c>
      <c r="AK52" s="26"/>
      <c r="AL52" s="27">
        <f t="shared" si="18"/>
        <v>3.0233794195470672E-2</v>
      </c>
      <c r="AM52" s="27"/>
      <c r="AN52" s="28">
        <f t="shared" si="20"/>
        <v>1.2900904089736362E-2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214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57315009276.779999</v>
      </c>
      <c r="C55" s="80">
        <v>240.18</v>
      </c>
      <c r="D55" s="79">
        <v>56664229672.010002</v>
      </c>
      <c r="E55" s="80">
        <v>240.44</v>
      </c>
      <c r="F55" s="25">
        <f t="shared" ref="F55:F84" si="38">((D55-B55)/B55)</f>
        <v>-1.1354436001699239E-2</v>
      </c>
      <c r="G55" s="25">
        <f t="shared" ref="G55:G84" si="39">((E55-C55)/C55)</f>
        <v>1.0825214422516068E-3</v>
      </c>
      <c r="H55" s="79">
        <v>56311461774.07</v>
      </c>
      <c r="I55" s="80">
        <v>240.71</v>
      </c>
      <c r="J55" s="25">
        <f t="shared" ref="J55:J85" si="40">((H55-D55)/D55)</f>
        <v>-6.2255835821281181E-3</v>
      </c>
      <c r="K55" s="25">
        <f t="shared" ref="K55:K84" si="41">((I55-E55)/E55)</f>
        <v>1.1229412743304368E-3</v>
      </c>
      <c r="L55" s="79">
        <v>55823341448.089996</v>
      </c>
      <c r="M55" s="80">
        <v>240.98</v>
      </c>
      <c r="N55" s="25">
        <f t="shared" ref="N55:N85" si="42">((L55-H55)/H55)</f>
        <v>-8.6682233172780173E-3</v>
      </c>
      <c r="O55" s="25">
        <f t="shared" ref="O55:O84" si="43">((M55-I55)/I55)</f>
        <v>1.1216816916620905E-3</v>
      </c>
      <c r="P55" s="79">
        <v>54635501663.110001</v>
      </c>
      <c r="Q55" s="80">
        <v>241.14</v>
      </c>
      <c r="R55" s="25">
        <f t="shared" ref="R55:R85" si="44">((P55-L55)/L55)</f>
        <v>-2.1278550408605785E-2</v>
      </c>
      <c r="S55" s="25">
        <f t="shared" ref="S55:S84" si="45">((Q55-M55)/M55)</f>
        <v>6.6395551498048223E-4</v>
      </c>
      <c r="T55" s="79">
        <v>54462340378.57</v>
      </c>
      <c r="U55" s="80">
        <v>241.38</v>
      </c>
      <c r="V55" s="25">
        <f t="shared" ref="V55:V85" si="46">((T55-P55)/P55)</f>
        <v>-3.169391316432622E-3</v>
      </c>
      <c r="W55" s="25">
        <f t="shared" ref="W55:W84" si="47">((U55-Q55)/Q55)</f>
        <v>9.9527245583482253E-4</v>
      </c>
      <c r="X55" s="430">
        <v>54275846054.169998</v>
      </c>
      <c r="Y55" s="431">
        <v>241.53</v>
      </c>
      <c r="Z55" s="25">
        <f t="shared" ref="Z55:Z85" si="48">((X55-T55)/T55)</f>
        <v>-3.4242803945565264E-3</v>
      </c>
      <c r="AA55" s="25">
        <f t="shared" ref="AA55:AA84" si="49">((Y55-U55)/U55)</f>
        <v>6.2142679592346376E-4</v>
      </c>
      <c r="AB55" s="430">
        <v>53930957043.910004</v>
      </c>
      <c r="AC55" s="431">
        <v>241.67</v>
      </c>
      <c r="AD55" s="25">
        <f t="shared" ref="AD55:AD82" si="50">((AB55-X55)/X55)</f>
        <v>-6.3543737285233302E-3</v>
      </c>
      <c r="AE55" s="25">
        <f t="shared" ref="AE55:AE84" si="51">((AC55-Y55)/Y55)</f>
        <v>5.7963814018956801E-4</v>
      </c>
      <c r="AF55" s="430">
        <v>53625862517.559998</v>
      </c>
      <c r="AG55" s="431">
        <v>241.98</v>
      </c>
      <c r="AH55" s="25">
        <f t="shared" ref="AH55:AH83" si="52">((AF55-AB55)/AB55)</f>
        <v>-5.6571316934279775E-3</v>
      </c>
      <c r="AI55" s="25">
        <f t="shared" ref="AI55:AI84" si="53">((AG55-AC55)/AC55)</f>
        <v>1.2827409277113514E-3</v>
      </c>
      <c r="AJ55" s="26">
        <f t="shared" si="16"/>
        <v>-8.2664963053314527E-3</v>
      </c>
      <c r="AK55" s="26">
        <f t="shared" si="17"/>
        <v>9.337722803604777E-4</v>
      </c>
      <c r="AL55" s="27">
        <f t="shared" si="18"/>
        <v>-5.3620549896063331E-2</v>
      </c>
      <c r="AM55" s="27">
        <f t="shared" si="19"/>
        <v>6.4049243054399938E-3</v>
      </c>
      <c r="AN55" s="28">
        <f t="shared" si="20"/>
        <v>5.8927093394151751E-3</v>
      </c>
      <c r="AO55" s="86">
        <f t="shared" si="21"/>
        <v>2.7112314926690153E-4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1374910362.8499999</v>
      </c>
      <c r="C56" s="80">
        <v>308.7987</v>
      </c>
      <c r="D56" s="79">
        <v>1373668568.6900001</v>
      </c>
      <c r="E56" s="80">
        <v>390.411</v>
      </c>
      <c r="F56" s="25">
        <f t="shared" si="38"/>
        <v>-9.0318190447396076E-4</v>
      </c>
      <c r="G56" s="25">
        <f t="shared" si="39"/>
        <v>0.26428964888777057</v>
      </c>
      <c r="H56" s="79">
        <v>1367273359.9000001</v>
      </c>
      <c r="I56" s="80">
        <v>308.59609999999998</v>
      </c>
      <c r="J56" s="25">
        <f t="shared" si="40"/>
        <v>-4.6555689893223347E-3</v>
      </c>
      <c r="K56" s="25">
        <f t="shared" si="41"/>
        <v>-0.20956094987077725</v>
      </c>
      <c r="L56" s="79">
        <v>1370151540.46</v>
      </c>
      <c r="M56" s="80">
        <v>309.24579999999997</v>
      </c>
      <c r="N56" s="25">
        <f t="shared" si="42"/>
        <v>2.1050512972844346E-3</v>
      </c>
      <c r="O56" s="25">
        <f t="shared" si="43"/>
        <v>2.1053409294543766E-3</v>
      </c>
      <c r="P56" s="79">
        <v>1379946637.6300001</v>
      </c>
      <c r="Q56" s="80">
        <v>311.45650000000001</v>
      </c>
      <c r="R56" s="25">
        <f t="shared" si="44"/>
        <v>7.1489151971551815E-3</v>
      </c>
      <c r="S56" s="25">
        <f t="shared" si="45"/>
        <v>7.1486823749911284E-3</v>
      </c>
      <c r="T56" s="79">
        <v>1382725997.51</v>
      </c>
      <c r="U56" s="80">
        <v>312.0838</v>
      </c>
      <c r="V56" s="25">
        <f t="shared" si="46"/>
        <v>2.0141067808051687E-3</v>
      </c>
      <c r="W56" s="25">
        <f t="shared" si="47"/>
        <v>2.0140854340814562E-3</v>
      </c>
      <c r="X56" s="430">
        <v>1385476803.9000001</v>
      </c>
      <c r="Y56" s="431">
        <v>312.7047</v>
      </c>
      <c r="Z56" s="25">
        <f t="shared" si="48"/>
        <v>1.9894081654309903E-3</v>
      </c>
      <c r="AA56" s="25">
        <f t="shared" si="49"/>
        <v>1.989529735282658E-3</v>
      </c>
      <c r="AB56" s="430">
        <v>1388288221.8900001</v>
      </c>
      <c r="AC56" s="431">
        <v>313.33920000000001</v>
      </c>
      <c r="AD56" s="25">
        <f t="shared" si="50"/>
        <v>2.0292061058590845E-3</v>
      </c>
      <c r="AE56" s="25">
        <f t="shared" si="51"/>
        <v>2.0290708774124686E-3</v>
      </c>
      <c r="AF56" s="430">
        <v>1391069158.3</v>
      </c>
      <c r="AG56" s="431">
        <v>313.96690000000001</v>
      </c>
      <c r="AH56" s="25">
        <f t="shared" si="52"/>
        <v>2.0031405338971409E-3</v>
      </c>
      <c r="AI56" s="25">
        <f t="shared" si="53"/>
        <v>2.0032603644868064E-3</v>
      </c>
      <c r="AJ56" s="26">
        <f t="shared" si="16"/>
        <v>1.4663846483294631E-3</v>
      </c>
      <c r="AK56" s="26">
        <f t="shared" si="17"/>
        <v>9.0023335915877765E-3</v>
      </c>
      <c r="AL56" s="27">
        <f t="shared" si="18"/>
        <v>1.2667240123717746E-2</v>
      </c>
      <c r="AM56" s="27">
        <f t="shared" si="19"/>
        <v>-0.19580416535394748</v>
      </c>
      <c r="AN56" s="28">
        <f t="shared" si="20"/>
        <v>3.315992385915349E-3</v>
      </c>
      <c r="AO56" s="86">
        <f t="shared" si="21"/>
        <v>0.12716027861873166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237</v>
      </c>
      <c r="B57" s="79">
        <v>66520264667.830002</v>
      </c>
      <c r="C57" s="79">
        <v>1481.56</v>
      </c>
      <c r="D57" s="79">
        <v>67142098294.830002</v>
      </c>
      <c r="E57" s="331">
        <v>1484.68</v>
      </c>
      <c r="F57" s="25">
        <f t="shared" si="38"/>
        <v>9.3480329656704785E-3</v>
      </c>
      <c r="G57" s="25">
        <f t="shared" si="39"/>
        <v>2.1058883879155202E-3</v>
      </c>
      <c r="H57" s="79">
        <v>67784912805.919998</v>
      </c>
      <c r="I57" s="79">
        <v>1487.62</v>
      </c>
      <c r="J57" s="25">
        <f t="shared" si="40"/>
        <v>9.5739413485010725E-3</v>
      </c>
      <c r="K57" s="25">
        <f t="shared" si="41"/>
        <v>1.9802246948836294E-3</v>
      </c>
      <c r="L57" s="79">
        <v>68680648431.790001</v>
      </c>
      <c r="M57" s="79">
        <v>1490.89</v>
      </c>
      <c r="N57" s="25">
        <f t="shared" si="42"/>
        <v>1.3214380439415032E-2</v>
      </c>
      <c r="O57" s="25">
        <f t="shared" si="43"/>
        <v>2.1981419986288227E-3</v>
      </c>
      <c r="P57" s="79">
        <v>69089165732.119995</v>
      </c>
      <c r="Q57" s="79">
        <v>1494.01</v>
      </c>
      <c r="R57" s="25">
        <f t="shared" si="44"/>
        <v>5.9480699390267412E-3</v>
      </c>
      <c r="S57" s="25">
        <f t="shared" si="45"/>
        <v>2.0927097237219989E-3</v>
      </c>
      <c r="T57" s="79">
        <v>68562601685.199997</v>
      </c>
      <c r="U57" s="79">
        <v>1497.1</v>
      </c>
      <c r="V57" s="25">
        <f t="shared" si="46"/>
        <v>-7.6215140440637156E-3</v>
      </c>
      <c r="W57" s="25">
        <f t="shared" si="47"/>
        <v>2.0682592485993523E-3</v>
      </c>
      <c r="X57" s="430">
        <v>68499599738.559998</v>
      </c>
      <c r="Y57" s="430">
        <v>1500.32</v>
      </c>
      <c r="Z57" s="25">
        <f t="shared" si="48"/>
        <v>-9.188966738640996E-4</v>
      </c>
      <c r="AA57" s="25">
        <f t="shared" si="49"/>
        <v>2.1508249281945277E-3</v>
      </c>
      <c r="AB57" s="430">
        <v>67943264381.639999</v>
      </c>
      <c r="AC57" s="430">
        <v>1503.58</v>
      </c>
      <c r="AD57" s="25">
        <f t="shared" si="50"/>
        <v>-8.1217314997947977E-3</v>
      </c>
      <c r="AE57" s="25">
        <f t="shared" si="51"/>
        <v>2.172869787778601E-3</v>
      </c>
      <c r="AF57" s="430">
        <v>68168966066.370003</v>
      </c>
      <c r="AG57" s="430">
        <v>1506.75</v>
      </c>
      <c r="AH57" s="25">
        <f t="shared" si="52"/>
        <v>3.3219140526164312E-3</v>
      </c>
      <c r="AI57" s="25">
        <f t="shared" si="53"/>
        <v>2.1083015203714286E-3</v>
      </c>
      <c r="AJ57" s="26">
        <f t="shared" si="16"/>
        <v>3.0930245659383927E-3</v>
      </c>
      <c r="AK57" s="26">
        <f t="shared" si="17"/>
        <v>2.1096525362617352E-3</v>
      </c>
      <c r="AL57" s="27">
        <f t="shared" si="18"/>
        <v>1.5293948172886795E-2</v>
      </c>
      <c r="AM57" s="27">
        <f t="shared" si="19"/>
        <v>1.4865156127919778E-2</v>
      </c>
      <c r="AN57" s="28">
        <f t="shared" si="20"/>
        <v>8.0039323807898164E-3</v>
      </c>
      <c r="AO57" s="86">
        <f t="shared" si="21"/>
        <v>6.7918012588279725E-5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654223163.09000003</v>
      </c>
      <c r="C58" s="331">
        <v>1.0270999999999999</v>
      </c>
      <c r="D58" s="79">
        <v>652813097.63999999</v>
      </c>
      <c r="E58" s="331">
        <v>1.0288999999999999</v>
      </c>
      <c r="F58" s="25">
        <f t="shared" si="38"/>
        <v>-2.1553279210416278E-3</v>
      </c>
      <c r="G58" s="25">
        <f t="shared" si="39"/>
        <v>1.7525070587090098E-3</v>
      </c>
      <c r="H58" s="79">
        <v>653897356.12</v>
      </c>
      <c r="I58" s="331">
        <v>1.03</v>
      </c>
      <c r="J58" s="25">
        <f t="shared" si="40"/>
        <v>1.6609018475881496E-3</v>
      </c>
      <c r="K58" s="25">
        <f t="shared" si="41"/>
        <v>1.0691029254544669E-3</v>
      </c>
      <c r="L58" s="79">
        <v>654971032.67999995</v>
      </c>
      <c r="M58" s="331">
        <v>1.0323</v>
      </c>
      <c r="N58" s="25">
        <f t="shared" si="42"/>
        <v>1.6419649811260392E-3</v>
      </c>
      <c r="O58" s="25">
        <f t="shared" si="43"/>
        <v>2.2330097087378338E-3</v>
      </c>
      <c r="P58" s="79">
        <v>656261062.38999999</v>
      </c>
      <c r="Q58" s="331">
        <v>1.0346</v>
      </c>
      <c r="R58" s="25">
        <f t="shared" si="44"/>
        <v>1.9695981129448049E-3</v>
      </c>
      <c r="S58" s="25">
        <f t="shared" si="45"/>
        <v>2.2280344860989721E-3</v>
      </c>
      <c r="T58" s="79">
        <v>656849542.96000004</v>
      </c>
      <c r="U58" s="331">
        <v>1.0355000000000001</v>
      </c>
      <c r="V58" s="25">
        <f t="shared" si="46"/>
        <v>8.9671718120361797E-4</v>
      </c>
      <c r="W58" s="25">
        <f t="shared" si="47"/>
        <v>8.6990141117351924E-4</v>
      </c>
      <c r="X58" s="430">
        <v>657887666.16999996</v>
      </c>
      <c r="Y58" s="384">
        <v>1.04</v>
      </c>
      <c r="Z58" s="25">
        <f t="shared" si="48"/>
        <v>1.5804581446791648E-3</v>
      </c>
      <c r="AA58" s="25">
        <f t="shared" si="49"/>
        <v>4.3457267020762412E-3</v>
      </c>
      <c r="AB58" s="430">
        <v>657887666.16999996</v>
      </c>
      <c r="AC58" s="384">
        <v>1.04</v>
      </c>
      <c r="AD58" s="25">
        <f t="shared" si="50"/>
        <v>0</v>
      </c>
      <c r="AE58" s="25">
        <f t="shared" si="51"/>
        <v>0</v>
      </c>
      <c r="AF58" s="430">
        <v>659724945.83000004</v>
      </c>
      <c r="AG58" s="384">
        <v>1.04</v>
      </c>
      <c r="AH58" s="25">
        <f t="shared" si="52"/>
        <v>2.7926950974717433E-3</v>
      </c>
      <c r="AI58" s="25">
        <f t="shared" si="53"/>
        <v>0</v>
      </c>
      <c r="AJ58" s="26">
        <f t="shared" si="16"/>
        <v>1.0483759304964865E-3</v>
      </c>
      <c r="AK58" s="26">
        <f t="shared" si="17"/>
        <v>1.5622852865312554E-3</v>
      </c>
      <c r="AL58" s="27">
        <f t="shared" si="18"/>
        <v>1.0587790310867295E-2</v>
      </c>
      <c r="AM58" s="27">
        <f t="shared" si="19"/>
        <v>1.0788220429585101E-2</v>
      </c>
      <c r="AN58" s="28">
        <f t="shared" si="20"/>
        <v>1.5253925932474616E-3</v>
      </c>
      <c r="AO58" s="86">
        <f t="shared" si="21"/>
        <v>1.4283316235988502E-3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2800679579.5599999</v>
      </c>
      <c r="C59" s="79">
        <v>3592.6631433335997</v>
      </c>
      <c r="D59" s="79">
        <v>2809133416.98</v>
      </c>
      <c r="E59" s="79">
        <v>3596.47</v>
      </c>
      <c r="F59" s="25">
        <f t="shared" si="38"/>
        <v>3.0184950401674349E-3</v>
      </c>
      <c r="G59" s="25">
        <f t="shared" si="39"/>
        <v>1.0596197067526238E-3</v>
      </c>
      <c r="H59" s="79">
        <v>2812652154.1900001</v>
      </c>
      <c r="I59" s="79">
        <v>3600.31</v>
      </c>
      <c r="J59" s="25">
        <f t="shared" si="40"/>
        <v>1.2526059420071647E-3</v>
      </c>
      <c r="K59" s="25">
        <f t="shared" si="41"/>
        <v>1.0677136191877439E-3</v>
      </c>
      <c r="L59" s="79">
        <v>2793843600.5300002</v>
      </c>
      <c r="M59" s="79">
        <v>3604.22</v>
      </c>
      <c r="N59" s="25">
        <f t="shared" si="42"/>
        <v>-6.6871239772685002E-3</v>
      </c>
      <c r="O59" s="25">
        <f t="shared" si="43"/>
        <v>1.0860175929294574E-3</v>
      </c>
      <c r="P59" s="79">
        <v>2795125637.3600001</v>
      </c>
      <c r="Q59" s="79">
        <v>3608.1109289808533</v>
      </c>
      <c r="R59" s="25">
        <f t="shared" si="44"/>
        <v>4.5887924068359359E-4</v>
      </c>
      <c r="S59" s="25">
        <f t="shared" si="45"/>
        <v>1.0795481354782615E-3</v>
      </c>
      <c r="T59" s="79">
        <v>2791028618.9000001</v>
      </c>
      <c r="U59" s="79">
        <v>3612.3153649699984</v>
      </c>
      <c r="V59" s="25">
        <f t="shared" si="46"/>
        <v>-1.4657725596441088E-3</v>
      </c>
      <c r="W59" s="25">
        <f t="shared" si="47"/>
        <v>1.1652734829670972E-3</v>
      </c>
      <c r="X59" s="430">
        <v>2792750147.5100002</v>
      </c>
      <c r="Y59" s="430">
        <v>3616.82</v>
      </c>
      <c r="Z59" s="25">
        <f t="shared" si="48"/>
        <v>6.1680793895930108E-4</v>
      </c>
      <c r="AA59" s="25">
        <f t="shared" si="49"/>
        <v>1.247021529095965E-3</v>
      </c>
      <c r="AB59" s="430">
        <v>2797188260.4200001</v>
      </c>
      <c r="AC59" s="430">
        <v>3622.11</v>
      </c>
      <c r="AD59" s="25">
        <f t="shared" si="50"/>
        <v>1.5891550176648788E-3</v>
      </c>
      <c r="AE59" s="25">
        <f t="shared" si="51"/>
        <v>1.4626108017540169E-3</v>
      </c>
      <c r="AF59" s="430">
        <v>2800875384.8299999</v>
      </c>
      <c r="AG59" s="430">
        <v>3627.3881189006206</v>
      </c>
      <c r="AH59" s="25">
        <f t="shared" si="52"/>
        <v>1.3181538268883706E-3</v>
      </c>
      <c r="AI59" s="25">
        <f t="shared" si="53"/>
        <v>1.4571945359529346E-3</v>
      </c>
      <c r="AJ59" s="26">
        <f t="shared" si="16"/>
        <v>1.2650058682266792E-5</v>
      </c>
      <c r="AK59" s="26">
        <f t="shared" si="17"/>
        <v>1.2031249255147626E-3</v>
      </c>
      <c r="AL59" s="27">
        <f t="shared" si="18"/>
        <v>-2.9397080608859131E-3</v>
      </c>
      <c r="AM59" s="27">
        <f t="shared" si="19"/>
        <v>8.5967959973587468E-3</v>
      </c>
      <c r="AN59" s="28">
        <f t="shared" si="20"/>
        <v>2.9856594250841843E-3</v>
      </c>
      <c r="AO59" s="86">
        <f t="shared" si="21"/>
        <v>1.7036064707340816E-4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107227792687.41</v>
      </c>
      <c r="C60" s="79">
        <v>1.8998999999999999</v>
      </c>
      <c r="D60" s="79">
        <v>106456262018.63</v>
      </c>
      <c r="E60" s="79">
        <v>1.9019999999999999</v>
      </c>
      <c r="F60" s="25">
        <f t="shared" si="38"/>
        <v>-7.195249006282929E-3</v>
      </c>
      <c r="G60" s="25">
        <f t="shared" si="39"/>
        <v>1.1053213327017163E-3</v>
      </c>
      <c r="H60" s="79">
        <v>106426317420.66</v>
      </c>
      <c r="I60" s="79">
        <v>1.9041999999999999</v>
      </c>
      <c r="J60" s="25">
        <f t="shared" si="40"/>
        <v>-2.8128545378345964E-4</v>
      </c>
      <c r="K60" s="25">
        <f t="shared" si="41"/>
        <v>1.1566771819137645E-3</v>
      </c>
      <c r="L60" s="79">
        <v>106381427444.73</v>
      </c>
      <c r="M60" s="79">
        <v>1.9064000000000001</v>
      </c>
      <c r="N60" s="25">
        <f t="shared" si="42"/>
        <v>-4.2179394174258697E-4</v>
      </c>
      <c r="O60" s="25">
        <f t="shared" si="43"/>
        <v>1.1553408255436414E-3</v>
      </c>
      <c r="P60" s="79">
        <v>106298910332.57001</v>
      </c>
      <c r="Q60" s="79">
        <v>1.9085000000000001</v>
      </c>
      <c r="R60" s="25">
        <f t="shared" si="44"/>
        <v>-7.7567216517055858E-4</v>
      </c>
      <c r="S60" s="25">
        <f t="shared" si="45"/>
        <v>1.1015526647083459E-3</v>
      </c>
      <c r="T60" s="79">
        <v>106363165651.66</v>
      </c>
      <c r="U60" s="79">
        <v>1.9106000000000001</v>
      </c>
      <c r="V60" s="25">
        <f t="shared" si="46"/>
        <v>6.0447768362784896E-4</v>
      </c>
      <c r="W60" s="25">
        <f t="shared" si="47"/>
        <v>1.1003405816085883E-3</v>
      </c>
      <c r="X60" s="430">
        <v>106309368503.03</v>
      </c>
      <c r="Y60" s="430">
        <v>1.9127000000000001</v>
      </c>
      <c r="Z60" s="25">
        <f t="shared" si="48"/>
        <v>-5.0578739642058847E-4</v>
      </c>
      <c r="AA60" s="25">
        <f t="shared" si="49"/>
        <v>1.0991311629854447E-3</v>
      </c>
      <c r="AB60" s="430">
        <v>106267208763.75</v>
      </c>
      <c r="AC60" s="430">
        <v>1.9148000000000001</v>
      </c>
      <c r="AD60" s="25">
        <f t="shared" si="50"/>
        <v>-3.9657595443996221E-4</v>
      </c>
      <c r="AE60" s="25">
        <f t="shared" si="51"/>
        <v>1.0979244000627337E-3</v>
      </c>
      <c r="AF60" s="430">
        <v>104051421901.8</v>
      </c>
      <c r="AG60" s="430">
        <v>1.9171</v>
      </c>
      <c r="AH60" s="25">
        <f t="shared" si="52"/>
        <v>-2.0851087440115854E-2</v>
      </c>
      <c r="AI60" s="25">
        <f t="shared" si="53"/>
        <v>1.2011698349696932E-3</v>
      </c>
      <c r="AJ60" s="26">
        <f t="shared" si="16"/>
        <v>-3.7278717092910111E-3</v>
      </c>
      <c r="AK60" s="26">
        <f t="shared" si="17"/>
        <v>1.1271822480617409E-3</v>
      </c>
      <c r="AL60" s="27">
        <f t="shared" si="18"/>
        <v>-2.2589935727868701E-2</v>
      </c>
      <c r="AM60" s="27">
        <f t="shared" si="19"/>
        <v>7.9390115667718787E-3</v>
      </c>
      <c r="AN60" s="28">
        <f t="shared" si="20"/>
        <v>7.338746695665194E-3</v>
      </c>
      <c r="AO60" s="86">
        <f t="shared" si="21"/>
        <v>3.8978299621934195E-5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9894876882.4099998</v>
      </c>
      <c r="C61" s="80">
        <v>1</v>
      </c>
      <c r="D61" s="79">
        <v>10214444169.690001</v>
      </c>
      <c r="E61" s="80">
        <v>1</v>
      </c>
      <c r="F61" s="25">
        <f t="shared" si="38"/>
        <v>3.229623683828664E-2</v>
      </c>
      <c r="G61" s="25">
        <f t="shared" si="39"/>
        <v>0</v>
      </c>
      <c r="H61" s="79">
        <v>10234336869.75</v>
      </c>
      <c r="I61" s="80">
        <v>1</v>
      </c>
      <c r="J61" s="25">
        <f t="shared" si="40"/>
        <v>1.9475068569103737E-3</v>
      </c>
      <c r="K61" s="25">
        <f t="shared" si="41"/>
        <v>0</v>
      </c>
      <c r="L61" s="79">
        <v>9953915121.4099998</v>
      </c>
      <c r="M61" s="80">
        <v>1</v>
      </c>
      <c r="N61" s="25">
        <f t="shared" si="42"/>
        <v>-2.7400089708679892E-2</v>
      </c>
      <c r="O61" s="25">
        <f t="shared" si="43"/>
        <v>0</v>
      </c>
      <c r="P61" s="79">
        <v>9950612944.8400993</v>
      </c>
      <c r="Q61" s="80">
        <v>1</v>
      </c>
      <c r="R61" s="25">
        <f t="shared" si="44"/>
        <v>-3.3174650673862188E-4</v>
      </c>
      <c r="S61" s="25">
        <f t="shared" si="45"/>
        <v>0</v>
      </c>
      <c r="T61" s="79">
        <v>9959079559.6200008</v>
      </c>
      <c r="U61" s="80">
        <v>1</v>
      </c>
      <c r="V61" s="25">
        <f t="shared" si="46"/>
        <v>8.5086364295697747E-4</v>
      </c>
      <c r="W61" s="25">
        <f t="shared" si="47"/>
        <v>0</v>
      </c>
      <c r="X61" s="430">
        <v>9893947653.5400009</v>
      </c>
      <c r="Y61" s="431">
        <v>1</v>
      </c>
      <c r="Z61" s="25">
        <f t="shared" si="48"/>
        <v>-6.539952381150081E-3</v>
      </c>
      <c r="AA61" s="25">
        <f t="shared" si="49"/>
        <v>0</v>
      </c>
      <c r="AB61" s="430">
        <v>9898703755.5599995</v>
      </c>
      <c r="AC61" s="431">
        <v>1</v>
      </c>
      <c r="AD61" s="25">
        <f t="shared" si="50"/>
        <v>4.8070822552784005E-4</v>
      </c>
      <c r="AE61" s="25">
        <f t="shared" si="51"/>
        <v>0</v>
      </c>
      <c r="AF61" s="430">
        <v>9915106339.25</v>
      </c>
      <c r="AG61" s="431">
        <v>1</v>
      </c>
      <c r="AH61" s="25">
        <f t="shared" si="52"/>
        <v>1.6570435983385575E-3</v>
      </c>
      <c r="AI61" s="25">
        <f t="shared" si="53"/>
        <v>0</v>
      </c>
      <c r="AJ61" s="26">
        <f t="shared" si="16"/>
        <v>3.7007132068147397E-4</v>
      </c>
      <c r="AK61" s="26">
        <f t="shared" si="17"/>
        <v>0</v>
      </c>
      <c r="AL61" s="27">
        <f t="shared" si="18"/>
        <v>-2.930534696427688E-2</v>
      </c>
      <c r="AM61" s="27">
        <f t="shared" si="19"/>
        <v>0</v>
      </c>
      <c r="AN61" s="28">
        <f t="shared" si="20"/>
        <v>1.6226481294358785E-2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3859971511.3899999</v>
      </c>
      <c r="C62" s="80">
        <v>22.886500000000002</v>
      </c>
      <c r="D62" s="79">
        <v>3839940856.9699998</v>
      </c>
      <c r="E62" s="80">
        <v>22.9178</v>
      </c>
      <c r="F62" s="25">
        <f t="shared" si="38"/>
        <v>-5.1893270095112473E-3</v>
      </c>
      <c r="G62" s="25">
        <f t="shared" si="39"/>
        <v>1.3676184650338891E-3</v>
      </c>
      <c r="H62" s="79">
        <v>3835828844.4299998</v>
      </c>
      <c r="I62" s="80">
        <v>22.979700000000001</v>
      </c>
      <c r="J62" s="25">
        <f t="shared" si="40"/>
        <v>-1.0708530920563832E-3</v>
      </c>
      <c r="K62" s="25">
        <f t="shared" si="41"/>
        <v>2.7009573344737017E-3</v>
      </c>
      <c r="L62" s="79">
        <v>3834624947.0900002</v>
      </c>
      <c r="M62" s="80">
        <v>23.0061</v>
      </c>
      <c r="N62" s="25">
        <f t="shared" si="42"/>
        <v>-3.1385585458221184E-4</v>
      </c>
      <c r="O62" s="25">
        <f t="shared" si="43"/>
        <v>1.1488400631861542E-3</v>
      </c>
      <c r="P62" s="79">
        <v>3839330925.52</v>
      </c>
      <c r="Q62" s="80">
        <v>23.042899999999999</v>
      </c>
      <c r="R62" s="25">
        <f t="shared" si="44"/>
        <v>1.2272330397190673E-3</v>
      </c>
      <c r="S62" s="25">
        <f t="shared" si="45"/>
        <v>1.599575764688474E-3</v>
      </c>
      <c r="T62" s="79">
        <v>3745750472.5500002</v>
      </c>
      <c r="U62" s="80">
        <v>23.068300000000001</v>
      </c>
      <c r="V62" s="25">
        <f t="shared" si="46"/>
        <v>-2.4374156535445099E-2</v>
      </c>
      <c r="W62" s="25">
        <f t="shared" si="47"/>
        <v>1.1022918122285477E-3</v>
      </c>
      <c r="X62" s="430">
        <v>3689811239.7199998</v>
      </c>
      <c r="Y62" s="431">
        <v>23.093900000000001</v>
      </c>
      <c r="Z62" s="25">
        <f t="shared" si="48"/>
        <v>-1.4934052131859858E-2</v>
      </c>
      <c r="AA62" s="25">
        <f t="shared" si="49"/>
        <v>1.1097480091727925E-3</v>
      </c>
      <c r="AB62" s="430">
        <v>3684720586.6999998</v>
      </c>
      <c r="AC62" s="431">
        <v>23.119399999999999</v>
      </c>
      <c r="AD62" s="25">
        <f t="shared" si="50"/>
        <v>-1.3796513396675228E-3</v>
      </c>
      <c r="AE62" s="25">
        <f t="shared" si="51"/>
        <v>1.1041876859256086E-3</v>
      </c>
      <c r="AF62" s="430">
        <v>3679480530.02</v>
      </c>
      <c r="AG62" s="431">
        <v>23.121099999999998</v>
      </c>
      <c r="AH62" s="25">
        <f t="shared" si="52"/>
        <v>-1.4221042156938072E-3</v>
      </c>
      <c r="AI62" s="25">
        <f t="shared" si="53"/>
        <v>7.3531320016937752E-5</v>
      </c>
      <c r="AJ62" s="26">
        <f t="shared" si="16"/>
        <v>-5.9320958923871339E-3</v>
      </c>
      <c r="AK62" s="26">
        <f t="shared" si="17"/>
        <v>1.2758438068407633E-3</v>
      </c>
      <c r="AL62" s="27">
        <f t="shared" si="18"/>
        <v>-4.1787187075744442E-2</v>
      </c>
      <c r="AM62" s="27">
        <f t="shared" si="19"/>
        <v>8.8708340242082007E-3</v>
      </c>
      <c r="AN62" s="28">
        <f t="shared" si="20"/>
        <v>9.0175510793964013E-3</v>
      </c>
      <c r="AO62" s="86">
        <f t="shared" si="21"/>
        <v>7.2634434323240818E-4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450457714.05000001</v>
      </c>
      <c r="C63" s="80">
        <v>2.0825</v>
      </c>
      <c r="D63" s="79">
        <v>450868230.04000002</v>
      </c>
      <c r="E63" s="80">
        <v>2.0844</v>
      </c>
      <c r="F63" s="25">
        <f t="shared" si="38"/>
        <v>9.1133080241676803E-4</v>
      </c>
      <c r="G63" s="25">
        <f t="shared" si="39"/>
        <v>9.1236494597839754E-4</v>
      </c>
      <c r="H63" s="79">
        <v>451179795.54000002</v>
      </c>
      <c r="I63" s="80">
        <v>2.0859000000000001</v>
      </c>
      <c r="J63" s="25">
        <f t="shared" si="40"/>
        <v>6.9103449576023265E-4</v>
      </c>
      <c r="K63" s="25">
        <f t="shared" si="41"/>
        <v>7.196315486471199E-4</v>
      </c>
      <c r="L63" s="79">
        <v>451216143.81999999</v>
      </c>
      <c r="M63" s="80">
        <v>2.0861000000000001</v>
      </c>
      <c r="N63" s="25">
        <f t="shared" si="42"/>
        <v>8.0562738755771433E-5</v>
      </c>
      <c r="O63" s="25">
        <f t="shared" si="43"/>
        <v>9.5881873531798245E-5</v>
      </c>
      <c r="P63" s="79">
        <v>450664283.95999998</v>
      </c>
      <c r="Q63" s="80">
        <v>2.0834999999999999</v>
      </c>
      <c r="R63" s="25">
        <f t="shared" si="44"/>
        <v>-1.2230499009365306E-3</v>
      </c>
      <c r="S63" s="25">
        <f t="shared" si="45"/>
        <v>-1.2463448540339186E-3</v>
      </c>
      <c r="T63" s="79">
        <v>450082557.41000003</v>
      </c>
      <c r="U63" s="80">
        <v>2.0907</v>
      </c>
      <c r="V63" s="25">
        <f t="shared" si="46"/>
        <v>-1.2908201752495326E-3</v>
      </c>
      <c r="W63" s="25">
        <f t="shared" si="47"/>
        <v>3.4557235421166766E-3</v>
      </c>
      <c r="X63" s="430">
        <v>449797639.14999998</v>
      </c>
      <c r="Y63" s="431">
        <v>2.0941000000000001</v>
      </c>
      <c r="Z63" s="25">
        <f t="shared" si="48"/>
        <v>-6.33035551609936E-4</v>
      </c>
      <c r="AA63" s="25">
        <f t="shared" si="49"/>
        <v>1.6262495814799204E-3</v>
      </c>
      <c r="AB63" s="430">
        <v>451183212.45999998</v>
      </c>
      <c r="AC63" s="431">
        <v>2.1004999999999998</v>
      </c>
      <c r="AD63" s="25">
        <f t="shared" si="50"/>
        <v>3.0804370441302759E-3</v>
      </c>
      <c r="AE63" s="25">
        <f t="shared" si="51"/>
        <v>3.0562055298217557E-3</v>
      </c>
      <c r="AF63" s="430">
        <v>421513854.58999997</v>
      </c>
      <c r="AG63" s="431">
        <v>2.0951</v>
      </c>
      <c r="AH63" s="25">
        <f t="shared" si="52"/>
        <v>-6.5759002220479035E-2</v>
      </c>
      <c r="AI63" s="25">
        <f t="shared" si="53"/>
        <v>-2.5708164722684358E-3</v>
      </c>
      <c r="AJ63" s="26">
        <f t="shared" si="16"/>
        <v>-8.0178178459014982E-3</v>
      </c>
      <c r="AK63" s="26">
        <f t="shared" si="17"/>
        <v>7.5611196190916415E-4</v>
      </c>
      <c r="AL63" s="27">
        <f t="shared" si="18"/>
        <v>-6.5106329286931108E-2</v>
      </c>
      <c r="AM63" s="27">
        <f t="shared" si="19"/>
        <v>5.1333717136825621E-3</v>
      </c>
      <c r="AN63" s="28">
        <f t="shared" si="20"/>
        <v>2.3373763026065354E-2</v>
      </c>
      <c r="AO63" s="86">
        <f t="shared" si="21"/>
        <v>2.0310239596664061E-3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20399750723.470001</v>
      </c>
      <c r="C64" s="80">
        <v>323.37</v>
      </c>
      <c r="D64" s="79">
        <v>20128406850.990002</v>
      </c>
      <c r="E64" s="80">
        <v>323.77999999999997</v>
      </c>
      <c r="F64" s="25">
        <f t="shared" si="38"/>
        <v>-1.330133275441534E-2</v>
      </c>
      <c r="G64" s="25">
        <f t="shared" si="39"/>
        <v>1.2678974549276932E-3</v>
      </c>
      <c r="H64" s="79">
        <v>19435374644.490002</v>
      </c>
      <c r="I64" s="80">
        <v>324.2</v>
      </c>
      <c r="J64" s="25">
        <f t="shared" si="40"/>
        <v>-3.4430554371764087E-2</v>
      </c>
      <c r="K64" s="25">
        <f t="shared" si="41"/>
        <v>1.2971770955587619E-3</v>
      </c>
      <c r="L64" s="79">
        <v>19230832192.709999</v>
      </c>
      <c r="M64" s="80">
        <v>324.63</v>
      </c>
      <c r="N64" s="25">
        <f t="shared" si="42"/>
        <v>-1.0524235087898915E-2</v>
      </c>
      <c r="O64" s="25">
        <f t="shared" si="43"/>
        <v>1.3263417643430192E-3</v>
      </c>
      <c r="P64" s="79">
        <v>19130642080.360001</v>
      </c>
      <c r="Q64" s="80">
        <v>325.05</v>
      </c>
      <c r="R64" s="25">
        <f t="shared" si="44"/>
        <v>-5.2098687849805288E-3</v>
      </c>
      <c r="S64" s="25">
        <f t="shared" si="45"/>
        <v>1.2937806117734527E-3</v>
      </c>
      <c r="T64" s="79">
        <v>18489345079.959999</v>
      </c>
      <c r="U64" s="80">
        <v>325.48</v>
      </c>
      <c r="V64" s="25">
        <f t="shared" si="46"/>
        <v>-3.3521979957921708E-2</v>
      </c>
      <c r="W64" s="25">
        <f t="shared" si="47"/>
        <v>1.3228734040916991E-3</v>
      </c>
      <c r="X64" s="430">
        <v>18284446508.610001</v>
      </c>
      <c r="Y64" s="431">
        <v>325.48</v>
      </c>
      <c r="Z64" s="25">
        <f t="shared" si="48"/>
        <v>-1.1081981025497836E-2</v>
      </c>
      <c r="AA64" s="25">
        <f t="shared" si="49"/>
        <v>0</v>
      </c>
      <c r="AB64" s="430">
        <v>18113358996.290001</v>
      </c>
      <c r="AC64" s="431">
        <v>326.11</v>
      </c>
      <c r="AD64" s="25">
        <f t="shared" si="50"/>
        <v>-9.3569970652070851E-3</v>
      </c>
      <c r="AE64" s="25">
        <f t="shared" si="51"/>
        <v>1.9356028020154708E-3</v>
      </c>
      <c r="AF64" s="430">
        <v>17845155404.23</v>
      </c>
      <c r="AG64" s="431">
        <v>326.54000000000002</v>
      </c>
      <c r="AH64" s="25">
        <f t="shared" si="52"/>
        <v>-1.4806949506987365E-2</v>
      </c>
      <c r="AI64" s="25">
        <f t="shared" si="53"/>
        <v>1.3185734874735728E-3</v>
      </c>
      <c r="AJ64" s="26">
        <f t="shared" si="16"/>
        <v>-1.6529237319334106E-2</v>
      </c>
      <c r="AK64" s="26">
        <f t="shared" si="17"/>
        <v>1.2202808275229588E-3</v>
      </c>
      <c r="AL64" s="27">
        <f t="shared" si="18"/>
        <v>-0.11343428536907291</v>
      </c>
      <c r="AM64" s="27">
        <f t="shared" si="19"/>
        <v>8.5243066279574037E-3</v>
      </c>
      <c r="AN64" s="28">
        <f t="shared" si="20"/>
        <v>1.1134873692217037E-2</v>
      </c>
      <c r="AO64" s="86">
        <f t="shared" si="21"/>
        <v>5.4060667360534024E-4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6962068453.1199999</v>
      </c>
      <c r="C65" s="80">
        <v>1.05</v>
      </c>
      <c r="D65" s="79">
        <v>6895167565.5200005</v>
      </c>
      <c r="E65" s="80">
        <v>1.05</v>
      </c>
      <c r="F65" s="25">
        <f t="shared" si="38"/>
        <v>-9.6093406794956586E-3</v>
      </c>
      <c r="G65" s="25">
        <f t="shared" si="39"/>
        <v>0</v>
      </c>
      <c r="H65" s="79">
        <v>6956010604.7299995</v>
      </c>
      <c r="I65" s="80">
        <v>1.06</v>
      </c>
      <c r="J65" s="25">
        <f t="shared" si="40"/>
        <v>8.8240116910647693E-3</v>
      </c>
      <c r="K65" s="25">
        <f t="shared" si="41"/>
        <v>9.5238095238095316E-3</v>
      </c>
      <c r="L65" s="79">
        <v>6935560362.6300001</v>
      </c>
      <c r="M65" s="80">
        <v>1.06</v>
      </c>
      <c r="N65" s="25">
        <f t="shared" si="42"/>
        <v>-2.9399383155185991E-3</v>
      </c>
      <c r="O65" s="25">
        <f t="shared" si="43"/>
        <v>0</v>
      </c>
      <c r="P65" s="79">
        <v>7009089602.3199997</v>
      </c>
      <c r="Q65" s="80">
        <v>1.06</v>
      </c>
      <c r="R65" s="25">
        <f t="shared" si="44"/>
        <v>1.0601773446625575E-2</v>
      </c>
      <c r="S65" s="25">
        <f t="shared" si="45"/>
        <v>0</v>
      </c>
      <c r="T65" s="79">
        <v>6996112485.0500002</v>
      </c>
      <c r="U65" s="80">
        <v>1.06</v>
      </c>
      <c r="V65" s="25">
        <f t="shared" si="46"/>
        <v>-1.8514697351998603E-3</v>
      </c>
      <c r="W65" s="25">
        <f t="shared" si="47"/>
        <v>0</v>
      </c>
      <c r="X65" s="430">
        <v>7071186218.2700005</v>
      </c>
      <c r="Y65" s="431">
        <v>1.06</v>
      </c>
      <c r="Z65" s="25">
        <f t="shared" si="48"/>
        <v>1.0730778468817561E-2</v>
      </c>
      <c r="AA65" s="25">
        <f t="shared" si="49"/>
        <v>0</v>
      </c>
      <c r="AB65" s="430">
        <v>6936344675.5600004</v>
      </c>
      <c r="AC65" s="431">
        <v>1.07</v>
      </c>
      <c r="AD65" s="25">
        <f t="shared" si="50"/>
        <v>-1.9069154530481261E-2</v>
      </c>
      <c r="AE65" s="25">
        <f t="shared" si="51"/>
        <v>9.4339622641509517E-3</v>
      </c>
      <c r="AF65" s="430">
        <v>6892910092.6300001</v>
      </c>
      <c r="AG65" s="431">
        <v>1.07</v>
      </c>
      <c r="AH65" s="25">
        <f t="shared" si="52"/>
        <v>-6.2618835945452275E-3</v>
      </c>
      <c r="AI65" s="25">
        <f t="shared" si="53"/>
        <v>0</v>
      </c>
      <c r="AJ65" s="26">
        <f t="shared" si="16"/>
        <v>-1.1969029060915877E-3</v>
      </c>
      <c r="AK65" s="26">
        <f t="shared" si="17"/>
        <v>2.3697214734950604E-3</v>
      </c>
      <c r="AL65" s="27">
        <f t="shared" si="18"/>
        <v>-3.2739927906742545E-4</v>
      </c>
      <c r="AM65" s="27">
        <f t="shared" si="19"/>
        <v>1.9047619047619063E-2</v>
      </c>
      <c r="AN65" s="28">
        <f t="shared" si="20"/>
        <v>1.06984927041457E-2</v>
      </c>
      <c r="AO65" s="86">
        <f t="shared" si="21"/>
        <v>4.387937246453223E-3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3234093914.1100001</v>
      </c>
      <c r="C66" s="80">
        <v>3.81</v>
      </c>
      <c r="D66" s="79">
        <v>3160319796.4000001</v>
      </c>
      <c r="E66" s="80">
        <v>3.73</v>
      </c>
      <c r="F66" s="25">
        <f t="shared" si="38"/>
        <v>-2.2811371490522148E-2</v>
      </c>
      <c r="G66" s="25">
        <f t="shared" si="39"/>
        <v>-2.0997375328084007E-2</v>
      </c>
      <c r="H66" s="79">
        <v>3146591458.46</v>
      </c>
      <c r="I66" s="80">
        <v>3.74</v>
      </c>
      <c r="J66" s="25">
        <f t="shared" si="40"/>
        <v>-4.3439711245799725E-3</v>
      </c>
      <c r="K66" s="25">
        <f t="shared" si="41"/>
        <v>2.6809651474531452E-3</v>
      </c>
      <c r="L66" s="79">
        <v>3043028009.9200001</v>
      </c>
      <c r="M66" s="80">
        <v>3.74</v>
      </c>
      <c r="N66" s="25">
        <f t="shared" si="42"/>
        <v>-3.2912899531827314E-2</v>
      </c>
      <c r="O66" s="25">
        <f t="shared" si="43"/>
        <v>0</v>
      </c>
      <c r="P66" s="79">
        <v>2446624715.77</v>
      </c>
      <c r="Q66" s="80">
        <v>3.71</v>
      </c>
      <c r="R66" s="25">
        <f t="shared" si="44"/>
        <v>-0.19599007705672722</v>
      </c>
      <c r="S66" s="25">
        <f t="shared" si="45"/>
        <v>-8.0213903743316176E-3</v>
      </c>
      <c r="T66" s="79">
        <v>2434858872.3099999</v>
      </c>
      <c r="U66" s="80">
        <v>3.71</v>
      </c>
      <c r="V66" s="25">
        <f t="shared" si="46"/>
        <v>-4.8090103006652165E-3</v>
      </c>
      <c r="W66" s="25">
        <f t="shared" si="47"/>
        <v>0</v>
      </c>
      <c r="X66" s="430">
        <v>1891732677.51</v>
      </c>
      <c r="Y66" s="431">
        <v>3.56</v>
      </c>
      <c r="Z66" s="25">
        <f t="shared" si="48"/>
        <v>-0.22306270025610361</v>
      </c>
      <c r="AA66" s="25">
        <f t="shared" si="49"/>
        <v>-4.0431266846361162E-2</v>
      </c>
      <c r="AB66" s="430">
        <v>1887749583.97</v>
      </c>
      <c r="AC66" s="431">
        <v>3.57</v>
      </c>
      <c r="AD66" s="25">
        <f t="shared" si="50"/>
        <v>-2.1055266356358147E-3</v>
      </c>
      <c r="AE66" s="25">
        <f t="shared" si="51"/>
        <v>2.8089887640448839E-3</v>
      </c>
      <c r="AF66" s="430">
        <v>1841188601.9200001</v>
      </c>
      <c r="AG66" s="431">
        <v>3.57</v>
      </c>
      <c r="AH66" s="25">
        <f t="shared" si="52"/>
        <v>-2.466480853465779E-2</v>
      </c>
      <c r="AI66" s="25">
        <f t="shared" si="53"/>
        <v>0</v>
      </c>
      <c r="AJ66" s="26">
        <f t="shared" si="16"/>
        <v>-6.3837545616339877E-2</v>
      </c>
      <c r="AK66" s="26">
        <f t="shared" si="17"/>
        <v>-7.9950098296598451E-3</v>
      </c>
      <c r="AL66" s="27">
        <f t="shared" si="18"/>
        <v>-0.41740433863138016</v>
      </c>
      <c r="AM66" s="27">
        <f t="shared" si="19"/>
        <v>-4.2895442359249365E-2</v>
      </c>
      <c r="AN66" s="28">
        <f t="shared" si="20"/>
        <v>9.0888959741495676E-2</v>
      </c>
      <c r="AO66" s="86">
        <f t="shared" si="21"/>
        <v>1.5323354479799045E-2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63921478629.620003</v>
      </c>
      <c r="C67" s="79">
        <v>4444.51</v>
      </c>
      <c r="D67" s="79">
        <v>61911824978.019997</v>
      </c>
      <c r="E67" s="79">
        <v>4451.8</v>
      </c>
      <c r="F67" s="25">
        <f t="shared" si="38"/>
        <v>-3.1439411207061327E-2</v>
      </c>
      <c r="G67" s="25">
        <f t="shared" si="39"/>
        <v>1.6402258066693434E-3</v>
      </c>
      <c r="H67" s="79">
        <v>58944665220.709999</v>
      </c>
      <c r="I67" s="79">
        <v>4458.03</v>
      </c>
      <c r="J67" s="25">
        <f t="shared" si="40"/>
        <v>-4.7925574126806987E-2</v>
      </c>
      <c r="K67" s="25">
        <f t="shared" si="41"/>
        <v>1.3994339368344408E-3</v>
      </c>
      <c r="L67" s="79">
        <v>58958416189.690002</v>
      </c>
      <c r="M67" s="79">
        <v>4465.71</v>
      </c>
      <c r="N67" s="25">
        <f t="shared" si="42"/>
        <v>2.3328606462543795E-4</v>
      </c>
      <c r="O67" s="25">
        <f t="shared" si="43"/>
        <v>1.7227340327454709E-3</v>
      </c>
      <c r="P67" s="79">
        <v>60397482734.57</v>
      </c>
      <c r="Q67" s="79">
        <v>4471.13</v>
      </c>
      <c r="R67" s="25">
        <f t="shared" si="44"/>
        <v>2.4408161512514397E-2</v>
      </c>
      <c r="S67" s="25">
        <f t="shared" si="45"/>
        <v>1.2136927834543829E-3</v>
      </c>
      <c r="T67" s="79">
        <v>58285257316.290001</v>
      </c>
      <c r="U67" s="79">
        <v>4478.91</v>
      </c>
      <c r="V67" s="25">
        <f t="shared" si="46"/>
        <v>-3.4972077024511723E-2</v>
      </c>
      <c r="W67" s="25">
        <f t="shared" si="47"/>
        <v>1.7400522910315168E-3</v>
      </c>
      <c r="X67" s="430">
        <v>58161504672.989998</v>
      </c>
      <c r="Y67" s="430">
        <v>4486.76</v>
      </c>
      <c r="Z67" s="25">
        <f t="shared" si="48"/>
        <v>-2.1232237618588282E-3</v>
      </c>
      <c r="AA67" s="25">
        <f t="shared" si="49"/>
        <v>1.7526585709470304E-3</v>
      </c>
      <c r="AB67" s="430">
        <v>57668964695.900002</v>
      </c>
      <c r="AC67" s="430">
        <v>4493.7299999999996</v>
      </c>
      <c r="AD67" s="25">
        <f t="shared" si="50"/>
        <v>-8.4684875307005289E-3</v>
      </c>
      <c r="AE67" s="25">
        <f t="shared" si="51"/>
        <v>1.5534595119862317E-3</v>
      </c>
      <c r="AF67" s="430">
        <v>57809040614.440002</v>
      </c>
      <c r="AG67" s="430">
        <v>4498.6400000000003</v>
      </c>
      <c r="AH67" s="25">
        <f t="shared" si="52"/>
        <v>2.4289653764143207E-3</v>
      </c>
      <c r="AI67" s="25">
        <f t="shared" si="53"/>
        <v>1.0926335138071856E-3</v>
      </c>
      <c r="AJ67" s="26">
        <f t="shared" si="16"/>
        <v>-1.2232295087173155E-2</v>
      </c>
      <c r="AK67" s="26">
        <f t="shared" si="17"/>
        <v>1.5143613059344502E-3</v>
      </c>
      <c r="AL67" s="27">
        <f t="shared" si="18"/>
        <v>-6.6268186490005251E-2</v>
      </c>
      <c r="AM67" s="27">
        <f t="shared" si="19"/>
        <v>1.0521586773889246E-2</v>
      </c>
      <c r="AN67" s="28">
        <f t="shared" si="20"/>
        <v>2.3872420018719181E-2</v>
      </c>
      <c r="AO67" s="86">
        <f t="shared" si="21"/>
        <v>2.5353949651119891E-4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253342937.30000001</v>
      </c>
      <c r="C68" s="79">
        <v>4089.11</v>
      </c>
      <c r="D68" s="79">
        <v>230758907.03</v>
      </c>
      <c r="E68" s="79">
        <v>4081.23</v>
      </c>
      <c r="F68" s="25">
        <f t="shared" si="38"/>
        <v>-8.9144108419556126E-2</v>
      </c>
      <c r="G68" s="25">
        <f t="shared" si="39"/>
        <v>-1.9270697046545847E-3</v>
      </c>
      <c r="H68" s="79">
        <v>230532598.06999999</v>
      </c>
      <c r="I68" s="79">
        <v>4100.72</v>
      </c>
      <c r="J68" s="25">
        <f t="shared" si="40"/>
        <v>-9.8071603351192367E-4</v>
      </c>
      <c r="K68" s="25">
        <f t="shared" si="41"/>
        <v>4.7755211051570814E-3</v>
      </c>
      <c r="L68" s="79">
        <v>228831292.94</v>
      </c>
      <c r="M68" s="79">
        <v>4070.27</v>
      </c>
      <c r="N68" s="25">
        <f t="shared" si="42"/>
        <v>-7.3798896305476199E-3</v>
      </c>
      <c r="O68" s="25">
        <f t="shared" si="43"/>
        <v>-7.425525273610554E-3</v>
      </c>
      <c r="P68" s="79">
        <v>228847372.05000001</v>
      </c>
      <c r="Q68" s="79">
        <v>4070.49</v>
      </c>
      <c r="R68" s="25">
        <f t="shared" si="44"/>
        <v>7.026622011977303E-5</v>
      </c>
      <c r="S68" s="25">
        <f t="shared" si="45"/>
        <v>5.4050468396396287E-5</v>
      </c>
      <c r="T68" s="79">
        <v>229865090.63</v>
      </c>
      <c r="U68" s="79">
        <v>4086.48</v>
      </c>
      <c r="V68" s="25">
        <f t="shared" si="46"/>
        <v>4.4471499536277211E-3</v>
      </c>
      <c r="W68" s="25">
        <f t="shared" si="47"/>
        <v>3.9282739915833809E-3</v>
      </c>
      <c r="X68" s="430">
        <v>230663826.53</v>
      </c>
      <c r="Y68" s="430">
        <v>4100.59</v>
      </c>
      <c r="Z68" s="25">
        <f t="shared" si="48"/>
        <v>3.4748029716512416E-3</v>
      </c>
      <c r="AA68" s="25">
        <f t="shared" si="49"/>
        <v>3.4528493960572734E-3</v>
      </c>
      <c r="AB68" s="430">
        <v>230558212.78</v>
      </c>
      <c r="AC68" s="430">
        <v>4098.63</v>
      </c>
      <c r="AD68" s="25">
        <f t="shared" si="50"/>
        <v>-4.5786871564910909E-4</v>
      </c>
      <c r="AE68" s="25">
        <f t="shared" si="51"/>
        <v>-4.7797999800029662E-4</v>
      </c>
      <c r="AF68" s="430">
        <v>231087029.30000001</v>
      </c>
      <c r="AG68" s="430">
        <v>4108.03</v>
      </c>
      <c r="AH68" s="25">
        <f t="shared" si="52"/>
        <v>2.2936355795948617E-3</v>
      </c>
      <c r="AI68" s="25">
        <f t="shared" si="53"/>
        <v>2.2934492745135902E-3</v>
      </c>
      <c r="AJ68" s="26">
        <f t="shared" si="16"/>
        <v>-1.0959591009283898E-2</v>
      </c>
      <c r="AK68" s="26">
        <f t="shared" si="17"/>
        <v>5.8419615743028586E-4</v>
      </c>
      <c r="AL68" s="27">
        <f t="shared" si="18"/>
        <v>1.4219267816056734E-3</v>
      </c>
      <c r="AM68" s="27">
        <f t="shared" si="19"/>
        <v>6.5666477998053844E-3</v>
      </c>
      <c r="AN68" s="28">
        <f t="shared" si="20"/>
        <v>3.1799645783663122E-2</v>
      </c>
      <c r="AO68" s="86">
        <f t="shared" si="21"/>
        <v>3.995929093997137E-3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56385763.270000003</v>
      </c>
      <c r="C69" s="79">
        <v>11.827999999999999</v>
      </c>
      <c r="D69" s="79">
        <v>56303434.240000002</v>
      </c>
      <c r="E69" s="331">
        <v>11.7479</v>
      </c>
      <c r="F69" s="25">
        <f t="shared" si="38"/>
        <v>-1.4601031399676784E-3</v>
      </c>
      <c r="G69" s="25">
        <f t="shared" si="39"/>
        <v>-6.7720662833953196E-3</v>
      </c>
      <c r="H69" s="79">
        <v>56151856.93</v>
      </c>
      <c r="I69" s="79">
        <v>11.793699999999999</v>
      </c>
      <c r="J69" s="25">
        <f t="shared" si="40"/>
        <v>-2.6921503465292419E-3</v>
      </c>
      <c r="K69" s="25">
        <f t="shared" si="41"/>
        <v>3.8985691059678618E-3</v>
      </c>
      <c r="L69" s="79">
        <v>56281845.909999996</v>
      </c>
      <c r="M69" s="79">
        <v>11.790900000000001</v>
      </c>
      <c r="N69" s="25">
        <f t="shared" si="42"/>
        <v>2.31495425275149E-3</v>
      </c>
      <c r="O69" s="25">
        <f t="shared" si="43"/>
        <v>-2.3741489100102627E-4</v>
      </c>
      <c r="P69" s="79">
        <v>56151231.439999998</v>
      </c>
      <c r="Q69" s="79">
        <v>11.81</v>
      </c>
      <c r="R69" s="25">
        <f t="shared" si="44"/>
        <v>-2.3207211470793569E-3</v>
      </c>
      <c r="S69" s="25">
        <f t="shared" si="45"/>
        <v>1.6198933075507293E-3</v>
      </c>
      <c r="T69" s="79">
        <v>56259118.359999999</v>
      </c>
      <c r="U69" s="79">
        <v>11.84</v>
      </c>
      <c r="V69" s="25">
        <f t="shared" si="46"/>
        <v>1.9213633830147357E-3</v>
      </c>
      <c r="W69" s="25">
        <f t="shared" si="47"/>
        <v>2.5402201524131547E-3</v>
      </c>
      <c r="X69" s="430">
        <v>56326529.75</v>
      </c>
      <c r="Y69" s="430">
        <v>11.814</v>
      </c>
      <c r="Z69" s="25">
        <f t="shared" si="48"/>
        <v>1.1982304729455165E-3</v>
      </c>
      <c r="AA69" s="25">
        <f t="shared" si="49"/>
        <v>-2.1959459459459292E-3</v>
      </c>
      <c r="AB69" s="430">
        <v>55922993.969999999</v>
      </c>
      <c r="AC69" s="430">
        <v>11.88</v>
      </c>
      <c r="AD69" s="25">
        <f t="shared" si="50"/>
        <v>-7.1642222908291486E-3</v>
      </c>
      <c r="AE69" s="25">
        <f t="shared" si="51"/>
        <v>5.5865921787710106E-3</v>
      </c>
      <c r="AF69" s="430">
        <v>56489383.130000003</v>
      </c>
      <c r="AG69" s="430">
        <v>11.88</v>
      </c>
      <c r="AH69" s="25">
        <f t="shared" si="52"/>
        <v>1.0128019259910234E-2</v>
      </c>
      <c r="AI69" s="25">
        <f t="shared" si="53"/>
        <v>0</v>
      </c>
      <c r="AJ69" s="26">
        <f t="shared" si="16"/>
        <v>2.4067130552706873E-4</v>
      </c>
      <c r="AK69" s="26">
        <f t="shared" si="17"/>
        <v>5.5498095304506014E-4</v>
      </c>
      <c r="AL69" s="27">
        <f t="shared" si="18"/>
        <v>3.3026207461408414E-3</v>
      </c>
      <c r="AM69" s="27">
        <f t="shared" si="19"/>
        <v>1.1244562858042819E-2</v>
      </c>
      <c r="AN69" s="28">
        <f t="shared" si="20"/>
        <v>5.0524562875252305E-3</v>
      </c>
      <c r="AO69" s="86">
        <f t="shared" si="21"/>
        <v>3.8500653297839117E-3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15258243955.16</v>
      </c>
      <c r="C70" s="79">
        <v>1156.9100000000001</v>
      </c>
      <c r="D70" s="79">
        <v>15124936989.23</v>
      </c>
      <c r="E70" s="79">
        <v>1159.9100000000001</v>
      </c>
      <c r="F70" s="25">
        <f t="shared" si="38"/>
        <v>-8.7367174310330024E-3</v>
      </c>
      <c r="G70" s="25">
        <f t="shared" si="39"/>
        <v>2.5931144168517858E-3</v>
      </c>
      <c r="H70" s="79">
        <v>15124936989.23</v>
      </c>
      <c r="I70" s="79">
        <v>1159.9100000000001</v>
      </c>
      <c r="J70" s="25">
        <f t="shared" si="40"/>
        <v>0</v>
      </c>
      <c r="K70" s="25">
        <f t="shared" si="41"/>
        <v>0</v>
      </c>
      <c r="L70" s="79">
        <v>15403332698.549999</v>
      </c>
      <c r="M70" s="79">
        <v>1163.75</v>
      </c>
      <c r="N70" s="25">
        <f t="shared" si="42"/>
        <v>1.8406404570031377E-2</v>
      </c>
      <c r="O70" s="25">
        <f t="shared" si="43"/>
        <v>3.3106016846133905E-3</v>
      </c>
      <c r="P70" s="79">
        <v>15324598194.870001</v>
      </c>
      <c r="Q70" s="79">
        <v>1165.47</v>
      </c>
      <c r="R70" s="25">
        <f t="shared" si="44"/>
        <v>-5.1115239293253794E-3</v>
      </c>
      <c r="S70" s="25">
        <f t="shared" si="45"/>
        <v>1.4779806659506141E-3</v>
      </c>
      <c r="T70" s="79">
        <v>15309920667.75</v>
      </c>
      <c r="U70" s="79">
        <v>1167.1300000000001</v>
      </c>
      <c r="V70" s="25">
        <f t="shared" si="46"/>
        <v>-9.5777565802111721E-4</v>
      </c>
      <c r="W70" s="25">
        <f t="shared" si="47"/>
        <v>1.424318086265697E-3</v>
      </c>
      <c r="X70" s="430">
        <v>15345713277.209999</v>
      </c>
      <c r="Y70" s="430">
        <v>1168.54</v>
      </c>
      <c r="Z70" s="25">
        <f t="shared" si="48"/>
        <v>2.3378703415096987E-3</v>
      </c>
      <c r="AA70" s="25">
        <f t="shared" si="49"/>
        <v>1.2080916436042724E-3</v>
      </c>
      <c r="AB70" s="430">
        <v>15461158941.33</v>
      </c>
      <c r="AC70" s="430">
        <v>1170.1300000000001</v>
      </c>
      <c r="AD70" s="25">
        <f t="shared" si="50"/>
        <v>7.5229910812584918E-3</v>
      </c>
      <c r="AE70" s="25">
        <f t="shared" si="51"/>
        <v>1.3606722919199561E-3</v>
      </c>
      <c r="AF70" s="430">
        <v>15633843946.01</v>
      </c>
      <c r="AG70" s="430">
        <v>1171.81</v>
      </c>
      <c r="AH70" s="25">
        <f t="shared" si="52"/>
        <v>1.1168956048850086E-2</v>
      </c>
      <c r="AI70" s="25">
        <f t="shared" si="53"/>
        <v>1.4357379094629111E-3</v>
      </c>
      <c r="AJ70" s="26">
        <f t="shared" ref="AJ70:AJ133" si="54">AVERAGE(F70,J70,N70,R70,V70,Z70,AD70,AH70)</f>
        <v>3.078775627908769E-3</v>
      </c>
      <c r="AK70" s="26">
        <f t="shared" ref="AK70:AK133" si="55">AVERAGE(G70,K70,O70,S70,W70,AA70,AE70,AI70)</f>
        <v>1.6013145873335782E-3</v>
      </c>
      <c r="AL70" s="27">
        <f t="shared" ref="AL70:AL133" si="56">((AF70-D70)/D70)</f>
        <v>3.3646881117083506E-2</v>
      </c>
      <c r="AM70" s="27">
        <f t="shared" ref="AM70:AM133" si="57">((AG70-E70)/E70)</f>
        <v>1.025941667888014E-2</v>
      </c>
      <c r="AN70" s="28">
        <f t="shared" ref="AN70:AN133" si="58">STDEV(F70,J70,N70,R70,V70,Z70,AD70,AH70)</f>
        <v>8.8893733395077786E-3</v>
      </c>
      <c r="AO70" s="86">
        <f t="shared" ref="AO70:AO133" si="59">STDEV(G70,K70,O70,S70,W70,AA70,AE70,AI70)</f>
        <v>9.8241868743805948E-4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20517107.670000002</v>
      </c>
      <c r="C71" s="79">
        <v>0.66590000000000005</v>
      </c>
      <c r="D71" s="79">
        <v>20547998.989999998</v>
      </c>
      <c r="E71" s="79">
        <v>0.66690000000000005</v>
      </c>
      <c r="F71" s="25">
        <f t="shared" si="38"/>
        <v>1.5056371734679583E-3</v>
      </c>
      <c r="G71" s="25">
        <f t="shared" si="39"/>
        <v>1.5017269860339404E-3</v>
      </c>
      <c r="H71" s="79">
        <v>20578162.789999999</v>
      </c>
      <c r="I71" s="79">
        <v>0.66790000000000005</v>
      </c>
      <c r="J71" s="25">
        <f t="shared" si="40"/>
        <v>1.467967757574858E-3</v>
      </c>
      <c r="K71" s="25">
        <f t="shared" si="41"/>
        <v>1.4994751836857113E-3</v>
      </c>
      <c r="L71" s="79">
        <v>20612449.760000002</v>
      </c>
      <c r="M71" s="79">
        <v>0.66900000000000004</v>
      </c>
      <c r="N71" s="25">
        <f t="shared" si="42"/>
        <v>1.6661822704923084E-3</v>
      </c>
      <c r="O71" s="25">
        <f t="shared" si="43"/>
        <v>1.6469531366970951E-3</v>
      </c>
      <c r="P71" s="79">
        <v>20632570.559999999</v>
      </c>
      <c r="Q71" s="79">
        <v>0.66959999999999997</v>
      </c>
      <c r="R71" s="25">
        <f t="shared" si="44"/>
        <v>9.7614792197300751E-4</v>
      </c>
      <c r="S71" s="25">
        <f t="shared" si="45"/>
        <v>8.9686098654698633E-4</v>
      </c>
      <c r="T71" s="79">
        <v>22663075.91</v>
      </c>
      <c r="U71" s="79">
        <v>0.67049999999999998</v>
      </c>
      <c r="V71" s="25">
        <f t="shared" si="46"/>
        <v>9.841262115620758E-2</v>
      </c>
      <c r="W71" s="25">
        <f t="shared" si="47"/>
        <v>1.3440860215053942E-3</v>
      </c>
      <c r="X71" s="430">
        <v>22697640</v>
      </c>
      <c r="Y71" s="430">
        <v>0.67159999999999997</v>
      </c>
      <c r="Z71" s="25">
        <f t="shared" si="48"/>
        <v>1.5251279277915038E-3</v>
      </c>
      <c r="AA71" s="25">
        <f t="shared" si="49"/>
        <v>1.6405667412378671E-3</v>
      </c>
      <c r="AB71" s="430">
        <v>22717360.620000001</v>
      </c>
      <c r="AC71" s="430">
        <v>0.67220000000000002</v>
      </c>
      <c r="AD71" s="25">
        <f t="shared" si="50"/>
        <v>8.6884010848709567E-4</v>
      </c>
      <c r="AE71" s="25">
        <f t="shared" si="51"/>
        <v>8.9338892197743445E-4</v>
      </c>
      <c r="AF71" s="430">
        <v>22750310.66</v>
      </c>
      <c r="AG71" s="430">
        <v>0.67320000000000002</v>
      </c>
      <c r="AH71" s="25">
        <f t="shared" si="52"/>
        <v>1.4504343418746638E-3</v>
      </c>
      <c r="AI71" s="25">
        <f t="shared" si="53"/>
        <v>1.4876524843796502E-3</v>
      </c>
      <c r="AJ71" s="26">
        <f t="shared" si="54"/>
        <v>1.3484119832233622E-2</v>
      </c>
      <c r="AK71" s="26">
        <f t="shared" si="55"/>
        <v>1.3638388077580098E-3</v>
      </c>
      <c r="AL71" s="27">
        <f t="shared" si="56"/>
        <v>0.10717888739783328</v>
      </c>
      <c r="AM71" s="27">
        <f t="shared" si="57"/>
        <v>9.4466936572199303E-3</v>
      </c>
      <c r="AN71" s="28">
        <f t="shared" si="58"/>
        <v>3.4317441755520442E-2</v>
      </c>
      <c r="AO71" s="86">
        <f t="shared" si="59"/>
        <v>3.0454974452201613E-4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406115545.64999998</v>
      </c>
      <c r="C72" s="79">
        <v>1132.6500000000001</v>
      </c>
      <c r="D72" s="79">
        <v>394457980.52999997</v>
      </c>
      <c r="E72" s="79">
        <v>1116.44</v>
      </c>
      <c r="F72" s="25">
        <f t="shared" si="38"/>
        <v>-2.8705045263267934E-2</v>
      </c>
      <c r="G72" s="25">
        <f t="shared" si="39"/>
        <v>-1.4311570211451054E-2</v>
      </c>
      <c r="H72" s="79">
        <v>393358062.95999998</v>
      </c>
      <c r="I72" s="79">
        <v>1127.8699999999999</v>
      </c>
      <c r="J72" s="25">
        <f t="shared" si="40"/>
        <v>-2.7884277268826613E-3</v>
      </c>
      <c r="K72" s="25">
        <f t="shared" si="41"/>
        <v>1.0237899036222131E-2</v>
      </c>
      <c r="L72" s="79">
        <v>393571582.85000002</v>
      </c>
      <c r="M72" s="79">
        <v>1128.98</v>
      </c>
      <c r="N72" s="25">
        <f t="shared" si="42"/>
        <v>5.4281305026092179E-4</v>
      </c>
      <c r="O72" s="25">
        <f t="shared" si="43"/>
        <v>9.8415597542281241E-4</v>
      </c>
      <c r="P72" s="79">
        <v>394757868.55000001</v>
      </c>
      <c r="Q72" s="79">
        <v>1132.3499999999999</v>
      </c>
      <c r="R72" s="25">
        <f t="shared" si="44"/>
        <v>3.0141548620193732E-3</v>
      </c>
      <c r="S72" s="25">
        <f t="shared" si="45"/>
        <v>2.9849953054969006E-3</v>
      </c>
      <c r="T72" s="79">
        <v>396041041.16000003</v>
      </c>
      <c r="U72" s="79">
        <v>1135.33</v>
      </c>
      <c r="V72" s="25">
        <f t="shared" si="46"/>
        <v>3.2505307993309519E-3</v>
      </c>
      <c r="W72" s="25">
        <f t="shared" si="47"/>
        <v>2.6316951472601388E-3</v>
      </c>
      <c r="X72" s="430">
        <v>396630411.81999999</v>
      </c>
      <c r="Y72" s="430">
        <v>1137.5999999999999</v>
      </c>
      <c r="Z72" s="25">
        <f t="shared" si="48"/>
        <v>1.4881555160892069E-3</v>
      </c>
      <c r="AA72" s="25">
        <f t="shared" si="49"/>
        <v>1.9994186712233289E-3</v>
      </c>
      <c r="AB72" s="430">
        <v>396532508.87</v>
      </c>
      <c r="AC72" s="430">
        <v>1140.6199999999999</v>
      </c>
      <c r="AD72" s="25">
        <f t="shared" si="50"/>
        <v>-2.4683672023722349E-4</v>
      </c>
      <c r="AE72" s="25">
        <f t="shared" si="51"/>
        <v>2.6547116736989995E-3</v>
      </c>
      <c r="AF72" s="430">
        <v>396139270.61000001</v>
      </c>
      <c r="AG72" s="430">
        <v>1143.18</v>
      </c>
      <c r="AH72" s="25">
        <f t="shared" si="52"/>
        <v>-9.9169236116504749E-4</v>
      </c>
      <c r="AI72" s="25">
        <f t="shared" si="53"/>
        <v>2.2443934000808095E-3</v>
      </c>
      <c r="AJ72" s="26">
        <f t="shared" si="54"/>
        <v>-3.0545434804815511E-3</v>
      </c>
      <c r="AK72" s="26">
        <f t="shared" si="55"/>
        <v>1.1782123747442585E-3</v>
      </c>
      <c r="AL72" s="27">
        <f t="shared" si="56"/>
        <v>4.2622792869877676E-3</v>
      </c>
      <c r="AM72" s="27">
        <f t="shared" si="57"/>
        <v>2.3951130378703743E-2</v>
      </c>
      <c r="AN72" s="28">
        <f t="shared" si="58"/>
        <v>1.0558123350049175E-2</v>
      </c>
      <c r="AO72" s="86">
        <f t="shared" si="59"/>
        <v>6.8807930764526928E-3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163518557.63999999</v>
      </c>
      <c r="C73" s="79">
        <v>141.75</v>
      </c>
      <c r="D73" s="79">
        <v>163693697.55000001</v>
      </c>
      <c r="E73" s="79">
        <v>141.91</v>
      </c>
      <c r="F73" s="25">
        <f t="shared" si="38"/>
        <v>1.0710705410306495E-3</v>
      </c>
      <c r="G73" s="25">
        <f t="shared" si="39"/>
        <v>1.1287477954144379E-3</v>
      </c>
      <c r="H73" s="79">
        <v>163901217.49000001</v>
      </c>
      <c r="I73" s="79">
        <v>142.09</v>
      </c>
      <c r="J73" s="25">
        <f t="shared" si="40"/>
        <v>1.2677332304538538E-3</v>
      </c>
      <c r="K73" s="25">
        <f t="shared" si="41"/>
        <v>1.2684095553520318E-3</v>
      </c>
      <c r="L73" s="79">
        <v>164084884.91999999</v>
      </c>
      <c r="M73" s="79">
        <v>142.25</v>
      </c>
      <c r="N73" s="25">
        <f t="shared" si="42"/>
        <v>1.1205983263131241E-3</v>
      </c>
      <c r="O73" s="25">
        <f t="shared" si="43"/>
        <v>1.1260468717010105E-3</v>
      </c>
      <c r="P73" s="79">
        <v>164242980.7823</v>
      </c>
      <c r="Q73" s="79">
        <v>142.38</v>
      </c>
      <c r="R73" s="25">
        <f t="shared" si="44"/>
        <v>9.6350046122218138E-4</v>
      </c>
      <c r="S73" s="25">
        <f t="shared" si="45"/>
        <v>9.1388400702984503E-4</v>
      </c>
      <c r="T73" s="79">
        <v>164427266.12</v>
      </c>
      <c r="U73" s="79">
        <v>142.54</v>
      </c>
      <c r="V73" s="25">
        <f t="shared" si="46"/>
        <v>1.122028696887053E-3</v>
      </c>
      <c r="W73" s="25">
        <f t="shared" si="47"/>
        <v>1.1237533361426928E-3</v>
      </c>
      <c r="X73" s="430">
        <v>164611518.63</v>
      </c>
      <c r="Y73" s="430">
        <v>142.69999999999999</v>
      </c>
      <c r="Z73" s="25">
        <f t="shared" si="48"/>
        <v>1.1205715107220834E-3</v>
      </c>
      <c r="AA73" s="25">
        <f t="shared" si="49"/>
        <v>1.1224919320892142E-3</v>
      </c>
      <c r="AB73" s="430">
        <v>164795869.09</v>
      </c>
      <c r="AC73" s="430">
        <v>142.9</v>
      </c>
      <c r="AD73" s="25">
        <f t="shared" si="50"/>
        <v>1.1199122730553011E-3</v>
      </c>
      <c r="AE73" s="25">
        <f t="shared" si="51"/>
        <v>1.4015416958655716E-3</v>
      </c>
      <c r="AF73" s="430">
        <v>164980256.47999999</v>
      </c>
      <c r="AG73" s="430">
        <v>143.02000000000001</v>
      </c>
      <c r="AH73" s="25">
        <f t="shared" si="52"/>
        <v>1.1188835680054951E-3</v>
      </c>
      <c r="AI73" s="25">
        <f t="shared" si="53"/>
        <v>8.3974807557735858E-4</v>
      </c>
      <c r="AJ73" s="26">
        <f t="shared" si="54"/>
        <v>1.1130373259612178E-3</v>
      </c>
      <c r="AK73" s="26">
        <f t="shared" si="55"/>
        <v>1.1155779086465202E-3</v>
      </c>
      <c r="AL73" s="27">
        <f t="shared" si="56"/>
        <v>7.85955079062833E-3</v>
      </c>
      <c r="AM73" s="27">
        <f t="shared" si="57"/>
        <v>7.8218589246706622E-3</v>
      </c>
      <c r="AN73" s="28">
        <f t="shared" si="58"/>
        <v>8.3091626431504821E-5</v>
      </c>
      <c r="AO73" s="86">
        <f t="shared" si="59"/>
        <v>1.7820253847619858E-4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760364102.63999999</v>
      </c>
      <c r="C74" s="80">
        <v>190.95750200000001</v>
      </c>
      <c r="D74" s="79">
        <v>764466834.25</v>
      </c>
      <c r="E74" s="80">
        <v>189.90732</v>
      </c>
      <c r="F74" s="25">
        <f t="shared" si="38"/>
        <v>5.3957460587043034E-3</v>
      </c>
      <c r="G74" s="25">
        <f t="shared" si="39"/>
        <v>-5.4995587447515233E-3</v>
      </c>
      <c r="H74" s="79">
        <v>754782794.08000004</v>
      </c>
      <c r="I74" s="80">
        <v>191.70070899999999</v>
      </c>
      <c r="J74" s="25">
        <f t="shared" si="40"/>
        <v>-1.2667704779502614E-2</v>
      </c>
      <c r="K74" s="25">
        <f t="shared" si="41"/>
        <v>9.4434959115846113E-3</v>
      </c>
      <c r="L74" s="79">
        <v>752828332.76999998</v>
      </c>
      <c r="M74" s="80">
        <v>192.01694599999999</v>
      </c>
      <c r="N74" s="25">
        <f t="shared" si="42"/>
        <v>-2.5894354313976413E-3</v>
      </c>
      <c r="O74" s="25">
        <f t="shared" si="43"/>
        <v>1.6496391779124875E-3</v>
      </c>
      <c r="P74" s="79">
        <v>751917207.58000004</v>
      </c>
      <c r="Q74" s="80">
        <v>192.484756</v>
      </c>
      <c r="R74" s="25">
        <f t="shared" si="44"/>
        <v>-1.210269526715993E-3</v>
      </c>
      <c r="S74" s="25">
        <f t="shared" si="45"/>
        <v>2.4362953882206538E-3</v>
      </c>
      <c r="T74" s="79">
        <v>753549387.87</v>
      </c>
      <c r="U74" s="80">
        <v>192.80340899999999</v>
      </c>
      <c r="V74" s="25">
        <f t="shared" si="46"/>
        <v>2.1706914984071651E-3</v>
      </c>
      <c r="W74" s="25">
        <f t="shared" si="47"/>
        <v>1.6554713558718562E-3</v>
      </c>
      <c r="X74" s="430">
        <v>755929171.13</v>
      </c>
      <c r="Y74" s="431">
        <v>193.09281200000001</v>
      </c>
      <c r="Z74" s="25">
        <f t="shared" si="48"/>
        <v>3.1580985908922846E-3</v>
      </c>
      <c r="AA74" s="25">
        <f t="shared" si="49"/>
        <v>1.5010263641138286E-3</v>
      </c>
      <c r="AB74" s="430">
        <v>757259939.27999997</v>
      </c>
      <c r="AC74" s="431">
        <v>193.410335</v>
      </c>
      <c r="AD74" s="25">
        <f t="shared" si="50"/>
        <v>1.7604402645431433E-3</v>
      </c>
      <c r="AE74" s="25">
        <f t="shared" si="51"/>
        <v>1.6444061107774132E-3</v>
      </c>
      <c r="AF74" s="430">
        <v>757031342.00999999</v>
      </c>
      <c r="AG74" s="431">
        <v>193.85548399999999</v>
      </c>
      <c r="AH74" s="25">
        <f t="shared" si="52"/>
        <v>-3.0187424177928967E-4</v>
      </c>
      <c r="AI74" s="25">
        <f t="shared" si="53"/>
        <v>2.3015781447252364E-3</v>
      </c>
      <c r="AJ74" s="26">
        <f t="shared" si="54"/>
        <v>-5.3553844585608025E-4</v>
      </c>
      <c r="AK74" s="26">
        <f t="shared" si="55"/>
        <v>1.8915442135568204E-3</v>
      </c>
      <c r="AL74" s="27">
        <f t="shared" si="56"/>
        <v>-9.7263764847232287E-3</v>
      </c>
      <c r="AM74" s="27">
        <f t="shared" si="57"/>
        <v>2.0789951645887011E-2</v>
      </c>
      <c r="AN74" s="28">
        <f t="shared" si="58"/>
        <v>5.5205603099341182E-3</v>
      </c>
      <c r="AO74" s="86">
        <f t="shared" si="59"/>
        <v>4.0080827074737511E-3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423363268.43000001</v>
      </c>
      <c r="C75" s="80">
        <v>1.4016999999999999</v>
      </c>
      <c r="D75" s="79">
        <v>416974201.12</v>
      </c>
      <c r="E75" s="80">
        <v>1.3997999999999999</v>
      </c>
      <c r="F75" s="25">
        <f t="shared" si="38"/>
        <v>-1.5091217841578968E-2</v>
      </c>
      <c r="G75" s="25">
        <f t="shared" si="39"/>
        <v>-1.3554968966255354E-3</v>
      </c>
      <c r="H75" s="79">
        <v>333898589.38</v>
      </c>
      <c r="I75" s="80">
        <v>1.3713</v>
      </c>
      <c r="J75" s="25">
        <f t="shared" si="40"/>
        <v>-0.19923441670217837</v>
      </c>
      <c r="K75" s="25">
        <f t="shared" si="41"/>
        <v>-2.0360051435919395E-2</v>
      </c>
      <c r="L75" s="79">
        <v>334461742.56</v>
      </c>
      <c r="M75" s="80">
        <v>1.3711</v>
      </c>
      <c r="N75" s="25">
        <f t="shared" si="42"/>
        <v>1.6865994583735702E-3</v>
      </c>
      <c r="O75" s="25">
        <f t="shared" si="43"/>
        <v>-1.4584700649017572E-4</v>
      </c>
      <c r="P75" s="79">
        <v>331158335.61000001</v>
      </c>
      <c r="Q75" s="80">
        <v>1.3602000000000001</v>
      </c>
      <c r="R75" s="25">
        <f t="shared" si="44"/>
        <v>-9.8767856817207761E-3</v>
      </c>
      <c r="S75" s="25">
        <f t="shared" si="45"/>
        <v>-7.9498213113557807E-3</v>
      </c>
      <c r="T75" s="79">
        <v>331811198.73000002</v>
      </c>
      <c r="U75" s="80">
        <v>1.3673999999999999</v>
      </c>
      <c r="V75" s="25">
        <f t="shared" si="46"/>
        <v>1.9714530778680789E-3</v>
      </c>
      <c r="W75" s="25">
        <f t="shared" si="47"/>
        <v>5.2933392148212565E-3</v>
      </c>
      <c r="X75" s="430">
        <v>332214008.31999999</v>
      </c>
      <c r="Y75" s="431">
        <v>1.3693</v>
      </c>
      <c r="Z75" s="25">
        <f t="shared" si="48"/>
        <v>1.2139722575419953E-3</v>
      </c>
      <c r="AA75" s="25">
        <f t="shared" si="49"/>
        <v>1.3894983179757298E-3</v>
      </c>
      <c r="AB75" s="430">
        <v>333932995.38999999</v>
      </c>
      <c r="AC75" s="431">
        <v>1.3762000000000001</v>
      </c>
      <c r="AD75" s="25">
        <f t="shared" si="50"/>
        <v>5.1743365028250263E-3</v>
      </c>
      <c r="AE75" s="25">
        <f t="shared" si="51"/>
        <v>5.0390710582050163E-3</v>
      </c>
      <c r="AF75" s="430">
        <v>332731481.92000002</v>
      </c>
      <c r="AG75" s="431">
        <v>1.3712</v>
      </c>
      <c r="AH75" s="25">
        <f t="shared" si="52"/>
        <v>-3.5980675362634433E-3</v>
      </c>
      <c r="AI75" s="25">
        <f t="shared" si="53"/>
        <v>-3.6331928498765549E-3</v>
      </c>
      <c r="AJ75" s="26">
        <f t="shared" si="54"/>
        <v>-2.7219265808141605E-2</v>
      </c>
      <c r="AK75" s="26">
        <f t="shared" si="55"/>
        <v>-2.7153126136581799E-3</v>
      </c>
      <c r="AL75" s="27">
        <f t="shared" si="56"/>
        <v>-0.20203340871862713</v>
      </c>
      <c r="AM75" s="27">
        <f t="shared" si="57"/>
        <v>-2.0431490212887527E-2</v>
      </c>
      <c r="AN75" s="28">
        <f t="shared" si="58"/>
        <v>6.9837020394201726E-2</v>
      </c>
      <c r="AO75" s="86">
        <f t="shared" si="59"/>
        <v>8.3593325849065196E-3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439658128.12</v>
      </c>
      <c r="C76" s="80">
        <v>1.1958</v>
      </c>
      <c r="D76" s="79">
        <v>438867294.43000001</v>
      </c>
      <c r="E76" s="80">
        <v>1.1943999999999999</v>
      </c>
      <c r="F76" s="25">
        <f t="shared" si="38"/>
        <v>-1.7987468885919198E-3</v>
      </c>
      <c r="G76" s="25">
        <f t="shared" si="39"/>
        <v>-1.1707643418632447E-3</v>
      </c>
      <c r="H76" s="79">
        <v>433828240.85000002</v>
      </c>
      <c r="I76" s="80">
        <v>1.1823999999999999</v>
      </c>
      <c r="J76" s="25">
        <f t="shared" si="40"/>
        <v>-1.1481952845323542E-2</v>
      </c>
      <c r="K76" s="25">
        <f t="shared" si="41"/>
        <v>-1.0046885465505704E-2</v>
      </c>
      <c r="L76" s="79">
        <v>430016688.94999999</v>
      </c>
      <c r="M76" s="80">
        <v>1.1801999999999999</v>
      </c>
      <c r="N76" s="25">
        <f t="shared" si="42"/>
        <v>-8.7858547256676033E-3</v>
      </c>
      <c r="O76" s="25">
        <f t="shared" si="43"/>
        <v>-1.8606224627875337E-3</v>
      </c>
      <c r="P76" s="79">
        <v>428996935.41000003</v>
      </c>
      <c r="Q76" s="80">
        <v>1.1772</v>
      </c>
      <c r="R76" s="25">
        <f t="shared" si="44"/>
        <v>-2.3714278217665482E-3</v>
      </c>
      <c r="S76" s="25">
        <f t="shared" si="45"/>
        <v>-2.5419420437213115E-3</v>
      </c>
      <c r="T76" s="79">
        <v>421804244.93000001</v>
      </c>
      <c r="U76" s="80">
        <v>1.1778</v>
      </c>
      <c r="V76" s="25">
        <f t="shared" si="46"/>
        <v>-1.6766298046222258E-2</v>
      </c>
      <c r="W76" s="25">
        <f t="shared" si="47"/>
        <v>5.0968399592247191E-4</v>
      </c>
      <c r="X76" s="430">
        <v>420211724.08999997</v>
      </c>
      <c r="Y76" s="431">
        <v>1.1729000000000001</v>
      </c>
      <c r="Z76" s="25">
        <f t="shared" si="48"/>
        <v>-3.7754974236077644E-3</v>
      </c>
      <c r="AA76" s="25">
        <f t="shared" si="49"/>
        <v>-4.1602988622855362E-3</v>
      </c>
      <c r="AB76" s="430">
        <v>420966132.56999999</v>
      </c>
      <c r="AC76" s="431">
        <v>1.1753</v>
      </c>
      <c r="AD76" s="25">
        <f t="shared" si="50"/>
        <v>1.7953056441577095E-3</v>
      </c>
      <c r="AE76" s="25">
        <f t="shared" si="51"/>
        <v>2.0462102481029563E-3</v>
      </c>
      <c r="AF76" s="430">
        <v>419923616.04000002</v>
      </c>
      <c r="AG76" s="431">
        <v>1.1795</v>
      </c>
      <c r="AH76" s="25">
        <f t="shared" si="52"/>
        <v>-2.4764855159140797E-3</v>
      </c>
      <c r="AI76" s="25">
        <f t="shared" si="53"/>
        <v>3.5735556879094542E-3</v>
      </c>
      <c r="AJ76" s="26">
        <f t="shared" si="54"/>
        <v>-5.7076197028670004E-3</v>
      </c>
      <c r="AK76" s="26">
        <f t="shared" si="55"/>
        <v>-1.7063829055285564E-3</v>
      </c>
      <c r="AL76" s="27">
        <f t="shared" si="56"/>
        <v>-4.3164935347036963E-2</v>
      </c>
      <c r="AM76" s="27">
        <f t="shared" si="57"/>
        <v>-1.2474882786336164E-2</v>
      </c>
      <c r="AN76" s="28">
        <f t="shared" si="58"/>
        <v>6.1177668327852845E-3</v>
      </c>
      <c r="AO76" s="86">
        <f t="shared" si="59"/>
        <v>4.1997479869096332E-3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1187315548.8699999</v>
      </c>
      <c r="C77" s="80">
        <v>1.0528999999999999</v>
      </c>
      <c r="D77" s="79">
        <v>1186651867.27</v>
      </c>
      <c r="E77" s="80">
        <v>1.0487</v>
      </c>
      <c r="F77" s="25">
        <f t="shared" si="38"/>
        <v>-5.5897659272764364E-4</v>
      </c>
      <c r="G77" s="25">
        <f t="shared" si="39"/>
        <v>-3.98898280938359E-3</v>
      </c>
      <c r="H77" s="79">
        <v>1173183639.51</v>
      </c>
      <c r="I77" s="80">
        <v>1.0550999999999999</v>
      </c>
      <c r="J77" s="25">
        <f t="shared" si="40"/>
        <v>-1.1349771682393142E-2</v>
      </c>
      <c r="K77" s="25">
        <f t="shared" si="41"/>
        <v>6.1027939353484901E-3</v>
      </c>
      <c r="L77" s="79">
        <v>1174273461.3800001</v>
      </c>
      <c r="M77" s="80">
        <v>1.0561</v>
      </c>
      <c r="N77" s="25">
        <f t="shared" si="42"/>
        <v>9.2894397202411257E-4</v>
      </c>
      <c r="O77" s="25">
        <f t="shared" si="43"/>
        <v>9.4777746185206334E-4</v>
      </c>
      <c r="P77" s="79">
        <v>1165967863.1600001</v>
      </c>
      <c r="Q77" s="80">
        <v>1.0570999999999999</v>
      </c>
      <c r="R77" s="25">
        <f t="shared" si="44"/>
        <v>-7.0729676631194E-3</v>
      </c>
      <c r="S77" s="25">
        <f t="shared" si="45"/>
        <v>9.4688003030005661E-4</v>
      </c>
      <c r="T77" s="79">
        <v>1167018412.01</v>
      </c>
      <c r="U77" s="80">
        <v>1.0580000000000001</v>
      </c>
      <c r="V77" s="25">
        <f t="shared" si="46"/>
        <v>9.0101012488690089E-4</v>
      </c>
      <c r="W77" s="25">
        <f t="shared" si="47"/>
        <v>8.5138586699472424E-4</v>
      </c>
      <c r="X77" s="430">
        <v>1139163482.26</v>
      </c>
      <c r="Y77" s="431">
        <v>1.0576000000000001</v>
      </c>
      <c r="Z77" s="25">
        <f t="shared" si="48"/>
        <v>-2.3868457826663077E-2</v>
      </c>
      <c r="AA77" s="25">
        <f t="shared" si="49"/>
        <v>-3.7807183364835153E-4</v>
      </c>
      <c r="AB77" s="430">
        <v>1136937212.01</v>
      </c>
      <c r="AC77" s="431">
        <v>1.0590999999999999</v>
      </c>
      <c r="AD77" s="25">
        <f t="shared" si="50"/>
        <v>-1.9543026832138932E-3</v>
      </c>
      <c r="AE77" s="25">
        <f t="shared" si="51"/>
        <v>1.4183055975792688E-3</v>
      </c>
      <c r="AF77" s="430">
        <v>1125395649.0799999</v>
      </c>
      <c r="AG77" s="431">
        <v>1.0601</v>
      </c>
      <c r="AH77" s="25">
        <f t="shared" si="52"/>
        <v>-1.0151451468103194E-2</v>
      </c>
      <c r="AI77" s="25">
        <f t="shared" si="53"/>
        <v>9.4419790388075911E-4</v>
      </c>
      <c r="AJ77" s="26">
        <f t="shared" si="54"/>
        <v>-6.6407467274136678E-3</v>
      </c>
      <c r="AK77" s="26">
        <f t="shared" si="55"/>
        <v>8.5553576911542764E-4</v>
      </c>
      <c r="AL77" s="27">
        <f t="shared" si="56"/>
        <v>-5.1621052373958282E-2</v>
      </c>
      <c r="AM77" s="27">
        <f t="shared" si="57"/>
        <v>1.0870601697339636E-2</v>
      </c>
      <c r="AN77" s="28">
        <f t="shared" si="58"/>
        <v>8.4904131475643484E-3</v>
      </c>
      <c r="AO77" s="86">
        <f t="shared" si="59"/>
        <v>2.7481501991003373E-3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32221865983.419998</v>
      </c>
      <c r="C78" s="80">
        <v>110.95</v>
      </c>
      <c r="D78" s="79">
        <v>32118475170.950001</v>
      </c>
      <c r="E78" s="80">
        <v>111.13</v>
      </c>
      <c r="F78" s="25">
        <f t="shared" si="38"/>
        <v>-3.2087158615580463E-3</v>
      </c>
      <c r="G78" s="25">
        <f t="shared" si="39"/>
        <v>1.6223524109958774E-3</v>
      </c>
      <c r="H78" s="79">
        <v>32363765395.400002</v>
      </c>
      <c r="I78" s="80">
        <v>111.3</v>
      </c>
      <c r="J78" s="25">
        <f t="shared" si="40"/>
        <v>7.6370445092566819E-3</v>
      </c>
      <c r="K78" s="25">
        <f t="shared" si="41"/>
        <v>1.5297399442094999E-3</v>
      </c>
      <c r="L78" s="79">
        <v>32478272775.84</v>
      </c>
      <c r="M78" s="80">
        <v>111.48</v>
      </c>
      <c r="N78" s="25">
        <f t="shared" si="42"/>
        <v>3.5381352892971483E-3</v>
      </c>
      <c r="O78" s="25">
        <f t="shared" si="43"/>
        <v>1.6172506738545088E-3</v>
      </c>
      <c r="P78" s="79">
        <v>32794760925.09</v>
      </c>
      <c r="Q78" s="80">
        <v>111.7</v>
      </c>
      <c r="R78" s="25">
        <f t="shared" si="44"/>
        <v>9.7446114648507363E-3</v>
      </c>
      <c r="S78" s="25">
        <f t="shared" si="45"/>
        <v>1.9734481521349019E-3</v>
      </c>
      <c r="T78" s="79">
        <v>33424484981.450001</v>
      </c>
      <c r="U78" s="80">
        <v>111.89</v>
      </c>
      <c r="V78" s="25">
        <f t="shared" si="46"/>
        <v>1.9201971247737412E-2</v>
      </c>
      <c r="W78" s="25">
        <f t="shared" si="47"/>
        <v>1.7009847806624685E-3</v>
      </c>
      <c r="X78" s="430">
        <v>33409065575.610001</v>
      </c>
      <c r="Y78" s="431">
        <v>112.09</v>
      </c>
      <c r="Z78" s="25">
        <f t="shared" si="48"/>
        <v>-4.6132067101580323E-4</v>
      </c>
      <c r="AA78" s="25">
        <f t="shared" si="49"/>
        <v>1.7874698364465354E-3</v>
      </c>
      <c r="AB78" s="430">
        <v>32996145927.41</v>
      </c>
      <c r="AC78" s="431">
        <v>112.29</v>
      </c>
      <c r="AD78" s="25">
        <f t="shared" si="50"/>
        <v>-1.2359509045995264E-2</v>
      </c>
      <c r="AE78" s="25">
        <f t="shared" si="51"/>
        <v>1.7842804888928792E-3</v>
      </c>
      <c r="AF78" s="430">
        <v>32675901997.419998</v>
      </c>
      <c r="AG78" s="431">
        <v>112.49</v>
      </c>
      <c r="AH78" s="25">
        <f t="shared" si="52"/>
        <v>-9.705495020373699E-3</v>
      </c>
      <c r="AI78" s="25">
        <f t="shared" si="53"/>
        <v>1.7811025024489146E-3</v>
      </c>
      <c r="AJ78" s="26">
        <f t="shared" si="54"/>
        <v>1.7983402390248954E-3</v>
      </c>
      <c r="AK78" s="26">
        <f t="shared" si="55"/>
        <v>1.7245785987056979E-3</v>
      </c>
      <c r="AL78" s="27">
        <f t="shared" si="56"/>
        <v>1.7355332826452789E-2</v>
      </c>
      <c r="AM78" s="27">
        <f t="shared" si="57"/>
        <v>1.2237919553675871E-2</v>
      </c>
      <c r="AN78" s="28">
        <f t="shared" si="58"/>
        <v>1.0461538765056516E-2</v>
      </c>
      <c r="AO78" s="86">
        <f t="shared" si="59"/>
        <v>1.37912434038628E-4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254914114.50999999</v>
      </c>
      <c r="C79" s="79">
        <v>1090.82</v>
      </c>
      <c r="D79" s="79">
        <v>317015471.75</v>
      </c>
      <c r="E79" s="79">
        <v>39822.07</v>
      </c>
      <c r="F79" s="25">
        <f t="shared" si="38"/>
        <v>0.24361678583146421</v>
      </c>
      <c r="G79" s="25">
        <f t="shared" si="39"/>
        <v>35.506545534551989</v>
      </c>
      <c r="H79" s="79">
        <v>250534788.56</v>
      </c>
      <c r="I79" s="79">
        <v>1081.24</v>
      </c>
      <c r="J79" s="25">
        <f t="shared" si="40"/>
        <v>-0.20970800832846101</v>
      </c>
      <c r="K79" s="25">
        <f t="shared" si="41"/>
        <v>-0.97284822210397404</v>
      </c>
      <c r="L79" s="79">
        <v>251896650.56</v>
      </c>
      <c r="M79" s="79">
        <v>1089.99</v>
      </c>
      <c r="N79" s="25">
        <f t="shared" si="42"/>
        <v>5.4358199427216505E-3</v>
      </c>
      <c r="O79" s="25">
        <f t="shared" si="43"/>
        <v>8.092560393622137E-3</v>
      </c>
      <c r="P79" s="79">
        <v>246893376.02000001</v>
      </c>
      <c r="Q79" s="79">
        <v>1091.77</v>
      </c>
      <c r="R79" s="25">
        <f t="shared" si="44"/>
        <v>-1.9862409956134953E-2</v>
      </c>
      <c r="S79" s="25">
        <f t="shared" si="45"/>
        <v>1.6330425049770848E-3</v>
      </c>
      <c r="T79" s="79">
        <v>247660431.31999999</v>
      </c>
      <c r="U79" s="79">
        <v>1094.1500000000001</v>
      </c>
      <c r="V79" s="25">
        <f t="shared" si="46"/>
        <v>3.106828187799763E-3</v>
      </c>
      <c r="W79" s="25">
        <f t="shared" si="47"/>
        <v>2.1799463256914086E-3</v>
      </c>
      <c r="X79" s="430">
        <v>244669277.77000001</v>
      </c>
      <c r="Y79" s="430">
        <v>1080.69</v>
      </c>
      <c r="Z79" s="25">
        <f t="shared" si="48"/>
        <v>-1.2077640073779639E-2</v>
      </c>
      <c r="AA79" s="25">
        <f t="shared" si="49"/>
        <v>-1.2301786775122274E-2</v>
      </c>
      <c r="AB79" s="430">
        <v>245266385.27000001</v>
      </c>
      <c r="AC79" s="430">
        <v>1082.81</v>
      </c>
      <c r="AD79" s="25">
        <f t="shared" si="50"/>
        <v>2.4404678243310448E-3</v>
      </c>
      <c r="AE79" s="25">
        <f t="shared" si="51"/>
        <v>1.9617096484652314E-3</v>
      </c>
      <c r="AF79" s="430">
        <v>247344844.52000001</v>
      </c>
      <c r="AG79" s="430">
        <v>1091.98</v>
      </c>
      <c r="AH79" s="25">
        <f t="shared" si="52"/>
        <v>8.4742931556313385E-3</v>
      </c>
      <c r="AI79" s="25">
        <f t="shared" si="53"/>
        <v>8.4687064212558751E-3</v>
      </c>
      <c r="AJ79" s="26">
        <f t="shared" si="54"/>
        <v>2.6782670729465505E-3</v>
      </c>
      <c r="AK79" s="26">
        <f t="shared" si="55"/>
        <v>4.3179664363708623</v>
      </c>
      <c r="AL79" s="27">
        <f t="shared" si="56"/>
        <v>-0.21977043216661235</v>
      </c>
      <c r="AM79" s="27">
        <f t="shared" si="57"/>
        <v>-0.97257852241232057</v>
      </c>
      <c r="AN79" s="28">
        <f t="shared" si="58"/>
        <v>0.12184683414984324</v>
      </c>
      <c r="AO79" s="86">
        <f t="shared" si="59"/>
        <v>12.606703636814146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1405388181.6900001</v>
      </c>
      <c r="C80" s="80">
        <v>1.0557000000000001</v>
      </c>
      <c r="D80" s="79">
        <v>1390730932.49</v>
      </c>
      <c r="E80" s="80">
        <v>1.0570999999999999</v>
      </c>
      <c r="F80" s="25">
        <f t="shared" si="38"/>
        <v>-1.0429324361027776E-2</v>
      </c>
      <c r="G80" s="25">
        <f t="shared" si="39"/>
        <v>1.326134318461538E-3</v>
      </c>
      <c r="H80" s="79">
        <v>1380522933.46</v>
      </c>
      <c r="I80" s="80">
        <v>1.0064</v>
      </c>
      <c r="J80" s="25">
        <f t="shared" si="40"/>
        <v>-7.3400244371665127E-3</v>
      </c>
      <c r="K80" s="25">
        <f t="shared" si="41"/>
        <v>-4.7961403840696214E-2</v>
      </c>
      <c r="L80" s="79">
        <v>1396505821.8900001</v>
      </c>
      <c r="M80" s="80">
        <v>1.0132000000000001</v>
      </c>
      <c r="N80" s="25">
        <f t="shared" si="42"/>
        <v>1.1577416095466236E-2</v>
      </c>
      <c r="O80" s="25">
        <f t="shared" si="43"/>
        <v>6.756756756756895E-3</v>
      </c>
      <c r="P80" s="79">
        <v>1389039849.74</v>
      </c>
      <c r="Q80" s="80">
        <v>1.0096000000000001</v>
      </c>
      <c r="R80" s="25">
        <f t="shared" si="44"/>
        <v>-5.3461804691195729E-3</v>
      </c>
      <c r="S80" s="25">
        <f t="shared" si="45"/>
        <v>-3.5530990919858344E-3</v>
      </c>
      <c r="T80" s="79">
        <v>1396505821.8900001</v>
      </c>
      <c r="U80" s="80">
        <v>1.0114000000000001</v>
      </c>
      <c r="V80" s="25">
        <f t="shared" si="46"/>
        <v>5.3749157386647857E-3</v>
      </c>
      <c r="W80" s="25">
        <f t="shared" si="47"/>
        <v>1.78288431061809E-3</v>
      </c>
      <c r="X80" s="430">
        <v>1395930735.3099999</v>
      </c>
      <c r="Y80" s="431">
        <v>1.0132000000000001</v>
      </c>
      <c r="Z80" s="25">
        <f t="shared" si="48"/>
        <v>-4.1180392590261649E-4</v>
      </c>
      <c r="AA80" s="25">
        <f t="shared" si="49"/>
        <v>1.7797112912794381E-3</v>
      </c>
      <c r="AB80" s="430">
        <v>1407447799.1400001</v>
      </c>
      <c r="AC80" s="431">
        <v>1.0150999999999999</v>
      </c>
      <c r="AD80" s="25">
        <f t="shared" si="50"/>
        <v>8.2504550825313848E-3</v>
      </c>
      <c r="AE80" s="25">
        <f t="shared" si="51"/>
        <v>1.8752467429922924E-3</v>
      </c>
      <c r="AF80" s="430">
        <v>1397507675.74</v>
      </c>
      <c r="AG80" s="431">
        <v>1.0167999999999999</v>
      </c>
      <c r="AH80" s="25">
        <f t="shared" si="52"/>
        <v>-7.0625165679848723E-3</v>
      </c>
      <c r="AI80" s="25">
        <f t="shared" si="53"/>
        <v>1.6747118510491922E-3</v>
      </c>
      <c r="AJ80" s="26">
        <f t="shared" si="54"/>
        <v>-6.7338285556736797E-4</v>
      </c>
      <c r="AK80" s="26">
        <f t="shared" si="55"/>
        <v>-4.5398822076905751E-3</v>
      </c>
      <c r="AL80" s="27">
        <f t="shared" si="56"/>
        <v>4.8727924947112138E-3</v>
      </c>
      <c r="AM80" s="27">
        <f t="shared" si="57"/>
        <v>-3.8123167155425228E-2</v>
      </c>
      <c r="AN80" s="28">
        <f t="shared" si="58"/>
        <v>8.1822619093584979E-3</v>
      </c>
      <c r="AO80" s="86">
        <f t="shared" si="59"/>
        <v>1.7760776128582016E-2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248</v>
      </c>
      <c r="B81" s="79">
        <v>2866738425.0700002</v>
      </c>
      <c r="C81" s="80">
        <v>105.54</v>
      </c>
      <c r="D81" s="79">
        <v>2879467210.73</v>
      </c>
      <c r="E81" s="80">
        <v>105.72</v>
      </c>
      <c r="F81" s="25">
        <f t="shared" si="38"/>
        <v>4.4401629212783983E-3</v>
      </c>
      <c r="G81" s="25">
        <f t="shared" si="39"/>
        <v>1.7055144968731533E-3</v>
      </c>
      <c r="H81" s="79">
        <v>2930455975</v>
      </c>
      <c r="I81" s="80">
        <v>105.9</v>
      </c>
      <c r="J81" s="25">
        <f t="shared" si="40"/>
        <v>1.7707707898182091E-2</v>
      </c>
      <c r="K81" s="25">
        <f t="shared" si="41"/>
        <v>1.7026106696935947E-3</v>
      </c>
      <c r="L81" s="79">
        <v>3177307290.6500001</v>
      </c>
      <c r="M81" s="80">
        <v>106.09</v>
      </c>
      <c r="N81" s="25">
        <f t="shared" si="42"/>
        <v>8.4236486661431617E-2</v>
      </c>
      <c r="O81" s="25">
        <f t="shared" si="43"/>
        <v>1.7941454202077215E-3</v>
      </c>
      <c r="P81" s="79">
        <v>3179693676.0700002</v>
      </c>
      <c r="Q81" s="80">
        <v>106.28</v>
      </c>
      <c r="R81" s="25">
        <f t="shared" si="44"/>
        <v>7.5107164705868904E-4</v>
      </c>
      <c r="S81" s="25">
        <f t="shared" si="45"/>
        <v>1.7909322273541117E-3</v>
      </c>
      <c r="T81" s="79">
        <v>3249636096.0900002</v>
      </c>
      <c r="U81" s="80">
        <v>106.47</v>
      </c>
      <c r="V81" s="25">
        <f t="shared" si="46"/>
        <v>2.1996590598137924E-2</v>
      </c>
      <c r="W81" s="25">
        <f t="shared" si="47"/>
        <v>1.7877305231463842E-3</v>
      </c>
      <c r="X81" s="430">
        <v>3242449223.2399998</v>
      </c>
      <c r="Y81" s="431">
        <v>106.66</v>
      </c>
      <c r="Z81" s="25">
        <f t="shared" si="48"/>
        <v>-2.2115931253495463E-3</v>
      </c>
      <c r="AA81" s="25">
        <f t="shared" si="49"/>
        <v>1.7845402460786863E-3</v>
      </c>
      <c r="AB81" s="430">
        <v>2952448547.1799998</v>
      </c>
      <c r="AC81" s="431">
        <v>106.78</v>
      </c>
      <c r="AD81" s="25">
        <f t="shared" si="50"/>
        <v>-8.9438771772104533E-2</v>
      </c>
      <c r="AE81" s="25">
        <f t="shared" si="51"/>
        <v>1.1250703168948486E-3</v>
      </c>
      <c r="AF81" s="430">
        <v>2958882296.4299998</v>
      </c>
      <c r="AG81" s="431">
        <v>107.02</v>
      </c>
      <c r="AH81" s="25">
        <f t="shared" si="52"/>
        <v>2.1791232420104757E-3</v>
      </c>
      <c r="AI81" s="25">
        <f t="shared" si="53"/>
        <v>2.2476119123430874E-3</v>
      </c>
      <c r="AJ81" s="26">
        <f t="shared" si="54"/>
        <v>4.9575972588306403E-3</v>
      </c>
      <c r="AK81" s="26">
        <f t="shared" si="55"/>
        <v>1.7422694765739486E-3</v>
      </c>
      <c r="AL81" s="27">
        <f t="shared" si="56"/>
        <v>2.7579784692136351E-2</v>
      </c>
      <c r="AM81" s="27">
        <f t="shared" si="57"/>
        <v>1.2296632614453245E-2</v>
      </c>
      <c r="AN81" s="28">
        <f t="shared" si="58"/>
        <v>4.739769314927518E-2</v>
      </c>
      <c r="AO81" s="86">
        <f t="shared" si="59"/>
        <v>3.0428892077502897E-4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250</v>
      </c>
      <c r="B82" s="79">
        <v>393600104.24000001</v>
      </c>
      <c r="C82" s="80">
        <v>102.93</v>
      </c>
      <c r="D82" s="79">
        <v>395085145.17000002</v>
      </c>
      <c r="E82" s="80">
        <v>103.19</v>
      </c>
      <c r="F82" s="25">
        <f t="shared" si="38"/>
        <v>3.7729688432564402E-3</v>
      </c>
      <c r="G82" s="25">
        <f t="shared" si="39"/>
        <v>2.5259885358980948E-3</v>
      </c>
      <c r="H82" s="79">
        <v>396446209.68000001</v>
      </c>
      <c r="I82" s="80">
        <v>103.32</v>
      </c>
      <c r="J82" s="25">
        <f t="shared" si="40"/>
        <v>3.4449903435735153E-3</v>
      </c>
      <c r="K82" s="25">
        <f t="shared" si="41"/>
        <v>1.2598119972865147E-3</v>
      </c>
      <c r="L82" s="79">
        <v>397478989.24000001</v>
      </c>
      <c r="M82" s="80">
        <v>103.49</v>
      </c>
      <c r="N82" s="25">
        <f t="shared" si="42"/>
        <v>2.6050937927584992E-3</v>
      </c>
      <c r="O82" s="25">
        <f t="shared" si="43"/>
        <v>1.6453735965931255E-3</v>
      </c>
      <c r="P82" s="79">
        <v>405593751.35000002</v>
      </c>
      <c r="Q82" s="80">
        <v>103.45</v>
      </c>
      <c r="R82" s="25">
        <f t="shared" si="44"/>
        <v>2.0415574985525275E-2</v>
      </c>
      <c r="S82" s="25">
        <f t="shared" si="45"/>
        <v>-3.8651077398774804E-4</v>
      </c>
      <c r="T82" s="79">
        <v>378257776.56999999</v>
      </c>
      <c r="U82" s="80">
        <v>103.87</v>
      </c>
      <c r="V82" s="25">
        <f t="shared" si="46"/>
        <v>-6.7397425845475936E-2</v>
      </c>
      <c r="W82" s="25">
        <f t="shared" si="47"/>
        <v>4.0599323344611086E-3</v>
      </c>
      <c r="X82" s="430">
        <v>375769492.85000002</v>
      </c>
      <c r="Y82" s="431">
        <v>104.07</v>
      </c>
      <c r="Z82" s="25">
        <f t="shared" si="48"/>
        <v>-6.5782751185275096E-3</v>
      </c>
      <c r="AA82" s="25">
        <f t="shared" si="49"/>
        <v>1.9254837777990625E-3</v>
      </c>
      <c r="AB82" s="430">
        <v>377254974.49000001</v>
      </c>
      <c r="AC82" s="431">
        <v>104.28</v>
      </c>
      <c r="AD82" s="25">
        <f t="shared" si="50"/>
        <v>3.9531725386577924E-3</v>
      </c>
      <c r="AE82" s="25">
        <f t="shared" si="51"/>
        <v>2.0178725857596617E-3</v>
      </c>
      <c r="AF82" s="430">
        <v>369592751.63</v>
      </c>
      <c r="AG82" s="431">
        <v>102.94</v>
      </c>
      <c r="AH82" s="25">
        <f t="shared" si="52"/>
        <v>-2.0310462096247636E-2</v>
      </c>
      <c r="AI82" s="25">
        <f t="shared" si="53"/>
        <v>-1.2850019179133136E-2</v>
      </c>
      <c r="AJ82" s="26">
        <f t="shared" si="54"/>
        <v>-7.5117953195599453E-3</v>
      </c>
      <c r="AK82" s="26">
        <f t="shared" si="55"/>
        <v>2.4741609334585609E-5</v>
      </c>
      <c r="AL82" s="27">
        <f t="shared" si="56"/>
        <v>-6.4523796583217455E-2</v>
      </c>
      <c r="AM82" s="27">
        <f t="shared" si="57"/>
        <v>-2.4227153793972287E-3</v>
      </c>
      <c r="AN82" s="28">
        <f t="shared" si="58"/>
        <v>2.6758438120257234E-2</v>
      </c>
      <c r="AO82" s="86">
        <f t="shared" si="59"/>
        <v>5.3479613344089259E-3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254</v>
      </c>
      <c r="B83" s="79">
        <v>929520891.27999997</v>
      </c>
      <c r="C83" s="431">
        <v>1.0085999999999999</v>
      </c>
      <c r="D83" s="79">
        <v>933799911.13</v>
      </c>
      <c r="E83" s="431">
        <v>1.0097</v>
      </c>
      <c r="F83" s="25">
        <f t="shared" si="38"/>
        <v>4.6034681846769303E-3</v>
      </c>
      <c r="G83" s="25">
        <f t="shared" si="39"/>
        <v>1.0906206623042842E-3</v>
      </c>
      <c r="H83" s="79">
        <v>935182030.34000003</v>
      </c>
      <c r="I83" s="431">
        <v>1.0108999999999999</v>
      </c>
      <c r="J83" s="25">
        <f t="shared" ref="J83" si="60">((H83-D83)/D83)</f>
        <v>1.4801021005961788E-3</v>
      </c>
      <c r="K83" s="25">
        <f t="shared" ref="K83" si="61">((I83-E83)/E83)</f>
        <v>1.1884718233137247E-3</v>
      </c>
      <c r="L83" s="79">
        <v>936117537.65999997</v>
      </c>
      <c r="M83" s="431">
        <v>1.012</v>
      </c>
      <c r="N83" s="25">
        <f t="shared" ref="N83" si="62">((L83-H83)/H83)</f>
        <v>1.0003478356612721E-3</v>
      </c>
      <c r="O83" s="25">
        <f t="shared" ref="O83" si="63">((M83-I83)/I83)</f>
        <v>1.088139281828174E-3</v>
      </c>
      <c r="P83" s="79">
        <v>931037285.61000001</v>
      </c>
      <c r="Q83" s="431">
        <v>1.0132000000000001</v>
      </c>
      <c r="R83" s="25">
        <f t="shared" ref="R83" si="64">((P83-L83)/L83)</f>
        <v>-5.4269382269014933E-3</v>
      </c>
      <c r="S83" s="25">
        <f t="shared" ref="S83" si="65">((Q83-M83)/M83)</f>
        <v>1.1857707509882311E-3</v>
      </c>
      <c r="T83" s="79">
        <v>928377029.60000002</v>
      </c>
      <c r="U83" s="431">
        <v>1.0145</v>
      </c>
      <c r="V83" s="25">
        <f t="shared" ref="V83" si="66">((T83-P83)/P83)</f>
        <v>-2.8573034089145371E-3</v>
      </c>
      <c r="W83" s="25">
        <f t="shared" ref="W83" si="67">((U83-Q83)/Q83)</f>
        <v>1.2830635609947262E-3</v>
      </c>
      <c r="X83" s="430">
        <v>931445164.24000001</v>
      </c>
      <c r="Y83" s="431">
        <v>1.0157</v>
      </c>
      <c r="Z83" s="25">
        <f t="shared" ref="Z83" si="68">((X83-T83)/T83)</f>
        <v>3.3048368735727127E-3</v>
      </c>
      <c r="AA83" s="25">
        <f t="shared" ref="AA83" si="69">((Y83-U83)/U83)</f>
        <v>1.1828486939379891E-3</v>
      </c>
      <c r="AB83" s="430">
        <v>932693000.16999996</v>
      </c>
      <c r="AC83" s="431">
        <v>1.0169999999999999</v>
      </c>
      <c r="AD83" s="25">
        <f t="shared" ref="AD83" si="70">((AB83-X83)/X83)</f>
        <v>1.3396772863361228E-3</v>
      </c>
      <c r="AE83" s="25">
        <f t="shared" ref="AE83" si="71">((AC83-Y83)/Y83)</f>
        <v>1.2799054839025862E-3</v>
      </c>
      <c r="AF83" s="430">
        <v>933311481.13</v>
      </c>
      <c r="AG83" s="431">
        <v>1.0182</v>
      </c>
      <c r="AH83" s="25">
        <f t="shared" si="52"/>
        <v>6.6311311426944233E-4</v>
      </c>
      <c r="AI83" s="25">
        <f t="shared" si="53"/>
        <v>1.179941002949941E-3</v>
      </c>
      <c r="AJ83" s="26">
        <f t="shared" si="54"/>
        <v>5.1341296991207859E-4</v>
      </c>
      <c r="AK83" s="26">
        <f t="shared" si="55"/>
        <v>1.1848451575274571E-3</v>
      </c>
      <c r="AL83" s="27">
        <f t="shared" si="56"/>
        <v>-5.2305637875778581E-4</v>
      </c>
      <c r="AM83" s="27">
        <f t="shared" si="57"/>
        <v>8.4183420818064285E-3</v>
      </c>
      <c r="AN83" s="28">
        <f t="shared" si="58"/>
        <v>3.2303652294706077E-3</v>
      </c>
      <c r="AO83" s="86">
        <f t="shared" si="59"/>
        <v>7.2659330687802848E-5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276</v>
      </c>
      <c r="B84" s="79">
        <v>0</v>
      </c>
      <c r="C84" s="80">
        <v>0</v>
      </c>
      <c r="D84" s="79">
        <v>0</v>
      </c>
      <c r="E84" s="80">
        <v>0</v>
      </c>
      <c r="F84" s="25" t="e">
        <f t="shared" si="38"/>
        <v>#DIV/0!</v>
      </c>
      <c r="G84" s="25" t="e">
        <f t="shared" si="39"/>
        <v>#DIV/0!</v>
      </c>
      <c r="H84" s="79">
        <v>0</v>
      </c>
      <c r="I84" s="80">
        <v>0</v>
      </c>
      <c r="J84" s="25" t="e">
        <f t="shared" si="40"/>
        <v>#DIV/0!</v>
      </c>
      <c r="K84" s="25" t="e">
        <f t="shared" si="41"/>
        <v>#DIV/0!</v>
      </c>
      <c r="L84" s="79">
        <v>0</v>
      </c>
      <c r="M84" s="80">
        <v>0</v>
      </c>
      <c r="N84" s="25" t="e">
        <f t="shared" si="42"/>
        <v>#DIV/0!</v>
      </c>
      <c r="O84" s="25" t="e">
        <f t="shared" si="43"/>
        <v>#DIV/0!</v>
      </c>
      <c r="P84" s="79">
        <v>0</v>
      </c>
      <c r="Q84" s="80">
        <v>0</v>
      </c>
      <c r="R84" s="25" t="e">
        <f t="shared" si="44"/>
        <v>#DIV/0!</v>
      </c>
      <c r="S84" s="25" t="e">
        <f t="shared" si="45"/>
        <v>#DIV/0!</v>
      </c>
      <c r="T84" s="79">
        <v>0</v>
      </c>
      <c r="U84" s="80">
        <v>0</v>
      </c>
      <c r="V84" s="25" t="e">
        <f t="shared" si="46"/>
        <v>#DIV/0!</v>
      </c>
      <c r="W84" s="25" t="e">
        <f t="shared" si="47"/>
        <v>#DIV/0!</v>
      </c>
      <c r="X84" s="430">
        <v>0</v>
      </c>
      <c r="Y84" s="431">
        <v>0</v>
      </c>
      <c r="Z84" s="25" t="e">
        <f t="shared" si="48"/>
        <v>#DIV/0!</v>
      </c>
      <c r="AA84" s="25" t="e">
        <f t="shared" si="49"/>
        <v>#DIV/0!</v>
      </c>
      <c r="AB84" s="430">
        <v>80211000</v>
      </c>
      <c r="AC84" s="79">
        <v>1000</v>
      </c>
      <c r="AD84" s="25" t="e">
        <f>((#REF!-X84)/X84)</f>
        <v>#REF!</v>
      </c>
      <c r="AE84" s="25" t="e">
        <f t="shared" si="51"/>
        <v>#DIV/0!</v>
      </c>
      <c r="AF84" s="430">
        <v>85421000</v>
      </c>
      <c r="AG84" s="79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#DIV/0!</v>
      </c>
      <c r="AK84" s="26" t="e">
        <f t="shared" si="55"/>
        <v>#DIV/0!</v>
      </c>
      <c r="AL84" s="27" t="e">
        <f t="shared" si="56"/>
        <v>#DIV/0!</v>
      </c>
      <c r="AM84" s="27" t="e">
        <f t="shared" si="57"/>
        <v>#DIV/0!</v>
      </c>
      <c r="AN84" s="28" t="e">
        <f t="shared" si="58"/>
        <v>#DIV/0!</v>
      </c>
      <c r="AO84" s="86" t="e">
        <f t="shared" si="59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401656430180.65002</v>
      </c>
      <c r="C85" s="99"/>
      <c r="D85" s="83">
        <f>SUM(D55:D84)</f>
        <v>398531410563.27002</v>
      </c>
      <c r="E85" s="99"/>
      <c r="F85" s="25">
        <f>((D85-B85)/B85)</f>
        <v>-7.7803301094283191E-3</v>
      </c>
      <c r="G85" s="25"/>
      <c r="H85" s="83">
        <f>SUM(H55:H84)</f>
        <v>395302561792.70007</v>
      </c>
      <c r="I85" s="99"/>
      <c r="J85" s="25">
        <f t="shared" si="40"/>
        <v>-8.1018677198025791E-3</v>
      </c>
      <c r="K85" s="25"/>
      <c r="L85" s="83">
        <f>SUM(L55:L84)</f>
        <v>395707850511.97992</v>
      </c>
      <c r="M85" s="99"/>
      <c r="N85" s="25">
        <f t="shared" si="42"/>
        <v>1.0252620611459202E-3</v>
      </c>
      <c r="O85" s="25"/>
      <c r="P85" s="83">
        <f>SUM(P55:P84)</f>
        <v>395893647776.41229</v>
      </c>
      <c r="Q85" s="99"/>
      <c r="R85" s="25">
        <f t="shared" si="44"/>
        <v>4.6953140856817064E-4</v>
      </c>
      <c r="S85" s="25"/>
      <c r="T85" s="83">
        <f>SUM(T55:T84)</f>
        <v>393057479858.37988</v>
      </c>
      <c r="U85" s="99"/>
      <c r="V85" s="25">
        <f t="shared" si="46"/>
        <v>-7.163964195844294E-3</v>
      </c>
      <c r="W85" s="25"/>
      <c r="X85" s="83">
        <f>SUM(X55:X84)</f>
        <v>391826846581.89001</v>
      </c>
      <c r="Y85" s="99"/>
      <c r="Z85" s="25">
        <f t="shared" si="48"/>
        <v>-3.1309244564771293E-3</v>
      </c>
      <c r="AA85" s="25"/>
      <c r="AB85" s="83">
        <f>SUM(AB55:AB84)</f>
        <v>389598069643.7901</v>
      </c>
      <c r="AC85" s="431"/>
      <c r="AD85" s="25">
        <f>((AB84-X85)/X85)</f>
        <v>-0.99979528967782649</v>
      </c>
      <c r="AE85" s="25"/>
      <c r="AF85" s="83">
        <f>SUM(AF55:AF84)</f>
        <v>386910649743.87994</v>
      </c>
      <c r="AG85" s="99"/>
      <c r="AH85" s="25">
        <f>((AF84-AB85)/AB85)</f>
        <v>-0.99978074583357635</v>
      </c>
      <c r="AI85" s="25"/>
      <c r="AJ85" s="26">
        <f t="shared" si="54"/>
        <v>-0.25303229106540515</v>
      </c>
      <c r="AK85" s="26"/>
      <c r="AL85" s="27">
        <f t="shared" si="56"/>
        <v>-2.9158958394184559E-2</v>
      </c>
      <c r="AM85" s="27"/>
      <c r="AN85" s="28">
        <f t="shared" si="58"/>
        <v>0.46092112881508385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99"/>
      <c r="M86" s="99"/>
      <c r="N86" s="25"/>
      <c r="O86" s="25"/>
      <c r="P86" s="99"/>
      <c r="Q86" s="99"/>
      <c r="R86" s="25"/>
      <c r="S86" s="25"/>
      <c r="T86" s="99"/>
      <c r="U86" s="99"/>
      <c r="V86" s="25"/>
      <c r="W86" s="25"/>
      <c r="X86" s="99"/>
      <c r="Y86" s="99"/>
      <c r="Z86" s="25"/>
      <c r="AA86" s="25"/>
      <c r="AB86" s="83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216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217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235</v>
      </c>
      <c r="B89" s="79">
        <v>10414634231.98</v>
      </c>
      <c r="C89" s="79">
        <v>52071.25</v>
      </c>
      <c r="D89" s="79">
        <v>10818450714.780001</v>
      </c>
      <c r="E89" s="79">
        <v>53540.69</v>
      </c>
      <c r="F89" s="25">
        <f>((D89-B89)/B89)</f>
        <v>3.8773947678355361E-2</v>
      </c>
      <c r="G89" s="25">
        <f>((E89-C89)/C89)</f>
        <v>2.8219794992438291E-2</v>
      </c>
      <c r="H89" s="79">
        <v>11413693091.18</v>
      </c>
      <c r="I89" s="79">
        <v>53827.4</v>
      </c>
      <c r="J89" s="25">
        <f t="shared" ref="J89:J90" si="72">((H89-D89)/D89)</f>
        <v>5.5021036938938832E-2</v>
      </c>
      <c r="K89" s="25">
        <f t="shared" ref="K89:K95" si="73">((I89-E89)/E89)</f>
        <v>5.3549926233673701E-3</v>
      </c>
      <c r="L89" s="79">
        <v>11429428413.65</v>
      </c>
      <c r="M89" s="79">
        <v>53811.87</v>
      </c>
      <c r="N89" s="25">
        <f t="shared" ref="N89:N90" si="74">((L89-H89)/H89)</f>
        <v>1.3786354989831361E-3</v>
      </c>
      <c r="O89" s="25">
        <f t="shared" ref="O89:O95" si="75">((M89-I89)/I89)</f>
        <v>-2.8851477128746393E-4</v>
      </c>
      <c r="P89" s="79">
        <v>11508250262.190001</v>
      </c>
      <c r="Q89" s="79">
        <v>54006.42</v>
      </c>
      <c r="R89" s="25">
        <f t="shared" ref="R89:R90" si="76">((P89-L89)/L89)</f>
        <v>6.8963946128631536E-3</v>
      </c>
      <c r="S89" s="25">
        <f t="shared" ref="S89:S95" si="77">((Q89-M89)/M89)</f>
        <v>3.6153733367748717E-3</v>
      </c>
      <c r="T89" s="79">
        <v>11658369286.41</v>
      </c>
      <c r="U89" s="79">
        <v>54205.03</v>
      </c>
      <c r="V89" s="25">
        <f t="shared" ref="V89:V90" si="78">((T89-P89)/P89)</f>
        <v>1.3044469906360198E-2</v>
      </c>
      <c r="W89" s="25">
        <f t="shared" ref="W89:W95" si="79">((U89-Q89)/Q89)</f>
        <v>3.6775257460131701E-3</v>
      </c>
      <c r="X89" s="430">
        <v>11826244858.129999</v>
      </c>
      <c r="Y89" s="430">
        <v>54894.239999999998</v>
      </c>
      <c r="Z89" s="25">
        <f t="shared" ref="Z89:Z90" si="80">((X89-T89)/T89)</f>
        <v>1.4399575755049169E-2</v>
      </c>
      <c r="AA89" s="25">
        <f t="shared" ref="AA89:AA95" si="81">((Y89-U89)/U89)</f>
        <v>1.2714871664124144E-2</v>
      </c>
      <c r="AB89" s="430">
        <v>11950566234.34</v>
      </c>
      <c r="AC89" s="430">
        <v>54928.24</v>
      </c>
      <c r="AD89" s="25">
        <f t="shared" ref="AD89:AD90" si="82">((AB89-X89)/X89)</f>
        <v>1.0512328951529848E-2</v>
      </c>
      <c r="AE89" s="25">
        <f t="shared" ref="AE89:AE95" si="83">((AC89-Y89)/Y89)</f>
        <v>6.1937281579998191E-4</v>
      </c>
      <c r="AF89" s="430">
        <v>12300699875.98</v>
      </c>
      <c r="AG89" s="430">
        <v>55104.12</v>
      </c>
      <c r="AH89" s="25">
        <f t="shared" ref="AH89:AH90" si="84">((AF89-AB89)/AB89)</f>
        <v>2.9298498060609794E-2</v>
      </c>
      <c r="AI89" s="25">
        <f t="shared" ref="AI89:AI95" si="85">((AG89-AC89)/AC89)</f>
        <v>3.2019959132133973E-3</v>
      </c>
      <c r="AJ89" s="26">
        <f t="shared" si="54"/>
        <v>2.1165610925336184E-2</v>
      </c>
      <c r="AK89" s="26">
        <f t="shared" si="55"/>
        <v>7.1394265400554699E-3</v>
      </c>
      <c r="AL89" s="27">
        <f t="shared" si="56"/>
        <v>0.13701122279689945</v>
      </c>
      <c r="AM89" s="27">
        <f t="shared" si="57"/>
        <v>2.9200781685854257E-2</v>
      </c>
      <c r="AN89" s="28">
        <f t="shared" si="58"/>
        <v>1.8294209692099994E-2</v>
      </c>
      <c r="AO89" s="86">
        <f t="shared" si="59"/>
        <v>9.3826908076461643E-3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 s="116" customFormat="1">
      <c r="A90" s="231" t="s">
        <v>236</v>
      </c>
      <c r="B90" s="79">
        <v>647355841.25</v>
      </c>
      <c r="C90" s="79">
        <v>51879.58</v>
      </c>
      <c r="D90" s="79">
        <v>665643746.01999998</v>
      </c>
      <c r="E90" s="79">
        <v>53348.03</v>
      </c>
      <c r="F90" s="25">
        <f>((D90-B90)/B90)</f>
        <v>2.8250157957464758E-2</v>
      </c>
      <c r="G90" s="25">
        <f>((E90-C90)/C90)</f>
        <v>2.8304970857512667E-2</v>
      </c>
      <c r="H90" s="79">
        <v>669159496.28999996</v>
      </c>
      <c r="I90" s="79">
        <v>53629.599999999999</v>
      </c>
      <c r="J90" s="25">
        <f t="shared" si="72"/>
        <v>5.2817295903721242E-3</v>
      </c>
      <c r="K90" s="25">
        <f t="shared" si="73"/>
        <v>5.2779830857859174E-3</v>
      </c>
      <c r="L90" s="79">
        <v>668918442.24000001</v>
      </c>
      <c r="M90" s="79">
        <v>53610.04</v>
      </c>
      <c r="N90" s="25">
        <f t="shared" si="74"/>
        <v>-3.6023407175183307E-4</v>
      </c>
      <c r="O90" s="25">
        <f t="shared" si="75"/>
        <v>-3.6472395841098335E-4</v>
      </c>
      <c r="P90" s="79">
        <v>671394804.58000004</v>
      </c>
      <c r="Q90" s="79">
        <v>53808.46</v>
      </c>
      <c r="R90" s="25">
        <f t="shared" si="76"/>
        <v>3.7020392676085675E-3</v>
      </c>
      <c r="S90" s="25">
        <f t="shared" si="77"/>
        <v>3.7011723923354328E-3</v>
      </c>
      <c r="T90" s="79">
        <v>673887944.65999997</v>
      </c>
      <c r="U90" s="79">
        <v>54006.54</v>
      </c>
      <c r="V90" s="25">
        <f t="shared" si="78"/>
        <v>3.7133741026779922E-3</v>
      </c>
      <c r="W90" s="25">
        <f t="shared" si="79"/>
        <v>3.6812055204702336E-3</v>
      </c>
      <c r="X90" s="430">
        <v>682505187.33000004</v>
      </c>
      <c r="Y90" s="430">
        <v>54697.82</v>
      </c>
      <c r="Z90" s="25">
        <f t="shared" si="80"/>
        <v>1.2787352464581892E-2</v>
      </c>
      <c r="AA90" s="25">
        <f t="shared" si="81"/>
        <v>1.2799931267583498E-2</v>
      </c>
      <c r="AB90" s="430">
        <v>682934450.21000004</v>
      </c>
      <c r="AC90" s="430">
        <v>54731.93</v>
      </c>
      <c r="AD90" s="25">
        <f t="shared" si="82"/>
        <v>6.289518203946501E-4</v>
      </c>
      <c r="AE90" s="25">
        <f t="shared" si="83"/>
        <v>6.236080341044777E-4</v>
      </c>
      <c r="AF90" s="430">
        <v>80543516023.419998</v>
      </c>
      <c r="AG90" s="430">
        <v>53867.34</v>
      </c>
      <c r="AH90" s="25">
        <f t="shared" si="84"/>
        <v>116.93740380010576</v>
      </c>
      <c r="AI90" s="25">
        <f t="shared" si="85"/>
        <v>-1.5796811842739764E-2</v>
      </c>
      <c r="AJ90" s="26">
        <f t="shared" si="54"/>
        <v>14.623925896404637</v>
      </c>
      <c r="AK90" s="26">
        <f t="shared" si="55"/>
        <v>4.7784169195801852E-3</v>
      </c>
      <c r="AL90" s="27">
        <f t="shared" si="56"/>
        <v>120.00093556801775</v>
      </c>
      <c r="AM90" s="27">
        <f t="shared" si="57"/>
        <v>9.7343800698919472E-3</v>
      </c>
      <c r="AN90" s="28">
        <f t="shared" si="58"/>
        <v>41.340889056762435</v>
      </c>
      <c r="AO90" s="86">
        <f t="shared" si="59"/>
        <v>1.246430160324959E-2</v>
      </c>
      <c r="AP90" s="32"/>
      <c r="AQ90" s="51"/>
      <c r="AR90" s="51"/>
      <c r="AS90" s="31"/>
      <c r="AT90" s="31"/>
    </row>
    <row r="91" spans="1:46">
      <c r="A91" s="231" t="s">
        <v>180</v>
      </c>
      <c r="B91" s="79">
        <v>74877469268.600006</v>
      </c>
      <c r="C91" s="79">
        <v>52199.06</v>
      </c>
      <c r="D91" s="79">
        <v>76598803628.580002</v>
      </c>
      <c r="E91" s="79">
        <v>52369.09</v>
      </c>
      <c r="F91" s="25">
        <f>((D102-B91)/B91)</f>
        <v>-0.92269213237275549</v>
      </c>
      <c r="G91" s="25">
        <f t="shared" ref="G91:G97" si="86">((E91-C91)/C91)</f>
        <v>3.2573383505373247E-3</v>
      </c>
      <c r="H91" s="79">
        <v>77846949317.699997</v>
      </c>
      <c r="I91" s="79">
        <v>52631.33</v>
      </c>
      <c r="J91" s="25">
        <f>((H102-D91)/D91)</f>
        <v>-0.92123938024406649</v>
      </c>
      <c r="K91" s="25">
        <f t="shared" si="73"/>
        <v>5.0075340243644724E-3</v>
      </c>
      <c r="L91" s="79">
        <v>78435307493.699997</v>
      </c>
      <c r="M91" s="79">
        <v>52666.02</v>
      </c>
      <c r="N91" s="25">
        <f>((L102-H91)/H91)</f>
        <v>-0.92281366933920683</v>
      </c>
      <c r="O91" s="25">
        <f t="shared" si="75"/>
        <v>6.5911311760495227E-4</v>
      </c>
      <c r="P91" s="79">
        <v>78523744200.110001</v>
      </c>
      <c r="Q91" s="79">
        <v>52877.358180000003</v>
      </c>
      <c r="R91" s="25">
        <f>((P102-L91)/L91)</f>
        <v>-0.92569871984822516</v>
      </c>
      <c r="S91" s="25">
        <f t="shared" si="77"/>
        <v>4.0127995242474389E-3</v>
      </c>
      <c r="T91" s="79">
        <v>78342303964.440002</v>
      </c>
      <c r="U91" s="79">
        <v>53091.89</v>
      </c>
      <c r="V91" s="25">
        <f>((T102-P91)/P91)</f>
        <v>-0.92471699562383169</v>
      </c>
      <c r="W91" s="25">
        <f t="shared" si="79"/>
        <v>4.0571584395292211E-3</v>
      </c>
      <c r="X91" s="430">
        <v>80296566128.25</v>
      </c>
      <c r="Y91" s="430">
        <v>53741.15</v>
      </c>
      <c r="Z91" s="25">
        <f>((X102-T91)/T91)</f>
        <v>-0.9244340637666576</v>
      </c>
      <c r="AA91" s="25">
        <f t="shared" si="81"/>
        <v>1.2228986385679659E-2</v>
      </c>
      <c r="AB91" s="430">
        <v>80480146685.5</v>
      </c>
      <c r="AC91" s="430">
        <v>53801.97</v>
      </c>
      <c r="AD91" s="25">
        <f>((AB102-X91)/X91)</f>
        <v>-0.92707788532105173</v>
      </c>
      <c r="AE91" s="25">
        <f t="shared" si="83"/>
        <v>1.1317212229362361E-3</v>
      </c>
      <c r="AF91" s="430">
        <v>6085070567.9700003</v>
      </c>
      <c r="AG91" s="430">
        <v>430.99</v>
      </c>
      <c r="AH91" s="25">
        <f>((AF102-AB91)/AB91)</f>
        <v>-0.92533981678076915</v>
      </c>
      <c r="AI91" s="25">
        <f t="shared" si="85"/>
        <v>-0.99198932678487428</v>
      </c>
      <c r="AJ91" s="26">
        <f t="shared" si="54"/>
        <v>-0.92425158291207055</v>
      </c>
      <c r="AK91" s="26">
        <f t="shared" si="55"/>
        <v>-0.12020433446499687</v>
      </c>
      <c r="AL91" s="27">
        <f t="shared" si="56"/>
        <v>-0.92055919570916667</v>
      </c>
      <c r="AM91" s="27">
        <f t="shared" si="57"/>
        <v>-0.99177014532809338</v>
      </c>
      <c r="AN91" s="28">
        <f t="shared" si="58"/>
        <v>1.8931907370236373E-3</v>
      </c>
      <c r="AO91" s="86">
        <f t="shared" si="59"/>
        <v>0.35227215135410272</v>
      </c>
      <c r="AP91" s="32"/>
      <c r="AQ91" s="42">
        <f>SUM(AQ89:AQ89)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132</v>
      </c>
      <c r="B92" s="79">
        <v>4741150473.6000004</v>
      </c>
      <c r="C92" s="79">
        <v>415.68</v>
      </c>
      <c r="D92" s="79">
        <v>5832479109.5500002</v>
      </c>
      <c r="E92" s="79">
        <v>417.97</v>
      </c>
      <c r="F92" s="25">
        <f>((D103-B92)/B92)</f>
        <v>-0.9471573851209647</v>
      </c>
      <c r="G92" s="25">
        <f t="shared" si="86"/>
        <v>5.5090454195535522E-3</v>
      </c>
      <c r="H92" s="79">
        <v>5857332898.1700001</v>
      </c>
      <c r="I92" s="79">
        <v>419.39</v>
      </c>
      <c r="J92" s="25">
        <f>((H103-D92)/D92)</f>
        <v>-0.9456465311241451</v>
      </c>
      <c r="K92" s="25">
        <f t="shared" si="73"/>
        <v>3.3973730172020935E-3</v>
      </c>
      <c r="L92" s="79">
        <v>5887658225.7200003</v>
      </c>
      <c r="M92" s="79">
        <v>420.9</v>
      </c>
      <c r="N92" s="25">
        <f>((L103-H92)/H92)</f>
        <v>-0.94867012185461852</v>
      </c>
      <c r="O92" s="25">
        <f t="shared" si="75"/>
        <v>3.600467345430246E-3</v>
      </c>
      <c r="P92" s="79">
        <v>5918419797.25</v>
      </c>
      <c r="Q92" s="79">
        <v>422.51</v>
      </c>
      <c r="R92" s="25">
        <f>((P103-L92)/L92)</f>
        <v>-0.94853685320483316</v>
      </c>
      <c r="S92" s="25">
        <f t="shared" si="77"/>
        <v>3.8251366120218904E-3</v>
      </c>
      <c r="T92" s="79">
        <v>5962963782.1800003</v>
      </c>
      <c r="U92" s="79">
        <v>424.55</v>
      </c>
      <c r="V92" s="25">
        <f>((T103-P92)/P92)</f>
        <v>-0.94950548504706278</v>
      </c>
      <c r="W92" s="25">
        <f t="shared" si="79"/>
        <v>4.8282880878559569E-3</v>
      </c>
      <c r="X92" s="430">
        <v>6013077104.5200005</v>
      </c>
      <c r="Y92" s="430">
        <v>427.6</v>
      </c>
      <c r="Z92" s="25">
        <f>((X103-T92)/T92)</f>
        <v>-0.94872016126379854</v>
      </c>
      <c r="AA92" s="25">
        <f t="shared" si="81"/>
        <v>7.1840772582734925E-3</v>
      </c>
      <c r="AB92" s="430">
        <v>6040645874.0500002</v>
      </c>
      <c r="AC92" s="445">
        <v>429.18</v>
      </c>
      <c r="AD92" s="25">
        <f>((AB103-X92)/X92)</f>
        <v>-0.95027109493985618</v>
      </c>
      <c r="AE92" s="25">
        <f t="shared" si="83"/>
        <v>3.6950420954162395E-3</v>
      </c>
      <c r="AF92" s="430">
        <v>677859928.52999997</v>
      </c>
      <c r="AG92" s="430">
        <v>50591.35</v>
      </c>
      <c r="AH92" s="25">
        <f>((AF103-AB92)/AB92)</f>
        <v>-0.95123951307502819</v>
      </c>
      <c r="AI92" s="25">
        <f t="shared" si="85"/>
        <v>116.87909501840718</v>
      </c>
      <c r="AJ92" s="26">
        <f t="shared" si="54"/>
        <v>-0.94871839320378837</v>
      </c>
      <c r="AK92" s="26">
        <f t="shared" si="55"/>
        <v>14.613891806030367</v>
      </c>
      <c r="AL92" s="27">
        <f t="shared" si="56"/>
        <v>-0.88377842152574815</v>
      </c>
      <c r="AM92" s="27">
        <f t="shared" si="57"/>
        <v>120.04062492523386</v>
      </c>
      <c r="AN92" s="28">
        <f t="shared" si="58"/>
        <v>1.7441663808043094E-3</v>
      </c>
      <c r="AO92" s="86">
        <f t="shared" si="59"/>
        <v>41.321382117388076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31" t="s">
        <v>140</v>
      </c>
      <c r="B93" s="331">
        <v>665739444</v>
      </c>
      <c r="C93" s="79">
        <v>49634.99</v>
      </c>
      <c r="D93" s="331">
        <v>660335077.59000003</v>
      </c>
      <c r="E93" s="79">
        <v>48054.28</v>
      </c>
      <c r="F93" s="25">
        <f>((D104-B93)/B93)</f>
        <v>2.0307144786512006</v>
      </c>
      <c r="G93" s="25">
        <f t="shared" si="86"/>
        <v>-3.1846687185793712E-2</v>
      </c>
      <c r="H93" s="331">
        <v>661083463.38</v>
      </c>
      <c r="I93" s="79">
        <v>49306.48</v>
      </c>
      <c r="J93" s="25">
        <f>((H104-D93)/D93)</f>
        <v>2.0818268380156373</v>
      </c>
      <c r="K93" s="25">
        <f t="shared" si="73"/>
        <v>2.6058032708012782E-2</v>
      </c>
      <c r="L93" s="331">
        <v>667570983.29999995</v>
      </c>
      <c r="M93" s="79">
        <v>49792.94</v>
      </c>
      <c r="N93" s="25">
        <f>((L104-H93)/H93)</f>
        <v>2.0538522884659365</v>
      </c>
      <c r="O93" s="25">
        <f t="shared" si="75"/>
        <v>9.8660460045008093E-3</v>
      </c>
      <c r="P93" s="331">
        <v>677842773.38999999</v>
      </c>
      <c r="Q93" s="79">
        <v>50554.81</v>
      </c>
      <c r="R93" s="25">
        <f>((P104-L93)/L93)</f>
        <v>1.8416988303493869</v>
      </c>
      <c r="S93" s="25">
        <f t="shared" si="77"/>
        <v>1.5300763521896785E-2</v>
      </c>
      <c r="T93" s="331">
        <v>676013428.83000004</v>
      </c>
      <c r="U93" s="79">
        <v>50436.23</v>
      </c>
      <c r="V93" s="25">
        <f>((T104-P93)/P93)</f>
        <v>1.8340724413198279</v>
      </c>
      <c r="W93" s="25">
        <f t="shared" si="79"/>
        <v>-2.3455730522969915E-3</v>
      </c>
      <c r="X93" s="384">
        <v>676571492.85000002</v>
      </c>
      <c r="Y93" s="430">
        <v>50491.35</v>
      </c>
      <c r="Z93" s="25">
        <f>((X104-T93)/T93)</f>
        <v>1.8473259830967728</v>
      </c>
      <c r="AA93" s="25">
        <f t="shared" si="81"/>
        <v>1.0928651883773894E-3</v>
      </c>
      <c r="AB93" s="430">
        <v>677487217.28999996</v>
      </c>
      <c r="AC93" s="430">
        <v>50544.58</v>
      </c>
      <c r="AD93" s="25">
        <f>((AB104-X93)/X93)</f>
        <v>1.8487831160904635</v>
      </c>
      <c r="AE93" s="25">
        <f t="shared" si="83"/>
        <v>1.0542399836804364E-3</v>
      </c>
      <c r="AF93" s="430">
        <v>744988416.34000003</v>
      </c>
      <c r="AG93" s="430">
        <f>105.7618*429.18</f>
        <v>45390.849323999995</v>
      </c>
      <c r="AH93" s="25">
        <f>((AF104-AB93)/AB93)</f>
        <v>1.8659982842289711</v>
      </c>
      <c r="AI93" s="25">
        <f t="shared" si="85"/>
        <v>-0.10196406174509723</v>
      </c>
      <c r="AJ93" s="26">
        <f t="shared" si="54"/>
        <v>1.9255340325272747</v>
      </c>
      <c r="AK93" s="26">
        <f t="shared" si="55"/>
        <v>-1.0348046822089967E-2</v>
      </c>
      <c r="AL93" s="27">
        <f t="shared" si="56"/>
        <v>0.12819754943044384</v>
      </c>
      <c r="AM93" s="27">
        <f t="shared" si="57"/>
        <v>-5.5425462123249038E-2</v>
      </c>
      <c r="AN93" s="28">
        <f t="shared" si="58"/>
        <v>0.10882568852911371</v>
      </c>
      <c r="AO93" s="86">
        <f t="shared" si="59"/>
        <v>4.0659747687266268E-2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158</v>
      </c>
      <c r="B94" s="79">
        <v>713458258.19000006</v>
      </c>
      <c r="C94" s="79">
        <v>43556.571552000001</v>
      </c>
      <c r="D94" s="79">
        <v>725588740.21000004</v>
      </c>
      <c r="E94" s="79">
        <v>104.8954</v>
      </c>
      <c r="F94" s="25">
        <f>((D105-B94)/B94)</f>
        <v>-0.87504756720293086</v>
      </c>
      <c r="G94" s="25">
        <f t="shared" si="86"/>
        <v>-0.99759174342097212</v>
      </c>
      <c r="H94" s="79">
        <v>722598303.88</v>
      </c>
      <c r="I94" s="79">
        <f>104.2337*419.89</f>
        <v>43766.688292999999</v>
      </c>
      <c r="J94" s="25">
        <f>((H105-D94)/D94)</f>
        <v>-0.86608354252868158</v>
      </c>
      <c r="K94" s="25">
        <f t="shared" si="73"/>
        <v>416.24125455453719</v>
      </c>
      <c r="L94" s="79">
        <v>733182983.74000001</v>
      </c>
      <c r="M94" s="79">
        <f>420.9*105.2038</f>
        <v>44280.279419999999</v>
      </c>
      <c r="N94" s="25">
        <f>((L105-H94)/H94)</f>
        <v>-0.87419896837303379</v>
      </c>
      <c r="O94" s="25">
        <f t="shared" si="75"/>
        <v>1.1734749578531463E-2</v>
      </c>
      <c r="P94" s="79">
        <v>737424995.47000003</v>
      </c>
      <c r="Q94" s="79">
        <v>44546.210177000001</v>
      </c>
      <c r="R94" s="25">
        <f>((P105-L94)/L94)</f>
        <v>-0.87526743459934075</v>
      </c>
      <c r="S94" s="25">
        <f t="shared" si="77"/>
        <v>6.0056250882619634E-3</v>
      </c>
      <c r="T94" s="79">
        <v>740883627.24000001</v>
      </c>
      <c r="U94" s="79">
        <v>44755.126989999997</v>
      </c>
      <c r="V94" s="25">
        <f>((T105-P94)/P94)</f>
        <v>-0.87988617488678078</v>
      </c>
      <c r="W94" s="25">
        <f t="shared" si="79"/>
        <v>4.6898897160922489E-3</v>
      </c>
      <c r="X94" s="430">
        <v>747029241.22000003</v>
      </c>
      <c r="Y94" s="430">
        <f>105.5341*427.6</f>
        <v>45126.381159999997</v>
      </c>
      <c r="Z94" s="25">
        <f>((X105-T94)/T94)</f>
        <v>-0.87643987705461135</v>
      </c>
      <c r="AA94" s="25">
        <f t="shared" si="81"/>
        <v>8.2952321883245361E-3</v>
      </c>
      <c r="AB94" s="430">
        <v>745374935.85000002</v>
      </c>
      <c r="AC94" s="430">
        <f>105.649 *429.18</f>
        <v>45342.437819999999</v>
      </c>
      <c r="AD94" s="25">
        <f>((AB105-X94)/X94)</f>
        <v>-0.87906532930028325</v>
      </c>
      <c r="AE94" s="25">
        <f t="shared" si="83"/>
        <v>4.7878126817648414E-3</v>
      </c>
      <c r="AF94" s="430">
        <f>10740419.6*430.99</f>
        <v>4629013443.4040003</v>
      </c>
      <c r="AG94" s="430">
        <f>1.0601*430.99</f>
        <v>456.89249900000004</v>
      </c>
      <c r="AH94" s="25">
        <f>((AF105-AB94)/AB94)</f>
        <v>-0.88071815743494186</v>
      </c>
      <c r="AI94" s="25">
        <f t="shared" si="85"/>
        <v>-0.98992351269656542</v>
      </c>
      <c r="AJ94" s="26">
        <f t="shared" si="54"/>
        <v>-0.87583838142257542</v>
      </c>
      <c r="AK94" s="26">
        <f t="shared" si="55"/>
        <v>51.786156575959076</v>
      </c>
      <c r="AL94" s="27">
        <f t="shared" si="56"/>
        <v>5.3796654866285136</v>
      </c>
      <c r="AM94" s="27">
        <f t="shared" si="57"/>
        <v>3.3556962364412555</v>
      </c>
      <c r="AN94" s="28">
        <f t="shared" si="58"/>
        <v>4.6255155675312418E-3</v>
      </c>
      <c r="AO94" s="86">
        <f t="shared" si="59"/>
        <v>147.26279198145136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31" t="s">
        <v>159</v>
      </c>
      <c r="B95" s="79">
        <v>4760554627.9968004</v>
      </c>
      <c r="C95" s="79">
        <v>448.019904</v>
      </c>
      <c r="D95" s="79">
        <f>11275502.79*417.97</f>
        <v>4712821901.1363001</v>
      </c>
      <c r="E95" s="79">
        <f>417.97*1.0789</f>
        <v>450.947833</v>
      </c>
      <c r="F95" s="25">
        <f>((D107-B95)/B95)</f>
        <v>-0.41020335933418228</v>
      </c>
      <c r="G95" s="25">
        <f t="shared" si="86"/>
        <v>6.5352654510635443E-3</v>
      </c>
      <c r="H95" s="79">
        <f>11081727.76*419.39</f>
        <v>4647565805.2663994</v>
      </c>
      <c r="I95" s="79">
        <f>419.39*1.08</f>
        <v>452.94120000000004</v>
      </c>
      <c r="J95" s="25">
        <f>((H107-D95)/D95)</f>
        <v>-0.39408773240969802</v>
      </c>
      <c r="K95" s="25">
        <f t="shared" si="73"/>
        <v>4.4203937886536752E-3</v>
      </c>
      <c r="L95" s="79">
        <f>420.9*11150398.35</f>
        <v>4693202665.5149994</v>
      </c>
      <c r="M95" s="79">
        <f>420.9*1.0811</f>
        <v>455.03498999999994</v>
      </c>
      <c r="N95" s="25">
        <f>((L107-H95)/H95)</f>
        <v>-0.3793782456705671</v>
      </c>
      <c r="O95" s="25">
        <f t="shared" si="75"/>
        <v>4.6226530066152049E-3</v>
      </c>
      <c r="P95" s="79">
        <v>4478818268.9820004</v>
      </c>
      <c r="Q95" s="79">
        <v>456.90483999999998</v>
      </c>
      <c r="R95" s="25">
        <f>((P107-L95)/L95)</f>
        <v>-0.38614181039072371</v>
      </c>
      <c r="S95" s="25">
        <f t="shared" si="77"/>
        <v>4.1092444341478936E-3</v>
      </c>
      <c r="T95" s="79">
        <v>4575389097.1199999</v>
      </c>
      <c r="U95" s="79">
        <v>459.8184</v>
      </c>
      <c r="V95" s="25">
        <f>((T107-P95)/P95)</f>
        <v>-0.3539363850102249</v>
      </c>
      <c r="W95" s="25">
        <f t="shared" si="79"/>
        <v>6.3767326255506906E-3</v>
      </c>
      <c r="X95" s="430">
        <v>4583494536.1000004</v>
      </c>
      <c r="Y95" s="430">
        <v>463.65</v>
      </c>
      <c r="Z95" s="25">
        <f>((X107-T95)/T95)</f>
        <v>-0.36155984876158165</v>
      </c>
      <c r="AA95" s="25">
        <f t="shared" si="81"/>
        <v>8.332854883580083E-3</v>
      </c>
      <c r="AB95" s="430">
        <f>10678001.52*429.18</f>
        <v>4582784692.3535995</v>
      </c>
      <c r="AC95" s="430">
        <f>1.0854*429.18</f>
        <v>465.83197199999995</v>
      </c>
      <c r="AD95" s="25">
        <f>((AB107-X95)/X95)</f>
        <v>-0.36148939776733779</v>
      </c>
      <c r="AE95" s="25">
        <f t="shared" si="83"/>
        <v>4.7060757036557176E-3</v>
      </c>
      <c r="AF95" s="430">
        <v>875260149.30630004</v>
      </c>
      <c r="AG95" s="430">
        <v>44648.341452000001</v>
      </c>
      <c r="AH95" s="25">
        <f>((AF107-AB95)/AB95)</f>
        <v>-0.36938703864145767</v>
      </c>
      <c r="AI95" s="25">
        <f t="shared" si="85"/>
        <v>94.846451372384564</v>
      </c>
      <c r="AJ95" s="26">
        <f t="shared" si="54"/>
        <v>-0.37702297724822165</v>
      </c>
      <c r="AK95" s="26">
        <f t="shared" si="55"/>
        <v>11.860694324034728</v>
      </c>
      <c r="AL95" s="27">
        <f t="shared" si="56"/>
        <v>-0.81428108940521016</v>
      </c>
      <c r="AM95" s="27">
        <f t="shared" si="57"/>
        <v>98.009992253361162</v>
      </c>
      <c r="AN95" s="28">
        <f t="shared" si="58"/>
        <v>1.9095783996050161E-2</v>
      </c>
      <c r="AO95" s="86">
        <f t="shared" si="59"/>
        <v>33.531309488083174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51" customFormat="1">
      <c r="A96" s="242" t="s">
        <v>190</v>
      </c>
      <c r="B96" s="79">
        <v>778165608.83599997</v>
      </c>
      <c r="C96" s="79">
        <v>42880.872144000001</v>
      </c>
      <c r="D96" s="79">
        <v>827769209.02999997</v>
      </c>
      <c r="E96" s="79">
        <v>43077.93</v>
      </c>
      <c r="F96" s="25">
        <f>((D96-B96)/B96)</f>
        <v>6.3744271952853759E-2</v>
      </c>
      <c r="G96" s="25">
        <f t="shared" si="86"/>
        <v>4.5954722035095614E-3</v>
      </c>
      <c r="H96" s="79">
        <v>846584808.72000003</v>
      </c>
      <c r="I96" s="79">
        <v>43248.800000000003</v>
      </c>
      <c r="J96" s="25">
        <f>((H96-D96)/D96)</f>
        <v>2.2730489953895039E-2</v>
      </c>
      <c r="K96" s="25">
        <f>((I96-E96)/E96)</f>
        <v>3.9665322823079618E-3</v>
      </c>
      <c r="L96" s="79">
        <v>850132157.73000002</v>
      </c>
      <c r="M96" s="79">
        <v>43430.03</v>
      </c>
      <c r="N96" s="25">
        <f>((L96-H96)/H96)</f>
        <v>4.190187413548597E-3</v>
      </c>
      <c r="O96" s="25">
        <f>((M96-I96)/I96)</f>
        <v>4.1904052829210498E-3</v>
      </c>
      <c r="P96" s="79">
        <v>853735301.61299992</v>
      </c>
      <c r="Q96" s="79">
        <v>43614.101459999998</v>
      </c>
      <c r="R96" s="25">
        <f>((P96-L96)/L96)</f>
        <v>4.2383338287318934E-3</v>
      </c>
      <c r="S96" s="25">
        <f>((Q96-M96)/M96)</f>
        <v>4.2383452187345766E-3</v>
      </c>
      <c r="T96" s="79">
        <v>860361589.34549999</v>
      </c>
      <c r="U96" s="79">
        <v>43952.591310000003</v>
      </c>
      <c r="V96" s="25">
        <f>((T96-P96)/P96)</f>
        <v>7.7615248192041929E-3</v>
      </c>
      <c r="W96" s="25">
        <f>((U96-Q96)/Q96)</f>
        <v>7.7610185391632138E-3</v>
      </c>
      <c r="X96" s="430">
        <v>867058580.98000002</v>
      </c>
      <c r="Y96" s="430">
        <v>44229.96</v>
      </c>
      <c r="Z96" s="25">
        <f>((X96-T96)/T96)</f>
        <v>7.7839268017469336E-3</v>
      </c>
      <c r="AA96" s="25">
        <f>((Y96-U96)/U96)</f>
        <v>6.3106333832219199E-3</v>
      </c>
      <c r="AB96" s="430">
        <v>870834509.87040007</v>
      </c>
      <c r="AC96" s="430">
        <v>44422.595703999999</v>
      </c>
      <c r="AD96" s="25">
        <f>((AB96-X96)/X96)</f>
        <v>4.3548717159713453E-3</v>
      </c>
      <c r="AE96" s="25">
        <f>((AC96-Y96)/Y96)</f>
        <v>4.3553216869289561E-3</v>
      </c>
      <c r="AF96" s="430">
        <f>77044.39*431.09</f>
        <v>33213066.085099999</v>
      </c>
      <c r="AG96" s="430">
        <f>97.49*431.09</f>
        <v>42026.964099999997</v>
      </c>
      <c r="AH96" s="25">
        <f>((AF96-AB96)/AB96)</f>
        <v>-0.96186064549733685</v>
      </c>
      <c r="AI96" s="25">
        <f>((AG96-AC96)/AC96)</f>
        <v>-5.3928222023826695E-2</v>
      </c>
      <c r="AJ96" s="26">
        <f t="shared" si="54"/>
        <v>-0.10588212987642313</v>
      </c>
      <c r="AK96" s="26">
        <f t="shared" si="55"/>
        <v>-2.3138116783799319E-3</v>
      </c>
      <c r="AL96" s="27">
        <f t="shared" si="56"/>
        <v>-0.95987641757776909</v>
      </c>
      <c r="AM96" s="27">
        <f t="shared" si="57"/>
        <v>-2.4396852402146594E-2</v>
      </c>
      <c r="AN96" s="28">
        <f t="shared" si="58"/>
        <v>0.34646026821378939</v>
      </c>
      <c r="AO96" s="86">
        <f t="shared" si="59"/>
        <v>2.0897110100936082E-2</v>
      </c>
      <c r="AP96" s="32"/>
      <c r="AQ96" s="30"/>
      <c r="AR96" s="34"/>
      <c r="AS96" s="31"/>
      <c r="AT96" s="31"/>
    </row>
    <row r="97" spans="1:46">
      <c r="A97" s="242" t="s">
        <v>271</v>
      </c>
      <c r="B97" s="79">
        <v>778165608.83599997</v>
      </c>
      <c r="C97" s="79">
        <v>42880.872144000001</v>
      </c>
      <c r="D97" s="79">
        <v>827769209.02999997</v>
      </c>
      <c r="E97" s="79">
        <v>43077.93</v>
      </c>
      <c r="F97" s="25">
        <f>((D97-B97)/B97)</f>
        <v>6.3744271952853759E-2</v>
      </c>
      <c r="G97" s="25">
        <f t="shared" si="86"/>
        <v>4.5954722035095614E-3</v>
      </c>
      <c r="H97" s="79">
        <v>846584808.72000003</v>
      </c>
      <c r="I97" s="79">
        <v>43248.800000000003</v>
      </c>
      <c r="J97" s="25">
        <f>((H97-D97)/D97)</f>
        <v>2.2730489953895039E-2</v>
      </c>
      <c r="K97" s="25">
        <f>((I97-E97)/E97)</f>
        <v>3.9665322823079618E-3</v>
      </c>
      <c r="L97" s="79">
        <v>850132157.73000002</v>
      </c>
      <c r="M97" s="79">
        <v>43430.03</v>
      </c>
      <c r="N97" s="25">
        <f>((L97-H97)/H97)</f>
        <v>4.190187413548597E-3</v>
      </c>
      <c r="O97" s="25">
        <f>((M97-I97)/I97)</f>
        <v>4.1904052829210498E-3</v>
      </c>
      <c r="P97" s="79">
        <v>853735301.61299992</v>
      </c>
      <c r="Q97" s="79">
        <v>43614.101459999998</v>
      </c>
      <c r="R97" s="25">
        <f>((P97-L97)/L97)</f>
        <v>4.2383338287318934E-3</v>
      </c>
      <c r="S97" s="25">
        <f>((Q97-M97)/M97)</f>
        <v>4.2383452187345766E-3</v>
      </c>
      <c r="T97" s="79">
        <v>860361589.34549999</v>
      </c>
      <c r="U97" s="79">
        <v>43952.591310000003</v>
      </c>
      <c r="V97" s="25">
        <f>((T97-P97)/P97)</f>
        <v>7.7615248192041929E-3</v>
      </c>
      <c r="W97" s="25">
        <f>((U97-Q97)/Q97)</f>
        <v>7.7610185391632138E-3</v>
      </c>
      <c r="X97" s="430">
        <f>76901.14*428.1</f>
        <v>32921378.034000002</v>
      </c>
      <c r="Y97" s="430">
        <f>97.31*428.1</f>
        <v>41658.411</v>
      </c>
      <c r="Z97" s="25">
        <f>((X97-T97)/T97)</f>
        <v>-0.96173541631601167</v>
      </c>
      <c r="AA97" s="25">
        <f>((Y97-U97)/U97)</f>
        <v>-5.2196701983257952E-2</v>
      </c>
      <c r="AB97" s="430">
        <f>76972.77*429.68</f>
        <v>33073659.813600004</v>
      </c>
      <c r="AC97" s="430">
        <f>97.4*429.68</f>
        <v>41850.832000000002</v>
      </c>
      <c r="AD97" s="25">
        <f>((AB97-X97)/X97)</f>
        <v>4.6256198462509921E-3</v>
      </c>
      <c r="AE97" s="25">
        <f>((AC97-Y97)/Y97)</f>
        <v>4.6190191939870697E-3</v>
      </c>
      <c r="AF97" s="99"/>
      <c r="AG97" s="99"/>
      <c r="AH97" s="25">
        <f>((AF97-AB97)/AB97)</f>
        <v>-1</v>
      </c>
      <c r="AI97" s="25">
        <f>((AG97-AC97)/AC97)</f>
        <v>-1</v>
      </c>
      <c r="AJ97" s="26">
        <f t="shared" si="54"/>
        <v>-0.23180562356269091</v>
      </c>
      <c r="AK97" s="26">
        <f t="shared" si="55"/>
        <v>-0.12785323865782933</v>
      </c>
      <c r="AL97" s="27">
        <f t="shared" si="56"/>
        <v>-1</v>
      </c>
      <c r="AM97" s="27">
        <f t="shared" si="57"/>
        <v>-1</v>
      </c>
      <c r="AN97" s="28">
        <f t="shared" si="58"/>
        <v>0.46287323167753852</v>
      </c>
      <c r="AO97" s="86">
        <f t="shared" si="59"/>
        <v>0.35296839886320658</v>
      </c>
      <c r="AP97" s="32"/>
      <c r="AQ97" s="30">
        <v>4173976375.3699999</v>
      </c>
      <c r="AR97" s="34">
        <v>299.53579999999999</v>
      </c>
      <c r="AS97" s="31" t="e">
        <f>(#REF!/AQ97)-1</f>
        <v>#REF!</v>
      </c>
      <c r="AT97" s="31" t="e">
        <f>(#REF!/AR97)-1</f>
        <v>#REF!</v>
      </c>
    </row>
    <row r="98" spans="1:46" ht="6.75" customHeight="1">
      <c r="A98" s="233"/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52">
        <v>4131236617.7600002</v>
      </c>
      <c r="AR98" s="50">
        <v>103.24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218</v>
      </c>
      <c r="B99" s="99"/>
      <c r="C99" s="99"/>
      <c r="D99" s="99"/>
      <c r="E99" s="99"/>
      <c r="F99" s="25"/>
      <c r="G99" s="25"/>
      <c r="H99" s="99"/>
      <c r="I99" s="99"/>
      <c r="J99" s="25"/>
      <c r="K99" s="25"/>
      <c r="L99" s="99"/>
      <c r="M99" s="99"/>
      <c r="N99" s="25"/>
      <c r="O99" s="25"/>
      <c r="P99" s="99"/>
      <c r="Q99" s="99"/>
      <c r="R99" s="25"/>
      <c r="S99" s="25"/>
      <c r="T99" s="99"/>
      <c r="U99" s="99"/>
      <c r="V99" s="25"/>
      <c r="W99" s="25"/>
      <c r="X99" s="99"/>
      <c r="Y99" s="99"/>
      <c r="Z99" s="25"/>
      <c r="AA99" s="25"/>
      <c r="AB99" s="99"/>
      <c r="AC99" s="99"/>
      <c r="AD99" s="25"/>
      <c r="AE99" s="25"/>
      <c r="AF99" s="99"/>
      <c r="AG99" s="99"/>
      <c r="AH99" s="25"/>
      <c r="AI99" s="25"/>
      <c r="AJ99" s="26"/>
      <c r="AK99" s="26"/>
      <c r="AL99" s="27"/>
      <c r="AM99" s="27"/>
      <c r="AN99" s="28"/>
      <c r="AO99" s="86"/>
      <c r="AP99" s="32"/>
      <c r="AQ99" s="47">
        <v>2931134847.0043802</v>
      </c>
      <c r="AR99" s="51">
        <v>2254.1853324818899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101</v>
      </c>
      <c r="B100" s="79">
        <v>178655891292.45001</v>
      </c>
      <c r="C100" s="70">
        <v>569.66999999999996</v>
      </c>
      <c r="D100" s="79">
        <v>179195146851.42999</v>
      </c>
      <c r="E100" s="70">
        <v>568.5</v>
      </c>
      <c r="F100" s="25">
        <f t="shared" ref="F100:G107" si="87">((D100-B100)/B100)</f>
        <v>3.0184034519032364E-3</v>
      </c>
      <c r="G100" s="25">
        <f t="shared" si="87"/>
        <v>-2.0538206329979796E-3</v>
      </c>
      <c r="H100" s="79">
        <v>180183624559.44</v>
      </c>
      <c r="I100" s="70">
        <v>570.49</v>
      </c>
      <c r="J100" s="25">
        <f>((H100-D100)/D100)</f>
        <v>5.516208030062069E-3</v>
      </c>
      <c r="K100" s="25">
        <f t="shared" ref="K100:K107" si="88">((I100-E100)/E100)</f>
        <v>3.5004397537379229E-3</v>
      </c>
      <c r="L100" s="79">
        <v>178322373859.31</v>
      </c>
      <c r="M100" s="70">
        <v>569.74</v>
      </c>
      <c r="N100" s="25">
        <f>((L100-H100)/H100)</f>
        <v>-1.0329743919187312E-2</v>
      </c>
      <c r="O100" s="25">
        <f t="shared" ref="O100:O107" si="89">((M100-I100)/I100)</f>
        <v>-1.3146593279461515E-3</v>
      </c>
      <c r="P100" s="79">
        <v>178137875397.54001</v>
      </c>
      <c r="Q100" s="70">
        <v>571.44000000000005</v>
      </c>
      <c r="R100" s="25">
        <f>((P100-L100)/L100)</f>
        <v>-1.0346343971146981E-3</v>
      </c>
      <c r="S100" s="25">
        <f t="shared" ref="S100:S107" si="90">((Q100-M100)/M100)</f>
        <v>2.9838171797662888E-3</v>
      </c>
      <c r="T100" s="79">
        <v>179302532114.94</v>
      </c>
      <c r="U100" s="70">
        <v>576.70000000000005</v>
      </c>
      <c r="V100" s="25">
        <f>((T100-P100)/P100)</f>
        <v>6.537951094346987E-3</v>
      </c>
      <c r="W100" s="25">
        <f t="shared" ref="W100:W107" si="91">((U100-Q100)/Q100)</f>
        <v>9.2048159036819104E-3</v>
      </c>
      <c r="X100" s="430">
        <v>188406824277.67001</v>
      </c>
      <c r="Y100" s="429">
        <v>583.80999999999995</v>
      </c>
      <c r="Z100" s="25">
        <f>((X100-T100)/T100)</f>
        <v>5.0776149423778359E-2</v>
      </c>
      <c r="AA100" s="25">
        <f t="shared" ref="AA100:AA107" si="92">((Y100-U100)/U100)</f>
        <v>1.2328767123287497E-2</v>
      </c>
      <c r="AB100" s="430">
        <v>188423774742.29999</v>
      </c>
      <c r="AC100" s="429">
        <v>583.70000000000005</v>
      </c>
      <c r="AD100" s="25">
        <f>((AB100-X100)/X100)</f>
        <v>8.9967360232096093E-5</v>
      </c>
      <c r="AE100" s="25">
        <f t="shared" ref="AE100:AE107" si="93">((AC100-Y100)/Y100)</f>
        <v>-1.8841746458590975E-4</v>
      </c>
      <c r="AF100" s="430">
        <v>188673198755.41</v>
      </c>
      <c r="AG100" s="429">
        <v>583.80999999999995</v>
      </c>
      <c r="AH100" s="25">
        <f>((AF100-AB100)/AB100)</f>
        <v>1.3237396047878968E-3</v>
      </c>
      <c r="AI100" s="25">
        <f t="shared" ref="AI100:AI107" si="94">((AG100-AC100)/AC100)</f>
        <v>1.8845297241716627E-4</v>
      </c>
      <c r="AJ100" s="26">
        <f t="shared" si="54"/>
        <v>6.9872550811010794E-3</v>
      </c>
      <c r="AK100" s="26">
        <f t="shared" si="55"/>
        <v>3.0811744384200931E-3</v>
      </c>
      <c r="AL100" s="27">
        <f t="shared" si="56"/>
        <v>5.2892347089278188E-2</v>
      </c>
      <c r="AM100" s="27">
        <f t="shared" si="57"/>
        <v>2.6930518909410634E-2</v>
      </c>
      <c r="AN100" s="28">
        <f t="shared" si="58"/>
        <v>1.843700492851735E-2</v>
      </c>
      <c r="AO100" s="86">
        <f t="shared" si="59"/>
        <v>5.181723578085609E-3</v>
      </c>
      <c r="AP100" s="32"/>
      <c r="AQ100" s="53">
        <v>1131224777.76</v>
      </c>
      <c r="AR100" s="54">
        <v>0.6573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136</v>
      </c>
      <c r="B101" s="79">
        <v>2085198370.312</v>
      </c>
      <c r="C101" s="70">
        <v>448.75</v>
      </c>
      <c r="D101" s="79">
        <v>2171353424.29</v>
      </c>
      <c r="E101" s="70">
        <v>451.33</v>
      </c>
      <c r="F101" s="25">
        <f t="shared" si="87"/>
        <v>4.1317437805741659E-2</v>
      </c>
      <c r="G101" s="25">
        <f t="shared" si="87"/>
        <v>5.749303621169881E-3</v>
      </c>
      <c r="H101" s="79">
        <v>2271776620.9000001</v>
      </c>
      <c r="I101" s="70">
        <v>454.17</v>
      </c>
      <c r="J101" s="25">
        <f t="shared" ref="J101:J107" si="95">((H101-D101)/D101)</f>
        <v>4.6249125308947349E-2</v>
      </c>
      <c r="K101" s="25">
        <f t="shared" si="88"/>
        <v>6.2925132386502823E-3</v>
      </c>
      <c r="L101" s="79">
        <v>2551974345</v>
      </c>
      <c r="M101" s="70">
        <v>459.49</v>
      </c>
      <c r="N101" s="25">
        <f t="shared" ref="N101:N107" si="96">((L101-H101)/H101)</f>
        <v>0.12333858950841529</v>
      </c>
      <c r="O101" s="25">
        <f t="shared" si="89"/>
        <v>1.1713675495959646E-2</v>
      </c>
      <c r="P101" s="79">
        <v>3090156573.8899999</v>
      </c>
      <c r="Q101" s="70">
        <v>446.31</v>
      </c>
      <c r="R101" s="25">
        <f t="shared" ref="R101:R107" si="97">((P101-L101)/L101)</f>
        <v>0.21088857336847555</v>
      </c>
      <c r="S101" s="25">
        <f t="shared" si="90"/>
        <v>-2.8683975712202672E-2</v>
      </c>
      <c r="T101" s="79">
        <v>3262676418.1599998</v>
      </c>
      <c r="U101" s="70">
        <v>425.55</v>
      </c>
      <c r="V101" s="25">
        <f t="shared" ref="V101:V107" si="98">((T101-P101)/P101)</f>
        <v>5.5828835900320034E-2</v>
      </c>
      <c r="W101" s="25">
        <f t="shared" si="91"/>
        <v>-4.6514754318747041E-2</v>
      </c>
      <c r="X101" s="430">
        <v>13370934206.780001</v>
      </c>
      <c r="Y101" s="429">
        <v>427.76</v>
      </c>
      <c r="Z101" s="25">
        <f t="shared" ref="Z101:Z107" si="99">((X101-T101)/T101)</f>
        <v>3.098149032603299</v>
      </c>
      <c r="AA101" s="25">
        <f t="shared" si="92"/>
        <v>5.1932792856303122E-3</v>
      </c>
      <c r="AB101" s="430">
        <v>13432402407.814899</v>
      </c>
      <c r="AC101" s="429">
        <v>429.18</v>
      </c>
      <c r="AD101" s="25">
        <f t="shared" ref="AD101:AD107" si="100">((AB101-X101)/X101)</f>
        <v>4.597150811177432E-3</v>
      </c>
      <c r="AE101" s="25">
        <f t="shared" si="93"/>
        <v>3.3196184776510566E-3</v>
      </c>
      <c r="AF101" s="430">
        <v>24368949482.27</v>
      </c>
      <c r="AG101" s="429">
        <v>430.59</v>
      </c>
      <c r="AH101" s="25">
        <f t="shared" ref="AH101:AH107" si="101">((AF101-AB101)/AB101)</f>
        <v>0.81419144114475583</v>
      </c>
      <c r="AI101" s="25">
        <f t="shared" si="94"/>
        <v>3.2853348245490662E-3</v>
      </c>
      <c r="AJ101" s="26">
        <f t="shared" si="54"/>
        <v>0.54932002330639151</v>
      </c>
      <c r="AK101" s="26">
        <f t="shared" si="55"/>
        <v>-4.9556256359174333E-3</v>
      </c>
      <c r="AL101" s="27">
        <f t="shared" si="56"/>
        <v>10.222930919335843</v>
      </c>
      <c r="AM101" s="27">
        <f t="shared" si="57"/>
        <v>-4.5953072031551218E-2</v>
      </c>
      <c r="AN101" s="28">
        <f t="shared" si="58"/>
        <v>1.0632890837949824</v>
      </c>
      <c r="AO101" s="86">
        <f t="shared" si="59"/>
        <v>2.0868879354338257E-2</v>
      </c>
      <c r="AP101" s="32"/>
      <c r="AQ101" s="30">
        <v>318569106.36000001</v>
      </c>
      <c r="AR101" s="37">
        <v>123.8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155</v>
      </c>
      <c r="B102" s="70">
        <v>5626481553.54</v>
      </c>
      <c r="C102" s="70">
        <v>45809.11</v>
      </c>
      <c r="D102" s="70">
        <v>5788617482.4799995</v>
      </c>
      <c r="E102" s="70">
        <v>45854.75</v>
      </c>
      <c r="F102" s="25">
        <f t="shared" si="87"/>
        <v>2.8816575225060304E-2</v>
      </c>
      <c r="G102" s="25">
        <f t="shared" si="87"/>
        <v>9.9630837621598458E-4</v>
      </c>
      <c r="H102" s="70">
        <v>6032969246.3500004</v>
      </c>
      <c r="I102" s="70">
        <v>46403.46</v>
      </c>
      <c r="J102" s="25">
        <f t="shared" si="95"/>
        <v>4.2212456533803296E-2</v>
      </c>
      <c r="K102" s="25">
        <f t="shared" si="88"/>
        <v>1.1966263037089923E-2</v>
      </c>
      <c r="L102" s="70">
        <v>6008720370.9700003</v>
      </c>
      <c r="M102" s="70">
        <v>46470.54</v>
      </c>
      <c r="N102" s="25">
        <f t="shared" si="96"/>
        <v>-4.019393169403424E-3</v>
      </c>
      <c r="O102" s="25">
        <f t="shared" si="89"/>
        <v>1.4455818596286086E-3</v>
      </c>
      <c r="P102" s="70">
        <v>5827843755.8800001</v>
      </c>
      <c r="Q102" s="70">
        <v>46520.84</v>
      </c>
      <c r="R102" s="25">
        <f t="shared" si="97"/>
        <v>-3.0102351902390304E-2</v>
      </c>
      <c r="S102" s="25">
        <f t="shared" si="90"/>
        <v>1.0824061868012645E-3</v>
      </c>
      <c r="T102" s="70">
        <v>5911503378.25</v>
      </c>
      <c r="U102" s="70">
        <v>46997.81</v>
      </c>
      <c r="V102" s="25">
        <f t="shared" si="98"/>
        <v>1.4355158764438658E-2</v>
      </c>
      <c r="W102" s="25">
        <f t="shared" si="91"/>
        <v>1.0252824325614095E-2</v>
      </c>
      <c r="X102" s="429">
        <v>5920009545.75</v>
      </c>
      <c r="Y102" s="429">
        <v>47044.39</v>
      </c>
      <c r="Z102" s="25">
        <f t="shared" si="99"/>
        <v>1.4389178108730281E-3</v>
      </c>
      <c r="AA102" s="25">
        <f t="shared" si="92"/>
        <v>9.911100112963082E-4</v>
      </c>
      <c r="AB102" s="429">
        <v>5855395403.5299997</v>
      </c>
      <c r="AC102" s="429">
        <v>47107.92</v>
      </c>
      <c r="AD102" s="25">
        <f t="shared" si="100"/>
        <v>-1.0914533451451448E-2</v>
      </c>
      <c r="AE102" s="25">
        <f t="shared" si="93"/>
        <v>1.3504266927469744E-3</v>
      </c>
      <c r="AF102" s="429">
        <v>6008662497.0500002</v>
      </c>
      <c r="AG102" s="429">
        <v>47928.97</v>
      </c>
      <c r="AH102" s="25">
        <f t="shared" si="101"/>
        <v>2.617536185986713E-2</v>
      </c>
      <c r="AI102" s="25">
        <f t="shared" si="94"/>
        <v>1.7429128690037748E-2</v>
      </c>
      <c r="AJ102" s="26">
        <f t="shared" si="54"/>
        <v>8.495273958849657E-3</v>
      </c>
      <c r="AK102" s="26">
        <f t="shared" si="55"/>
        <v>5.6892561474288627E-3</v>
      </c>
      <c r="AL102" s="27">
        <f t="shared" si="56"/>
        <v>3.8013397021999705E-2</v>
      </c>
      <c r="AM102" s="27">
        <f t="shared" si="57"/>
        <v>4.523457220898601E-2</v>
      </c>
      <c r="AN102" s="28">
        <f t="shared" si="58"/>
        <v>2.3813723070396177E-2</v>
      </c>
      <c r="AO102" s="86">
        <f t="shared" si="59"/>
        <v>6.5487751557477773E-3</v>
      </c>
      <c r="AP102" s="32"/>
      <c r="AQ102" s="30">
        <v>1812522091.8199999</v>
      </c>
      <c r="AR102" s="34">
        <v>1.6227</v>
      </c>
      <c r="AS102" s="31" t="e">
        <f>(#REF!/AQ102)-1</f>
        <v>#REF!</v>
      </c>
      <c r="AT102" s="31" t="e">
        <f>(#REF!/AR102)-1</f>
        <v>#REF!</v>
      </c>
    </row>
    <row r="103" spans="1:46">
      <c r="A103" s="231" t="s">
        <v>161</v>
      </c>
      <c r="B103" s="79">
        <v>335832607.79000002</v>
      </c>
      <c r="C103" s="79">
        <v>42186.26</v>
      </c>
      <c r="D103" s="79">
        <v>250534788.56</v>
      </c>
      <c r="E103" s="79">
        <v>1081.24</v>
      </c>
      <c r="F103" s="25">
        <f t="shared" si="87"/>
        <v>-0.25398909233774503</v>
      </c>
      <c r="G103" s="25">
        <f t="shared" si="87"/>
        <v>-0.9743698540709701</v>
      </c>
      <c r="H103" s="79">
        <v>317015471.75</v>
      </c>
      <c r="I103" s="79">
        <v>39822.07</v>
      </c>
      <c r="J103" s="25">
        <f t="shared" si="95"/>
        <v>0.26535509727855094</v>
      </c>
      <c r="K103" s="25">
        <f t="shared" si="88"/>
        <v>35.83000073989124</v>
      </c>
      <c r="L103" s="79">
        <v>300656183.92000002</v>
      </c>
      <c r="M103" s="79">
        <v>37764.81</v>
      </c>
      <c r="N103" s="25">
        <f t="shared" si="96"/>
        <v>-5.1604067586016746E-2</v>
      </c>
      <c r="O103" s="25">
        <f t="shared" si="89"/>
        <v>-5.1661302388349026E-2</v>
      </c>
      <c r="P103" s="79">
        <v>302997419.55000001</v>
      </c>
      <c r="Q103" s="79">
        <v>38059.300000000003</v>
      </c>
      <c r="R103" s="25">
        <f t="shared" si="97"/>
        <v>7.7870862307723625E-3</v>
      </c>
      <c r="S103" s="25">
        <f t="shared" si="90"/>
        <v>7.7980003076939947E-3</v>
      </c>
      <c r="T103" s="79">
        <v>298847736.94999999</v>
      </c>
      <c r="U103" s="79">
        <v>37540.83</v>
      </c>
      <c r="V103" s="25">
        <f t="shared" si="98"/>
        <v>-1.3695438747178016E-2</v>
      </c>
      <c r="W103" s="25">
        <f t="shared" si="91"/>
        <v>-1.3622688804050551E-2</v>
      </c>
      <c r="X103" s="430">
        <v>305779821.13999999</v>
      </c>
      <c r="Y103" s="430">
        <v>38586.050000000003</v>
      </c>
      <c r="Z103" s="25">
        <f t="shared" si="99"/>
        <v>2.3196040434329272E-2</v>
      </c>
      <c r="AA103" s="25">
        <f t="shared" si="92"/>
        <v>2.7842218725584945E-2</v>
      </c>
      <c r="AB103" s="430">
        <v>299023740.44999999</v>
      </c>
      <c r="AC103" s="430">
        <v>37636.230000000003</v>
      </c>
      <c r="AD103" s="25">
        <f t="shared" si="100"/>
        <v>-2.2094592981355545E-2</v>
      </c>
      <c r="AE103" s="25">
        <f t="shared" si="93"/>
        <v>-2.4615631815124887E-2</v>
      </c>
      <c r="AF103" s="430">
        <v>294544834.16000003</v>
      </c>
      <c r="AG103" s="430">
        <v>37072.14</v>
      </c>
      <c r="AH103" s="25">
        <f t="shared" si="101"/>
        <v>-1.4978430419135512E-2</v>
      </c>
      <c r="AI103" s="25">
        <f t="shared" si="94"/>
        <v>-1.498795176881435E-2</v>
      </c>
      <c r="AJ103" s="26">
        <f t="shared" si="54"/>
        <v>-7.5029247659722832E-3</v>
      </c>
      <c r="AK103" s="26">
        <f t="shared" si="55"/>
        <v>4.3482979412596521</v>
      </c>
      <c r="AL103" s="27">
        <f t="shared" si="56"/>
        <v>0.17566440913438319</v>
      </c>
      <c r="AM103" s="27">
        <f t="shared" si="57"/>
        <v>33.286689356664574</v>
      </c>
      <c r="AN103" s="28">
        <f t="shared" si="58"/>
        <v>0.14073033985627528</v>
      </c>
      <c r="AO103" s="86">
        <f t="shared" si="59"/>
        <v>12.725010866002773</v>
      </c>
      <c r="AP103" s="32"/>
      <c r="AQ103" s="30"/>
      <c r="AR103" s="34"/>
      <c r="AS103" s="31"/>
      <c r="AT103" s="31"/>
    </row>
    <row r="104" spans="1:46" ht="16.5" customHeight="1">
      <c r="A104" s="231" t="s">
        <v>166</v>
      </c>
      <c r="B104" s="70">
        <v>2029148705.0667</v>
      </c>
      <c r="C104" s="70">
        <v>473.84776338416998</v>
      </c>
      <c r="D104" s="70">
        <v>2017666171.9400001</v>
      </c>
      <c r="E104" s="70">
        <v>471.26664899999997</v>
      </c>
      <c r="F104" s="25">
        <f t="shared" si="87"/>
        <v>-5.6587933146686181E-3</v>
      </c>
      <c r="G104" s="25">
        <f t="shared" si="87"/>
        <v>-5.4471384769993738E-3</v>
      </c>
      <c r="H104" s="70">
        <v>2035038364.2</v>
      </c>
      <c r="I104" s="70">
        <v>475.45162099999999</v>
      </c>
      <c r="J104" s="25">
        <f t="shared" si="95"/>
        <v>8.6100428810265018E-3</v>
      </c>
      <c r="K104" s="25">
        <f t="shared" si="88"/>
        <v>8.8802634535676984E-3</v>
      </c>
      <c r="L104" s="70">
        <v>2018851247.51</v>
      </c>
      <c r="M104" s="70">
        <v>476.32701300000002</v>
      </c>
      <c r="N104" s="25">
        <f t="shared" si="96"/>
        <v>-7.9542071416247827E-3</v>
      </c>
      <c r="O104" s="25">
        <f t="shared" si="89"/>
        <v>1.8411799672884773E-3</v>
      </c>
      <c r="P104" s="70">
        <v>1897035682.4187999</v>
      </c>
      <c r="Q104" s="70">
        <v>476.91267212484001</v>
      </c>
      <c r="R104" s="25">
        <f t="shared" si="97"/>
        <v>-6.0339049368518034E-2</v>
      </c>
      <c r="S104" s="25">
        <f t="shared" si="90"/>
        <v>1.2295316218817768E-3</v>
      </c>
      <c r="T104" s="70">
        <v>1921055523.6124001</v>
      </c>
      <c r="U104" s="70">
        <v>479.17692362563383</v>
      </c>
      <c r="V104" s="25">
        <f t="shared" si="98"/>
        <v>1.2661776168054929E-2</v>
      </c>
      <c r="W104" s="25">
        <f t="shared" si="91"/>
        <v>4.7477276934279325E-3</v>
      </c>
      <c r="X104" s="429">
        <v>1924830600.8299999</v>
      </c>
      <c r="Y104" s="429">
        <v>485.75</v>
      </c>
      <c r="Z104" s="25">
        <f t="shared" si="99"/>
        <v>1.9651057302607893E-3</v>
      </c>
      <c r="AA104" s="25">
        <f t="shared" si="92"/>
        <v>1.3717430974412926E-2</v>
      </c>
      <c r="AB104" s="429">
        <v>1927405445.6592</v>
      </c>
      <c r="AC104" s="429">
        <v>486.15359088950754</v>
      </c>
      <c r="AD104" s="25">
        <f t="shared" si="100"/>
        <v>1.3376994464290722E-3</v>
      </c>
      <c r="AE104" s="25">
        <f t="shared" si="93"/>
        <v>8.3086132682972898E-4</v>
      </c>
      <c r="AF104" s="429">
        <v>1941677202.3401999</v>
      </c>
      <c r="AG104" s="429">
        <v>486.41208271459914</v>
      </c>
      <c r="AH104" s="25">
        <f t="shared" si="101"/>
        <v>7.404646859923575E-3</v>
      </c>
      <c r="AI104" s="25">
        <f t="shared" si="94"/>
        <v>5.3170814725164901E-4</v>
      </c>
      <c r="AJ104" s="26">
        <f t="shared" si="54"/>
        <v>-5.2465973423895702E-3</v>
      </c>
      <c r="AK104" s="26">
        <f t="shared" si="55"/>
        <v>3.2914455884576021E-3</v>
      </c>
      <c r="AL104" s="27">
        <f t="shared" si="56"/>
        <v>-3.7661814752405841E-2</v>
      </c>
      <c r="AM104" s="27">
        <f t="shared" si="57"/>
        <v>3.2137715976161017E-2</v>
      </c>
      <c r="AN104" s="28">
        <f t="shared" si="58"/>
        <v>2.3332415379052167E-2</v>
      </c>
      <c r="AO104" s="86">
        <f t="shared" si="59"/>
        <v>5.836401174235388E-3</v>
      </c>
      <c r="AP104" s="32"/>
      <c r="AQ104" s="30"/>
      <c r="AR104" s="34"/>
      <c r="AS104" s="31"/>
      <c r="AT104" s="31"/>
    </row>
    <row r="105" spans="1:46">
      <c r="A105" s="231" t="s">
        <v>176</v>
      </c>
      <c r="B105" s="70">
        <v>85841028.930000007</v>
      </c>
      <c r="C105" s="70">
        <v>335.84</v>
      </c>
      <c r="D105" s="70">
        <v>89148345.060000002</v>
      </c>
      <c r="E105" s="70">
        <v>348.94</v>
      </c>
      <c r="F105" s="25">
        <f t="shared" si="87"/>
        <v>3.8528384051605226E-2</v>
      </c>
      <c r="G105" s="25">
        <f t="shared" si="87"/>
        <v>3.9006669842782345E-2</v>
      </c>
      <c r="H105" s="70">
        <v>97168273.670000002</v>
      </c>
      <c r="I105" s="70">
        <v>380.34</v>
      </c>
      <c r="J105" s="25">
        <f t="shared" si="95"/>
        <v>8.9961609546450952E-2</v>
      </c>
      <c r="K105" s="25">
        <f t="shared" si="88"/>
        <v>8.9986817217859741E-2</v>
      </c>
      <c r="L105" s="70">
        <v>90903612.079999998</v>
      </c>
      <c r="M105" s="70">
        <v>355.8</v>
      </c>
      <c r="N105" s="25">
        <f t="shared" si="96"/>
        <v>-6.4472294848788414E-2</v>
      </c>
      <c r="O105" s="25">
        <f t="shared" si="89"/>
        <v>-6.4521217857706176E-2</v>
      </c>
      <c r="P105" s="70">
        <v>91451794.469999999</v>
      </c>
      <c r="Q105" s="70">
        <v>357.96</v>
      </c>
      <c r="R105" s="25">
        <f t="shared" si="97"/>
        <v>6.0303697230157478E-3</v>
      </c>
      <c r="S105" s="25">
        <f t="shared" si="90"/>
        <v>6.0708263069139071E-3</v>
      </c>
      <c r="T105" s="70">
        <v>88574936.939999998</v>
      </c>
      <c r="U105" s="70">
        <v>346.71</v>
      </c>
      <c r="V105" s="25">
        <f t="shared" si="98"/>
        <v>-3.1457638930679814E-2</v>
      </c>
      <c r="W105" s="25">
        <f t="shared" si="91"/>
        <v>-3.1428092524304396E-2</v>
      </c>
      <c r="X105" s="429">
        <v>91543672.069999993</v>
      </c>
      <c r="Y105" s="429">
        <v>358.33</v>
      </c>
      <c r="Z105" s="25">
        <f t="shared" si="99"/>
        <v>3.3516649659158036E-2</v>
      </c>
      <c r="AA105" s="25">
        <f t="shared" si="92"/>
        <v>3.351504138905715E-2</v>
      </c>
      <c r="AB105" s="429">
        <v>90341735.290000007</v>
      </c>
      <c r="AC105" s="429">
        <v>353.61</v>
      </c>
      <c r="AD105" s="25">
        <f t="shared" si="100"/>
        <v>-1.3129654435108421E-2</v>
      </c>
      <c r="AE105" s="25">
        <f t="shared" si="93"/>
        <v>-1.3172215555493458E-2</v>
      </c>
      <c r="AF105" s="429">
        <v>88909695.75</v>
      </c>
      <c r="AG105" s="429">
        <v>348.02</v>
      </c>
      <c r="AH105" s="25">
        <f t="shared" si="101"/>
        <v>-1.5851361891634153E-2</v>
      </c>
      <c r="AI105" s="25">
        <f t="shared" si="94"/>
        <v>-1.5808376459941834E-2</v>
      </c>
      <c r="AJ105" s="26">
        <f t="shared" si="54"/>
        <v>5.3907578592523962E-3</v>
      </c>
      <c r="AK105" s="26">
        <f t="shared" si="55"/>
        <v>5.4561815448959106E-3</v>
      </c>
      <c r="AL105" s="27">
        <f t="shared" si="56"/>
        <v>-2.6769909170987183E-3</v>
      </c>
      <c r="AM105" s="27">
        <f t="shared" si="57"/>
        <v>-2.6365564280392503E-3</v>
      </c>
      <c r="AN105" s="28">
        <f t="shared" si="58"/>
        <v>4.7920603860339958E-2</v>
      </c>
      <c r="AO105" s="86">
        <f t="shared" si="59"/>
        <v>4.7980986922907885E-2</v>
      </c>
      <c r="AP105" s="32"/>
      <c r="AQ105" s="30"/>
      <c r="AR105" s="34"/>
      <c r="AS105" s="31"/>
      <c r="AT105" s="31"/>
    </row>
    <row r="106" spans="1:46" s="335" customFormat="1">
      <c r="A106" s="231" t="s">
        <v>213</v>
      </c>
      <c r="B106" s="79">
        <v>3325601259.6799998</v>
      </c>
      <c r="C106" s="70">
        <v>422.12304</v>
      </c>
      <c r="D106" s="79">
        <v>3360454405.6199999</v>
      </c>
      <c r="E106" s="70">
        <v>1.0167999999999999</v>
      </c>
      <c r="F106" s="25">
        <f t="shared" si="87"/>
        <v>1.0480254010775104E-2</v>
      </c>
      <c r="G106" s="25">
        <f t="shared" si="87"/>
        <v>-0.99759122363943942</v>
      </c>
      <c r="H106" s="79">
        <v>3499881769.6500001</v>
      </c>
      <c r="I106" s="70">
        <v>428.49076300000002</v>
      </c>
      <c r="J106" s="25">
        <f t="shared" si="95"/>
        <v>4.1490628111728843E-2</v>
      </c>
      <c r="K106" s="25">
        <f t="shared" si="88"/>
        <v>420.41105723839502</v>
      </c>
      <c r="L106" s="79">
        <f>8165872.31*423.01</f>
        <v>3454245645.8530998</v>
      </c>
      <c r="M106" s="70">
        <f>1.0232*423.01</f>
        <v>432.82383200000004</v>
      </c>
      <c r="N106" s="25">
        <f t="shared" si="96"/>
        <v>-1.303933298337219E-2</v>
      </c>
      <c r="O106" s="25">
        <f t="shared" si="89"/>
        <v>1.0112397685454945E-2</v>
      </c>
      <c r="P106" s="79">
        <v>3486551325.6427002</v>
      </c>
      <c r="Q106" s="70">
        <v>433.41604599999999</v>
      </c>
      <c r="R106" s="25">
        <f t="shared" si="97"/>
        <v>9.3524558186485873E-3</v>
      </c>
      <c r="S106" s="25">
        <f t="shared" si="90"/>
        <v>1.3682564503517353E-3</v>
      </c>
      <c r="T106" s="79">
        <v>3549549279.2205</v>
      </c>
      <c r="U106" s="70">
        <v>436.57174500000002</v>
      </c>
      <c r="V106" s="25">
        <f t="shared" si="98"/>
        <v>1.8068844452243063E-2</v>
      </c>
      <c r="W106" s="25">
        <f t="shared" si="91"/>
        <v>7.2809925454398773E-3</v>
      </c>
      <c r="X106" s="430">
        <v>3591785912.8759999</v>
      </c>
      <c r="Y106" s="429">
        <v>439.31624000000005</v>
      </c>
      <c r="Z106" s="25">
        <f t="shared" si="99"/>
        <v>1.1899154042671955E-2</v>
      </c>
      <c r="AA106" s="25">
        <f t="shared" si="92"/>
        <v>6.2864695927585257E-3</v>
      </c>
      <c r="AB106" s="430">
        <v>3679931603.46</v>
      </c>
      <c r="AC106" s="429">
        <f>1.0289*429.68</f>
        <v>442.09775199999996</v>
      </c>
      <c r="AD106" s="25">
        <f t="shared" si="100"/>
        <v>2.4540908818649624E-2</v>
      </c>
      <c r="AE106" s="25">
        <f t="shared" si="93"/>
        <v>6.3314572664099709E-3</v>
      </c>
      <c r="AF106" s="430">
        <v>3698008338.25</v>
      </c>
      <c r="AG106" s="429">
        <f>1.0303*431.09</f>
        <v>444.15202699999998</v>
      </c>
      <c r="AH106" s="25">
        <f t="shared" si="101"/>
        <v>4.9122474920467504E-3</v>
      </c>
      <c r="AI106" s="25">
        <f t="shared" si="94"/>
        <v>4.6466533491896569E-3</v>
      </c>
      <c r="AJ106" s="26">
        <f t="shared" si="54"/>
        <v>1.3463144970423967E-2</v>
      </c>
      <c r="AK106" s="26">
        <f t="shared" si="55"/>
        <v>52.431186530205643</v>
      </c>
      <c r="AL106" s="27">
        <f t="shared" si="56"/>
        <v>0.10044889526412777</v>
      </c>
      <c r="AM106" s="27">
        <f t="shared" si="57"/>
        <v>435.81355920535015</v>
      </c>
      <c r="AN106" s="28">
        <f t="shared" si="58"/>
        <v>1.5735355039841019E-2</v>
      </c>
      <c r="AO106" s="86">
        <f t="shared" si="59"/>
        <v>148.6867358514811</v>
      </c>
      <c r="AP106" s="32"/>
      <c r="AQ106" s="30"/>
      <c r="AR106" s="34"/>
      <c r="AS106" s="31"/>
      <c r="AT106" s="31"/>
    </row>
    <row r="107" spans="1:46" s="100" customFormat="1">
      <c r="A107" s="231" t="s">
        <v>255</v>
      </c>
      <c r="B107" s="79">
        <v>2787896160.0542769</v>
      </c>
      <c r="C107" s="70">
        <v>50994.739079999999</v>
      </c>
      <c r="D107" s="79">
        <v>2807759127.2986245</v>
      </c>
      <c r="E107" s="70">
        <v>51358.062092705171</v>
      </c>
      <c r="F107" s="25">
        <f t="shared" si="87"/>
        <v>7.1247155934103601E-3</v>
      </c>
      <c r="G107" s="25">
        <f t="shared" si="87"/>
        <v>7.1247155934104252E-3</v>
      </c>
      <c r="H107" s="79">
        <v>2855556604.8667336</v>
      </c>
      <c r="I107" s="70">
        <v>51867.997353701823</v>
      </c>
      <c r="J107" s="25">
        <f t="shared" si="95"/>
        <v>1.7023353999064551E-2</v>
      </c>
      <c r="K107" s="25">
        <f t="shared" si="88"/>
        <v>9.9290206876610759E-3</v>
      </c>
      <c r="L107" s="79">
        <v>2884380443.4259162</v>
      </c>
      <c r="M107" s="70">
        <v>52759.579150571975</v>
      </c>
      <c r="N107" s="25">
        <f t="shared" si="96"/>
        <v>1.0093947537253539E-2</v>
      </c>
      <c r="O107" s="25">
        <f t="shared" si="89"/>
        <v>1.7189439391504094E-2</v>
      </c>
      <c r="P107" s="79">
        <v>2880960891.7224674</v>
      </c>
      <c r="Q107" s="70">
        <v>52046.784496350003</v>
      </c>
      <c r="R107" s="25">
        <f t="shared" si="97"/>
        <v>-1.1855411484440685E-3</v>
      </c>
      <c r="S107" s="25">
        <f t="shared" si="90"/>
        <v>-1.3510241470799241E-2</v>
      </c>
      <c r="T107" s="79">
        <v>2893601521.7407579</v>
      </c>
      <c r="U107" s="70">
        <v>52325.140745250006</v>
      </c>
      <c r="V107" s="25">
        <f t="shared" si="98"/>
        <v>4.3876437387988789E-3</v>
      </c>
      <c r="W107" s="25">
        <f t="shared" si="91"/>
        <v>5.3481930073801991E-3</v>
      </c>
      <c r="X107" s="430">
        <v>2921112107.1399031</v>
      </c>
      <c r="Y107" s="429">
        <v>52750.381396500008</v>
      </c>
      <c r="Z107" s="25">
        <f t="shared" si="99"/>
        <v>9.5073855859030207E-3</v>
      </c>
      <c r="AA107" s="25">
        <f t="shared" si="92"/>
        <v>8.1268897740825411E-3</v>
      </c>
      <c r="AB107" s="430">
        <v>2926609856.5753279</v>
      </c>
      <c r="AC107" s="429">
        <v>52992.498852000012</v>
      </c>
      <c r="AD107" s="25">
        <f t="shared" si="100"/>
        <v>1.8820740984185366E-3</v>
      </c>
      <c r="AE107" s="25">
        <f t="shared" si="93"/>
        <v>4.5898711836814873E-3</v>
      </c>
      <c r="AF107" s="430">
        <v>2889963426.1136999</v>
      </c>
      <c r="AG107" s="429">
        <v>53213.980233150003</v>
      </c>
      <c r="AH107" s="25">
        <f t="shared" si="101"/>
        <v>-1.2521802446367426E-2</v>
      </c>
      <c r="AI107" s="25">
        <f t="shared" si="94"/>
        <v>4.1794855111202713E-3</v>
      </c>
      <c r="AJ107" s="26">
        <f t="shared" si="54"/>
        <v>4.5389721197546737E-3</v>
      </c>
      <c r="AK107" s="26">
        <f t="shared" si="55"/>
        <v>5.3721717097551074E-3</v>
      </c>
      <c r="AL107" s="27">
        <f t="shared" si="56"/>
        <v>2.9277546644168529E-2</v>
      </c>
      <c r="AM107" s="27">
        <f t="shared" si="57"/>
        <v>3.6136841321908912E-2</v>
      </c>
      <c r="AN107" s="28">
        <f t="shared" si="58"/>
        <v>8.8560780807638347E-3</v>
      </c>
      <c r="AO107" s="86">
        <f t="shared" si="59"/>
        <v>8.6985480457411526E-3</v>
      </c>
      <c r="AP107" s="32"/>
      <c r="AQ107" s="30"/>
      <c r="AR107" s="34"/>
      <c r="AS107" s="31"/>
      <c r="AT107" s="31"/>
    </row>
    <row r="108" spans="1:46" s="127" customFormat="1">
      <c r="A108" s="233" t="s">
        <v>47</v>
      </c>
      <c r="B108" s="83">
        <f>SUM(B89:B107)</f>
        <v>293308584341.11176</v>
      </c>
      <c r="C108" s="99"/>
      <c r="D108" s="83">
        <f>SUM(D89:D107)</f>
        <v>297350341932.60492</v>
      </c>
      <c r="E108" s="99"/>
      <c r="F108" s="25"/>
      <c r="G108" s="25"/>
      <c r="H108" s="83">
        <f>SUM(H89:H107)</f>
        <v>300804582904.13318</v>
      </c>
      <c r="I108" s="99"/>
      <c r="J108" s="25"/>
      <c r="K108" s="25"/>
      <c r="L108" s="83">
        <f>SUM(L89:L107)</f>
        <v>299847639231.39398</v>
      </c>
      <c r="M108" s="99"/>
      <c r="N108" s="25"/>
      <c r="O108" s="25"/>
      <c r="P108" s="83">
        <f>SUM(P89:P107)</f>
        <v>299938238546.31201</v>
      </c>
      <c r="Q108" s="99"/>
      <c r="R108" s="25"/>
      <c r="S108" s="25"/>
      <c r="T108" s="83">
        <f>SUM(T89:T107)</f>
        <v>301578875219.3847</v>
      </c>
      <c r="U108" s="99"/>
      <c r="V108" s="25"/>
      <c r="W108" s="25"/>
      <c r="X108" s="83">
        <f>SUM(X89:X107)</f>
        <v>322258288651.66992</v>
      </c>
      <c r="Y108" s="99"/>
      <c r="Z108" s="25"/>
      <c r="AA108" s="25"/>
      <c r="AB108" s="83">
        <f>SUM(AB89:AB107)</f>
        <v>322698733194.35699</v>
      </c>
      <c r="AC108" s="99"/>
      <c r="AD108" s="25"/>
      <c r="AE108" s="25"/>
      <c r="AF108" s="83">
        <f>SUM(AF89:AF107)</f>
        <v>333853535702.37933</v>
      </c>
      <c r="AG108" s="99"/>
      <c r="AH108" s="25"/>
      <c r="AI108" s="25"/>
      <c r="AJ108" s="26" t="e">
        <f t="shared" si="54"/>
        <v>#DIV/0!</v>
      </c>
      <c r="AK108" s="26"/>
      <c r="AL108" s="27">
        <f t="shared" si="56"/>
        <v>0.12276156648257004</v>
      </c>
      <c r="AM108" s="27"/>
      <c r="AN108" s="28" t="e">
        <f t="shared" si="58"/>
        <v>#DIV/0!</v>
      </c>
      <c r="AO108" s="86"/>
      <c r="AP108" s="32"/>
      <c r="AQ108" s="30"/>
      <c r="AR108" s="34"/>
      <c r="AS108" s="31"/>
      <c r="AT108" s="31"/>
    </row>
    <row r="109" spans="1:46" s="127" customFormat="1" ht="8.25" customHeight="1">
      <c r="A109" s="233"/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30"/>
      <c r="AR109" s="34"/>
      <c r="AS109" s="31"/>
      <c r="AT109" s="31"/>
    </row>
    <row r="110" spans="1:46">
      <c r="A110" s="235" t="s">
        <v>239</v>
      </c>
      <c r="B110" s="99"/>
      <c r="C110" s="99"/>
      <c r="D110" s="99"/>
      <c r="E110" s="99"/>
      <c r="F110" s="25"/>
      <c r="G110" s="25"/>
      <c r="H110" s="99"/>
      <c r="I110" s="99"/>
      <c r="J110" s="25"/>
      <c r="K110" s="25"/>
      <c r="L110" s="99"/>
      <c r="M110" s="99"/>
      <c r="N110" s="25"/>
      <c r="O110" s="25"/>
      <c r="P110" s="99"/>
      <c r="Q110" s="99"/>
      <c r="R110" s="25"/>
      <c r="S110" s="25"/>
      <c r="T110" s="99"/>
      <c r="U110" s="99"/>
      <c r="V110" s="25"/>
      <c r="W110" s="25"/>
      <c r="X110" s="99"/>
      <c r="Y110" s="99"/>
      <c r="Z110" s="25"/>
      <c r="AA110" s="25"/>
      <c r="AB110" s="99"/>
      <c r="AC110" s="99"/>
      <c r="AD110" s="25"/>
      <c r="AE110" s="25"/>
      <c r="AF110" s="99"/>
      <c r="AG110" s="99"/>
      <c r="AH110" s="25"/>
      <c r="AI110" s="25"/>
      <c r="AJ110" s="26"/>
      <c r="AK110" s="26"/>
      <c r="AL110" s="27"/>
      <c r="AM110" s="27"/>
      <c r="AN110" s="28"/>
      <c r="AO110" s="86"/>
      <c r="AP110" s="32"/>
      <c r="AQ110" s="56">
        <f>SUM(AQ93:AQ102)</f>
        <v>16564722721.154379</v>
      </c>
      <c r="AR110" s="57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153</v>
      </c>
      <c r="B111" s="79">
        <v>2359121867.6300001</v>
      </c>
      <c r="C111" s="80">
        <v>77</v>
      </c>
      <c r="D111" s="79">
        <v>2365554569.3400002</v>
      </c>
      <c r="E111" s="80">
        <v>77</v>
      </c>
      <c r="F111" s="25">
        <f t="shared" ref="F111:G114" si="102">((D111-B111)/B111)</f>
        <v>2.7267356545943944E-3</v>
      </c>
      <c r="G111" s="25">
        <f t="shared" si="102"/>
        <v>0</v>
      </c>
      <c r="H111" s="79">
        <v>2368349090.4299998</v>
      </c>
      <c r="I111" s="80">
        <v>77</v>
      </c>
      <c r="J111" s="25">
        <f t="shared" ref="J111:J114" si="103">((H111-D111)/D111)</f>
        <v>1.1813386705255163E-3</v>
      </c>
      <c r="K111" s="25">
        <f t="shared" ref="K111:K114" si="104">((I111-E111)/E111)</f>
        <v>0</v>
      </c>
      <c r="L111" s="79">
        <v>2371128986.3400002</v>
      </c>
      <c r="M111" s="80">
        <v>77</v>
      </c>
      <c r="N111" s="25">
        <f t="shared" ref="N111:N114" si="105">((L111-H111)/H111)</f>
        <v>1.1737694925267978E-3</v>
      </c>
      <c r="O111" s="25">
        <f t="shared" ref="O111:O114" si="106">((M111-I111)/I111)</f>
        <v>0</v>
      </c>
      <c r="P111" s="79">
        <v>2373923012.8800001</v>
      </c>
      <c r="Q111" s="80">
        <v>77</v>
      </c>
      <c r="R111" s="25">
        <f t="shared" ref="R111:R114" si="107">((P111-L111)/L111)</f>
        <v>1.1783528252137531E-3</v>
      </c>
      <c r="S111" s="25">
        <f t="shared" ref="S111:S114" si="108">((Q111-M111)/M111)</f>
        <v>0</v>
      </c>
      <c r="T111" s="79">
        <v>2380330322.7399998</v>
      </c>
      <c r="U111" s="80">
        <v>77</v>
      </c>
      <c r="V111" s="25">
        <f t="shared" ref="V111:V114" si="109">((T111-P111)/P111)</f>
        <v>2.6990386062378767E-3</v>
      </c>
      <c r="W111" s="25">
        <f t="shared" ref="W111:W114" si="110">((U111-Q111)/Q111)</f>
        <v>0</v>
      </c>
      <c r="X111" s="430">
        <v>2383063856.4400001</v>
      </c>
      <c r="Y111" s="431">
        <v>77</v>
      </c>
      <c r="Z111" s="25">
        <f t="shared" ref="Z111:Z114" si="111">((X111-T111)/T111)</f>
        <v>1.1483841859619356E-3</v>
      </c>
      <c r="AA111" s="25">
        <f t="shared" ref="AA111:AA114" si="112">((Y111-U111)/U111)</f>
        <v>0</v>
      </c>
      <c r="AB111" s="430">
        <v>2385709380.5599999</v>
      </c>
      <c r="AC111" s="431">
        <v>77</v>
      </c>
      <c r="AD111" s="25">
        <f t="shared" ref="AD111:AD114" si="113">((AB111-X111)/X111)</f>
        <v>1.1101356402391871E-3</v>
      </c>
      <c r="AE111" s="25">
        <f t="shared" ref="AE111:AE114" si="114">((AC111-Y111)/Y111)</f>
        <v>0</v>
      </c>
      <c r="AF111" s="430">
        <v>2388671619.0500002</v>
      </c>
      <c r="AG111" s="431">
        <v>77</v>
      </c>
      <c r="AH111" s="25">
        <f t="shared" ref="AH111:AH114" si="115">((AF111-AB111)/AB111)</f>
        <v>1.2416594050130778E-3</v>
      </c>
      <c r="AI111" s="25">
        <f t="shared" ref="AI111:AI114" si="116">((AG111-AC111)/AC111)</f>
        <v>0</v>
      </c>
      <c r="AJ111" s="26">
        <f t="shared" si="54"/>
        <v>1.5574268100390673E-3</v>
      </c>
      <c r="AK111" s="26">
        <f t="shared" si="55"/>
        <v>0</v>
      </c>
      <c r="AL111" s="27">
        <f t="shared" si="56"/>
        <v>9.7723595175611584E-3</v>
      </c>
      <c r="AM111" s="27">
        <f t="shared" si="57"/>
        <v>0</v>
      </c>
      <c r="AN111" s="28">
        <f t="shared" si="58"/>
        <v>7.1414157180692934E-4</v>
      </c>
      <c r="AO111" s="86">
        <f t="shared" si="59"/>
        <v>0</v>
      </c>
      <c r="AP111" s="32"/>
      <c r="AQ111" s="42"/>
      <c r="AR111" s="15"/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26</v>
      </c>
      <c r="B112" s="79">
        <v>9748962573.0499992</v>
      </c>
      <c r="C112" s="80">
        <v>36.6</v>
      </c>
      <c r="D112" s="79">
        <v>9754719532.0900002</v>
      </c>
      <c r="E112" s="80">
        <v>36.6</v>
      </c>
      <c r="F112" s="25">
        <f t="shared" si="102"/>
        <v>5.905201704143818E-4</v>
      </c>
      <c r="G112" s="25">
        <f t="shared" si="102"/>
        <v>0</v>
      </c>
      <c r="H112" s="79">
        <v>9758601926.2399998</v>
      </c>
      <c r="I112" s="80">
        <v>36.6</v>
      </c>
      <c r="J112" s="25">
        <f t="shared" si="103"/>
        <v>3.9800161729178853E-4</v>
      </c>
      <c r="K112" s="25">
        <f t="shared" si="104"/>
        <v>0</v>
      </c>
      <c r="L112" s="79">
        <v>9769894825.6900005</v>
      </c>
      <c r="M112" s="80">
        <v>36.6</v>
      </c>
      <c r="N112" s="25">
        <f t="shared" si="105"/>
        <v>1.1572251368953965E-3</v>
      </c>
      <c r="O112" s="25">
        <f t="shared" si="106"/>
        <v>0</v>
      </c>
      <c r="P112" s="79">
        <v>9786453898.8400002</v>
      </c>
      <c r="Q112" s="80">
        <v>36.6</v>
      </c>
      <c r="R112" s="25">
        <f t="shared" si="107"/>
        <v>1.6949080256685497E-3</v>
      </c>
      <c r="S112" s="25">
        <f t="shared" si="108"/>
        <v>0</v>
      </c>
      <c r="T112" s="79">
        <v>9785466192.2000008</v>
      </c>
      <c r="U112" s="80">
        <v>36.6</v>
      </c>
      <c r="V112" s="25">
        <f t="shared" si="109"/>
        <v>-1.0092589718493066E-4</v>
      </c>
      <c r="W112" s="25">
        <f t="shared" si="110"/>
        <v>0</v>
      </c>
      <c r="X112" s="430">
        <v>9796169498.9099998</v>
      </c>
      <c r="Y112" s="431">
        <v>36.6</v>
      </c>
      <c r="Z112" s="25">
        <f t="shared" si="111"/>
        <v>1.0937962995090306E-3</v>
      </c>
      <c r="AA112" s="25">
        <f t="shared" si="112"/>
        <v>0</v>
      </c>
      <c r="AB112" s="430">
        <v>9808405157.9099998</v>
      </c>
      <c r="AC112" s="431">
        <v>36.6</v>
      </c>
      <c r="AD112" s="25">
        <f t="shared" si="113"/>
        <v>1.2490248358158194E-3</v>
      </c>
      <c r="AE112" s="25">
        <f t="shared" si="114"/>
        <v>0</v>
      </c>
      <c r="AF112" s="430">
        <v>9808907437.0599995</v>
      </c>
      <c r="AG112" s="431">
        <v>36.6</v>
      </c>
      <c r="AH112" s="25">
        <f t="shared" si="115"/>
        <v>5.1209054062632691E-5</v>
      </c>
      <c r="AI112" s="25">
        <f t="shared" si="116"/>
        <v>0</v>
      </c>
      <c r="AJ112" s="26">
        <f t="shared" si="54"/>
        <v>7.6671990530908368E-4</v>
      </c>
      <c r="AK112" s="26">
        <f t="shared" si="55"/>
        <v>0</v>
      </c>
      <c r="AL112" s="27">
        <f t="shared" si="56"/>
        <v>5.5550448981888127E-3</v>
      </c>
      <c r="AM112" s="27">
        <f t="shared" si="57"/>
        <v>0</v>
      </c>
      <c r="AN112" s="28">
        <f t="shared" si="58"/>
        <v>6.3080323801584638E-4</v>
      </c>
      <c r="AO112" s="86">
        <f t="shared" si="59"/>
        <v>0</v>
      </c>
      <c r="AP112" s="32"/>
      <c r="AQ112" s="30">
        <v>640873657.65999997</v>
      </c>
      <c r="AR112" s="34">
        <v>11.5358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201</v>
      </c>
      <c r="B113" s="79">
        <v>25925265798.049999</v>
      </c>
      <c r="C113" s="80">
        <v>9.6999999999999993</v>
      </c>
      <c r="D113" s="79">
        <v>26046568561.759998</v>
      </c>
      <c r="E113" s="80">
        <v>9.75</v>
      </c>
      <c r="F113" s="25">
        <f t="shared" si="102"/>
        <v>4.6789400214798573E-3</v>
      </c>
      <c r="G113" s="25">
        <f t="shared" si="102"/>
        <v>5.1546391752578056E-3</v>
      </c>
      <c r="H113" s="79">
        <v>26015799903.27</v>
      </c>
      <c r="I113" s="80">
        <v>9.74</v>
      </c>
      <c r="J113" s="25">
        <f t="shared" si="103"/>
        <v>-1.1812941277481962E-3</v>
      </c>
      <c r="K113" s="25">
        <f t="shared" si="104"/>
        <v>-1.0256410256410037E-3</v>
      </c>
      <c r="L113" s="79">
        <v>26004541001.41</v>
      </c>
      <c r="M113" s="80">
        <v>9.75</v>
      </c>
      <c r="N113" s="25">
        <f t="shared" si="105"/>
        <v>-4.3277169650222621E-4</v>
      </c>
      <c r="O113" s="25">
        <f t="shared" si="106"/>
        <v>1.0266940451745161E-3</v>
      </c>
      <c r="P113" s="79">
        <v>26022157522.889999</v>
      </c>
      <c r="Q113" s="80">
        <v>9.74</v>
      </c>
      <c r="R113" s="25">
        <f t="shared" si="107"/>
        <v>6.774402008881584E-4</v>
      </c>
      <c r="S113" s="25">
        <f t="shared" si="108"/>
        <v>-1.0256410256410037E-3</v>
      </c>
      <c r="T113" s="79">
        <v>26013487976.950001</v>
      </c>
      <c r="U113" s="80">
        <v>9.73</v>
      </c>
      <c r="V113" s="25">
        <f t="shared" si="109"/>
        <v>-3.3316015139684676E-4</v>
      </c>
      <c r="W113" s="25">
        <f t="shared" si="110"/>
        <v>-1.0266940451745161E-3</v>
      </c>
      <c r="X113" s="430">
        <v>26050791173.689999</v>
      </c>
      <c r="Y113" s="431">
        <v>9.75</v>
      </c>
      <c r="Z113" s="25">
        <f t="shared" si="111"/>
        <v>1.4339944252401459E-3</v>
      </c>
      <c r="AA113" s="25">
        <f t="shared" si="112"/>
        <v>2.0554984583761125E-3</v>
      </c>
      <c r="AB113" s="430">
        <v>26062708607.66</v>
      </c>
      <c r="AC113" s="431">
        <v>9.75</v>
      </c>
      <c r="AD113" s="25">
        <f t="shared" si="113"/>
        <v>4.5746917590883899E-4</v>
      </c>
      <c r="AE113" s="25">
        <f t="shared" si="114"/>
        <v>0</v>
      </c>
      <c r="AF113" s="430">
        <v>26066239061.040001</v>
      </c>
      <c r="AG113" s="431">
        <v>9.75</v>
      </c>
      <c r="AH113" s="25">
        <f t="shared" si="115"/>
        <v>1.3545995672005652E-4</v>
      </c>
      <c r="AI113" s="25">
        <f t="shared" si="116"/>
        <v>0</v>
      </c>
      <c r="AJ113" s="26">
        <f t="shared" si="54"/>
        <v>6.7950972557372352E-4</v>
      </c>
      <c r="AK113" s="26">
        <f t="shared" si="55"/>
        <v>6.4485694779398877E-4</v>
      </c>
      <c r="AL113" s="27">
        <f t="shared" si="56"/>
        <v>7.5520501801844395E-4</v>
      </c>
      <c r="AM113" s="27">
        <f t="shared" si="57"/>
        <v>0</v>
      </c>
      <c r="AN113" s="28">
        <f t="shared" si="58"/>
        <v>1.7982232308435054E-3</v>
      </c>
      <c r="AO113" s="86">
        <f t="shared" si="59"/>
        <v>2.1273973175251724E-3</v>
      </c>
      <c r="AP113" s="32"/>
      <c r="AQ113" s="30">
        <v>2128320668.46</v>
      </c>
      <c r="AR113" s="37">
        <v>1.04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178</v>
      </c>
      <c r="B114" s="79">
        <v>7511812185.1700001</v>
      </c>
      <c r="C114" s="80">
        <v>101.31</v>
      </c>
      <c r="D114" s="79">
        <v>7511812185.1700001</v>
      </c>
      <c r="E114" s="80">
        <v>101.31</v>
      </c>
      <c r="F114" s="25">
        <f t="shared" si="102"/>
        <v>0</v>
      </c>
      <c r="G114" s="25">
        <f t="shared" si="102"/>
        <v>0</v>
      </c>
      <c r="H114" s="79">
        <v>7511812185.1700001</v>
      </c>
      <c r="I114" s="80">
        <v>101.31</v>
      </c>
      <c r="J114" s="25">
        <f t="shared" si="103"/>
        <v>0</v>
      </c>
      <c r="K114" s="25">
        <f t="shared" si="104"/>
        <v>0</v>
      </c>
      <c r="L114" s="79">
        <v>7511812185.1700001</v>
      </c>
      <c r="M114" s="80">
        <v>101.31</v>
      </c>
      <c r="N114" s="25">
        <f t="shared" si="105"/>
        <v>0</v>
      </c>
      <c r="O114" s="25">
        <f t="shared" si="106"/>
        <v>0</v>
      </c>
      <c r="P114" s="79">
        <v>7511812185.1700001</v>
      </c>
      <c r="Q114" s="80">
        <v>101.31</v>
      </c>
      <c r="R114" s="25">
        <f t="shared" si="107"/>
        <v>0</v>
      </c>
      <c r="S114" s="25">
        <f t="shared" si="108"/>
        <v>0</v>
      </c>
      <c r="T114" s="79">
        <v>7511812185.1700001</v>
      </c>
      <c r="U114" s="80">
        <v>101.31</v>
      </c>
      <c r="V114" s="25">
        <f t="shared" si="109"/>
        <v>0</v>
      </c>
      <c r="W114" s="25">
        <f t="shared" si="110"/>
        <v>0</v>
      </c>
      <c r="X114" s="430">
        <v>7511812185.1700001</v>
      </c>
      <c r="Y114" s="431">
        <v>101.31</v>
      </c>
      <c r="Z114" s="25">
        <f t="shared" si="111"/>
        <v>0</v>
      </c>
      <c r="AA114" s="25">
        <f t="shared" si="112"/>
        <v>0</v>
      </c>
      <c r="AB114" s="430">
        <v>7511812185.1700001</v>
      </c>
      <c r="AC114" s="431">
        <v>101.31</v>
      </c>
      <c r="AD114" s="25">
        <f t="shared" si="113"/>
        <v>0</v>
      </c>
      <c r="AE114" s="25">
        <f t="shared" si="114"/>
        <v>0</v>
      </c>
      <c r="AF114" s="430">
        <v>7511812185.1700001</v>
      </c>
      <c r="AG114" s="431">
        <v>101.31</v>
      </c>
      <c r="AH114" s="25">
        <f t="shared" si="115"/>
        <v>0</v>
      </c>
      <c r="AI114" s="25">
        <f t="shared" si="116"/>
        <v>0</v>
      </c>
      <c r="AJ114" s="26">
        <f t="shared" si="54"/>
        <v>0</v>
      </c>
      <c r="AK114" s="26">
        <f t="shared" si="55"/>
        <v>0</v>
      </c>
      <c r="AL114" s="27">
        <f t="shared" si="56"/>
        <v>0</v>
      </c>
      <c r="AM114" s="27">
        <f t="shared" si="57"/>
        <v>0</v>
      </c>
      <c r="AN114" s="28">
        <f t="shared" si="58"/>
        <v>0</v>
      </c>
      <c r="AO114" s="86">
        <f t="shared" si="59"/>
        <v>0</v>
      </c>
      <c r="AP114" s="32"/>
      <c r="AQ114" s="30">
        <v>1789192828.73</v>
      </c>
      <c r="AR114" s="34">
        <v>0.79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47</v>
      </c>
      <c r="B115" s="74">
        <f>SUM(B111:B114)</f>
        <v>45545162423.899994</v>
      </c>
      <c r="C115" s="99"/>
      <c r="D115" s="74">
        <f>SUM(D111:D114)</f>
        <v>45678654848.360001</v>
      </c>
      <c r="E115" s="99"/>
      <c r="F115" s="25">
        <f>((D115-B115)/B115)</f>
        <v>2.9309901942507085E-3</v>
      </c>
      <c r="G115" s="25"/>
      <c r="H115" s="74">
        <f>SUM(H111:H114)</f>
        <v>45654563105.110001</v>
      </c>
      <c r="I115" s="99"/>
      <c r="J115" s="25">
        <f>((H115-D115)/D115)</f>
        <v>-5.2741796644357542E-4</v>
      </c>
      <c r="K115" s="25"/>
      <c r="L115" s="74">
        <f>SUM(L111:L114)</f>
        <v>45657376998.610001</v>
      </c>
      <c r="M115" s="99"/>
      <c r="N115" s="25">
        <f>((L115-H115)/H115)</f>
        <v>6.1634441523875796E-5</v>
      </c>
      <c r="O115" s="25"/>
      <c r="P115" s="74">
        <f>SUM(P111:P114)</f>
        <v>45694346619.779999</v>
      </c>
      <c r="Q115" s="99"/>
      <c r="R115" s="25">
        <f>((P115-L115)/L115)</f>
        <v>8.0971846392147487E-4</v>
      </c>
      <c r="S115" s="25"/>
      <c r="T115" s="74">
        <f>SUM(T111:T114)</f>
        <v>45691096677.059998</v>
      </c>
      <c r="U115" s="99"/>
      <c r="V115" s="25">
        <f>((T115-P115)/P115)</f>
        <v>-7.1123518781082589E-5</v>
      </c>
      <c r="W115" s="25"/>
      <c r="X115" s="74">
        <f>SUM(X111:X114)</f>
        <v>45741836714.209999</v>
      </c>
      <c r="Y115" s="99"/>
      <c r="Z115" s="25">
        <f>((X115-T115)/T115)</f>
        <v>1.1105016259212802E-3</v>
      </c>
      <c r="AA115" s="25"/>
      <c r="AB115" s="74">
        <f>SUM(AB111:AB114)</f>
        <v>45768635331.299995</v>
      </c>
      <c r="AC115" s="99"/>
      <c r="AD115" s="25">
        <f>((AB115-X115)/X115)</f>
        <v>5.8586665982459719E-4</v>
      </c>
      <c r="AE115" s="25"/>
      <c r="AF115" s="74">
        <f>SUM(AF111:AF114)</f>
        <v>45775630302.32</v>
      </c>
      <c r="AG115" s="99"/>
      <c r="AH115" s="25">
        <f>((AF115-AB115)/AB115)</f>
        <v>1.5283328789181947E-4</v>
      </c>
      <c r="AI115" s="25"/>
      <c r="AJ115" s="26">
        <f t="shared" si="54"/>
        <v>6.3162539851363715E-4</v>
      </c>
      <c r="AK115" s="26"/>
      <c r="AL115" s="27">
        <f t="shared" si="56"/>
        <v>2.1229927694221668E-3</v>
      </c>
      <c r="AM115" s="27"/>
      <c r="AN115" s="28">
        <f t="shared" si="58"/>
        <v>1.0651345351656604E-3</v>
      </c>
      <c r="AO115" s="86"/>
      <c r="AP115" s="32"/>
      <c r="AQ115" s="30">
        <v>204378030.47999999</v>
      </c>
      <c r="AR115" s="34">
        <v>22.9087</v>
      </c>
      <c r="AS115" s="31" t="e">
        <f>(#REF!/AQ115)-1</f>
        <v>#REF!</v>
      </c>
      <c r="AT115" s="31" t="e">
        <f>(#REF!/AR115)-1</f>
        <v>#REF!</v>
      </c>
    </row>
    <row r="116" spans="1:46">
      <c r="A116" s="235" t="s">
        <v>249</v>
      </c>
      <c r="B116" s="99"/>
      <c r="C116" s="99"/>
      <c r="D116" s="99"/>
      <c r="E116" s="99"/>
      <c r="F116" s="25"/>
      <c r="G116" s="25"/>
      <c r="H116" s="99"/>
      <c r="I116" s="99"/>
      <c r="J116" s="25"/>
      <c r="K116" s="25"/>
      <c r="L116" s="99"/>
      <c r="M116" s="99"/>
      <c r="N116" s="25"/>
      <c r="O116" s="25"/>
      <c r="P116" s="99"/>
      <c r="Q116" s="99"/>
      <c r="R116" s="25"/>
      <c r="S116" s="25"/>
      <c r="T116" s="99"/>
      <c r="U116" s="99"/>
      <c r="V116" s="25"/>
      <c r="W116" s="25"/>
      <c r="X116" s="99"/>
      <c r="Y116" s="99"/>
      <c r="Z116" s="25"/>
      <c r="AA116" s="25"/>
      <c r="AB116" s="99"/>
      <c r="AC116" s="99"/>
      <c r="AD116" s="25"/>
      <c r="AE116" s="25"/>
      <c r="AF116" s="99"/>
      <c r="AG116" s="99"/>
      <c r="AH116" s="25"/>
      <c r="AI116" s="25"/>
      <c r="AJ116" s="26"/>
      <c r="AK116" s="26"/>
      <c r="AL116" s="27"/>
      <c r="AM116" s="27"/>
      <c r="AN116" s="28"/>
      <c r="AO116" s="86"/>
      <c r="AP116" s="32"/>
      <c r="AQ116" s="30">
        <v>160273731.87</v>
      </c>
      <c r="AR116" s="34">
        <v>133.94</v>
      </c>
      <c r="AS116" s="31" t="e">
        <f>(#REF!/AQ116)-1</f>
        <v>#REF!</v>
      </c>
      <c r="AT116" s="31" t="e">
        <f>(#REF!/AR116)-1</f>
        <v>#REF!</v>
      </c>
    </row>
    <row r="117" spans="1:46" s="100" customFormat="1">
      <c r="A117" s="231" t="s">
        <v>27</v>
      </c>
      <c r="B117" s="79">
        <v>1607098011.3</v>
      </c>
      <c r="C117" s="70">
        <v>3643.76</v>
      </c>
      <c r="D117" s="79">
        <v>1633802861.76</v>
      </c>
      <c r="E117" s="70">
        <v>3696.07</v>
      </c>
      <c r="F117" s="25">
        <f t="shared" ref="F117:F139" si="117">((D117-B117)/B117)</f>
        <v>1.6616815074270534E-2</v>
      </c>
      <c r="G117" s="25">
        <f t="shared" ref="G117:G139" si="118">((E117-C117)/C117)</f>
        <v>1.4356049794717529E-2</v>
      </c>
      <c r="H117" s="79">
        <v>1618840957.4400001</v>
      </c>
      <c r="I117" s="70">
        <v>3648.47</v>
      </c>
      <c r="J117" s="25">
        <f t="shared" ref="J117:J139" si="119">((H117-D117)/D117)</f>
        <v>-9.1577170478709721E-3</v>
      </c>
      <c r="K117" s="25">
        <f t="shared" ref="K117:K139" si="120">((I117-E117)/E117)</f>
        <v>-1.287854396697042E-2</v>
      </c>
      <c r="L117" s="79">
        <v>1598971384.45</v>
      </c>
      <c r="M117" s="70">
        <v>3599.74</v>
      </c>
      <c r="N117" s="25">
        <f t="shared" ref="N117:N139" si="121">((L117-H117)/H117)</f>
        <v>-1.227395001261972E-2</v>
      </c>
      <c r="O117" s="25">
        <f t="shared" ref="O117:O139" si="122">((M117-I117)/I117)</f>
        <v>-1.3356283592848515E-2</v>
      </c>
      <c r="P117" s="79">
        <v>1583295708.9200001</v>
      </c>
      <c r="Q117" s="70">
        <v>3579.16</v>
      </c>
      <c r="R117" s="25">
        <f t="shared" ref="R117:R139" si="123">((P117-L117)/L117)</f>
        <v>-9.803599790744192E-3</v>
      </c>
      <c r="S117" s="25">
        <f t="shared" ref="S117:S139" si="124">((Q117-M117)/M117)</f>
        <v>-5.7170795668575868E-3</v>
      </c>
      <c r="T117" s="79">
        <v>1585621256.3900001</v>
      </c>
      <c r="U117" s="70">
        <v>3580.99</v>
      </c>
      <c r="V117" s="25">
        <f t="shared" ref="V117:V139" si="125">((T117-P117)/P117)</f>
        <v>1.4688017259810136E-3</v>
      </c>
      <c r="W117" s="25">
        <f t="shared" ref="W117:W139" si="126">((U117-Q117)/Q117)</f>
        <v>5.1129315258326743E-4</v>
      </c>
      <c r="X117" s="430">
        <v>1577227429.6199999</v>
      </c>
      <c r="Y117" s="429">
        <v>3569.66</v>
      </c>
      <c r="Z117" s="25">
        <f t="shared" ref="Z117:Z139" si="127">((X117-T117)/T117)</f>
        <v>-5.2937148364865698E-3</v>
      </c>
      <c r="AA117" s="25">
        <f t="shared" ref="AA117:AA139" si="128">((Y117-U117)/U117)</f>
        <v>-3.1639295278679718E-3</v>
      </c>
      <c r="AB117" s="430">
        <v>1577190023.73</v>
      </c>
      <c r="AC117" s="429">
        <v>3556.45</v>
      </c>
      <c r="AD117" s="25">
        <f t="shared" ref="AD117:AD139" si="129">((AB117-X117)/X117)</f>
        <v>-2.3716230961617664E-5</v>
      </c>
      <c r="AE117" s="25">
        <f t="shared" ref="AE117:AE139" si="130">((AC117-Y117)/Y117)</f>
        <v>-3.7006325532403751E-3</v>
      </c>
      <c r="AF117" s="430">
        <v>1566956475.1600001</v>
      </c>
      <c r="AG117" s="429">
        <v>3547.36</v>
      </c>
      <c r="AH117" s="25">
        <f t="shared" ref="AH117:AH139" si="131">((AF117-AB117)/AB117)</f>
        <v>-6.4884689961441323E-3</v>
      </c>
      <c r="AI117" s="25">
        <f t="shared" ref="AI117:AI139" si="132">((AG117-AC117)/AC117)</f>
        <v>-2.5559195264940296E-3</v>
      </c>
      <c r="AJ117" s="26">
        <f t="shared" si="54"/>
        <v>-3.1194437643219572E-3</v>
      </c>
      <c r="AK117" s="26">
        <f t="shared" si="55"/>
        <v>-3.3131307233722628E-3</v>
      </c>
      <c r="AL117" s="27">
        <f t="shared" si="56"/>
        <v>-4.0914597571453763E-2</v>
      </c>
      <c r="AM117" s="27">
        <f t="shared" si="57"/>
        <v>-4.023462759092767E-2</v>
      </c>
      <c r="AN117" s="28">
        <f t="shared" si="58"/>
        <v>9.2672764913848387E-3</v>
      </c>
      <c r="AO117" s="86">
        <f t="shared" si="59"/>
        <v>8.6661324851232385E-3</v>
      </c>
      <c r="AP117" s="32"/>
      <c r="AQ117" s="30"/>
      <c r="AR117" s="34"/>
      <c r="AS117" s="31"/>
      <c r="AT117" s="31"/>
    </row>
    <row r="118" spans="1:46" s="116" customFormat="1">
      <c r="A118" s="231" t="s">
        <v>232</v>
      </c>
      <c r="B118" s="79">
        <v>1020780260.6</v>
      </c>
      <c r="C118" s="70">
        <v>1.3701000000000001</v>
      </c>
      <c r="D118" s="79">
        <v>197360881.91</v>
      </c>
      <c r="E118" s="70">
        <v>151.4</v>
      </c>
      <c r="F118" s="25">
        <f t="shared" si="117"/>
        <v>-0.80665683935346277</v>
      </c>
      <c r="G118" s="25">
        <f t="shared" si="118"/>
        <v>109.50288300124078</v>
      </c>
      <c r="H118" s="79">
        <v>194998238.00999999</v>
      </c>
      <c r="I118" s="70">
        <v>149.58000000000001</v>
      </c>
      <c r="J118" s="25">
        <f t="shared" si="119"/>
        <v>-1.1971186372573127E-2</v>
      </c>
      <c r="K118" s="25">
        <f t="shared" si="120"/>
        <v>-1.2021136063408145E-2</v>
      </c>
      <c r="L118" s="79">
        <v>194299529.38</v>
      </c>
      <c r="M118" s="70">
        <v>149</v>
      </c>
      <c r="N118" s="25">
        <f t="shared" si="121"/>
        <v>-3.5831535563114357E-3</v>
      </c>
      <c r="O118" s="25">
        <f t="shared" si="122"/>
        <v>-3.8775237331194843E-3</v>
      </c>
      <c r="P118" s="79">
        <v>192255114.91</v>
      </c>
      <c r="Q118" s="70">
        <v>147.53</v>
      </c>
      <c r="R118" s="25">
        <f t="shared" si="123"/>
        <v>-1.0521973349722578E-2</v>
      </c>
      <c r="S118" s="25">
        <f t="shared" si="124"/>
        <v>-9.8657718120805284E-3</v>
      </c>
      <c r="T118" s="79">
        <v>193201873.69999999</v>
      </c>
      <c r="U118" s="70">
        <v>148.85</v>
      </c>
      <c r="V118" s="25">
        <f t="shared" si="125"/>
        <v>4.9244920762872603E-3</v>
      </c>
      <c r="W118" s="25">
        <f t="shared" si="126"/>
        <v>8.9473327458821465E-3</v>
      </c>
      <c r="X118" s="430">
        <v>191984465.99000001</v>
      </c>
      <c r="Y118" s="429">
        <v>147.91</v>
      </c>
      <c r="Z118" s="25">
        <f t="shared" si="127"/>
        <v>-6.3012210321021257E-3</v>
      </c>
      <c r="AA118" s="25">
        <f t="shared" si="128"/>
        <v>-6.3150822976150338E-3</v>
      </c>
      <c r="AB118" s="430">
        <v>191706471.81</v>
      </c>
      <c r="AC118" s="429">
        <v>147.31</v>
      </c>
      <c r="AD118" s="25">
        <f t="shared" si="129"/>
        <v>-1.4480035067758407E-3</v>
      </c>
      <c r="AE118" s="25">
        <f t="shared" si="130"/>
        <v>-4.056520857278036E-3</v>
      </c>
      <c r="AF118" s="430">
        <v>190924136.72999999</v>
      </c>
      <c r="AG118" s="429">
        <v>147.27000000000001</v>
      </c>
      <c r="AH118" s="25">
        <f t="shared" si="131"/>
        <v>-4.0809007260609554E-3</v>
      </c>
      <c r="AI118" s="25">
        <f t="shared" si="132"/>
        <v>-2.7153621614277405E-4</v>
      </c>
      <c r="AJ118" s="26">
        <f t="shared" si="54"/>
        <v>-0.1049548482275902</v>
      </c>
      <c r="AK118" s="26">
        <f t="shared" si="55"/>
        <v>13.684427845375874</v>
      </c>
      <c r="AL118" s="27">
        <f t="shared" si="56"/>
        <v>-3.2614088048792136E-2</v>
      </c>
      <c r="AM118" s="27">
        <f t="shared" si="57"/>
        <v>-2.7278731836195478E-2</v>
      </c>
      <c r="AN118" s="28">
        <f t="shared" si="58"/>
        <v>0.28357933176582178</v>
      </c>
      <c r="AO118" s="86">
        <f t="shared" si="59"/>
        <v>38.7165030432419</v>
      </c>
      <c r="AP118" s="32"/>
      <c r="AQ118" s="30"/>
      <c r="AR118" s="34"/>
      <c r="AS118" s="31"/>
      <c r="AT118" s="31"/>
    </row>
    <row r="119" spans="1:46" s="127" customFormat="1">
      <c r="A119" s="231" t="s">
        <v>82</v>
      </c>
      <c r="B119" s="70">
        <v>1020780260.6</v>
      </c>
      <c r="C119" s="70">
        <v>1.3701000000000001</v>
      </c>
      <c r="D119" s="70">
        <v>1047148944.9299999</v>
      </c>
      <c r="E119" s="70">
        <v>1.3615999999999999</v>
      </c>
      <c r="F119" s="25">
        <f t="shared" si="117"/>
        <v>2.5831890905199117E-2</v>
      </c>
      <c r="G119" s="25">
        <f t="shared" si="118"/>
        <v>-6.2039267206774494E-3</v>
      </c>
      <c r="H119" s="70">
        <v>1060463975.6</v>
      </c>
      <c r="I119" s="70">
        <v>1.3789</v>
      </c>
      <c r="J119" s="25">
        <f t="shared" si="119"/>
        <v>1.2715507888794332E-2</v>
      </c>
      <c r="K119" s="25">
        <f t="shared" si="120"/>
        <v>1.2705640423031796E-2</v>
      </c>
      <c r="L119" s="70">
        <v>1037603016.62</v>
      </c>
      <c r="M119" s="70">
        <v>1.3492</v>
      </c>
      <c r="N119" s="25">
        <f t="shared" si="121"/>
        <v>-2.1557506436808017E-2</v>
      </c>
      <c r="O119" s="25">
        <f t="shared" si="122"/>
        <v>-2.1538907825078005E-2</v>
      </c>
      <c r="P119" s="70">
        <v>1036301703.91</v>
      </c>
      <c r="Q119" s="70">
        <v>1.3474999999999999</v>
      </c>
      <c r="R119" s="25">
        <f t="shared" si="123"/>
        <v>-1.2541527820910492E-3</v>
      </c>
      <c r="S119" s="25">
        <f t="shared" si="124"/>
        <v>-1.2600059294396939E-3</v>
      </c>
      <c r="T119" s="70">
        <v>1044536616.7</v>
      </c>
      <c r="U119" s="70">
        <v>1.3582000000000001</v>
      </c>
      <c r="V119" s="25">
        <f t="shared" si="125"/>
        <v>7.9464433561476228E-3</v>
      </c>
      <c r="W119" s="25">
        <f t="shared" si="126"/>
        <v>7.9406307977737695E-3</v>
      </c>
      <c r="X119" s="429">
        <v>1046643569.9299999</v>
      </c>
      <c r="Y119" s="429">
        <v>1.3576999999999999</v>
      </c>
      <c r="Z119" s="25">
        <f t="shared" si="127"/>
        <v>2.0171176350489159E-3</v>
      </c>
      <c r="AA119" s="25">
        <f t="shared" si="128"/>
        <v>-3.6813429539108155E-4</v>
      </c>
      <c r="AB119" s="429">
        <v>1045188117.05</v>
      </c>
      <c r="AC119" s="429">
        <v>1.3572</v>
      </c>
      <c r="AD119" s="25">
        <f t="shared" si="129"/>
        <v>-1.3905907625241863E-3</v>
      </c>
      <c r="AE119" s="25">
        <f t="shared" si="130"/>
        <v>-3.6826986815934667E-4</v>
      </c>
      <c r="AF119" s="429">
        <v>1046421299.55</v>
      </c>
      <c r="AG119" s="429">
        <v>1.3588</v>
      </c>
      <c r="AH119" s="25">
        <f t="shared" si="131"/>
        <v>1.1798665521385819E-3</v>
      </c>
      <c r="AI119" s="25">
        <f t="shared" si="132"/>
        <v>1.1788977306219023E-3</v>
      </c>
      <c r="AJ119" s="26">
        <f t="shared" si="54"/>
        <v>3.1860720444881648E-3</v>
      </c>
      <c r="AK119" s="26">
        <f t="shared" si="55"/>
        <v>-9.8925946091476353E-4</v>
      </c>
      <c r="AL119" s="27">
        <f t="shared" si="56"/>
        <v>-6.9488240762983057E-4</v>
      </c>
      <c r="AM119" s="27">
        <f t="shared" si="57"/>
        <v>-2.0564042303172106E-3</v>
      </c>
      <c r="AN119" s="28">
        <f t="shared" si="58"/>
        <v>1.3546754088375112E-2</v>
      </c>
      <c r="AO119" s="86">
        <f t="shared" si="59"/>
        <v>1.0158175167865859E-2</v>
      </c>
      <c r="AP119" s="32"/>
      <c r="AQ119" s="30"/>
      <c r="AR119" s="34"/>
      <c r="AS119" s="31"/>
      <c r="AT119" s="31"/>
    </row>
    <row r="120" spans="1:46">
      <c r="A120" s="231" t="s">
        <v>9</v>
      </c>
      <c r="B120" s="70">
        <v>4770852619.6499996</v>
      </c>
      <c r="C120" s="70">
        <v>525.74329999999998</v>
      </c>
      <c r="D120" s="70">
        <v>4823929439.6700001</v>
      </c>
      <c r="E120" s="70">
        <v>531.22460000000001</v>
      </c>
      <c r="F120" s="25">
        <f t="shared" si="117"/>
        <v>1.1125227344351353E-2</v>
      </c>
      <c r="G120" s="25">
        <f t="shared" si="118"/>
        <v>1.0425810466819136E-2</v>
      </c>
      <c r="H120" s="70">
        <v>4763775835.9499998</v>
      </c>
      <c r="I120" s="70">
        <v>524.98680000000002</v>
      </c>
      <c r="J120" s="25">
        <f t="shared" si="119"/>
        <v>-1.2469834907891048E-2</v>
      </c>
      <c r="K120" s="25">
        <f t="shared" si="120"/>
        <v>-1.1742302596679433E-2</v>
      </c>
      <c r="L120" s="70">
        <v>4738068675.2200003</v>
      </c>
      <c r="M120" s="70">
        <v>522.15449999999998</v>
      </c>
      <c r="N120" s="25">
        <f t="shared" si="121"/>
        <v>-5.3963833763964212E-3</v>
      </c>
      <c r="O120" s="25">
        <f t="shared" si="122"/>
        <v>-5.3949927883901686E-3</v>
      </c>
      <c r="P120" s="70">
        <v>4751083239.7299995</v>
      </c>
      <c r="Q120" s="70">
        <v>523.76549999999997</v>
      </c>
      <c r="R120" s="25">
        <f t="shared" si="123"/>
        <v>2.7468079088986564E-3</v>
      </c>
      <c r="S120" s="25">
        <f t="shared" si="124"/>
        <v>3.0852937205367186E-3</v>
      </c>
      <c r="T120" s="70">
        <v>4772310736.8699999</v>
      </c>
      <c r="U120" s="70">
        <v>526.07280000000003</v>
      </c>
      <c r="V120" s="25">
        <f t="shared" si="125"/>
        <v>4.4679278532713494E-3</v>
      </c>
      <c r="W120" s="25">
        <f t="shared" si="126"/>
        <v>4.4052156929008397E-3</v>
      </c>
      <c r="X120" s="429">
        <v>4750713956.3699999</v>
      </c>
      <c r="Y120" s="429">
        <v>524.42470000000003</v>
      </c>
      <c r="Z120" s="25">
        <f t="shared" si="127"/>
        <v>-4.5254346774084141E-3</v>
      </c>
      <c r="AA120" s="25">
        <f t="shared" si="128"/>
        <v>-3.1328363678943282E-3</v>
      </c>
      <c r="AB120" s="429">
        <v>4746952279.7299995</v>
      </c>
      <c r="AC120" s="429">
        <v>525.86860000000001</v>
      </c>
      <c r="AD120" s="25">
        <f t="shared" si="129"/>
        <v>-7.9181290950100145E-4</v>
      </c>
      <c r="AE120" s="25">
        <f t="shared" si="130"/>
        <v>2.7533028097265154E-3</v>
      </c>
      <c r="AF120" s="429">
        <v>4669660188.54</v>
      </c>
      <c r="AG120" s="429">
        <v>523.17340000000002</v>
      </c>
      <c r="AH120" s="25">
        <f t="shared" si="131"/>
        <v>-1.6282466440635013E-2</v>
      </c>
      <c r="AI120" s="25">
        <f t="shared" si="132"/>
        <v>-5.1252347069210818E-3</v>
      </c>
      <c r="AJ120" s="26">
        <f t="shared" si="54"/>
        <v>-2.6407461506638176E-3</v>
      </c>
      <c r="AK120" s="26">
        <f t="shared" si="55"/>
        <v>-5.9071797123772516E-4</v>
      </c>
      <c r="AL120" s="27">
        <f t="shared" si="56"/>
        <v>-3.197999743971245E-2</v>
      </c>
      <c r="AM120" s="27">
        <f t="shared" si="57"/>
        <v>-1.5155924631502371E-2</v>
      </c>
      <c r="AN120" s="28">
        <f t="shared" si="58"/>
        <v>8.9947021777474056E-3</v>
      </c>
      <c r="AO120" s="86">
        <f t="shared" si="59"/>
        <v>7.0252797919930065E-3</v>
      </c>
      <c r="AP120" s="32"/>
      <c r="AQ120" s="58">
        <f>SUM(AQ112:AQ116)</f>
        <v>4923038917.1999998</v>
      </c>
      <c r="AR120" s="15"/>
      <c r="AS120" s="31" t="e">
        <f>(#REF!/AQ120)-1</f>
        <v>#REF!</v>
      </c>
      <c r="AT120" s="31" t="e">
        <f>(#REF!/AR120)-1</f>
        <v>#REF!</v>
      </c>
    </row>
    <row r="121" spans="1:46">
      <c r="A121" s="231" t="s">
        <v>17</v>
      </c>
      <c r="B121" s="70">
        <v>2512308971.5599999</v>
      </c>
      <c r="C121" s="70">
        <v>13.6066</v>
      </c>
      <c r="D121" s="70">
        <v>2549206987.04</v>
      </c>
      <c r="E121" s="70">
        <v>13.9864</v>
      </c>
      <c r="F121" s="25">
        <f t="shared" si="117"/>
        <v>1.4686893967937577E-2</v>
      </c>
      <c r="G121" s="25">
        <f t="shared" si="118"/>
        <v>2.7912924610115641E-2</v>
      </c>
      <c r="H121" s="70">
        <v>2590147264.6599998</v>
      </c>
      <c r="I121" s="70">
        <v>13.8881</v>
      </c>
      <c r="J121" s="25">
        <f t="shared" si="119"/>
        <v>1.6060005259728831E-2</v>
      </c>
      <c r="K121" s="25">
        <f t="shared" si="120"/>
        <v>-7.0282560201338487E-3</v>
      </c>
      <c r="L121" s="70">
        <v>2566264422.48</v>
      </c>
      <c r="M121" s="70">
        <v>13.7552</v>
      </c>
      <c r="N121" s="25">
        <f t="shared" si="121"/>
        <v>-9.2206503104505337E-3</v>
      </c>
      <c r="O121" s="25">
        <f t="shared" si="122"/>
        <v>-9.569343538712952E-3</v>
      </c>
      <c r="P121" s="70">
        <v>2563359289.8400002</v>
      </c>
      <c r="Q121" s="70">
        <v>13.715999999999999</v>
      </c>
      <c r="R121" s="25">
        <f t="shared" si="123"/>
        <v>-1.1320472725068562E-3</v>
      </c>
      <c r="S121" s="25">
        <f t="shared" si="124"/>
        <v>-2.8498313365128104E-3</v>
      </c>
      <c r="T121" s="70">
        <v>2569333880.9099998</v>
      </c>
      <c r="U121" s="70">
        <v>13.744899999999999</v>
      </c>
      <c r="V121" s="25">
        <f t="shared" si="125"/>
        <v>2.3307661527122939E-3</v>
      </c>
      <c r="W121" s="25">
        <f t="shared" si="126"/>
        <v>2.1070282881306612E-3</v>
      </c>
      <c r="X121" s="429">
        <v>2562041316.7199998</v>
      </c>
      <c r="Y121" s="429">
        <v>13.7281</v>
      </c>
      <c r="Z121" s="25">
        <f t="shared" si="127"/>
        <v>-2.8383092770400071E-3</v>
      </c>
      <c r="AA121" s="25">
        <f t="shared" si="128"/>
        <v>-1.2222715334414894E-3</v>
      </c>
      <c r="AB121" s="429">
        <v>2557409273.2199998</v>
      </c>
      <c r="AC121" s="429">
        <v>13.699</v>
      </c>
      <c r="AD121" s="25">
        <f t="shared" si="129"/>
        <v>-1.8079503518429116E-3</v>
      </c>
      <c r="AE121" s="25">
        <f t="shared" si="130"/>
        <v>-2.1197398037601477E-3</v>
      </c>
      <c r="AF121" s="429">
        <v>2553557105.1500001</v>
      </c>
      <c r="AG121" s="429">
        <v>13.7073</v>
      </c>
      <c r="AH121" s="25">
        <f t="shared" si="131"/>
        <v>-1.506277509172195E-3</v>
      </c>
      <c r="AI121" s="25">
        <f t="shared" si="132"/>
        <v>6.0588364114170352E-4</v>
      </c>
      <c r="AJ121" s="26">
        <f t="shared" si="54"/>
        <v>2.0715538324207745E-3</v>
      </c>
      <c r="AK121" s="26">
        <f t="shared" si="55"/>
        <v>9.7954928835334481E-4</v>
      </c>
      <c r="AL121" s="27">
        <f t="shared" si="56"/>
        <v>1.7064593546604284E-3</v>
      </c>
      <c r="AM121" s="27">
        <f t="shared" si="57"/>
        <v>-1.9955099239260973E-2</v>
      </c>
      <c r="AN121" s="28">
        <f t="shared" si="58"/>
        <v>8.8206404943822429E-3</v>
      </c>
      <c r="AO121" s="86">
        <f t="shared" si="59"/>
        <v>1.1534664467515851E-2</v>
      </c>
      <c r="AP121" s="32"/>
      <c r="AQ121" s="14" t="e">
        <f>SUM(AQ20,AQ52,#REF!,#REF!,AQ91,AQ110,AQ120)</f>
        <v>#REF!</v>
      </c>
      <c r="AR121" s="15"/>
      <c r="AS121" s="31" t="e">
        <f>(#REF!/AQ121)-1</f>
        <v>#REF!</v>
      </c>
      <c r="AT121" s="31" t="e">
        <f>(#REF!/AR121)-1</f>
        <v>#REF!</v>
      </c>
    </row>
    <row r="122" spans="1:46" ht="15" customHeight="1">
      <c r="A122" s="232" t="s">
        <v>139</v>
      </c>
      <c r="B122" s="70">
        <v>4768898765.8100004</v>
      </c>
      <c r="C122" s="70">
        <v>194.68</v>
      </c>
      <c r="D122" s="70">
        <v>4804816434.9799995</v>
      </c>
      <c r="E122" s="70">
        <v>196.15</v>
      </c>
      <c r="F122" s="25">
        <f t="shared" si="117"/>
        <v>7.5316484861255983E-3</v>
      </c>
      <c r="G122" s="25">
        <f t="shared" si="118"/>
        <v>7.5508526813231908E-3</v>
      </c>
      <c r="H122" s="70">
        <v>4788867648.2799997</v>
      </c>
      <c r="I122" s="70">
        <v>195.44</v>
      </c>
      <c r="J122" s="25">
        <f t="shared" si="119"/>
        <v>-3.3193331973911709E-3</v>
      </c>
      <c r="K122" s="25">
        <f t="shared" si="120"/>
        <v>-3.6196788172317509E-3</v>
      </c>
      <c r="L122" s="70">
        <v>4758504293.1300001</v>
      </c>
      <c r="M122" s="70">
        <v>194.21</v>
      </c>
      <c r="N122" s="25">
        <f t="shared" si="121"/>
        <v>-6.3404039075719947E-3</v>
      </c>
      <c r="O122" s="25">
        <f t="shared" si="122"/>
        <v>-6.2934916086778026E-3</v>
      </c>
      <c r="P122" s="70">
        <v>4735961854.6400003</v>
      </c>
      <c r="Q122" s="70">
        <v>193.43</v>
      </c>
      <c r="R122" s="25">
        <f t="shared" si="123"/>
        <v>-4.7372949778662563E-3</v>
      </c>
      <c r="S122" s="25">
        <f t="shared" si="124"/>
        <v>-4.0162710468050105E-3</v>
      </c>
      <c r="T122" s="70">
        <v>4772731951.9200001</v>
      </c>
      <c r="U122" s="70">
        <v>195.12</v>
      </c>
      <c r="V122" s="25">
        <f t="shared" si="125"/>
        <v>7.7640188854086068E-3</v>
      </c>
      <c r="W122" s="25">
        <f t="shared" si="126"/>
        <v>8.7370108049423436E-3</v>
      </c>
      <c r="X122" s="429">
        <v>4781005221.6499996</v>
      </c>
      <c r="Y122" s="429">
        <v>195.55</v>
      </c>
      <c r="Z122" s="25">
        <f t="shared" si="127"/>
        <v>1.7334452915737971E-3</v>
      </c>
      <c r="AA122" s="25">
        <f t="shared" si="128"/>
        <v>2.203772037720412E-3</v>
      </c>
      <c r="AB122" s="429">
        <v>4745414450.9700003</v>
      </c>
      <c r="AC122" s="429">
        <v>194.31</v>
      </c>
      <c r="AD122" s="25">
        <f t="shared" si="129"/>
        <v>-7.4442024281488692E-3</v>
      </c>
      <c r="AE122" s="25">
        <f t="shared" si="130"/>
        <v>-6.3410892354896905E-3</v>
      </c>
      <c r="AF122" s="429">
        <v>4757232920.1499996</v>
      </c>
      <c r="AG122" s="429">
        <v>194.74</v>
      </c>
      <c r="AH122" s="25">
        <f t="shared" si="131"/>
        <v>2.4905030534442705E-3</v>
      </c>
      <c r="AI122" s="25">
        <f t="shared" si="132"/>
        <v>2.2129586742833966E-3</v>
      </c>
      <c r="AJ122" s="26">
        <f t="shared" si="54"/>
        <v>-2.9020234930325227E-4</v>
      </c>
      <c r="AK122" s="26">
        <f t="shared" si="55"/>
        <v>5.425793625813617E-5</v>
      </c>
      <c r="AL122" s="27">
        <f t="shared" si="56"/>
        <v>-9.9032950527688565E-3</v>
      </c>
      <c r="AM122" s="27">
        <f t="shared" si="57"/>
        <v>-7.1883762426714071E-3</v>
      </c>
      <c r="AN122" s="28">
        <f t="shared" si="58"/>
        <v>6.0310651163826869E-3</v>
      </c>
      <c r="AO122" s="86">
        <f t="shared" si="59"/>
        <v>6.0015585725963719E-3</v>
      </c>
      <c r="AP122" s="32"/>
      <c r="AQ122" s="59"/>
      <c r="AR122" s="60"/>
      <c r="AS122" s="31" t="e">
        <f>(#REF!/AQ122)-1</f>
        <v>#REF!</v>
      </c>
      <c r="AT122" s="31" t="e">
        <f>(#REF!/AR122)-1</f>
        <v>#REF!</v>
      </c>
    </row>
    <row r="123" spans="1:46" ht="17.25" customHeight="1">
      <c r="A123" s="231" t="s">
        <v>137</v>
      </c>
      <c r="B123" s="70">
        <v>4819673440.6999998</v>
      </c>
      <c r="C123" s="70">
        <v>195.9092</v>
      </c>
      <c r="D123" s="70">
        <v>4869949662.6199999</v>
      </c>
      <c r="E123" s="70">
        <v>197.9598</v>
      </c>
      <c r="F123" s="25">
        <f t="shared" si="117"/>
        <v>1.0431458176282179E-2</v>
      </c>
      <c r="G123" s="25">
        <f t="shared" si="118"/>
        <v>1.0467093939437264E-2</v>
      </c>
      <c r="H123" s="70">
        <v>4859867847.3299999</v>
      </c>
      <c r="I123" s="70">
        <v>196.99879999999999</v>
      </c>
      <c r="J123" s="25">
        <f t="shared" si="119"/>
        <v>-2.0702093426928797E-3</v>
      </c>
      <c r="K123" s="25">
        <f t="shared" si="120"/>
        <v>-4.8545209683986991E-3</v>
      </c>
      <c r="L123" s="70">
        <v>4758565615.8100004</v>
      </c>
      <c r="M123" s="70">
        <v>193.40539999999999</v>
      </c>
      <c r="N123" s="25">
        <f t="shared" si="121"/>
        <v>-2.084464736539178E-2</v>
      </c>
      <c r="O123" s="25">
        <f t="shared" si="122"/>
        <v>-1.8240720248042134E-2</v>
      </c>
      <c r="P123" s="70">
        <v>4724834716.96</v>
      </c>
      <c r="Q123" s="70">
        <v>192.01859999999999</v>
      </c>
      <c r="R123" s="25">
        <f t="shared" si="123"/>
        <v>-7.0884593327728502E-3</v>
      </c>
      <c r="S123" s="25">
        <f t="shared" si="124"/>
        <v>-7.1704306084524726E-3</v>
      </c>
      <c r="T123" s="70">
        <v>4792892780.75</v>
      </c>
      <c r="U123" s="70">
        <v>194.08369999999999</v>
      </c>
      <c r="V123" s="25">
        <f t="shared" si="125"/>
        <v>1.4404326895436697E-2</v>
      </c>
      <c r="W123" s="25">
        <f t="shared" si="126"/>
        <v>1.0754687306333872E-2</v>
      </c>
      <c r="X123" s="429">
        <v>4786403592.54</v>
      </c>
      <c r="Y123" s="429">
        <v>194.518</v>
      </c>
      <c r="Z123" s="25">
        <f t="shared" si="127"/>
        <v>-1.3539189184583844E-3</v>
      </c>
      <c r="AA123" s="25">
        <f t="shared" si="128"/>
        <v>2.2376943555796158E-3</v>
      </c>
      <c r="AB123" s="429">
        <v>4741757365.5</v>
      </c>
      <c r="AC123" s="429">
        <v>192.69</v>
      </c>
      <c r="AD123" s="25">
        <f t="shared" si="129"/>
        <v>-9.3277188554648314E-3</v>
      </c>
      <c r="AE123" s="25">
        <f t="shared" si="130"/>
        <v>-9.3975878838976502E-3</v>
      </c>
      <c r="AF123" s="429">
        <v>4746875507.6000004</v>
      </c>
      <c r="AG123" s="429">
        <v>192.8964</v>
      </c>
      <c r="AH123" s="25">
        <f t="shared" si="131"/>
        <v>1.0793766330683377E-3</v>
      </c>
      <c r="AI123" s="25">
        <f t="shared" si="132"/>
        <v>1.071150552701241E-3</v>
      </c>
      <c r="AJ123" s="26">
        <f t="shared" si="54"/>
        <v>-1.8462240137491889E-3</v>
      </c>
      <c r="AK123" s="26">
        <f t="shared" si="55"/>
        <v>-1.8915791943423701E-3</v>
      </c>
      <c r="AL123" s="27">
        <f t="shared" si="56"/>
        <v>-2.5272161633347653E-2</v>
      </c>
      <c r="AM123" s="27">
        <f t="shared" si="57"/>
        <v>-2.5577920365650004E-2</v>
      </c>
      <c r="AN123" s="28">
        <f t="shared" si="58"/>
        <v>1.1135961333480576E-2</v>
      </c>
      <c r="AO123" s="86">
        <f t="shared" si="59"/>
        <v>9.9912347405683964E-3</v>
      </c>
      <c r="AP123" s="32"/>
      <c r="AQ123" s="502" t="s">
        <v>92</v>
      </c>
      <c r="AR123" s="502"/>
      <c r="AS123" s="31" t="e">
        <f>(#REF!/AQ123)-1</f>
        <v>#REF!</v>
      </c>
      <c r="AT123" s="31" t="e">
        <f>(#REF!/AR123)-1</f>
        <v>#REF!</v>
      </c>
    </row>
    <row r="124" spans="1:46" ht="16.5" customHeight="1">
      <c r="A124" s="231" t="s">
        <v>11</v>
      </c>
      <c r="B124" s="70">
        <v>2240809153.3400002</v>
      </c>
      <c r="C124" s="70">
        <v>4101.2888299396982</v>
      </c>
      <c r="D124" s="70">
        <v>2274579166.3200002</v>
      </c>
      <c r="E124" s="70">
        <v>4174.68</v>
      </c>
      <c r="F124" s="25">
        <f t="shared" si="117"/>
        <v>1.5070454763925208E-2</v>
      </c>
      <c r="G124" s="25">
        <f t="shared" si="118"/>
        <v>1.7894660216208471E-2</v>
      </c>
      <c r="H124" s="70">
        <v>2252804185.23</v>
      </c>
      <c r="I124" s="70">
        <v>4134.68</v>
      </c>
      <c r="J124" s="25">
        <f t="shared" si="119"/>
        <v>-9.5731911258246042E-3</v>
      </c>
      <c r="K124" s="25">
        <f t="shared" si="120"/>
        <v>-9.5815727193461521E-3</v>
      </c>
      <c r="L124" s="70">
        <v>2225718445.6799998</v>
      </c>
      <c r="M124" s="70">
        <v>4084.95</v>
      </c>
      <c r="N124" s="25">
        <f t="shared" si="121"/>
        <v>-1.202312199505918E-2</v>
      </c>
      <c r="O124" s="25">
        <f t="shared" si="122"/>
        <v>-1.2027532965066335E-2</v>
      </c>
      <c r="P124" s="70">
        <v>2226645063.54</v>
      </c>
      <c r="Q124" s="70">
        <v>4086.5483589197574</v>
      </c>
      <c r="R124" s="25">
        <f t="shared" si="123"/>
        <v>4.1632303573646036E-4</v>
      </c>
      <c r="S124" s="25">
        <f t="shared" si="124"/>
        <v>3.9127992258353942E-4</v>
      </c>
      <c r="T124" s="70">
        <v>2239679111.8299999</v>
      </c>
      <c r="U124" s="70">
        <v>4110.014044650522</v>
      </c>
      <c r="V124" s="25">
        <f t="shared" si="125"/>
        <v>5.8536712938334077E-3</v>
      </c>
      <c r="W124" s="25">
        <f t="shared" si="126"/>
        <v>5.742177424511748E-3</v>
      </c>
      <c r="X124" s="430">
        <v>2215456718.0799999</v>
      </c>
      <c r="Y124" s="429">
        <v>4120.1000000000004</v>
      </c>
      <c r="Z124" s="25">
        <f t="shared" si="127"/>
        <v>-1.0815117943484474E-2</v>
      </c>
      <c r="AA124" s="25">
        <f t="shared" si="128"/>
        <v>2.4539953488981257E-3</v>
      </c>
      <c r="AB124" s="430">
        <v>2239204223.5999999</v>
      </c>
      <c r="AC124" s="429">
        <v>4109.49408309921</v>
      </c>
      <c r="AD124" s="25">
        <f t="shared" si="129"/>
        <v>1.0719011265803687E-2</v>
      </c>
      <c r="AE124" s="25">
        <f t="shared" si="130"/>
        <v>-2.5741891946288588E-3</v>
      </c>
      <c r="AF124" s="430">
        <v>2234921418.3899999</v>
      </c>
      <c r="AG124" s="429">
        <v>4101.6341000000002</v>
      </c>
      <c r="AH124" s="25">
        <f t="shared" si="131"/>
        <v>-1.9126460931350479E-3</v>
      </c>
      <c r="AI124" s="25">
        <f t="shared" si="132"/>
        <v>-1.9126400817888784E-3</v>
      </c>
      <c r="AJ124" s="26">
        <f t="shared" si="54"/>
        <v>-2.8307709977556776E-4</v>
      </c>
      <c r="AK124" s="26">
        <f t="shared" si="55"/>
        <v>4.8272243921457497E-5</v>
      </c>
      <c r="AL124" s="27">
        <f t="shared" si="56"/>
        <v>-1.7435202307845739E-2</v>
      </c>
      <c r="AM124" s="27">
        <f t="shared" si="57"/>
        <v>-1.7497365067502196E-2</v>
      </c>
      <c r="AN124" s="28">
        <f t="shared" si="58"/>
        <v>1.0230486531424769E-2</v>
      </c>
      <c r="AO124" s="86">
        <f t="shared" si="59"/>
        <v>9.3051502206049977E-3</v>
      </c>
      <c r="AP124" s="32"/>
      <c r="AQ124" s="61" t="s">
        <v>80</v>
      </c>
      <c r="AR124" s="62" t="s">
        <v>81</v>
      </c>
      <c r="AS124" s="31" t="e">
        <f>(#REF!/AQ124)-1</f>
        <v>#REF!</v>
      </c>
      <c r="AT124" s="31" t="e">
        <f>(#REF!/AR124)-1</f>
        <v>#REF!</v>
      </c>
    </row>
    <row r="125" spans="1:46" ht="14.25" customHeight="1">
      <c r="A125" s="231" t="s">
        <v>173</v>
      </c>
      <c r="B125" s="70">
        <v>1873478858.6400001</v>
      </c>
      <c r="C125" s="70">
        <v>1.3084</v>
      </c>
      <c r="D125" s="70">
        <v>1867033173.6600001</v>
      </c>
      <c r="E125" s="70">
        <v>1.304</v>
      </c>
      <c r="F125" s="25">
        <f t="shared" si="117"/>
        <v>-3.4404898407442317E-3</v>
      </c>
      <c r="G125" s="25">
        <f t="shared" si="118"/>
        <v>-3.3628859675939771E-3</v>
      </c>
      <c r="H125" s="70">
        <v>1872194347.24</v>
      </c>
      <c r="I125" s="70">
        <v>1.3065</v>
      </c>
      <c r="J125" s="25">
        <f t="shared" si="119"/>
        <v>2.764371652744832E-3</v>
      </c>
      <c r="K125" s="25">
        <f t="shared" si="120"/>
        <v>1.9171779141103885E-3</v>
      </c>
      <c r="L125" s="70">
        <v>1853373798.8599999</v>
      </c>
      <c r="M125" s="70">
        <v>1.2935000000000001</v>
      </c>
      <c r="N125" s="25">
        <f t="shared" si="121"/>
        <v>-1.0052668093857605E-2</v>
      </c>
      <c r="O125" s="25">
        <f t="shared" si="122"/>
        <v>-9.950248756218829E-3</v>
      </c>
      <c r="P125" s="70">
        <v>1836193123.3699999</v>
      </c>
      <c r="Q125" s="70">
        <v>1.2817000000000001</v>
      </c>
      <c r="R125" s="25">
        <f t="shared" si="123"/>
        <v>-9.2699462464440521E-3</v>
      </c>
      <c r="S125" s="25">
        <f t="shared" si="124"/>
        <v>-9.12253575570161E-3</v>
      </c>
      <c r="T125" s="70">
        <v>1915427213.5699999</v>
      </c>
      <c r="U125" s="70">
        <v>1.306</v>
      </c>
      <c r="V125" s="25">
        <f t="shared" si="125"/>
        <v>4.315128359405912E-2</v>
      </c>
      <c r="W125" s="25">
        <f t="shared" si="126"/>
        <v>1.89591948193805E-2</v>
      </c>
      <c r="X125" s="429">
        <v>1922162431.8</v>
      </c>
      <c r="Y125" s="429">
        <v>1.3108</v>
      </c>
      <c r="Z125" s="25">
        <f t="shared" si="127"/>
        <v>3.5163007929948044E-3</v>
      </c>
      <c r="AA125" s="25">
        <f t="shared" si="128"/>
        <v>3.6753445635527683E-3</v>
      </c>
      <c r="AB125" s="429">
        <v>1913313861.28</v>
      </c>
      <c r="AC125" s="429">
        <v>1.3049999999999999</v>
      </c>
      <c r="AD125" s="25">
        <f t="shared" si="129"/>
        <v>-4.6034457721212344E-3</v>
      </c>
      <c r="AE125" s="25">
        <f t="shared" si="130"/>
        <v>-4.4247787610619677E-3</v>
      </c>
      <c r="AF125" s="429">
        <v>1910120559.0899999</v>
      </c>
      <c r="AG125" s="429">
        <v>1.3028</v>
      </c>
      <c r="AH125" s="25">
        <f t="shared" si="131"/>
        <v>-1.6689902554010401E-3</v>
      </c>
      <c r="AI125" s="25">
        <f t="shared" si="132"/>
        <v>-1.6858237547892566E-3</v>
      </c>
      <c r="AJ125" s="26">
        <f t="shared" si="54"/>
        <v>2.5495519789038245E-3</v>
      </c>
      <c r="AK125" s="26">
        <f t="shared" si="55"/>
        <v>-4.993194622902481E-4</v>
      </c>
      <c r="AL125" s="27">
        <f t="shared" si="56"/>
        <v>2.307799670507962E-2</v>
      </c>
      <c r="AM125" s="27">
        <f t="shared" si="57"/>
        <v>-9.2024539877307498E-4</v>
      </c>
      <c r="AN125" s="28">
        <f t="shared" si="58"/>
        <v>1.7124918879399716E-2</v>
      </c>
      <c r="AO125" s="86">
        <f t="shared" si="59"/>
        <v>9.1853767119522683E-3</v>
      </c>
      <c r="AP125" s="32"/>
      <c r="AQ125" s="55">
        <v>1901056000</v>
      </c>
      <c r="AR125" s="49">
        <v>12.64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32</v>
      </c>
      <c r="B126" s="79">
        <v>1212018728.6500001</v>
      </c>
      <c r="C126" s="70">
        <v>552.20000000000005</v>
      </c>
      <c r="D126" s="79">
        <v>1224607311.8800001</v>
      </c>
      <c r="E126" s="70">
        <v>552.20000000000005</v>
      </c>
      <c r="F126" s="25">
        <f t="shared" si="117"/>
        <v>1.038645932808459E-2</v>
      </c>
      <c r="G126" s="25">
        <f t="shared" si="118"/>
        <v>0</v>
      </c>
      <c r="H126" s="79">
        <v>1224693409.5899999</v>
      </c>
      <c r="I126" s="70">
        <v>552.20000000000005</v>
      </c>
      <c r="J126" s="25">
        <f t="shared" si="119"/>
        <v>7.0306382433421629E-5</v>
      </c>
      <c r="K126" s="25">
        <f t="shared" si="120"/>
        <v>0</v>
      </c>
      <c r="L126" s="79">
        <v>1209637527.3900001</v>
      </c>
      <c r="M126" s="70">
        <v>552.20000000000005</v>
      </c>
      <c r="N126" s="25">
        <f t="shared" si="121"/>
        <v>-1.2293592896070359E-2</v>
      </c>
      <c r="O126" s="25">
        <f t="shared" si="122"/>
        <v>0</v>
      </c>
      <c r="P126" s="79">
        <v>1217627700.4300001</v>
      </c>
      <c r="Q126" s="70">
        <v>552.20000000000005</v>
      </c>
      <c r="R126" s="25">
        <f t="shared" si="123"/>
        <v>6.6054275426128085E-3</v>
      </c>
      <c r="S126" s="25">
        <f t="shared" si="124"/>
        <v>0</v>
      </c>
      <c r="T126" s="79">
        <v>1212144129.1600001</v>
      </c>
      <c r="U126" s="70">
        <v>552.20000000000005</v>
      </c>
      <c r="V126" s="25">
        <f t="shared" si="125"/>
        <v>-4.5034876161765052E-3</v>
      </c>
      <c r="W126" s="25">
        <f t="shared" si="126"/>
        <v>0</v>
      </c>
      <c r="X126" s="430">
        <v>1232159496.26</v>
      </c>
      <c r="Y126" s="429">
        <v>552.20000000000005</v>
      </c>
      <c r="Z126" s="25">
        <f t="shared" si="127"/>
        <v>1.651236566551726E-2</v>
      </c>
      <c r="AA126" s="25">
        <f t="shared" si="128"/>
        <v>0</v>
      </c>
      <c r="AB126" s="430">
        <v>1233569127.95</v>
      </c>
      <c r="AC126" s="429">
        <v>552.20000000000005</v>
      </c>
      <c r="AD126" s="25">
        <f t="shared" si="129"/>
        <v>1.1440334585569015E-3</v>
      </c>
      <c r="AE126" s="25">
        <f t="shared" si="130"/>
        <v>0</v>
      </c>
      <c r="AF126" s="430">
        <v>1216341763.29</v>
      </c>
      <c r="AG126" s="429">
        <v>552.20000000000005</v>
      </c>
      <c r="AH126" s="25">
        <f t="shared" si="131"/>
        <v>-1.3965463523417845E-2</v>
      </c>
      <c r="AI126" s="25">
        <f t="shared" si="132"/>
        <v>0</v>
      </c>
      <c r="AJ126" s="26">
        <f t="shared" si="54"/>
        <v>4.94506042692534E-4</v>
      </c>
      <c r="AK126" s="26">
        <f t="shared" si="55"/>
        <v>0</v>
      </c>
      <c r="AL126" s="27">
        <f t="shared" si="56"/>
        <v>-6.7495502515912608E-3</v>
      </c>
      <c r="AM126" s="27">
        <f t="shared" si="57"/>
        <v>0</v>
      </c>
      <c r="AN126" s="28">
        <f t="shared" si="58"/>
        <v>1.0623248725758658E-2</v>
      </c>
      <c r="AO126" s="86">
        <f t="shared" si="59"/>
        <v>0</v>
      </c>
      <c r="AP126" s="32"/>
      <c r="AQ126" s="55">
        <v>106884243.56</v>
      </c>
      <c r="AR126" s="49">
        <v>2.92</v>
      </c>
      <c r="AS126" s="31" t="e">
        <f>(#REF!/AQ126)-1</f>
        <v>#REF!</v>
      </c>
      <c r="AT126" s="31" t="e">
        <f>(#REF!/AR126)-1</f>
        <v>#REF!</v>
      </c>
    </row>
    <row r="127" spans="1:46">
      <c r="A127" s="231" t="s">
        <v>58</v>
      </c>
      <c r="B127" s="79">
        <v>2029238435.97</v>
      </c>
      <c r="C127" s="70">
        <v>2.92</v>
      </c>
      <c r="D127" s="79">
        <v>2066780294.3099999</v>
      </c>
      <c r="E127" s="70">
        <v>2.97</v>
      </c>
      <c r="F127" s="25">
        <f t="shared" si="117"/>
        <v>1.8500466812838807E-2</v>
      </c>
      <c r="G127" s="25">
        <f t="shared" si="118"/>
        <v>1.7123287671232969E-2</v>
      </c>
      <c r="H127" s="79">
        <v>2054212160.23</v>
      </c>
      <c r="I127" s="70">
        <v>2.95</v>
      </c>
      <c r="J127" s="25">
        <f t="shared" si="119"/>
        <v>-6.081020858676141E-3</v>
      </c>
      <c r="K127" s="25">
        <f t="shared" si="120"/>
        <v>-6.7340067340067398E-3</v>
      </c>
      <c r="L127" s="79">
        <v>2061433888.5599999</v>
      </c>
      <c r="M127" s="70">
        <v>2.94</v>
      </c>
      <c r="N127" s="25">
        <f t="shared" si="121"/>
        <v>3.5155708206845307E-3</v>
      </c>
      <c r="O127" s="25">
        <f t="shared" si="122"/>
        <v>-3.3898305084746542E-3</v>
      </c>
      <c r="P127" s="79">
        <v>2059985861.9147</v>
      </c>
      <c r="Q127" s="70">
        <v>2.94</v>
      </c>
      <c r="R127" s="25">
        <f t="shared" si="123"/>
        <v>-7.0243661624842129E-4</v>
      </c>
      <c r="S127" s="25">
        <f t="shared" si="124"/>
        <v>0</v>
      </c>
      <c r="T127" s="79">
        <v>2172601710.5500002</v>
      </c>
      <c r="U127" s="70">
        <v>1.98</v>
      </c>
      <c r="V127" s="25">
        <f t="shared" si="125"/>
        <v>5.4668262883429131E-2</v>
      </c>
      <c r="W127" s="25">
        <f t="shared" si="126"/>
        <v>-0.32653061224489793</v>
      </c>
      <c r="X127" s="430">
        <v>2163671728.4499998</v>
      </c>
      <c r="Y127" s="429">
        <v>2.97</v>
      </c>
      <c r="Z127" s="25">
        <f t="shared" si="127"/>
        <v>-4.1102711355868954E-3</v>
      </c>
      <c r="AA127" s="25">
        <f t="shared" si="128"/>
        <v>0.50000000000000011</v>
      </c>
      <c r="AB127" s="430">
        <v>2159417046.27</v>
      </c>
      <c r="AC127" s="429">
        <v>2.97</v>
      </c>
      <c r="AD127" s="25">
        <f t="shared" si="129"/>
        <v>-1.9664176058018634E-3</v>
      </c>
      <c r="AE127" s="25">
        <f t="shared" si="130"/>
        <v>0</v>
      </c>
      <c r="AF127" s="430">
        <v>2158353755.3299999</v>
      </c>
      <c r="AG127" s="429">
        <v>2.96</v>
      </c>
      <c r="AH127" s="25">
        <f t="shared" si="131"/>
        <v>-4.9239721518207831E-4</v>
      </c>
      <c r="AI127" s="25">
        <f t="shared" si="132"/>
        <v>-3.3670033670034445E-3</v>
      </c>
      <c r="AJ127" s="26">
        <f t="shared" si="54"/>
        <v>7.9164696356821326E-3</v>
      </c>
      <c r="AK127" s="26">
        <f t="shared" si="55"/>
        <v>2.2137729352106287E-2</v>
      </c>
      <c r="AL127" s="27">
        <f t="shared" si="56"/>
        <v>4.430730313817513E-2</v>
      </c>
      <c r="AM127" s="27">
        <f t="shared" si="57"/>
        <v>-3.3670033670034445E-3</v>
      </c>
      <c r="AN127" s="28">
        <f t="shared" si="58"/>
        <v>2.0355263830089898E-2</v>
      </c>
      <c r="AO127" s="86">
        <f t="shared" si="59"/>
        <v>0.22458310257516392</v>
      </c>
      <c r="AP127" s="32"/>
      <c r="AQ127" s="55">
        <v>84059843.040000007</v>
      </c>
      <c r="AR127" s="49">
        <v>7.19</v>
      </c>
      <c r="AS127" s="31" t="e">
        <f>(#REF!/AQ127)-1</f>
        <v>#REF!</v>
      </c>
      <c r="AT127" s="31" t="e">
        <f>(#REF!/AR127)-1</f>
        <v>#REF!</v>
      </c>
    </row>
    <row r="128" spans="1:46">
      <c r="A128" s="232" t="s">
        <v>54</v>
      </c>
      <c r="B128" s="70">
        <v>162601272.16</v>
      </c>
      <c r="C128" s="70">
        <v>1.67</v>
      </c>
      <c r="D128" s="70">
        <v>164193351.90000001</v>
      </c>
      <c r="E128" s="70">
        <v>1.686404</v>
      </c>
      <c r="F128" s="25">
        <f t="shared" si="117"/>
        <v>9.7913117090092615E-3</v>
      </c>
      <c r="G128" s="25">
        <f t="shared" si="118"/>
        <v>9.8227544910180157E-3</v>
      </c>
      <c r="H128" s="70">
        <v>163019947.47999999</v>
      </c>
      <c r="I128" s="70">
        <v>1.6771</v>
      </c>
      <c r="J128" s="25">
        <f t="shared" si="119"/>
        <v>-7.1464794793559281E-3</v>
      </c>
      <c r="K128" s="25">
        <f t="shared" si="120"/>
        <v>-5.5170647128445962E-3</v>
      </c>
      <c r="L128" s="70">
        <v>162879432.65000001</v>
      </c>
      <c r="M128" s="70">
        <v>1.6760999999999999</v>
      </c>
      <c r="N128" s="25">
        <f t="shared" si="121"/>
        <v>-8.6194868893098059E-4</v>
      </c>
      <c r="O128" s="25">
        <f t="shared" si="122"/>
        <v>-5.9626736628710984E-4</v>
      </c>
      <c r="P128" s="70">
        <v>161692235.44</v>
      </c>
      <c r="Q128" s="70">
        <v>1.6640999999999999</v>
      </c>
      <c r="R128" s="25">
        <f t="shared" si="123"/>
        <v>-7.2888098312025177E-3</v>
      </c>
      <c r="S128" s="25">
        <f t="shared" si="124"/>
        <v>-7.1594773581528616E-3</v>
      </c>
      <c r="T128" s="70">
        <v>163376927.86000001</v>
      </c>
      <c r="U128" s="70">
        <v>1.68</v>
      </c>
      <c r="V128" s="25">
        <f t="shared" si="125"/>
        <v>1.0419129993568334E-2</v>
      </c>
      <c r="W128" s="25">
        <f t="shared" si="126"/>
        <v>9.5547142599603542E-3</v>
      </c>
      <c r="X128" s="429">
        <v>161950758.5</v>
      </c>
      <c r="Y128" s="429">
        <v>1.6355</v>
      </c>
      <c r="Z128" s="25">
        <f t="shared" si="127"/>
        <v>-8.7293192415891108E-3</v>
      </c>
      <c r="AA128" s="25">
        <f t="shared" si="128"/>
        <v>-2.6488095238095231E-2</v>
      </c>
      <c r="AB128" s="429">
        <v>161458946.81999999</v>
      </c>
      <c r="AC128" s="429">
        <v>1.66</v>
      </c>
      <c r="AD128" s="25">
        <f t="shared" si="129"/>
        <v>-3.0367976325347506E-3</v>
      </c>
      <c r="AE128" s="25">
        <f t="shared" si="130"/>
        <v>1.4980128401100561E-2</v>
      </c>
      <c r="AF128" s="429">
        <v>161713189.31</v>
      </c>
      <c r="AG128" s="429">
        <v>1.79</v>
      </c>
      <c r="AH128" s="25">
        <f t="shared" si="131"/>
        <v>1.5746571807101395E-3</v>
      </c>
      <c r="AI128" s="25">
        <f t="shared" si="132"/>
        <v>7.8313253012048265E-2</v>
      </c>
      <c r="AJ128" s="26">
        <f t="shared" si="54"/>
        <v>-6.5978199879069394E-4</v>
      </c>
      <c r="AK128" s="26">
        <f t="shared" si="55"/>
        <v>9.1137431860934242E-3</v>
      </c>
      <c r="AL128" s="27">
        <f t="shared" si="56"/>
        <v>-1.5105134046538723E-2</v>
      </c>
      <c r="AM128" s="27">
        <f t="shared" si="57"/>
        <v>6.1430119947533342E-2</v>
      </c>
      <c r="AN128" s="28">
        <f t="shared" si="58"/>
        <v>7.5003821739236289E-3</v>
      </c>
      <c r="AO128" s="86">
        <f t="shared" si="59"/>
        <v>3.085527794381019E-2</v>
      </c>
      <c r="AP128" s="32"/>
      <c r="AQ128" s="55">
        <v>82672021.189999998</v>
      </c>
      <c r="AR128" s="49">
        <v>18.53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233</v>
      </c>
      <c r="B129" s="70">
        <v>635761539.29999995</v>
      </c>
      <c r="C129" s="70">
        <v>1.1653</v>
      </c>
      <c r="D129" s="70">
        <v>650997521.79999995</v>
      </c>
      <c r="E129" s="70">
        <v>1.1740999999999999</v>
      </c>
      <c r="F129" s="25">
        <f t="shared" si="117"/>
        <v>2.3964932695953036E-2</v>
      </c>
      <c r="G129" s="25">
        <f t="shared" si="118"/>
        <v>7.5517034240109148E-3</v>
      </c>
      <c r="H129" s="70">
        <v>649576115.13999999</v>
      </c>
      <c r="I129" s="70">
        <v>1.1678999999999999</v>
      </c>
      <c r="J129" s="25">
        <f t="shared" si="119"/>
        <v>-2.1834286804499579E-3</v>
      </c>
      <c r="K129" s="25">
        <f t="shared" si="120"/>
        <v>-5.2806404905885217E-3</v>
      </c>
      <c r="L129" s="70">
        <v>638096468.10000002</v>
      </c>
      <c r="M129" s="70">
        <v>1.147</v>
      </c>
      <c r="N129" s="25">
        <f t="shared" si="121"/>
        <v>-1.7672520236563516E-2</v>
      </c>
      <c r="O129" s="25">
        <f t="shared" si="122"/>
        <v>-1.7895367754088468E-2</v>
      </c>
      <c r="P129" s="70">
        <v>629768054.51999998</v>
      </c>
      <c r="Q129" s="70">
        <v>1.1321000000000001</v>
      </c>
      <c r="R129" s="25">
        <f t="shared" si="123"/>
        <v>-1.3051966272119917E-2</v>
      </c>
      <c r="S129" s="25">
        <f t="shared" si="124"/>
        <v>-1.2990409764603238E-2</v>
      </c>
      <c r="T129" s="70">
        <v>631704044.75</v>
      </c>
      <c r="U129" s="70">
        <v>1.1366000000000001</v>
      </c>
      <c r="V129" s="25">
        <f t="shared" si="125"/>
        <v>3.074132160411983E-3</v>
      </c>
      <c r="W129" s="25">
        <f t="shared" si="126"/>
        <v>3.9749138768659558E-3</v>
      </c>
      <c r="X129" s="429">
        <v>632528088.59000003</v>
      </c>
      <c r="Y129" s="429">
        <v>1.1382000000000001</v>
      </c>
      <c r="Z129" s="25">
        <f t="shared" si="127"/>
        <v>1.3044777009875769E-3</v>
      </c>
      <c r="AA129" s="25">
        <f t="shared" si="128"/>
        <v>1.4077071969030843E-3</v>
      </c>
      <c r="AB129" s="429">
        <v>629731351.08000004</v>
      </c>
      <c r="AC129" s="429">
        <v>1.1384000000000001</v>
      </c>
      <c r="AD129" s="25">
        <f t="shared" si="129"/>
        <v>-4.4215230286995437E-3</v>
      </c>
      <c r="AE129" s="25">
        <f t="shared" si="130"/>
        <v>1.7571604287469508E-4</v>
      </c>
      <c r="AF129" s="429">
        <v>637255507.52999997</v>
      </c>
      <c r="AG129" s="429">
        <v>1.1519999999999999</v>
      </c>
      <c r="AH129" s="25">
        <f t="shared" si="131"/>
        <v>1.1948200509782261E-2</v>
      </c>
      <c r="AI129" s="25">
        <f t="shared" si="132"/>
        <v>1.1946591707659727E-2</v>
      </c>
      <c r="AJ129" s="26">
        <f t="shared" si="54"/>
        <v>3.7028810616274036E-4</v>
      </c>
      <c r="AK129" s="26">
        <f t="shared" si="55"/>
        <v>-1.388723220120731E-3</v>
      </c>
      <c r="AL129" s="27">
        <f t="shared" si="56"/>
        <v>-2.1109165257654876E-2</v>
      </c>
      <c r="AM129" s="27">
        <f t="shared" si="57"/>
        <v>-1.882292820032366E-2</v>
      </c>
      <c r="AN129" s="28">
        <f t="shared" si="58"/>
        <v>1.3277917008967952E-2</v>
      </c>
      <c r="AO129" s="86">
        <f t="shared" si="59"/>
        <v>1.0134900193197842E-2</v>
      </c>
      <c r="AP129" s="32"/>
      <c r="AQ129" s="55">
        <v>541500000</v>
      </c>
      <c r="AR129" s="49">
        <v>3610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119</v>
      </c>
      <c r="B130" s="70">
        <v>125227545.2</v>
      </c>
      <c r="C130" s="70">
        <v>1.226</v>
      </c>
      <c r="D130" s="70">
        <v>125389295.81999999</v>
      </c>
      <c r="E130" s="70">
        <v>1.2269000000000001</v>
      </c>
      <c r="F130" s="25">
        <f t="shared" si="117"/>
        <v>1.2916536832344604E-3</v>
      </c>
      <c r="G130" s="25">
        <f t="shared" si="118"/>
        <v>7.3409461663957829E-4</v>
      </c>
      <c r="H130" s="70">
        <v>123507817.3</v>
      </c>
      <c r="I130" s="70">
        <v>1.2085999999999999</v>
      </c>
      <c r="J130" s="25">
        <f t="shared" si="119"/>
        <v>-1.500509678833282E-2</v>
      </c>
      <c r="K130" s="25">
        <f t="shared" si="120"/>
        <v>-1.4915641046540227E-2</v>
      </c>
      <c r="L130" s="70">
        <v>121770018.93000001</v>
      </c>
      <c r="M130" s="70">
        <v>1.1850000000000001</v>
      </c>
      <c r="N130" s="25">
        <f t="shared" si="121"/>
        <v>-1.4070351237597249E-2</v>
      </c>
      <c r="O130" s="25">
        <f t="shared" si="122"/>
        <v>-1.9526725136521466E-2</v>
      </c>
      <c r="P130" s="70">
        <v>121142476.45</v>
      </c>
      <c r="Q130" s="70">
        <v>1.1830000000000001</v>
      </c>
      <c r="R130" s="25">
        <f t="shared" si="123"/>
        <v>-5.1535056454310776E-3</v>
      </c>
      <c r="S130" s="25">
        <f t="shared" si="124"/>
        <v>-1.6877637130801701E-3</v>
      </c>
      <c r="T130" s="70">
        <v>121835765.37</v>
      </c>
      <c r="U130" s="70">
        <v>1.1886000000000001</v>
      </c>
      <c r="V130" s="25">
        <f t="shared" si="125"/>
        <v>5.722921805103991E-3</v>
      </c>
      <c r="W130" s="25">
        <f t="shared" si="126"/>
        <v>4.7337278106509293E-3</v>
      </c>
      <c r="X130" s="429">
        <v>121307452.59999999</v>
      </c>
      <c r="Y130" s="429">
        <v>1.1870000000000001</v>
      </c>
      <c r="Z130" s="25">
        <f t="shared" si="127"/>
        <v>-4.3362699646987144E-3</v>
      </c>
      <c r="AA130" s="25">
        <f t="shared" si="128"/>
        <v>-1.3461214874642821E-3</v>
      </c>
      <c r="AB130" s="429">
        <v>121223258.38</v>
      </c>
      <c r="AC130" s="429">
        <v>1.1861999999999999</v>
      </c>
      <c r="AD130" s="25">
        <f t="shared" si="129"/>
        <v>-6.9405645074108841E-4</v>
      </c>
      <c r="AE130" s="25">
        <f t="shared" si="130"/>
        <v>-6.7396798652075303E-4</v>
      </c>
      <c r="AF130" s="429">
        <v>120049110.22</v>
      </c>
      <c r="AG130" s="429">
        <v>1.1746000000000001</v>
      </c>
      <c r="AH130" s="25">
        <f t="shared" si="131"/>
        <v>-9.6858323698854904E-3</v>
      </c>
      <c r="AI130" s="25">
        <f t="shared" si="132"/>
        <v>-9.7791266228290617E-3</v>
      </c>
      <c r="AJ130" s="26">
        <f t="shared" si="54"/>
        <v>-5.2413171210434987E-3</v>
      </c>
      <c r="AK130" s="26">
        <f t="shared" si="55"/>
        <v>-5.3076904457081825E-3</v>
      </c>
      <c r="AL130" s="27">
        <f t="shared" si="56"/>
        <v>-4.2588847517462627E-2</v>
      </c>
      <c r="AM130" s="27">
        <f t="shared" si="57"/>
        <v>-4.2627761023718319E-2</v>
      </c>
      <c r="AN130" s="28">
        <f t="shared" si="58"/>
        <v>7.3429810625343216E-3</v>
      </c>
      <c r="AO130" s="86">
        <f t="shared" si="59"/>
        <v>8.4691872868710785E-3</v>
      </c>
      <c r="AP130" s="32"/>
      <c r="AQ130" s="55">
        <v>551092000</v>
      </c>
      <c r="AR130" s="49">
        <v>8.86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121</v>
      </c>
      <c r="B131" s="70">
        <v>225610695.14540854</v>
      </c>
      <c r="C131" s="70">
        <v>149.8691388379292</v>
      </c>
      <c r="D131" s="70">
        <v>226498459.13</v>
      </c>
      <c r="E131" s="70">
        <v>150.5</v>
      </c>
      <c r="F131" s="25">
        <f t="shared" si="117"/>
        <v>3.9349374993915102E-3</v>
      </c>
      <c r="G131" s="25">
        <f t="shared" si="118"/>
        <v>4.2094134053377308E-3</v>
      </c>
      <c r="H131" s="70">
        <v>226237178.05000001</v>
      </c>
      <c r="I131" s="70">
        <v>150.38</v>
      </c>
      <c r="J131" s="25">
        <f t="shared" si="119"/>
        <v>-1.1535666997629314E-3</v>
      </c>
      <c r="K131" s="25">
        <f t="shared" si="120"/>
        <v>-7.9734219269106009E-4</v>
      </c>
      <c r="L131" s="70">
        <v>225096675.31</v>
      </c>
      <c r="M131" s="70">
        <v>149.68</v>
      </c>
      <c r="N131" s="25">
        <f t="shared" si="121"/>
        <v>-5.0411817802463498E-3</v>
      </c>
      <c r="O131" s="25">
        <f t="shared" si="122"/>
        <v>-4.654874318393328E-3</v>
      </c>
      <c r="P131" s="70">
        <v>224692307.90322152</v>
      </c>
      <c r="Q131" s="70">
        <v>149.46407317025287</v>
      </c>
      <c r="R131" s="25">
        <f t="shared" si="123"/>
        <v>-1.7964166117584608E-3</v>
      </c>
      <c r="S131" s="25">
        <f t="shared" si="124"/>
        <v>-1.4425897230567399E-3</v>
      </c>
      <c r="T131" s="70">
        <v>225924818.81947961</v>
      </c>
      <c r="U131" s="70">
        <v>150.31791774730141</v>
      </c>
      <c r="V131" s="25">
        <f t="shared" si="125"/>
        <v>5.4853275920284661E-3</v>
      </c>
      <c r="W131" s="25">
        <f t="shared" si="126"/>
        <v>5.7127078028706537E-3</v>
      </c>
      <c r="X131" s="429">
        <v>228950003.13010225</v>
      </c>
      <c r="Y131" s="429">
        <v>152.34304855607297</v>
      </c>
      <c r="Z131" s="25">
        <f t="shared" si="127"/>
        <v>1.3390225679631246E-2</v>
      </c>
      <c r="AA131" s="25">
        <f t="shared" si="128"/>
        <v>1.3472318131601584E-2</v>
      </c>
      <c r="AB131" s="429">
        <v>227197885.66042739</v>
      </c>
      <c r="AC131" s="429">
        <v>151.24755257423581</v>
      </c>
      <c r="AD131" s="25">
        <f t="shared" si="129"/>
        <v>-7.6528388107477072E-3</v>
      </c>
      <c r="AE131" s="25">
        <f t="shared" si="130"/>
        <v>-7.1909810931342945E-3</v>
      </c>
      <c r="AF131" s="429">
        <v>228656787.13404533</v>
      </c>
      <c r="AG131" s="429">
        <v>152.24967260078657</v>
      </c>
      <c r="AH131" s="25">
        <f t="shared" si="131"/>
        <v>6.4212810316308681E-3</v>
      </c>
      <c r="AI131" s="25">
        <f t="shared" si="132"/>
        <v>6.625694164928005E-3</v>
      </c>
      <c r="AJ131" s="26">
        <f t="shared" si="54"/>
        <v>1.69847098752083E-3</v>
      </c>
      <c r="AK131" s="26">
        <f t="shared" si="55"/>
        <v>1.9917932721828192E-3</v>
      </c>
      <c r="AL131" s="27">
        <f t="shared" si="56"/>
        <v>9.5291067865788601E-3</v>
      </c>
      <c r="AM131" s="27">
        <f t="shared" si="57"/>
        <v>1.1625731566688157E-2</v>
      </c>
      <c r="AN131" s="28">
        <f t="shared" si="58"/>
        <v>6.8823002858222453E-3</v>
      </c>
      <c r="AO131" s="86">
        <f t="shared" si="59"/>
        <v>6.7624417698525247E-3</v>
      </c>
      <c r="AP131" s="32"/>
      <c r="AQ131" s="30">
        <v>913647681</v>
      </c>
      <c r="AR131" s="34">
        <v>81</v>
      </c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127</v>
      </c>
      <c r="B132" s="70">
        <v>159347886.09999999</v>
      </c>
      <c r="C132" s="70">
        <v>3.6579000000000002</v>
      </c>
      <c r="D132" s="70">
        <v>162053983.47999999</v>
      </c>
      <c r="E132" s="70">
        <v>3.7204000000000002</v>
      </c>
      <c r="F132" s="25">
        <f t="shared" si="117"/>
        <v>1.6982323683301093E-2</v>
      </c>
      <c r="G132" s="25">
        <f t="shared" si="118"/>
        <v>1.7086306350638344E-2</v>
      </c>
      <c r="H132" s="70">
        <v>160310771.88</v>
      </c>
      <c r="I132" s="70">
        <v>3.68</v>
      </c>
      <c r="J132" s="25">
        <f t="shared" si="119"/>
        <v>-1.0756980868755588E-2</v>
      </c>
      <c r="K132" s="25">
        <f t="shared" si="120"/>
        <v>-1.0859047414256529E-2</v>
      </c>
      <c r="L132" s="70">
        <v>160210573.28999999</v>
      </c>
      <c r="M132" s="70">
        <v>3.6776</v>
      </c>
      <c r="N132" s="25">
        <f t="shared" si="121"/>
        <v>-6.250271820474225E-4</v>
      </c>
      <c r="O132" s="25">
        <f t="shared" si="122"/>
        <v>-6.521739130435271E-4</v>
      </c>
      <c r="P132" s="70">
        <v>161771182.44999999</v>
      </c>
      <c r="Q132" s="70">
        <v>3.7136</v>
      </c>
      <c r="R132" s="25">
        <f t="shared" si="123"/>
        <v>9.7409873016003137E-3</v>
      </c>
      <c r="S132" s="25">
        <f t="shared" si="124"/>
        <v>9.7889928214052735E-3</v>
      </c>
      <c r="T132" s="70">
        <v>162557805.81</v>
      </c>
      <c r="U132" s="70">
        <v>3.7315999999999998</v>
      </c>
      <c r="V132" s="25">
        <f t="shared" si="125"/>
        <v>4.8625679066365409E-3</v>
      </c>
      <c r="W132" s="25">
        <f t="shared" si="126"/>
        <v>4.8470486859111895E-3</v>
      </c>
      <c r="X132" s="429">
        <v>161767551.91999999</v>
      </c>
      <c r="Y132" s="429">
        <v>3.7132000000000001</v>
      </c>
      <c r="Z132" s="25">
        <f t="shared" si="127"/>
        <v>-4.8613715352658982E-3</v>
      </c>
      <c r="AA132" s="25">
        <f t="shared" si="128"/>
        <v>-4.9308607567798667E-3</v>
      </c>
      <c r="AB132" s="429">
        <v>161351606.19999999</v>
      </c>
      <c r="AC132" s="429">
        <v>3.7033999999999998</v>
      </c>
      <c r="AD132" s="25">
        <f t="shared" si="129"/>
        <v>-2.5712555766789331E-3</v>
      </c>
      <c r="AE132" s="25">
        <f t="shared" si="130"/>
        <v>-2.6392330065712196E-3</v>
      </c>
      <c r="AF132" s="429">
        <v>161587520.38999999</v>
      </c>
      <c r="AG132" s="429">
        <v>3.7086999999999999</v>
      </c>
      <c r="AH132" s="25">
        <f t="shared" si="131"/>
        <v>1.4621124360396831E-3</v>
      </c>
      <c r="AI132" s="25">
        <f t="shared" si="132"/>
        <v>1.4311173516228554E-3</v>
      </c>
      <c r="AJ132" s="26">
        <f t="shared" si="54"/>
        <v>1.7791695206037239E-3</v>
      </c>
      <c r="AK132" s="26">
        <f t="shared" si="55"/>
        <v>1.759018764865815E-3</v>
      </c>
      <c r="AL132" s="27">
        <f t="shared" si="56"/>
        <v>-2.8784426027859567E-3</v>
      </c>
      <c r="AM132" s="27">
        <f t="shared" si="57"/>
        <v>-3.144823137297136E-3</v>
      </c>
      <c r="AN132" s="28">
        <f t="shared" si="58"/>
        <v>8.7021550868229252E-3</v>
      </c>
      <c r="AO132" s="86">
        <f t="shared" si="59"/>
        <v>8.7682725705934446E-3</v>
      </c>
      <c r="AP132" s="32"/>
      <c r="AQ132" s="63">
        <f>SUM(AQ125:AQ131)</f>
        <v>4180911788.79</v>
      </c>
      <c r="AR132" s="64"/>
      <c r="AS132" s="31" t="e">
        <f>(#REF!/AQ132)-1</f>
        <v>#REF!</v>
      </c>
      <c r="AT132" s="31" t="e">
        <f>(#REF!/AR132)-1</f>
        <v>#REF!</v>
      </c>
    </row>
    <row r="133" spans="1:46">
      <c r="A133" s="231" t="s">
        <v>169</v>
      </c>
      <c r="B133" s="70">
        <v>347304048.69999999</v>
      </c>
      <c r="C133" s="70">
        <v>132.41</v>
      </c>
      <c r="D133" s="70">
        <v>355180896.66000003</v>
      </c>
      <c r="E133" s="70">
        <v>135.31</v>
      </c>
      <c r="F133" s="25">
        <f t="shared" si="117"/>
        <v>2.2679977355530432E-2</v>
      </c>
      <c r="G133" s="25">
        <f t="shared" si="118"/>
        <v>2.1901669058228275E-2</v>
      </c>
      <c r="H133" s="70">
        <v>351127753.16000003</v>
      </c>
      <c r="I133" s="70">
        <v>133.76</v>
      </c>
      <c r="J133" s="25">
        <f t="shared" si="119"/>
        <v>-1.141149070266554E-2</v>
      </c>
      <c r="K133" s="25">
        <f t="shared" si="120"/>
        <v>-1.1455177000960841E-2</v>
      </c>
      <c r="L133" s="70">
        <v>347410643.73000002</v>
      </c>
      <c r="M133" s="70">
        <v>132.25</v>
      </c>
      <c r="N133" s="25">
        <f t="shared" si="121"/>
        <v>-1.0586202305421909E-2</v>
      </c>
      <c r="O133" s="25">
        <f t="shared" si="122"/>
        <v>-1.1288875598086057E-2</v>
      </c>
      <c r="P133" s="70">
        <v>345414908.13999999</v>
      </c>
      <c r="Q133" s="70">
        <v>132.06</v>
      </c>
      <c r="R133" s="25">
        <f t="shared" si="123"/>
        <v>-5.74460116872837E-3</v>
      </c>
      <c r="S133" s="25">
        <f t="shared" si="124"/>
        <v>-1.4366729678638769E-3</v>
      </c>
      <c r="T133" s="70">
        <v>346986990.18000001</v>
      </c>
      <c r="U133" s="70">
        <v>132.55000000000001</v>
      </c>
      <c r="V133" s="25">
        <f t="shared" si="125"/>
        <v>4.5512860127126928E-3</v>
      </c>
      <c r="W133" s="25">
        <f t="shared" si="126"/>
        <v>3.710434650916319E-3</v>
      </c>
      <c r="X133" s="429">
        <v>344686872.38999999</v>
      </c>
      <c r="Y133" s="429">
        <v>131.91</v>
      </c>
      <c r="Z133" s="25">
        <f t="shared" si="127"/>
        <v>-6.6288300573080043E-3</v>
      </c>
      <c r="AA133" s="25">
        <f t="shared" si="128"/>
        <v>-4.8283666540929063E-3</v>
      </c>
      <c r="AB133" s="429">
        <v>345017744.07999998</v>
      </c>
      <c r="AC133" s="429">
        <v>131.94</v>
      </c>
      <c r="AD133" s="25">
        <f t="shared" si="129"/>
        <v>9.5991961546370989E-4</v>
      </c>
      <c r="AE133" s="25">
        <f t="shared" si="130"/>
        <v>2.2742779167615144E-4</v>
      </c>
      <c r="AF133" s="429">
        <v>341684882.89999998</v>
      </c>
      <c r="AG133" s="429">
        <v>130.68</v>
      </c>
      <c r="AH133" s="25">
        <f t="shared" si="131"/>
        <v>-9.6599703556904878E-3</v>
      </c>
      <c r="AI133" s="25">
        <f t="shared" si="132"/>
        <v>-9.5497953615278977E-3</v>
      </c>
      <c r="AJ133" s="26">
        <f t="shared" si="54"/>
        <v>-1.9799889507634348E-3</v>
      </c>
      <c r="AK133" s="26">
        <f t="shared" si="55"/>
        <v>-1.5899195102138542E-3</v>
      </c>
      <c r="AL133" s="27">
        <f t="shared" si="56"/>
        <v>-3.7997577817140388E-2</v>
      </c>
      <c r="AM133" s="27">
        <f t="shared" si="57"/>
        <v>-3.4217722267385967E-2</v>
      </c>
      <c r="AN133" s="28">
        <f t="shared" si="58"/>
        <v>1.1446776402248199E-2</v>
      </c>
      <c r="AO133" s="86">
        <f t="shared" si="59"/>
        <v>1.1009832887313852E-2</v>
      </c>
      <c r="AP133" s="32"/>
      <c r="AQ133" s="87"/>
      <c r="AR133" s="88"/>
      <c r="AS133" s="31"/>
      <c r="AT133" s="31"/>
    </row>
    <row r="134" spans="1:46" s="100" customFormat="1">
      <c r="A134" s="231" t="s">
        <v>142</v>
      </c>
      <c r="B134" s="79">
        <v>148566112.66</v>
      </c>
      <c r="C134" s="70">
        <v>138.44958</v>
      </c>
      <c r="D134" s="79">
        <v>152007424.25999999</v>
      </c>
      <c r="E134" s="70">
        <v>141.604004</v>
      </c>
      <c r="F134" s="25">
        <f t="shared" si="117"/>
        <v>2.3163503024916491E-2</v>
      </c>
      <c r="G134" s="25">
        <f t="shared" si="118"/>
        <v>2.2783918882238616E-2</v>
      </c>
      <c r="H134" s="79">
        <v>150712966.58000001</v>
      </c>
      <c r="I134" s="70">
        <v>139.94447099999999</v>
      </c>
      <c r="J134" s="25">
        <f t="shared" si="119"/>
        <v>-8.5157530054971627E-3</v>
      </c>
      <c r="K134" s="25">
        <f t="shared" si="120"/>
        <v>-1.1719534427854245E-2</v>
      </c>
      <c r="L134" s="79">
        <v>150410590.38999999</v>
      </c>
      <c r="M134" s="70">
        <v>139.737043</v>
      </c>
      <c r="N134" s="25">
        <f t="shared" si="121"/>
        <v>-2.0063050768728847E-3</v>
      </c>
      <c r="O134" s="25">
        <f t="shared" si="122"/>
        <v>-1.4822164714173886E-3</v>
      </c>
      <c r="P134" s="79">
        <v>150803825.75</v>
      </c>
      <c r="Q134" s="70">
        <v>140.17476199999999</v>
      </c>
      <c r="R134" s="25">
        <f t="shared" si="123"/>
        <v>2.6144127150913602E-3</v>
      </c>
      <c r="S134" s="25">
        <f t="shared" si="124"/>
        <v>3.1324478506389109E-3</v>
      </c>
      <c r="T134" s="79">
        <v>150270372.74000001</v>
      </c>
      <c r="U134" s="70">
        <v>140.40705299999999</v>
      </c>
      <c r="V134" s="25">
        <f t="shared" si="125"/>
        <v>-3.5373970610290731E-3</v>
      </c>
      <c r="W134" s="25">
        <f t="shared" si="126"/>
        <v>1.6571528047253157E-3</v>
      </c>
      <c r="X134" s="430">
        <v>149721224.09999999</v>
      </c>
      <c r="Y134" s="429">
        <v>140.05449300000001</v>
      </c>
      <c r="Z134" s="25">
        <f t="shared" si="127"/>
        <v>-3.654403925317737E-3</v>
      </c>
      <c r="AA134" s="25">
        <f t="shared" si="128"/>
        <v>-2.5109849716736287E-3</v>
      </c>
      <c r="AB134" s="430">
        <v>148883711.59999999</v>
      </c>
      <c r="AC134" s="429">
        <v>139.38</v>
      </c>
      <c r="AD134" s="25">
        <f t="shared" si="129"/>
        <v>-5.593812801320798E-3</v>
      </c>
      <c r="AE134" s="25">
        <f t="shared" si="130"/>
        <v>-4.8159326098878696E-3</v>
      </c>
      <c r="AF134" s="430">
        <v>149016598.84</v>
      </c>
      <c r="AG134" s="429">
        <v>139.72432499999999</v>
      </c>
      <c r="AH134" s="25">
        <f t="shared" si="131"/>
        <v>8.9255727555363784E-4</v>
      </c>
      <c r="AI134" s="25">
        <f t="shared" si="132"/>
        <v>2.4704046491605524E-3</v>
      </c>
      <c r="AJ134" s="26">
        <f t="shared" ref="AJ134:AJ166" si="133">AVERAGE(F134,J134,N134,R134,V134,Z134,AD134,AH134)</f>
        <v>4.203501431904789E-4</v>
      </c>
      <c r="AK134" s="26">
        <f t="shared" ref="AK134:AK166" si="134">AVERAGE(G134,K134,O134,S134,W134,AA134,AE134,AI134)</f>
        <v>1.1894069632412828E-3</v>
      </c>
      <c r="AL134" s="27">
        <f t="shared" ref="AL134:AL166" si="135">((AF134-D134)/D134)</f>
        <v>-1.9675521998743638E-2</v>
      </c>
      <c r="AM134" s="27">
        <f t="shared" ref="AM134:AM166" si="136">((AG134-E134)/E134)</f>
        <v>-1.3274193856834798E-2</v>
      </c>
      <c r="AN134" s="28">
        <f t="shared" ref="AN134:AN166" si="137">STDEV(F134,J134,N134,R134,V134,Z134,AD134,AH134)</f>
        <v>9.8304775916704459E-3</v>
      </c>
      <c r="AO134" s="86">
        <f t="shared" ref="AO134:AO166" si="138">STDEV(G134,K134,O134,S134,W134,AA134,AE134,AI134)</f>
        <v>9.96775829239528E-3</v>
      </c>
      <c r="AP134" s="32"/>
      <c r="AQ134" s="87"/>
      <c r="AR134" s="88"/>
      <c r="AS134" s="31"/>
      <c r="AT134" s="31"/>
    </row>
    <row r="135" spans="1:46" s="129" customFormat="1">
      <c r="A135" s="231" t="s">
        <v>156</v>
      </c>
      <c r="B135" s="79">
        <v>1027359800.15</v>
      </c>
      <c r="C135" s="70">
        <v>2.3824000000000001</v>
      </c>
      <c r="D135" s="79">
        <v>1041717870.55</v>
      </c>
      <c r="E135" s="70">
        <v>2.4157999999999999</v>
      </c>
      <c r="F135" s="25">
        <f t="shared" si="117"/>
        <v>1.3975698093212934E-2</v>
      </c>
      <c r="G135" s="25">
        <f t="shared" si="118"/>
        <v>1.4019476158495581E-2</v>
      </c>
      <c r="H135" s="79">
        <v>1033770870.75</v>
      </c>
      <c r="I135" s="70">
        <v>2.3959999999999999</v>
      </c>
      <c r="J135" s="25">
        <f t="shared" si="119"/>
        <v>-7.6287448114950194E-3</v>
      </c>
      <c r="K135" s="25">
        <f t="shared" si="120"/>
        <v>-8.1960427187681272E-3</v>
      </c>
      <c r="L135" s="79">
        <v>1028858177.3200001</v>
      </c>
      <c r="M135" s="70">
        <v>2.3845999999999998</v>
      </c>
      <c r="N135" s="25">
        <f t="shared" si="121"/>
        <v>-4.7522072530790035E-3</v>
      </c>
      <c r="O135" s="25">
        <f t="shared" si="122"/>
        <v>-4.7579298831385963E-3</v>
      </c>
      <c r="P135" s="79">
        <v>1020762255.2</v>
      </c>
      <c r="Q135" s="70">
        <v>2.3658000000000001</v>
      </c>
      <c r="R135" s="25">
        <f t="shared" si="123"/>
        <v>-7.8688416911731219E-3</v>
      </c>
      <c r="S135" s="25">
        <f t="shared" si="124"/>
        <v>-7.8839218317536298E-3</v>
      </c>
      <c r="T135" s="79">
        <v>1024587991.52</v>
      </c>
      <c r="U135" s="70">
        <v>2.375</v>
      </c>
      <c r="V135" s="25">
        <f t="shared" si="125"/>
        <v>3.7479210271644976E-3</v>
      </c>
      <c r="W135" s="25">
        <f t="shared" si="126"/>
        <v>3.888747992222451E-3</v>
      </c>
      <c r="X135" s="430">
        <v>1023850659.24</v>
      </c>
      <c r="Y135" s="429">
        <v>2.3736000000000002</v>
      </c>
      <c r="Z135" s="25">
        <f t="shared" si="127"/>
        <v>-7.1963783111113951E-4</v>
      </c>
      <c r="AA135" s="25">
        <f t="shared" si="128"/>
        <v>-5.8947368421046137E-4</v>
      </c>
      <c r="AB135" s="430">
        <v>1025030177.61</v>
      </c>
      <c r="AC135" s="429">
        <v>2.3748999999999998</v>
      </c>
      <c r="AD135" s="25">
        <f t="shared" si="129"/>
        <v>1.1520414225992257E-3</v>
      </c>
      <c r="AE135" s="25">
        <f t="shared" si="130"/>
        <v>5.4769127064359401E-4</v>
      </c>
      <c r="AF135" s="430">
        <v>995251091.72000003</v>
      </c>
      <c r="AG135" s="429">
        <v>2.3066</v>
      </c>
      <c r="AH135" s="25">
        <f t="shared" si="131"/>
        <v>-2.9051911388047184E-2</v>
      </c>
      <c r="AI135" s="25">
        <f t="shared" si="132"/>
        <v>-2.875910564655346E-2</v>
      </c>
      <c r="AJ135" s="26">
        <f t="shared" si="133"/>
        <v>-3.8932103039911016E-3</v>
      </c>
      <c r="AK135" s="26">
        <f t="shared" si="134"/>
        <v>-3.9663197928828308E-3</v>
      </c>
      <c r="AL135" s="27">
        <f t="shared" si="135"/>
        <v>-4.4605915040573006E-2</v>
      </c>
      <c r="AM135" s="27">
        <f t="shared" si="136"/>
        <v>-4.5202417418660469E-2</v>
      </c>
      <c r="AN135" s="28">
        <f t="shared" si="137"/>
        <v>1.2402009523413344E-2</v>
      </c>
      <c r="AO135" s="86">
        <f t="shared" si="138"/>
        <v>1.233761594313564E-2</v>
      </c>
      <c r="AP135" s="32"/>
      <c r="AQ135" s="87"/>
      <c r="AR135" s="88"/>
      <c r="AS135" s="31"/>
      <c r="AT135" s="31"/>
    </row>
    <row r="136" spans="1:46" s="129" customFormat="1">
      <c r="A136" s="231" t="s">
        <v>175</v>
      </c>
      <c r="B136" s="79">
        <v>17610583.640000001</v>
      </c>
      <c r="C136" s="70">
        <v>1.1391</v>
      </c>
      <c r="D136" s="79">
        <v>18018659.32</v>
      </c>
      <c r="E136" s="70">
        <v>1.1625000000000001</v>
      </c>
      <c r="F136" s="25">
        <f t="shared" si="117"/>
        <v>2.3172183747113998E-2</v>
      </c>
      <c r="G136" s="25">
        <f t="shared" si="118"/>
        <v>2.0542533579141504E-2</v>
      </c>
      <c r="H136" s="79">
        <v>17836714.670000002</v>
      </c>
      <c r="I136" s="70">
        <v>1.1507000000000001</v>
      </c>
      <c r="J136" s="25">
        <f t="shared" si="119"/>
        <v>-1.00975686797101E-2</v>
      </c>
      <c r="K136" s="25">
        <f t="shared" si="120"/>
        <v>-1.0150537634408629E-2</v>
      </c>
      <c r="L136" s="79">
        <v>17757367.77</v>
      </c>
      <c r="M136" s="70">
        <v>1.1456</v>
      </c>
      <c r="N136" s="25">
        <f t="shared" si="121"/>
        <v>-4.4485154058924144E-3</v>
      </c>
      <c r="O136" s="25">
        <f t="shared" si="122"/>
        <v>-4.4320848179369987E-3</v>
      </c>
      <c r="P136" s="79">
        <v>17752787.420000002</v>
      </c>
      <c r="Q136" s="70">
        <v>1.1453</v>
      </c>
      <c r="R136" s="25">
        <f t="shared" si="123"/>
        <v>-2.5794081979514948E-4</v>
      </c>
      <c r="S136" s="25">
        <f t="shared" si="124"/>
        <v>-2.6187150837985942E-4</v>
      </c>
      <c r="T136" s="79">
        <v>17798106.890000001</v>
      </c>
      <c r="U136" s="70">
        <v>1.1483000000000001</v>
      </c>
      <c r="V136" s="25">
        <f t="shared" si="125"/>
        <v>2.5528086901408301E-3</v>
      </c>
      <c r="W136" s="25">
        <f t="shared" si="126"/>
        <v>2.619401030297838E-3</v>
      </c>
      <c r="X136" s="430">
        <v>17808760.489999998</v>
      </c>
      <c r="Y136" s="429">
        <v>1.1489</v>
      </c>
      <c r="Z136" s="25">
        <f t="shared" si="127"/>
        <v>5.9858051566054869E-4</v>
      </c>
      <c r="AA136" s="25">
        <f t="shared" si="128"/>
        <v>5.2251153879642417E-4</v>
      </c>
      <c r="AB136" s="430">
        <v>17814004.420000002</v>
      </c>
      <c r="AC136" s="429">
        <v>1.1493</v>
      </c>
      <c r="AD136" s="25">
        <f t="shared" si="129"/>
        <v>2.9445788790005944E-4</v>
      </c>
      <c r="AE136" s="25">
        <f t="shared" si="130"/>
        <v>3.4815910871264334E-4</v>
      </c>
      <c r="AF136" s="430">
        <v>17988432.66</v>
      </c>
      <c r="AG136" s="429">
        <v>1.1509</v>
      </c>
      <c r="AH136" s="25">
        <f t="shared" si="131"/>
        <v>9.7916356080031981E-3</v>
      </c>
      <c r="AI136" s="25">
        <f t="shared" si="132"/>
        <v>1.3921517445401948E-3</v>
      </c>
      <c r="AJ136" s="26">
        <f t="shared" si="133"/>
        <v>2.7007051929276212E-3</v>
      </c>
      <c r="AK136" s="26">
        <f t="shared" si="134"/>
        <v>1.3225328800953895E-3</v>
      </c>
      <c r="AL136" s="27">
        <f t="shared" si="135"/>
        <v>-1.6775199232747439E-3</v>
      </c>
      <c r="AM136" s="27">
        <f t="shared" si="136"/>
        <v>-9.9784946236559594E-3</v>
      </c>
      <c r="AN136" s="28">
        <f t="shared" si="137"/>
        <v>1.0023218128008412E-2</v>
      </c>
      <c r="AO136" s="86">
        <f t="shared" si="138"/>
        <v>8.7826280495486436E-3</v>
      </c>
      <c r="AP136" s="32"/>
      <c r="AQ136" s="87"/>
      <c r="AR136" s="88"/>
      <c r="AS136" s="31"/>
      <c r="AT136" s="31"/>
    </row>
    <row r="137" spans="1:46" ht="15.75" customHeight="1" thickBot="1">
      <c r="A137" s="231" t="s">
        <v>234</v>
      </c>
      <c r="B137" s="79">
        <v>211346607.15000001</v>
      </c>
      <c r="C137" s="70">
        <v>1.0424</v>
      </c>
      <c r="D137" s="79">
        <v>213256357.53</v>
      </c>
      <c r="E137" s="70">
        <v>1.05</v>
      </c>
      <c r="F137" s="25">
        <f t="shared" si="117"/>
        <v>9.0361061658519037E-3</v>
      </c>
      <c r="G137" s="25">
        <f t="shared" si="118"/>
        <v>7.290867229470502E-3</v>
      </c>
      <c r="H137" s="79">
        <v>210504873.13</v>
      </c>
      <c r="I137" s="70">
        <v>1.04</v>
      </c>
      <c r="J137" s="25">
        <f t="shared" si="119"/>
        <v>-1.2902238563335392E-2</v>
      </c>
      <c r="K137" s="25">
        <f t="shared" si="120"/>
        <v>-9.5238095238095316E-3</v>
      </c>
      <c r="L137" s="79">
        <v>208839250.77000001</v>
      </c>
      <c r="M137" s="70">
        <v>1.0299</v>
      </c>
      <c r="N137" s="25">
        <f t="shared" si="121"/>
        <v>-7.9125121201890566E-3</v>
      </c>
      <c r="O137" s="25">
        <f t="shared" si="122"/>
        <v>-9.711538461538459E-3</v>
      </c>
      <c r="P137" s="79">
        <v>209201886.19</v>
      </c>
      <c r="Q137" s="70">
        <v>1.0316000000000001</v>
      </c>
      <c r="R137" s="25">
        <f t="shared" si="123"/>
        <v>1.7364332550654786E-3</v>
      </c>
      <c r="S137" s="25">
        <f t="shared" si="124"/>
        <v>1.650645693756709E-3</v>
      </c>
      <c r="T137" s="79">
        <v>211311106.09</v>
      </c>
      <c r="U137" s="70">
        <v>1.0414000000000001</v>
      </c>
      <c r="V137" s="25">
        <f t="shared" si="125"/>
        <v>1.0082222194136356E-2</v>
      </c>
      <c r="W137" s="25">
        <f t="shared" si="126"/>
        <v>9.4998061264056129E-3</v>
      </c>
      <c r="X137" s="430">
        <v>208872364.93000001</v>
      </c>
      <c r="Y137" s="429">
        <v>1.04</v>
      </c>
      <c r="Z137" s="25">
        <f t="shared" si="127"/>
        <v>-1.1540998507486428E-2</v>
      </c>
      <c r="AA137" s="25">
        <f t="shared" si="128"/>
        <v>-1.3443441521030033E-3</v>
      </c>
      <c r="AB137" s="430">
        <v>205885187.33000001</v>
      </c>
      <c r="AC137" s="429">
        <v>1.0296000000000001</v>
      </c>
      <c r="AD137" s="25">
        <f t="shared" si="129"/>
        <v>-1.4301449600578303E-2</v>
      </c>
      <c r="AE137" s="25">
        <f t="shared" si="130"/>
        <v>-9.9999999999999655E-3</v>
      </c>
      <c r="AF137" s="430">
        <v>204846043.65000001</v>
      </c>
      <c r="AG137" s="429">
        <v>1.0244</v>
      </c>
      <c r="AH137" s="25">
        <f t="shared" si="131"/>
        <v>-5.0471998178986581E-3</v>
      </c>
      <c r="AI137" s="25">
        <f t="shared" si="132"/>
        <v>-5.0505050505051411E-3</v>
      </c>
      <c r="AJ137" s="26">
        <f t="shared" si="133"/>
        <v>-3.8562046243042626E-3</v>
      </c>
      <c r="AK137" s="26">
        <f t="shared" si="134"/>
        <v>-2.1486097672904097E-3</v>
      </c>
      <c r="AL137" s="27">
        <f t="shared" si="135"/>
        <v>-3.9437576339626204E-2</v>
      </c>
      <c r="AM137" s="27">
        <f t="shared" si="136"/>
        <v>-2.4380952380952444E-2</v>
      </c>
      <c r="AN137" s="28">
        <f t="shared" si="137"/>
        <v>9.7073686875528767E-3</v>
      </c>
      <c r="AO137" s="86">
        <f t="shared" si="138"/>
        <v>7.7600376540583943E-3</v>
      </c>
      <c r="AP137" s="32"/>
      <c r="AQ137" s="66" t="e">
        <f>SUM(AQ121,AQ132)</f>
        <v>#REF!</v>
      </c>
      <c r="AR137" s="67"/>
      <c r="AS137" s="31" t="e">
        <f>(#REF!/AQ137)-1</f>
        <v>#REF!</v>
      </c>
      <c r="AT137" s="31" t="e">
        <f>(#REF!/AR137)-1</f>
        <v>#REF!</v>
      </c>
    </row>
    <row r="138" spans="1:46" s="351" customFormat="1" ht="15.75" customHeight="1">
      <c r="A138" s="231" t="s">
        <v>199</v>
      </c>
      <c r="B138" s="429">
        <v>4026904.94</v>
      </c>
      <c r="C138" s="429">
        <v>102.538</v>
      </c>
      <c r="D138" s="429">
        <v>4028539.77</v>
      </c>
      <c r="E138" s="429">
        <v>102.58199999999999</v>
      </c>
      <c r="F138" s="25">
        <f t="shared" si="117"/>
        <v>4.0597680460767829E-4</v>
      </c>
      <c r="G138" s="25">
        <f t="shared" si="118"/>
        <v>4.2910920829348077E-4</v>
      </c>
      <c r="H138" s="429">
        <v>4030718.61</v>
      </c>
      <c r="I138" s="429">
        <v>102.64</v>
      </c>
      <c r="J138" s="25">
        <f t="shared" ref="J138" si="139">((H138-D138)/D138)</f>
        <v>5.4085105879440063E-4</v>
      </c>
      <c r="K138" s="25">
        <f t="shared" ref="K138" si="140">((I138-E138)/E138)</f>
        <v>5.654013374666797E-4</v>
      </c>
      <c r="L138" s="429">
        <v>4030718.608963341</v>
      </c>
      <c r="M138" s="429">
        <v>102.64</v>
      </c>
      <c r="N138" s="25">
        <f t="shared" ref="N138" si="141">((L138-H138)/H138)</f>
        <v>-2.571895940646642E-10</v>
      </c>
      <c r="O138" s="25">
        <f t="shared" ref="O138" si="142">((M138-I138)/I138)</f>
        <v>0</v>
      </c>
      <c r="P138" s="429">
        <v>4033259.25</v>
      </c>
      <c r="Q138" s="429">
        <v>102.708</v>
      </c>
      <c r="R138" s="25">
        <f t="shared" ref="R138" si="143">((P138-L138)/L138)</f>
        <v>6.3031962365451253E-4</v>
      </c>
      <c r="S138" s="25">
        <f t="shared" ref="S138" si="144">((Q138-M138)/M138)</f>
        <v>6.625097427903141E-4</v>
      </c>
      <c r="T138" s="429">
        <v>4034166.27</v>
      </c>
      <c r="U138" s="429">
        <v>102.732</v>
      </c>
      <c r="V138" s="25">
        <f t="shared" ref="V138" si="145">((T138-P138)/P138)</f>
        <v>2.2488512237343002E-4</v>
      </c>
      <c r="W138" s="25">
        <f t="shared" ref="W138" si="146">((U138-Q138)/Q138)</f>
        <v>2.3367215796238764E-4</v>
      </c>
      <c r="X138" s="429">
        <v>4039966.46</v>
      </c>
      <c r="Y138" s="429">
        <v>102.88800000000001</v>
      </c>
      <c r="Z138" s="25">
        <f t="shared" ref="Z138" si="147">((X138-T138)/T138)</f>
        <v>1.4377667185244559E-3</v>
      </c>
      <c r="AA138" s="25">
        <f t="shared" ref="AA138" si="148">((Y138-U138)/U138)</f>
        <v>1.5185141922673161E-3</v>
      </c>
      <c r="AB138" s="429">
        <v>4039966.46</v>
      </c>
      <c r="AC138" s="429">
        <v>102.88800000000001</v>
      </c>
      <c r="AD138" s="25">
        <f t="shared" si="129"/>
        <v>0</v>
      </c>
      <c r="AE138" s="25">
        <f t="shared" si="130"/>
        <v>0</v>
      </c>
      <c r="AF138" s="429">
        <v>3685451.46</v>
      </c>
      <c r="AG138" s="429">
        <v>101.55179279824317</v>
      </c>
      <c r="AH138" s="25">
        <f t="shared" si="131"/>
        <v>-8.7751966138847601E-2</v>
      </c>
      <c r="AI138" s="25">
        <f t="shared" si="132"/>
        <v>-1.2987007248239204E-2</v>
      </c>
      <c r="AJ138" s="26">
        <f t="shared" si="133"/>
        <v>-1.056402088351034E-2</v>
      </c>
      <c r="AK138" s="26">
        <f t="shared" si="134"/>
        <v>-1.1972250761823782E-3</v>
      </c>
      <c r="AL138" s="27">
        <f t="shared" si="135"/>
        <v>-8.5164434159228877E-2</v>
      </c>
      <c r="AM138" s="27">
        <f t="shared" si="136"/>
        <v>-1.004276775415593E-2</v>
      </c>
      <c r="AN138" s="28">
        <f t="shared" si="137"/>
        <v>3.1192012827765285E-2</v>
      </c>
      <c r="AO138" s="86">
        <f t="shared" si="138"/>
        <v>4.7883608107183928E-3</v>
      </c>
      <c r="AP138" s="32"/>
      <c r="AQ138" s="442"/>
      <c r="AR138" s="443"/>
      <c r="AS138" s="31"/>
      <c r="AT138" s="31"/>
    </row>
    <row r="139" spans="1:46">
      <c r="A139" s="231" t="s">
        <v>269</v>
      </c>
      <c r="B139" s="70">
        <v>4026904.94</v>
      </c>
      <c r="C139" s="70">
        <v>102.538</v>
      </c>
      <c r="D139" s="70">
        <v>4028539.77</v>
      </c>
      <c r="E139" s="70">
        <v>102.58199999999999</v>
      </c>
      <c r="F139" s="25">
        <f t="shared" si="117"/>
        <v>4.0597680460767829E-4</v>
      </c>
      <c r="G139" s="25">
        <f t="shared" si="118"/>
        <v>4.2910920829348077E-4</v>
      </c>
      <c r="H139" s="70">
        <v>4030718.61</v>
      </c>
      <c r="I139" s="70">
        <v>102.64</v>
      </c>
      <c r="J139" s="25">
        <f t="shared" si="119"/>
        <v>5.4085105879440063E-4</v>
      </c>
      <c r="K139" s="25">
        <f t="shared" si="120"/>
        <v>5.654013374666797E-4</v>
      </c>
      <c r="L139" s="70">
        <v>4030718.608963341</v>
      </c>
      <c r="M139" s="70">
        <v>102.64</v>
      </c>
      <c r="N139" s="25">
        <f t="shared" si="121"/>
        <v>-2.571895940646642E-10</v>
      </c>
      <c r="O139" s="25">
        <f t="shared" si="122"/>
        <v>0</v>
      </c>
      <c r="P139" s="70">
        <v>4033259.25</v>
      </c>
      <c r="Q139" s="70">
        <v>102.708</v>
      </c>
      <c r="R139" s="25">
        <f t="shared" si="123"/>
        <v>6.3031962365451253E-4</v>
      </c>
      <c r="S139" s="25">
        <f t="shared" si="124"/>
        <v>6.625097427903141E-4</v>
      </c>
      <c r="T139" s="70">
        <v>4034166.27</v>
      </c>
      <c r="U139" s="70">
        <v>102.732</v>
      </c>
      <c r="V139" s="25">
        <f t="shared" si="125"/>
        <v>2.2488512237343002E-4</v>
      </c>
      <c r="W139" s="25">
        <f t="shared" si="126"/>
        <v>2.3367215796238764E-4</v>
      </c>
      <c r="X139" s="422">
        <v>162788330.16</v>
      </c>
      <c r="Y139" s="423">
        <v>100.58</v>
      </c>
      <c r="Z139" s="25">
        <f t="shared" si="127"/>
        <v>39.352409708685606</v>
      </c>
      <c r="AA139" s="25">
        <f t="shared" si="128"/>
        <v>-2.0947708601020139E-2</v>
      </c>
      <c r="AB139" s="422">
        <v>162875597.13</v>
      </c>
      <c r="AC139" s="423">
        <v>100.58</v>
      </c>
      <c r="AD139" s="25">
        <f t="shared" si="129"/>
        <v>5.3607632632036095E-4</v>
      </c>
      <c r="AE139" s="25">
        <f t="shared" si="130"/>
        <v>0</v>
      </c>
      <c r="AF139" s="422">
        <v>163202293.81999999</v>
      </c>
      <c r="AG139" s="423">
        <v>101.15</v>
      </c>
      <c r="AH139" s="25">
        <f t="shared" si="131"/>
        <v>2.0058050177967604E-3</v>
      </c>
      <c r="AI139" s="25">
        <f t="shared" si="132"/>
        <v>5.6671306422748794E-3</v>
      </c>
      <c r="AJ139" s="26">
        <f t="shared" si="133"/>
        <v>4.9195942027977448</v>
      </c>
      <c r="AK139" s="26">
        <f t="shared" si="134"/>
        <v>-1.6737356890290499E-3</v>
      </c>
      <c r="AL139" s="27">
        <f t="shared" si="135"/>
        <v>39.511526046074003</v>
      </c>
      <c r="AM139" s="27">
        <f t="shared" si="136"/>
        <v>-1.3959564056072099E-2</v>
      </c>
      <c r="AN139" s="28">
        <f t="shared" si="137"/>
        <v>13.912958492686329</v>
      </c>
      <c r="AO139" s="86">
        <f t="shared" si="138"/>
        <v>8.0134625235802667E-3</v>
      </c>
    </row>
    <row r="140" spans="1:46">
      <c r="A140" s="233" t="s">
        <v>47</v>
      </c>
      <c r="B140" s="246">
        <f>SUM(B117:B139)</f>
        <v>30944727406.905411</v>
      </c>
      <c r="C140" s="99"/>
      <c r="D140" s="246">
        <f>SUM(D117:D139)</f>
        <v>30476586059.07</v>
      </c>
      <c r="E140" s="99"/>
      <c r="F140" s="25">
        <f>((D140-B140)/B140)</f>
        <v>-1.512830737461736E-2</v>
      </c>
      <c r="G140" s="25"/>
      <c r="H140" s="246">
        <f>SUM(H117:H139)</f>
        <v>30375532314.919998</v>
      </c>
      <c r="I140" s="99"/>
      <c r="J140" s="25">
        <f>((H140-D140)/D140)</f>
        <v>-3.3157829408496813E-3</v>
      </c>
      <c r="K140" s="25"/>
      <c r="L140" s="246">
        <f>SUM(L117:L139)</f>
        <v>30071831233.05793</v>
      </c>
      <c r="M140" s="99"/>
      <c r="N140" s="25">
        <f>((L140-H140)/H140)</f>
        <v>-9.9982143099067548E-3</v>
      </c>
      <c r="O140" s="25"/>
      <c r="P140" s="246">
        <f>SUM(P117:P139)</f>
        <v>29978611816.127918</v>
      </c>
      <c r="Q140" s="99"/>
      <c r="R140" s="25">
        <f>((P140-L140)/L140)</f>
        <v>-3.0998915964763644E-3</v>
      </c>
      <c r="S140" s="25"/>
      <c r="T140" s="246">
        <f>SUM(T117:T139)</f>
        <v>30334903524.919483</v>
      </c>
      <c r="U140" s="99"/>
      <c r="V140" s="25">
        <f>((T140-P140)/P140)</f>
        <v>1.1884863481233205E-2</v>
      </c>
      <c r="W140" s="25"/>
      <c r="X140" s="246">
        <f>SUM(X117:X139)</f>
        <v>30447741959.920101</v>
      </c>
      <c r="Y140" s="99"/>
      <c r="Z140" s="25">
        <f>((X140-T140)/T140)</f>
        <v>3.7197558550968717E-3</v>
      </c>
      <c r="AA140" s="25"/>
      <c r="AB140" s="246">
        <f>SUM(AB117:AB139)</f>
        <v>30361631677.880428</v>
      </c>
      <c r="AC140" s="99"/>
      <c r="AD140" s="25">
        <f>((AB140-X140)/X140)</f>
        <v>-2.8281335986433463E-3</v>
      </c>
      <c r="AE140" s="25"/>
      <c r="AF140" s="246">
        <f>SUM(AF117:AF139)</f>
        <v>30236302038.614044</v>
      </c>
      <c r="AG140" s="99"/>
      <c r="AH140" s="25">
        <f>((AF140-AB140)/AB140)</f>
        <v>-4.1278953844134606E-3</v>
      </c>
      <c r="AI140" s="25"/>
      <c r="AJ140" s="26">
        <f t="shared" si="133"/>
        <v>-2.861700733572111E-3</v>
      </c>
      <c r="AK140" s="26"/>
      <c r="AL140" s="27">
        <f t="shared" si="135"/>
        <v>-7.8842170835747415E-3</v>
      </c>
      <c r="AM140" s="27"/>
      <c r="AN140" s="28">
        <f t="shared" si="137"/>
        <v>8.1419854779826179E-3</v>
      </c>
      <c r="AO140" s="86"/>
    </row>
    <row r="141" spans="1:46" s="133" customFormat="1" ht="8.25" customHeight="1">
      <c r="A141" s="233"/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5" t="s">
        <v>73</v>
      </c>
      <c r="B142" s="99"/>
      <c r="C142" s="99"/>
      <c r="D142" s="99"/>
      <c r="E142" s="99"/>
      <c r="F142" s="25"/>
      <c r="G142" s="25"/>
      <c r="H142" s="99"/>
      <c r="I142" s="99"/>
      <c r="J142" s="25"/>
      <c r="K142" s="25"/>
      <c r="L142" s="99"/>
      <c r="M142" s="99"/>
      <c r="N142" s="25"/>
      <c r="O142" s="25"/>
      <c r="P142" s="99"/>
      <c r="Q142" s="99"/>
      <c r="R142" s="25"/>
      <c r="S142" s="25"/>
      <c r="T142" s="99"/>
      <c r="U142" s="99"/>
      <c r="V142" s="25"/>
      <c r="W142" s="25"/>
      <c r="X142" s="99"/>
      <c r="Y142" s="99"/>
      <c r="Z142" s="25"/>
      <c r="AA142" s="25"/>
      <c r="AB142" s="99"/>
      <c r="AC142" s="99"/>
      <c r="AD142" s="25"/>
      <c r="AE142" s="25"/>
      <c r="AF142" s="99"/>
      <c r="AG142" s="99"/>
      <c r="AH142" s="25"/>
      <c r="AI142" s="25"/>
      <c r="AJ142" s="26"/>
      <c r="AK142" s="26"/>
      <c r="AL142" s="27"/>
      <c r="AM142" s="27"/>
      <c r="AN142" s="28"/>
      <c r="AO142" s="86"/>
    </row>
    <row r="143" spans="1:46" s="133" customFormat="1">
      <c r="A143" s="232" t="s">
        <v>208</v>
      </c>
      <c r="B143" s="73">
        <v>600486429.70000005</v>
      </c>
      <c r="C143" s="73">
        <v>16.029</v>
      </c>
      <c r="D143" s="73">
        <v>608728543.82000005</v>
      </c>
      <c r="E143" s="73">
        <v>16.369199999999999</v>
      </c>
      <c r="F143" s="25">
        <f t="shared" ref="F143:G145" si="149">((D143-B143)/B143)</f>
        <v>1.3725729196108099E-2</v>
      </c>
      <c r="G143" s="25">
        <f t="shared" si="149"/>
        <v>2.1224031443009508E-2</v>
      </c>
      <c r="H143" s="73">
        <v>597298675.86000001</v>
      </c>
      <c r="I143" s="73">
        <v>16.332000000000001</v>
      </c>
      <c r="J143" s="25">
        <f t="shared" ref="J143:J145" si="150">((H143-D143)/D143)</f>
        <v>-1.8776625601082095E-2</v>
      </c>
      <c r="K143" s="25">
        <f t="shared" ref="K143:K145" si="151">((I143-E143)/E143)</f>
        <v>-2.2725606627079253E-3</v>
      </c>
      <c r="L143" s="73">
        <v>586134889.25999999</v>
      </c>
      <c r="M143" s="73">
        <v>15.770200000000001</v>
      </c>
      <c r="N143" s="25">
        <f t="shared" ref="N143:N145" si="152">((L143-H143)/H143)</f>
        <v>-1.8690459314891713E-2</v>
      </c>
      <c r="O143" s="25">
        <f t="shared" ref="O143:O145" si="153">((M143-I143)/I143)</f>
        <v>-3.4398726426647062E-2</v>
      </c>
      <c r="P143" s="73">
        <v>583628068.21000004</v>
      </c>
      <c r="Q143" s="73">
        <v>15.6982</v>
      </c>
      <c r="R143" s="25">
        <f t="shared" ref="R143:R145" si="154">((P143-L143)/L143)</f>
        <v>-4.2768671442930725E-3</v>
      </c>
      <c r="S143" s="25">
        <f t="shared" ref="S143:S145" si="155">((Q143-M143)/M143)</f>
        <v>-4.5655730428276718E-3</v>
      </c>
      <c r="T143" s="71">
        <v>584558058.84000003</v>
      </c>
      <c r="U143" s="73">
        <v>15.7387</v>
      </c>
      <c r="V143" s="25">
        <f t="shared" ref="V143:V145" si="156">((T143-P143)/P143)</f>
        <v>1.5934645378730614E-3</v>
      </c>
      <c r="W143" s="25">
        <f t="shared" ref="W143:W145" si="157">((U143-Q143)/Q143)</f>
        <v>2.5799136206698702E-3</v>
      </c>
      <c r="X143" s="423">
        <v>582960176.25</v>
      </c>
      <c r="Y143" s="423">
        <v>15.7203</v>
      </c>
      <c r="Z143" s="25">
        <f t="shared" ref="Z143:Z145" si="158">((X143-T143)/T143)</f>
        <v>-2.7334882580711995E-3</v>
      </c>
      <c r="AA143" s="25">
        <f t="shared" ref="AA143:AA145" si="159">((Y143-U143)/U143)</f>
        <v>-1.1690927459065711E-3</v>
      </c>
      <c r="AB143" s="423">
        <v>579520888.88999999</v>
      </c>
      <c r="AC143" s="423">
        <v>15.6919</v>
      </c>
      <c r="AD143" s="25">
        <f t="shared" ref="AD143:AD145" si="160">((AB143-X143)/X143)</f>
        <v>-5.8996952109556973E-3</v>
      </c>
      <c r="AE143" s="25">
        <f t="shared" ref="AE143:AE145" si="161">((AC143-Y143)/Y143)</f>
        <v>-1.8065812993390416E-3</v>
      </c>
      <c r="AF143" s="422">
        <v>582208353.92999995</v>
      </c>
      <c r="AG143" s="423">
        <v>15.669499999999999</v>
      </c>
      <c r="AH143" s="25">
        <f t="shared" ref="AH143:AH145" si="162">((AF143-AB143)/AB143)</f>
        <v>4.6373911476210389E-3</v>
      </c>
      <c r="AI143" s="25">
        <f t="shared" ref="AI143:AI145" si="163">((AG143-AC143)/AC143)</f>
        <v>-1.4274880670920084E-3</v>
      </c>
      <c r="AJ143" s="26">
        <f t="shared" si="133"/>
        <v>-3.8025688309614473E-3</v>
      </c>
      <c r="AK143" s="26">
        <f t="shared" si="134"/>
        <v>-2.7295096476051134E-3</v>
      </c>
      <c r="AL143" s="27">
        <f t="shared" si="135"/>
        <v>-4.356652921772973E-2</v>
      </c>
      <c r="AM143" s="27">
        <f t="shared" si="136"/>
        <v>-4.2744911174645066E-2</v>
      </c>
      <c r="AN143" s="28">
        <f t="shared" si="137"/>
        <v>1.107912337116683E-2</v>
      </c>
      <c r="AO143" s="86">
        <f t="shared" si="138"/>
        <v>1.518205372247468E-2</v>
      </c>
    </row>
    <row r="144" spans="1:46">
      <c r="A144" s="232" t="s">
        <v>30</v>
      </c>
      <c r="B144" s="71">
        <v>1762451135.1700001</v>
      </c>
      <c r="C144" s="73">
        <v>1.46</v>
      </c>
      <c r="D144" s="71">
        <v>1796670469.1300001</v>
      </c>
      <c r="E144" s="73">
        <v>1.48</v>
      </c>
      <c r="F144" s="25">
        <f t="shared" si="149"/>
        <v>1.9415763238564546E-2</v>
      </c>
      <c r="G144" s="25">
        <f t="shared" si="149"/>
        <v>1.3698630136986314E-2</v>
      </c>
      <c r="H144" s="71">
        <v>1769570235.45</v>
      </c>
      <c r="I144" s="73">
        <v>1.46</v>
      </c>
      <c r="J144" s="25">
        <f t="shared" si="150"/>
        <v>-1.5083586080825821E-2</v>
      </c>
      <c r="K144" s="25">
        <f t="shared" si="151"/>
        <v>-1.3513513513513526E-2</v>
      </c>
      <c r="L144" s="71">
        <v>1781755971.96</v>
      </c>
      <c r="M144" s="73">
        <v>1.43</v>
      </c>
      <c r="N144" s="25">
        <f t="shared" si="152"/>
        <v>6.8862689176624678E-3</v>
      </c>
      <c r="O144" s="25">
        <f t="shared" si="153"/>
        <v>-2.0547945205479472E-2</v>
      </c>
      <c r="P144" s="71">
        <v>1769419922.8499999</v>
      </c>
      <c r="Q144" s="73">
        <v>1.42</v>
      </c>
      <c r="R144" s="25">
        <f t="shared" si="154"/>
        <v>-6.9235345940387143E-3</v>
      </c>
      <c r="S144" s="25">
        <f t="shared" si="155"/>
        <v>-6.9930069930069999E-3</v>
      </c>
      <c r="T144" s="71">
        <v>1769035436.25</v>
      </c>
      <c r="U144" s="73">
        <v>1.42</v>
      </c>
      <c r="V144" s="25">
        <f t="shared" si="156"/>
        <v>-2.1729528137142998E-4</v>
      </c>
      <c r="W144" s="25">
        <f t="shared" si="157"/>
        <v>0</v>
      </c>
      <c r="X144" s="422">
        <v>1759766922.6600001</v>
      </c>
      <c r="Y144" s="423">
        <v>1.41</v>
      </c>
      <c r="Z144" s="25">
        <f t="shared" si="158"/>
        <v>-5.2393035210460803E-3</v>
      </c>
      <c r="AA144" s="25">
        <f t="shared" si="159"/>
        <v>-7.0422535211267668E-3</v>
      </c>
      <c r="AB144" s="422">
        <v>1758884395.1099999</v>
      </c>
      <c r="AC144" s="423">
        <v>1.41</v>
      </c>
      <c r="AD144" s="25">
        <f t="shared" si="160"/>
        <v>-5.0150252208752395E-4</v>
      </c>
      <c r="AE144" s="25">
        <f t="shared" si="161"/>
        <v>0</v>
      </c>
      <c r="AF144" s="422">
        <v>1755888621.4000001</v>
      </c>
      <c r="AG144" s="423">
        <v>1.41</v>
      </c>
      <c r="AH144" s="25">
        <f t="shared" si="162"/>
        <v>-1.7032237697534665E-3</v>
      </c>
      <c r="AI144" s="25">
        <f t="shared" si="163"/>
        <v>0</v>
      </c>
      <c r="AJ144" s="26">
        <f t="shared" si="133"/>
        <v>-4.2080170161200281E-4</v>
      </c>
      <c r="AK144" s="26">
        <f t="shared" si="134"/>
        <v>-4.2997611370175562E-3</v>
      </c>
      <c r="AL144" s="27">
        <f t="shared" si="135"/>
        <v>-2.2698568508084719E-2</v>
      </c>
      <c r="AM144" s="27">
        <f t="shared" si="136"/>
        <v>-4.7297297297297342E-2</v>
      </c>
      <c r="AN144" s="28">
        <f t="shared" si="137"/>
        <v>1.020557175631262E-2</v>
      </c>
      <c r="AO144" s="86">
        <f t="shared" si="138"/>
        <v>1.0303102736929467E-2</v>
      </c>
    </row>
    <row r="145" spans="1:41">
      <c r="A145" s="232" t="s">
        <v>31</v>
      </c>
      <c r="B145" s="73">
        <v>552820122.71000004</v>
      </c>
      <c r="C145" s="73">
        <v>44.460900000000002</v>
      </c>
      <c r="D145" s="73">
        <v>565887701.07000005</v>
      </c>
      <c r="E145" s="73">
        <v>44.433799999999998</v>
      </c>
      <c r="F145" s="25">
        <f t="shared" si="149"/>
        <v>2.3638029484058853E-2</v>
      </c>
      <c r="G145" s="25">
        <f t="shared" si="149"/>
        <v>-6.095243236192776E-4</v>
      </c>
      <c r="H145" s="73">
        <v>571262742.5</v>
      </c>
      <c r="I145" s="73">
        <v>43.974600000000002</v>
      </c>
      <c r="J145" s="25">
        <f t="shared" si="150"/>
        <v>9.4984241923558917E-3</v>
      </c>
      <c r="K145" s="25">
        <f t="shared" si="151"/>
        <v>-1.0334475106787977E-2</v>
      </c>
      <c r="L145" s="73">
        <v>567276072.30999994</v>
      </c>
      <c r="M145" s="73">
        <v>43.681699999999999</v>
      </c>
      <c r="N145" s="25">
        <f t="shared" si="152"/>
        <v>-6.9786980550373585E-3</v>
      </c>
      <c r="O145" s="25">
        <f t="shared" si="153"/>
        <v>-6.6606632010297543E-3</v>
      </c>
      <c r="P145" s="73">
        <v>562492951.38</v>
      </c>
      <c r="Q145" s="73">
        <v>43.533000000000001</v>
      </c>
      <c r="R145" s="25">
        <f t="shared" si="154"/>
        <v>-8.431733971296625E-3</v>
      </c>
      <c r="S145" s="25">
        <f t="shared" si="155"/>
        <v>-3.4041715409427304E-3</v>
      </c>
      <c r="T145" s="73">
        <v>564002167.54999995</v>
      </c>
      <c r="U145" s="73">
        <v>43.674500000000002</v>
      </c>
      <c r="V145" s="25">
        <f t="shared" si="156"/>
        <v>2.6830845902998434E-3</v>
      </c>
      <c r="W145" s="25">
        <f t="shared" si="157"/>
        <v>3.25040773665956E-3</v>
      </c>
      <c r="X145" s="423">
        <v>563707967.83000004</v>
      </c>
      <c r="Y145" s="423">
        <v>43.729100000000003</v>
      </c>
      <c r="Z145" s="25">
        <f t="shared" si="158"/>
        <v>-5.2162870450994854E-4</v>
      </c>
      <c r="AA145" s="25">
        <f t="shared" si="159"/>
        <v>1.2501574145096256E-3</v>
      </c>
      <c r="AB145" s="423">
        <v>563072984.01999998</v>
      </c>
      <c r="AC145" s="423">
        <v>43.7821</v>
      </c>
      <c r="AD145" s="25">
        <f t="shared" si="160"/>
        <v>-1.1264410762977842E-3</v>
      </c>
      <c r="AE145" s="25">
        <f t="shared" si="161"/>
        <v>1.212007564756587E-3</v>
      </c>
      <c r="AF145" s="423">
        <v>560007954.92999995</v>
      </c>
      <c r="AG145" s="423">
        <v>43.595999999999997</v>
      </c>
      <c r="AH145" s="25">
        <f t="shared" si="162"/>
        <v>-5.4433957532779896E-3</v>
      </c>
      <c r="AI145" s="25">
        <f t="shared" si="163"/>
        <v>-4.2505955630269734E-3</v>
      </c>
      <c r="AJ145" s="26">
        <f t="shared" si="133"/>
        <v>1.6647050882868603E-3</v>
      </c>
      <c r="AK145" s="26">
        <f t="shared" si="134"/>
        <v>-2.4433571274351173E-3</v>
      </c>
      <c r="AL145" s="27">
        <f t="shared" si="135"/>
        <v>-1.0390305583391329E-2</v>
      </c>
      <c r="AM145" s="27">
        <f t="shared" si="136"/>
        <v>-1.8855015776278451E-2</v>
      </c>
      <c r="AN145" s="28">
        <f t="shared" si="137"/>
        <v>1.0589572946567843E-2</v>
      </c>
      <c r="AO145" s="86">
        <f t="shared" si="138"/>
        <v>4.5830484297674588E-3</v>
      </c>
    </row>
    <row r="146" spans="1:41">
      <c r="A146" s="233" t="s">
        <v>47</v>
      </c>
      <c r="B146" s="246">
        <f>SUM(B143:B145)</f>
        <v>2915757687.5799999</v>
      </c>
      <c r="C146" s="99"/>
      <c r="D146" s="246">
        <f>SUM(D143:D145)</f>
        <v>2971286714.0200005</v>
      </c>
      <c r="E146" s="99"/>
      <c r="F146" s="25">
        <f>((D146-B146)/B146)</f>
        <v>1.9044458555843892E-2</v>
      </c>
      <c r="G146" s="25"/>
      <c r="H146" s="246">
        <f>SUM(H143:H145)</f>
        <v>2938131653.8099999</v>
      </c>
      <c r="I146" s="99"/>
      <c r="J146" s="25">
        <f>((H146-D146)/D146)</f>
        <v>-1.1158485666683912E-2</v>
      </c>
      <c r="K146" s="25"/>
      <c r="L146" s="246">
        <f>SUM(L143:L145)</f>
        <v>2935166933.5300002</v>
      </c>
      <c r="M146" s="99"/>
      <c r="N146" s="25">
        <f>((L146-H146)/H146)</f>
        <v>-1.0090495012894519E-3</v>
      </c>
      <c r="O146" s="25"/>
      <c r="P146" s="246">
        <f>SUM(P143:P145)</f>
        <v>2915540942.4400001</v>
      </c>
      <c r="Q146" s="99"/>
      <c r="R146" s="25">
        <f>((P146-L146)/L146)</f>
        <v>-6.6864991104259985E-3</v>
      </c>
      <c r="S146" s="25"/>
      <c r="T146" s="246">
        <f>SUM(T143:T145)</f>
        <v>2917595662.6400003</v>
      </c>
      <c r="U146" s="99"/>
      <c r="V146" s="25">
        <f>((T146-P146)/P146)</f>
        <v>7.0474750331604057E-4</v>
      </c>
      <c r="W146" s="25"/>
      <c r="X146" s="246">
        <f>SUM(X143:X145)</f>
        <v>2906435066.7399998</v>
      </c>
      <c r="Y146" s="99"/>
      <c r="Z146" s="25">
        <f>((X146-T146)/T146)</f>
        <v>-3.8252716244792651E-3</v>
      </c>
      <c r="AA146" s="25"/>
      <c r="AB146" s="246">
        <f>SUM(AB143:AB145)</f>
        <v>2901478268.02</v>
      </c>
      <c r="AC146" s="99"/>
      <c r="AD146" s="25">
        <f>((AB146-X146)/X146)</f>
        <v>-1.7054565494076491E-3</v>
      </c>
      <c r="AE146" s="25"/>
      <c r="AF146" s="246">
        <f>SUM(AF143:AF145)</f>
        <v>2898104930.2599998</v>
      </c>
      <c r="AG146" s="99"/>
      <c r="AH146" s="25">
        <f>((AF146-AB146)/AB146)</f>
        <v>-1.1626272707884974E-3</v>
      </c>
      <c r="AI146" s="25"/>
      <c r="AJ146" s="26">
        <f t="shared" si="133"/>
        <v>-7.2477295798935521E-4</v>
      </c>
      <c r="AK146" s="26"/>
      <c r="AL146" s="27">
        <f t="shared" si="135"/>
        <v>-2.4629660750910658E-2</v>
      </c>
      <c r="AM146" s="27"/>
      <c r="AN146" s="28">
        <f t="shared" si="137"/>
        <v>8.8488735751324384E-3</v>
      </c>
      <c r="AO146" s="86"/>
    </row>
    <row r="147" spans="1:41" ht="8.25" customHeight="1">
      <c r="A147" s="233"/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6" t="s">
        <v>219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7" t="s">
        <v>220</v>
      </c>
      <c r="B149" s="99"/>
      <c r="C149" s="99"/>
      <c r="D149" s="99"/>
      <c r="E149" s="99"/>
      <c r="F149" s="25"/>
      <c r="G149" s="25"/>
      <c r="H149" s="99"/>
      <c r="I149" s="99"/>
      <c r="J149" s="25"/>
      <c r="K149" s="25"/>
      <c r="L149" s="99"/>
      <c r="M149" s="99"/>
      <c r="N149" s="25"/>
      <c r="O149" s="25"/>
      <c r="P149" s="99"/>
      <c r="Q149" s="99"/>
      <c r="R149" s="25"/>
      <c r="S149" s="25"/>
      <c r="T149" s="99"/>
      <c r="U149" s="99"/>
      <c r="V149" s="25"/>
      <c r="W149" s="25"/>
      <c r="X149" s="99"/>
      <c r="Y149" s="99"/>
      <c r="Z149" s="25"/>
      <c r="AA149" s="25"/>
      <c r="AB149" s="99"/>
      <c r="AC149" s="99"/>
      <c r="AD149" s="25"/>
      <c r="AE149" s="25"/>
      <c r="AF149" s="99"/>
      <c r="AG149" s="99"/>
      <c r="AH149" s="25"/>
      <c r="AI149" s="25"/>
      <c r="AJ149" s="26"/>
      <c r="AK149" s="26"/>
      <c r="AL149" s="27"/>
      <c r="AM149" s="27"/>
      <c r="AN149" s="28"/>
      <c r="AO149" s="86"/>
    </row>
    <row r="150" spans="1:41">
      <c r="A150" s="232" t="s">
        <v>29</v>
      </c>
      <c r="B150" s="247">
        <v>3253386706.6500001</v>
      </c>
      <c r="C150" s="113">
        <v>1.62</v>
      </c>
      <c r="D150" s="247">
        <v>3287372180.2800002</v>
      </c>
      <c r="E150" s="113">
        <v>1.64</v>
      </c>
      <c r="F150" s="25">
        <f>((D150-B150)/B150)</f>
        <v>1.0446183222096837E-2</v>
      </c>
      <c r="G150" s="25">
        <f>((E150-C150)/C150)</f>
        <v>1.2345679012345552E-2</v>
      </c>
      <c r="H150" s="247">
        <v>3287372180.2800002</v>
      </c>
      <c r="I150" s="113">
        <v>1.64</v>
      </c>
      <c r="J150" s="25">
        <f>((H150-D150)/D150)</f>
        <v>0</v>
      </c>
      <c r="K150" s="25">
        <f>((I150-E150)/E150)</f>
        <v>0</v>
      </c>
      <c r="L150" s="247">
        <v>3251118720.5100002</v>
      </c>
      <c r="M150" s="113">
        <v>1.62</v>
      </c>
      <c r="N150" s="25">
        <f>((L150-H150)/H150)</f>
        <v>-1.1028097149289652E-2</v>
      </c>
      <c r="O150" s="25">
        <f>((M150-I150)/I150)</f>
        <v>-1.2195121951219388E-2</v>
      </c>
      <c r="P150" s="247">
        <v>3265005364.6500001</v>
      </c>
      <c r="Q150" s="113">
        <v>1.62</v>
      </c>
      <c r="R150" s="25">
        <f>((P150-L150)/L150)</f>
        <v>4.2713432925087034E-3</v>
      </c>
      <c r="S150" s="25">
        <f>((Q150-M150)/M150)</f>
        <v>0</v>
      </c>
      <c r="T150" s="247">
        <v>3283021160.7600002</v>
      </c>
      <c r="U150" s="113">
        <v>1.63</v>
      </c>
      <c r="V150" s="25">
        <f>((T150-P150)/P150)</f>
        <v>5.5178457913288544E-3</v>
      </c>
      <c r="W150" s="25">
        <f>((U150-Q150)/Q150)</f>
        <v>6.1728395061727073E-3</v>
      </c>
      <c r="X150" s="411">
        <v>3288226342.5599999</v>
      </c>
      <c r="Y150" s="413">
        <v>1.64</v>
      </c>
      <c r="Z150" s="25">
        <f>((X150-T150)/T150)</f>
        <v>1.5854853030538324E-3</v>
      </c>
      <c r="AA150" s="25">
        <f>((Y150-U150)/U150)</f>
        <v>6.1349693251533804E-3</v>
      </c>
      <c r="AB150" s="411">
        <v>3299820570.9699998</v>
      </c>
      <c r="AC150" s="413">
        <v>1.64</v>
      </c>
      <c r="AD150" s="25">
        <f>((AB150-X150)/X150)</f>
        <v>3.5259824604936814E-3</v>
      </c>
      <c r="AE150" s="25">
        <f>((AC150-Y150)/Y150)</f>
        <v>0</v>
      </c>
      <c r="AF150" s="411">
        <v>3304142481.8600001</v>
      </c>
      <c r="AG150" s="413">
        <v>1.65</v>
      </c>
      <c r="AH150" s="25">
        <f>((AF150-AB150)/AB150)</f>
        <v>1.3097411804817904E-3</v>
      </c>
      <c r="AI150" s="25">
        <f>((AG150-AC150)/AC150)</f>
        <v>6.0975609756097615E-3</v>
      </c>
      <c r="AJ150" s="26">
        <f t="shared" si="133"/>
        <v>1.9535605125842559E-3</v>
      </c>
      <c r="AK150" s="26">
        <f t="shared" si="134"/>
        <v>2.3194908585077514E-3</v>
      </c>
      <c r="AL150" s="27">
        <f t="shared" si="135"/>
        <v>5.101430766069062E-3</v>
      </c>
      <c r="AM150" s="27">
        <f t="shared" si="136"/>
        <v>6.0975609756097615E-3</v>
      </c>
      <c r="AN150" s="28">
        <f t="shared" si="137"/>
        <v>6.1593507873367809E-3</v>
      </c>
      <c r="AO150" s="86">
        <f t="shared" si="138"/>
        <v>7.2802917227676369E-3</v>
      </c>
    </row>
    <row r="151" spans="1:41">
      <c r="A151" s="231" t="s">
        <v>72</v>
      </c>
      <c r="B151" s="247">
        <v>328668062.50999999</v>
      </c>
      <c r="C151" s="113">
        <v>270.70999999999998</v>
      </c>
      <c r="D151" s="247">
        <v>316411813.89999998</v>
      </c>
      <c r="E151" s="113">
        <v>274.24</v>
      </c>
      <c r="F151" s="25">
        <f>((D151-B151)/B151)</f>
        <v>-3.729065889883082E-2</v>
      </c>
      <c r="G151" s="25">
        <f>((E151-C151)/C151)</f>
        <v>1.3039784270991207E-2</v>
      </c>
      <c r="H151" s="247">
        <v>312988185.39999998</v>
      </c>
      <c r="I151" s="113">
        <v>270.36</v>
      </c>
      <c r="J151" s="25">
        <f>((H151-D151)/D151)</f>
        <v>-1.0820166471666627E-2</v>
      </c>
      <c r="K151" s="25">
        <f>((I151-E151)/E151)</f>
        <v>-1.4148191365227521E-2</v>
      </c>
      <c r="L151" s="247">
        <v>271787728.47000003</v>
      </c>
      <c r="M151" s="113">
        <v>262.69</v>
      </c>
      <c r="N151" s="25">
        <f>((L151-H151)/H151)</f>
        <v>-0.1316358215801201</v>
      </c>
      <c r="O151" s="25">
        <f>((M151-I151)/I151)</f>
        <v>-2.8369581299008788E-2</v>
      </c>
      <c r="P151" s="247">
        <v>272089651.00999999</v>
      </c>
      <c r="Q151" s="113">
        <v>262.20999999999998</v>
      </c>
      <c r="R151" s="25">
        <f>((P151-L151)/L151)</f>
        <v>1.110876277231509E-3</v>
      </c>
      <c r="S151" s="25">
        <f>((Q151-M151)/M151)</f>
        <v>-1.8272488484526179E-3</v>
      </c>
      <c r="T151" s="247">
        <v>272255937.38</v>
      </c>
      <c r="U151" s="113">
        <v>262.76</v>
      </c>
      <c r="V151" s="25">
        <f>((T151-P151)/P151)</f>
        <v>6.1114551539445845E-4</v>
      </c>
      <c r="W151" s="25">
        <f>((U151-Q151)/Q151)</f>
        <v>2.0975553945311444E-3</v>
      </c>
      <c r="X151" s="411">
        <v>272048000.55000001</v>
      </c>
      <c r="Y151" s="413">
        <v>262.2</v>
      </c>
      <c r="Z151" s="25">
        <f>((X151-T151)/T151)</f>
        <v>-7.6375498731458854E-4</v>
      </c>
      <c r="AA151" s="25">
        <f>((Y151-U151)/U151)</f>
        <v>-2.1312224082813301E-3</v>
      </c>
      <c r="AB151" s="411">
        <v>277264830.05000001</v>
      </c>
      <c r="AC151" s="413">
        <v>261.3</v>
      </c>
      <c r="AD151" s="25">
        <f>((AB151-X151)/X151)</f>
        <v>1.9176136157785115E-2</v>
      </c>
      <c r="AE151" s="25">
        <f>((AC151-Y151)/Y151)</f>
        <v>-3.4324942791761149E-3</v>
      </c>
      <c r="AF151" s="411">
        <v>282242629.66000003</v>
      </c>
      <c r="AG151" s="413">
        <v>260.39</v>
      </c>
      <c r="AH151" s="25">
        <f>((AF151-AB151)/AB151)</f>
        <v>1.7953231245024306E-2</v>
      </c>
      <c r="AI151" s="25">
        <f>((AG151-AC151)/AC151)</f>
        <v>-3.4825870646767124E-3</v>
      </c>
      <c r="AJ151" s="26">
        <f t="shared" si="133"/>
        <v>-1.7707376592812095E-2</v>
      </c>
      <c r="AK151" s="26">
        <f t="shared" si="134"/>
        <v>-4.7817481999125905E-3</v>
      </c>
      <c r="AL151" s="27">
        <f t="shared" si="135"/>
        <v>-0.1079895969080311</v>
      </c>
      <c r="AM151" s="27">
        <f t="shared" si="136"/>
        <v>-5.0503208868144772E-2</v>
      </c>
      <c r="AN151" s="28">
        <f t="shared" si="137"/>
        <v>4.930876893466251E-2</v>
      </c>
      <c r="AO151" s="86">
        <f t="shared" si="138"/>
        <v>1.2120293635196585E-2</v>
      </c>
    </row>
    <row r="152" spans="1:41" ht="8.25" customHeight="1">
      <c r="A152" s="233"/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99"/>
      <c r="Y152" s="99"/>
      <c r="Z152" s="25"/>
      <c r="AA152" s="25"/>
      <c r="AB152" s="99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7" t="s">
        <v>221</v>
      </c>
      <c r="B153" s="99"/>
      <c r="C153" s="99"/>
      <c r="D153" s="99"/>
      <c r="E153" s="99"/>
      <c r="F153" s="25"/>
      <c r="G153" s="25"/>
      <c r="H153" s="99"/>
      <c r="I153" s="99"/>
      <c r="J153" s="25"/>
      <c r="K153" s="25"/>
      <c r="L153" s="99"/>
      <c r="M153" s="99"/>
      <c r="N153" s="25"/>
      <c r="O153" s="25"/>
      <c r="P153" s="99"/>
      <c r="Q153" s="99"/>
      <c r="R153" s="25"/>
      <c r="S153" s="25"/>
      <c r="T153" s="99"/>
      <c r="U153" s="99"/>
      <c r="V153" s="25"/>
      <c r="W153" s="25"/>
      <c r="X153" s="99"/>
      <c r="Y153" s="99"/>
      <c r="Z153" s="25"/>
      <c r="AA153" s="25"/>
      <c r="AB153" s="99"/>
      <c r="AC153" s="99"/>
      <c r="AD153" s="25"/>
      <c r="AE153" s="25"/>
      <c r="AF153" s="99"/>
      <c r="AG153" s="99"/>
      <c r="AH153" s="25"/>
      <c r="AI153" s="25"/>
      <c r="AJ153" s="26"/>
      <c r="AK153" s="26"/>
      <c r="AL153" s="27"/>
      <c r="AM153" s="27"/>
      <c r="AN153" s="28"/>
      <c r="AO153" s="86"/>
    </row>
    <row r="154" spans="1:41">
      <c r="A154" s="231" t="s">
        <v>143</v>
      </c>
      <c r="B154" s="79">
        <v>6831210138.6999998</v>
      </c>
      <c r="C154" s="80">
        <v>119.16</v>
      </c>
      <c r="D154" s="79">
        <v>6820542956.3400002</v>
      </c>
      <c r="E154" s="80">
        <v>119.25</v>
      </c>
      <c r="F154" s="25">
        <f t="shared" ref="F154:G160" si="164">((D154-B154)/B154)</f>
        <v>-1.5615362642071575E-3</v>
      </c>
      <c r="G154" s="25">
        <f t="shared" si="164"/>
        <v>7.5528700906347273E-4</v>
      </c>
      <c r="H154" s="79">
        <v>6821141840.7600002</v>
      </c>
      <c r="I154" s="80">
        <v>119.33</v>
      </c>
      <c r="J154" s="25">
        <f t="shared" ref="J154:J160" si="165">((H154-D154)/D154)</f>
        <v>8.7805974367977026E-5</v>
      </c>
      <c r="K154" s="25">
        <f t="shared" ref="K154:K160" si="166">((I154-E154)/E154)</f>
        <v>6.7085953878405274E-4</v>
      </c>
      <c r="L154" s="79">
        <v>6783880030.25</v>
      </c>
      <c r="M154" s="80">
        <v>119.41</v>
      </c>
      <c r="N154" s="25">
        <f t="shared" ref="N154:N160" si="167">((L154-H154)/H154)</f>
        <v>-5.4626939858281234E-3</v>
      </c>
      <c r="O154" s="25">
        <f t="shared" ref="O154:O160" si="168">((M154-I154)/I154)</f>
        <v>6.7040978798289027E-4</v>
      </c>
      <c r="P154" s="79">
        <v>6712308974.71</v>
      </c>
      <c r="Q154" s="80">
        <v>119.5</v>
      </c>
      <c r="R154" s="25">
        <f t="shared" ref="R154:R160" si="169">((P154-L154)/L154)</f>
        <v>-1.0550165277224459E-2</v>
      </c>
      <c r="S154" s="25">
        <f t="shared" ref="S154:S160" si="170">((Q154-M154)/M154)</f>
        <v>7.5370571978899102E-4</v>
      </c>
      <c r="T154" s="79">
        <v>6726923094.9499998</v>
      </c>
      <c r="U154" s="80">
        <v>119.56</v>
      </c>
      <c r="V154" s="25">
        <f t="shared" ref="V154:V160" si="171">((T154-P154)/P154)</f>
        <v>2.1772120882786331E-3</v>
      </c>
      <c r="W154" s="25">
        <f t="shared" ref="W154:W160" si="172">((U154-Q154)/Q154)</f>
        <v>5.0209205020922403E-4</v>
      </c>
      <c r="X154" s="430">
        <v>6636817780.4799995</v>
      </c>
      <c r="Y154" s="431">
        <v>119.64</v>
      </c>
      <c r="Z154" s="25">
        <f t="shared" ref="Z154:Z160" si="173">((X154-T154)/T154)</f>
        <v>-1.3394729387889636E-2</v>
      </c>
      <c r="AA154" s="25">
        <f t="shared" ref="AA154:AA160" si="174">((Y154-U154)/U154)</f>
        <v>6.691201070592028E-4</v>
      </c>
      <c r="AB154" s="430">
        <v>6415827682.46</v>
      </c>
      <c r="AC154" s="431">
        <v>119.73</v>
      </c>
      <c r="AD154" s="25">
        <f t="shared" ref="AD154:AD160" si="175">((AB154-X154)/X154)</f>
        <v>-3.3297599140053029E-2</v>
      </c>
      <c r="AE154" s="25">
        <f t="shared" ref="AE154:AE160" si="176">((AC154-Y154)/Y154)</f>
        <v>7.5225677031096126E-4</v>
      </c>
      <c r="AF154" s="430">
        <v>6412627531.79</v>
      </c>
      <c r="AG154" s="431">
        <v>119.79</v>
      </c>
      <c r="AH154" s="25">
        <f t="shared" ref="AH154:AH160" si="177">((AF154-AB154)/AB154)</f>
        <v>-4.9878999692414634E-4</v>
      </c>
      <c r="AI154" s="25">
        <f t="shared" ref="AI154:AI160" si="178">((AG154-AC154)/AC154)</f>
        <v>5.0112753695817484E-4</v>
      </c>
      <c r="AJ154" s="26">
        <f t="shared" si="133"/>
        <v>-7.8125619986849932E-3</v>
      </c>
      <c r="AK154" s="26">
        <f t="shared" si="134"/>
        <v>6.5935731501962124E-4</v>
      </c>
      <c r="AL154" s="27">
        <f t="shared" si="135"/>
        <v>-5.9806884460836734E-2</v>
      </c>
      <c r="AM154" s="27">
        <f t="shared" si="136"/>
        <v>4.5283018867925051E-3</v>
      </c>
      <c r="AN154" s="28">
        <f t="shared" si="137"/>
        <v>1.1640091103543712E-2</v>
      </c>
      <c r="AO154" s="86">
        <f t="shared" si="138"/>
        <v>1.0478088230418029E-4</v>
      </c>
    </row>
    <row r="155" spans="1:41">
      <c r="A155" s="231" t="s">
        <v>205</v>
      </c>
      <c r="B155" s="79">
        <v>5889346268.9099998</v>
      </c>
      <c r="C155" s="79">
        <v>121.84</v>
      </c>
      <c r="D155" s="79">
        <v>6215375212.4799995</v>
      </c>
      <c r="E155" s="79">
        <v>122.07</v>
      </c>
      <c r="F155" s="25">
        <f t="shared" si="164"/>
        <v>5.5359105863941861E-2</v>
      </c>
      <c r="G155" s="25">
        <f t="shared" si="164"/>
        <v>1.8877216021010322E-3</v>
      </c>
      <c r="H155" s="79">
        <v>6470732516.3400002</v>
      </c>
      <c r="I155" s="79">
        <v>122.31</v>
      </c>
      <c r="J155" s="25">
        <f t="shared" si="165"/>
        <v>4.1084776884790897E-2</v>
      </c>
      <c r="K155" s="25">
        <f t="shared" si="166"/>
        <v>1.9660850331777594E-3</v>
      </c>
      <c r="L155" s="79">
        <v>6476737040.3699999</v>
      </c>
      <c r="M155" s="79">
        <v>122.55</v>
      </c>
      <c r="N155" s="25">
        <f t="shared" si="167"/>
        <v>9.2795120410819182E-4</v>
      </c>
      <c r="O155" s="25">
        <f t="shared" si="168"/>
        <v>1.9622271277899999E-3</v>
      </c>
      <c r="P155" s="79">
        <v>6567624917.1300001</v>
      </c>
      <c r="Q155" s="79">
        <v>122.79</v>
      </c>
      <c r="R155" s="25">
        <f t="shared" si="169"/>
        <v>1.4032973114932581E-2</v>
      </c>
      <c r="S155" s="25">
        <f t="shared" si="170"/>
        <v>1.9583843329254108E-3</v>
      </c>
      <c r="T155" s="79">
        <v>6765053124.9300003</v>
      </c>
      <c r="U155" s="79">
        <v>123.03</v>
      </c>
      <c r="V155" s="25">
        <f t="shared" si="171"/>
        <v>3.0060822640016836E-2</v>
      </c>
      <c r="W155" s="25">
        <f t="shared" si="172"/>
        <v>1.9545565599804128E-3</v>
      </c>
      <c r="X155" s="430">
        <v>6773182511.9499998</v>
      </c>
      <c r="Y155" s="430">
        <v>123.27</v>
      </c>
      <c r="Z155" s="25">
        <f t="shared" si="173"/>
        <v>1.2016737887898879E-3</v>
      </c>
      <c r="AA155" s="25">
        <f t="shared" si="174"/>
        <v>1.9507437210436063E-3</v>
      </c>
      <c r="AB155" s="430">
        <v>6788959242.8800001</v>
      </c>
      <c r="AC155" s="430">
        <v>123.51</v>
      </c>
      <c r="AD155" s="25">
        <f t="shared" si="175"/>
        <v>2.3292936373950127E-3</v>
      </c>
      <c r="AE155" s="25">
        <f t="shared" si="176"/>
        <v>1.9469457288878811E-3</v>
      </c>
      <c r="AF155" s="430">
        <v>6827967424.9200001</v>
      </c>
      <c r="AG155" s="430">
        <v>123.76</v>
      </c>
      <c r="AH155" s="25">
        <f t="shared" si="177"/>
        <v>5.7458265169157184E-3</v>
      </c>
      <c r="AI155" s="25">
        <f t="shared" si="178"/>
        <v>2.0241276010039672E-3</v>
      </c>
      <c r="AJ155" s="26">
        <f t="shared" si="133"/>
        <v>1.8842802956361371E-2</v>
      </c>
      <c r="AK155" s="26">
        <f t="shared" si="134"/>
        <v>1.9563489633637587E-3</v>
      </c>
      <c r="AL155" s="27">
        <f t="shared" si="135"/>
        <v>9.8560777346146711E-2</v>
      </c>
      <c r="AM155" s="27">
        <f t="shared" si="136"/>
        <v>1.384451544195963E-2</v>
      </c>
      <c r="AN155" s="28">
        <f t="shared" si="137"/>
        <v>2.0885751617832751E-2</v>
      </c>
      <c r="AO155" s="86">
        <f t="shared" si="138"/>
        <v>3.6955953137117119E-5</v>
      </c>
    </row>
    <row r="156" spans="1:41">
      <c r="A156" s="231" t="s">
        <v>179</v>
      </c>
      <c r="B156" s="79">
        <v>1916058277.05</v>
      </c>
      <c r="C156" s="80">
        <v>1.0706</v>
      </c>
      <c r="D156" s="79">
        <v>1780604747.24</v>
      </c>
      <c r="E156" s="80">
        <v>1.0720000000000001</v>
      </c>
      <c r="F156" s="25">
        <f t="shared" si="164"/>
        <v>-7.0693846545495889E-2</v>
      </c>
      <c r="G156" s="25">
        <f t="shared" si="164"/>
        <v>1.3076779376051447E-3</v>
      </c>
      <c r="H156" s="79">
        <v>1804779572.4300001</v>
      </c>
      <c r="I156" s="80">
        <v>1.0733999999999999</v>
      </c>
      <c r="J156" s="25">
        <f t="shared" si="165"/>
        <v>1.3576749824727743E-2</v>
      </c>
      <c r="K156" s="25">
        <f t="shared" si="166"/>
        <v>1.3059701492535874E-3</v>
      </c>
      <c r="L156" s="79">
        <v>1806569445.28</v>
      </c>
      <c r="M156" s="80">
        <v>1.0748</v>
      </c>
      <c r="N156" s="25">
        <f t="shared" si="167"/>
        <v>9.9174041935214032E-4</v>
      </c>
      <c r="O156" s="25">
        <f t="shared" si="168"/>
        <v>1.3042668157257947E-3</v>
      </c>
      <c r="P156" s="79">
        <v>1809799996.9300001</v>
      </c>
      <c r="Q156" s="80">
        <v>1.0762</v>
      </c>
      <c r="R156" s="25">
        <f t="shared" si="169"/>
        <v>1.7882244485206561E-3</v>
      </c>
      <c r="S156" s="25">
        <f t="shared" si="170"/>
        <v>1.3025679196130143E-3</v>
      </c>
      <c r="T156" s="79">
        <v>1799397620.1099999</v>
      </c>
      <c r="U156" s="80">
        <v>1.0775999999999999</v>
      </c>
      <c r="V156" s="25">
        <f t="shared" si="171"/>
        <v>-5.747804640096105E-3</v>
      </c>
      <c r="W156" s="25">
        <f t="shared" si="172"/>
        <v>1.300873443597701E-3</v>
      </c>
      <c r="X156" s="430">
        <v>1739541227.3499999</v>
      </c>
      <c r="Y156" s="431">
        <v>1.079</v>
      </c>
      <c r="Z156" s="25">
        <f t="shared" si="173"/>
        <v>-3.3264683742518723E-2</v>
      </c>
      <c r="AA156" s="25">
        <f t="shared" si="174"/>
        <v>1.2991833704529214E-3</v>
      </c>
      <c r="AB156" s="430">
        <v>1731330282.02</v>
      </c>
      <c r="AC156" s="431">
        <v>1.0804</v>
      </c>
      <c r="AD156" s="25">
        <f t="shared" si="175"/>
        <v>-4.7201786315282665E-3</v>
      </c>
      <c r="AE156" s="25">
        <f t="shared" si="176"/>
        <v>1.2974976830399147E-3</v>
      </c>
      <c r="AF156" s="430">
        <v>1734084025.24</v>
      </c>
      <c r="AG156" s="431">
        <v>1.0818000000000001</v>
      </c>
      <c r="AH156" s="25">
        <f t="shared" si="177"/>
        <v>1.5905360453738185E-3</v>
      </c>
      <c r="AI156" s="25">
        <f t="shared" si="178"/>
        <v>1.2958163643095777E-3</v>
      </c>
      <c r="AJ156" s="26">
        <f t="shared" si="133"/>
        <v>-1.2059907852708078E-2</v>
      </c>
      <c r="AK156" s="26">
        <f t="shared" si="134"/>
        <v>1.3017317104497069E-3</v>
      </c>
      <c r="AL156" s="27">
        <f t="shared" si="135"/>
        <v>-2.6126360761482163E-2</v>
      </c>
      <c r="AM156" s="27">
        <f t="shared" si="136"/>
        <v>9.1417910447761479E-3</v>
      </c>
      <c r="AN156" s="28">
        <f t="shared" si="137"/>
        <v>2.7221274992466089E-2</v>
      </c>
      <c r="AO156" s="86">
        <f t="shared" si="138"/>
        <v>4.1506789839879729E-6</v>
      </c>
    </row>
    <row r="157" spans="1:41" s="335" customFormat="1">
      <c r="A157" s="231" t="s">
        <v>192</v>
      </c>
      <c r="B157" s="79">
        <v>310979814.49000001</v>
      </c>
      <c r="C157" s="80">
        <v>101.51</v>
      </c>
      <c r="D157" s="79">
        <v>312446014.25999999</v>
      </c>
      <c r="E157" s="80">
        <v>101.66</v>
      </c>
      <c r="F157" s="25">
        <f t="shared" si="164"/>
        <v>4.7147747271137708E-3</v>
      </c>
      <c r="G157" s="25">
        <f t="shared" si="164"/>
        <v>1.4776869273962316E-3</v>
      </c>
      <c r="H157" s="79">
        <v>339329524.44999999</v>
      </c>
      <c r="I157" s="80">
        <v>101.77</v>
      </c>
      <c r="J157" s="25">
        <f t="shared" si="165"/>
        <v>8.6042096756046474E-2</v>
      </c>
      <c r="K157" s="25">
        <f t="shared" si="166"/>
        <v>1.082038166437138E-3</v>
      </c>
      <c r="L157" s="79">
        <v>339920868.25</v>
      </c>
      <c r="M157" s="80">
        <v>101.94</v>
      </c>
      <c r="N157" s="25">
        <f t="shared" si="167"/>
        <v>1.7426830186924867E-3</v>
      </c>
      <c r="O157" s="25">
        <f t="shared" si="168"/>
        <v>1.6704333300579907E-3</v>
      </c>
      <c r="P157" s="79">
        <v>334673007.20999998</v>
      </c>
      <c r="Q157" s="80">
        <v>102.11129964222221</v>
      </c>
      <c r="R157" s="25">
        <f t="shared" si="169"/>
        <v>-1.5438478570078263E-2</v>
      </c>
      <c r="S157" s="25">
        <f t="shared" si="170"/>
        <v>1.6803967257426825E-3</v>
      </c>
      <c r="T157" s="79">
        <v>335207430.52999997</v>
      </c>
      <c r="U157" s="80">
        <v>102.26951979508375</v>
      </c>
      <c r="V157" s="25">
        <f t="shared" si="171"/>
        <v>1.5968521765624614E-3</v>
      </c>
      <c r="W157" s="25">
        <f t="shared" si="172"/>
        <v>1.549487210680089E-3</v>
      </c>
      <c r="X157" s="430">
        <v>336055944.97000003</v>
      </c>
      <c r="Y157" s="431">
        <v>102.43</v>
      </c>
      <c r="Z157" s="25">
        <f t="shared" si="173"/>
        <v>2.5313115483701007E-3</v>
      </c>
      <c r="AA157" s="25">
        <f t="shared" si="174"/>
        <v>1.5691889943143049E-3</v>
      </c>
      <c r="AB157" s="430">
        <v>337001890.54000002</v>
      </c>
      <c r="AC157" s="431">
        <v>102.57496243951186</v>
      </c>
      <c r="AD157" s="25">
        <f t="shared" si="175"/>
        <v>2.8148455165238578E-3</v>
      </c>
      <c r="AE157" s="25">
        <f t="shared" si="176"/>
        <v>1.4152342039622924E-3</v>
      </c>
      <c r="AF157" s="430">
        <v>336948012.94</v>
      </c>
      <c r="AG157" s="431">
        <v>102.70235960116027</v>
      </c>
      <c r="AH157" s="25">
        <f t="shared" si="177"/>
        <v>-1.5987328710142328E-4</v>
      </c>
      <c r="AI157" s="25">
        <f t="shared" si="178"/>
        <v>1.2419908193827419E-3</v>
      </c>
      <c r="AJ157" s="26">
        <f t="shared" si="133"/>
        <v>1.0480526485766183E-2</v>
      </c>
      <c r="AK157" s="26">
        <f t="shared" si="134"/>
        <v>1.4608070472466842E-3</v>
      </c>
      <c r="AL157" s="27">
        <f t="shared" si="135"/>
        <v>7.8419943163719863E-2</v>
      </c>
      <c r="AM157" s="27">
        <f t="shared" si="136"/>
        <v>1.0253389741887381E-2</v>
      </c>
      <c r="AN157" s="28">
        <f t="shared" si="137"/>
        <v>3.1179274219525228E-2</v>
      </c>
      <c r="AO157" s="86">
        <f t="shared" si="138"/>
        <v>2.089025214336012E-4</v>
      </c>
    </row>
    <row r="158" spans="1:41" s="351" customFormat="1">
      <c r="A158" s="231" t="s">
        <v>256</v>
      </c>
      <c r="B158" s="79">
        <v>468851296.29000002</v>
      </c>
      <c r="C158" s="79">
        <v>1009.24</v>
      </c>
      <c r="D158" s="79">
        <v>469481798.61000001</v>
      </c>
      <c r="E158" s="79">
        <v>1010.59</v>
      </c>
      <c r="F158" s="25">
        <f t="shared" si="164"/>
        <v>1.3447810105019018E-3</v>
      </c>
      <c r="G158" s="25">
        <f t="shared" si="164"/>
        <v>1.3376402045103472E-3</v>
      </c>
      <c r="H158" s="79">
        <v>470229606.97000003</v>
      </c>
      <c r="I158" s="79">
        <v>1012.2</v>
      </c>
      <c r="J158" s="25">
        <f t="shared" si="165"/>
        <v>1.5928378101431383E-3</v>
      </c>
      <c r="K158" s="25">
        <f t="shared" si="166"/>
        <v>1.5931287663642165E-3</v>
      </c>
      <c r="L158" s="79">
        <v>471109123.94</v>
      </c>
      <c r="M158" s="79">
        <v>1014.1</v>
      </c>
      <c r="N158" s="25">
        <f t="shared" si="167"/>
        <v>1.8703989645979075E-3</v>
      </c>
      <c r="O158" s="25">
        <f t="shared" si="168"/>
        <v>1.877099387472809E-3</v>
      </c>
      <c r="P158" s="79">
        <v>467100497.07999998</v>
      </c>
      <c r="Q158" s="79">
        <v>1014.8</v>
      </c>
      <c r="R158" s="25">
        <f t="shared" si="169"/>
        <v>-8.5089136599072728E-3</v>
      </c>
      <c r="S158" s="25">
        <f t="shared" si="170"/>
        <v>6.9026723202833225E-4</v>
      </c>
      <c r="T158" s="79">
        <v>467646135.07999998</v>
      </c>
      <c r="U158" s="79">
        <v>1015.09</v>
      </c>
      <c r="V158" s="25">
        <f t="shared" si="171"/>
        <v>1.1681383415581101E-3</v>
      </c>
      <c r="W158" s="25">
        <f t="shared" si="172"/>
        <v>2.8577059519124684E-4</v>
      </c>
      <c r="X158" s="430">
        <v>468837238.45999998</v>
      </c>
      <c r="Y158" s="430">
        <v>1016.38</v>
      </c>
      <c r="Z158" s="25">
        <f t="shared" si="173"/>
        <v>2.5470185481084621E-3</v>
      </c>
      <c r="AA158" s="25">
        <f t="shared" si="174"/>
        <v>1.2708232767537494E-3</v>
      </c>
      <c r="AB158" s="430">
        <v>469427999.74000001</v>
      </c>
      <c r="AC158" s="430">
        <v>1017.66</v>
      </c>
      <c r="AD158" s="25">
        <f t="shared" si="175"/>
        <v>1.2600562232226212E-3</v>
      </c>
      <c r="AE158" s="25">
        <f t="shared" si="176"/>
        <v>1.2593714949132931E-3</v>
      </c>
      <c r="AF158" s="430">
        <v>470010533.67000002</v>
      </c>
      <c r="AG158" s="430">
        <v>1018.92</v>
      </c>
      <c r="AH158" s="25">
        <f t="shared" si="177"/>
        <v>1.2409441497368129E-3</v>
      </c>
      <c r="AI158" s="25">
        <f t="shared" si="178"/>
        <v>1.2381345439537673E-3</v>
      </c>
      <c r="AJ158" s="26">
        <f t="shared" si="133"/>
        <v>3.1440767349521007E-4</v>
      </c>
      <c r="AK158" s="26">
        <f t="shared" si="134"/>
        <v>1.1940294376484701E-3</v>
      </c>
      <c r="AL158" s="27">
        <f t="shared" si="135"/>
        <v>1.1262099224409426E-3</v>
      </c>
      <c r="AM158" s="27">
        <f t="shared" si="136"/>
        <v>8.2427097042321092E-3</v>
      </c>
      <c r="AN158" s="28">
        <f t="shared" si="137"/>
        <v>3.5943266699223768E-3</v>
      </c>
      <c r="AO158" s="86">
        <f t="shared" si="138"/>
        <v>4.9818406038909676E-4</v>
      </c>
    </row>
    <row r="159" spans="1:41" s="351" customFormat="1">
      <c r="A159" s="231" t="s">
        <v>259</v>
      </c>
      <c r="B159" s="79">
        <v>52645332.450000003</v>
      </c>
      <c r="C159" s="79">
        <v>101.17</v>
      </c>
      <c r="D159" s="79">
        <v>394834426.08999997</v>
      </c>
      <c r="E159" s="79">
        <v>103.13</v>
      </c>
      <c r="F159" s="25">
        <f t="shared" si="164"/>
        <v>6.4998942492194285</v>
      </c>
      <c r="G159" s="25">
        <f t="shared" si="164"/>
        <v>1.937333201541953E-2</v>
      </c>
      <c r="H159" s="79">
        <v>43845453.210000001</v>
      </c>
      <c r="I159" s="79">
        <v>100.95</v>
      </c>
      <c r="J159" s="25">
        <f t="shared" ref="J159" si="179">((H159-D159)/D159)</f>
        <v>-0.88895230427549976</v>
      </c>
      <c r="K159" s="25">
        <f t="shared" ref="K159" si="180">((I159-E159)/E159)</f>
        <v>-2.1138369048773323E-2</v>
      </c>
      <c r="L159" s="79">
        <v>44424402.93</v>
      </c>
      <c r="M159" s="79">
        <v>101.01</v>
      </c>
      <c r="N159" s="25">
        <f t="shared" ref="N159" si="181">((L159-H159)/H159)</f>
        <v>1.3204327418560141E-2</v>
      </c>
      <c r="O159" s="25">
        <f t="shared" ref="O159" si="182">((M159-I159)/I159)</f>
        <v>5.9435364041607005E-4</v>
      </c>
      <c r="P159" s="79">
        <v>44525370.829999998</v>
      </c>
      <c r="Q159" s="79">
        <v>101.08</v>
      </c>
      <c r="R159" s="25">
        <f t="shared" ref="R159" si="183">((P159-L159)/L159)</f>
        <v>2.2728026341534559E-3</v>
      </c>
      <c r="S159" s="25">
        <f t="shared" ref="S159" si="184">((Q159-M159)/M159)</f>
        <v>6.9300069300062546E-4</v>
      </c>
      <c r="T159" s="79">
        <v>44879873.939999998</v>
      </c>
      <c r="U159" s="79">
        <v>101.13</v>
      </c>
      <c r="V159" s="25">
        <f t="shared" ref="V159" si="185">((T159-P159)/P159)</f>
        <v>7.9618227404216185E-3</v>
      </c>
      <c r="W159" s="25">
        <f t="shared" ref="W159" si="186">((U159-Q159)/Q159)</f>
        <v>4.9465769687373528E-4</v>
      </c>
      <c r="X159" s="430">
        <v>45091306.020000003</v>
      </c>
      <c r="Y159" s="430">
        <v>101.48</v>
      </c>
      <c r="Z159" s="25">
        <f t="shared" ref="Z159" si="187">((X159-T159)/T159)</f>
        <v>4.711066708490975E-3</v>
      </c>
      <c r="AA159" s="25">
        <f t="shared" ref="AA159" si="188">((Y159-U159)/U159)</f>
        <v>3.4608919212895141E-3</v>
      </c>
      <c r="AB159" s="430">
        <v>45817478.240000002</v>
      </c>
      <c r="AC159" s="430">
        <v>101.19</v>
      </c>
      <c r="AD159" s="25">
        <f t="shared" si="175"/>
        <v>1.6104484081208671E-2</v>
      </c>
      <c r="AE159" s="25">
        <f t="shared" si="176"/>
        <v>-2.857705951911768E-3</v>
      </c>
      <c r="AF159" s="430">
        <v>45916540.969999999</v>
      </c>
      <c r="AG159" s="430">
        <v>101.29</v>
      </c>
      <c r="AH159" s="25">
        <f t="shared" si="177"/>
        <v>2.1621165940449347E-3</v>
      </c>
      <c r="AI159" s="25">
        <f t="shared" si="178"/>
        <v>9.8823994465864744E-4</v>
      </c>
      <c r="AJ159" s="26">
        <f t="shared" si="133"/>
        <v>0.70716982064010092</v>
      </c>
      <c r="AK159" s="26">
        <f t="shared" si="134"/>
        <v>2.0105011387162901E-4</v>
      </c>
      <c r="AL159" s="27">
        <f t="shared" si="135"/>
        <v>-0.8837068453612158</v>
      </c>
      <c r="AM159" s="27">
        <f t="shared" si="136"/>
        <v>-1.7841559197129733E-2</v>
      </c>
      <c r="AN159" s="28">
        <f t="shared" si="137"/>
        <v>2.3615575169892873</v>
      </c>
      <c r="AO159" s="86">
        <f t="shared" si="138"/>
        <v>1.0980712552143577E-2</v>
      </c>
    </row>
    <row r="160" spans="1:41">
      <c r="A160" s="231" t="s">
        <v>270</v>
      </c>
      <c r="B160" s="79">
        <v>52645332.450000003</v>
      </c>
      <c r="C160" s="79">
        <v>101.17</v>
      </c>
      <c r="D160" s="79">
        <v>394834426.08999997</v>
      </c>
      <c r="E160" s="79">
        <v>103.13</v>
      </c>
      <c r="F160" s="25">
        <f t="shared" si="164"/>
        <v>6.4998942492194285</v>
      </c>
      <c r="G160" s="25">
        <f t="shared" si="164"/>
        <v>1.937333201541953E-2</v>
      </c>
      <c r="H160" s="79">
        <v>43845453.210000001</v>
      </c>
      <c r="I160" s="79">
        <v>100.95</v>
      </c>
      <c r="J160" s="25">
        <f t="shared" si="165"/>
        <v>-0.88895230427549976</v>
      </c>
      <c r="K160" s="25">
        <f t="shared" si="166"/>
        <v>-2.1138369048773323E-2</v>
      </c>
      <c r="L160" s="79">
        <v>44424402.93</v>
      </c>
      <c r="M160" s="79">
        <v>101.01</v>
      </c>
      <c r="N160" s="25">
        <f t="shared" si="167"/>
        <v>1.3204327418560141E-2</v>
      </c>
      <c r="O160" s="25">
        <f t="shared" si="168"/>
        <v>5.9435364041607005E-4</v>
      </c>
      <c r="P160" s="79">
        <v>44525370.829999998</v>
      </c>
      <c r="Q160" s="79">
        <v>101.08</v>
      </c>
      <c r="R160" s="25">
        <f t="shared" si="169"/>
        <v>2.2728026341534559E-3</v>
      </c>
      <c r="S160" s="25">
        <f t="shared" si="170"/>
        <v>6.9300069300062546E-4</v>
      </c>
      <c r="T160" s="79">
        <v>44879873.939999998</v>
      </c>
      <c r="U160" s="79">
        <v>101.13</v>
      </c>
      <c r="V160" s="25">
        <f t="shared" si="171"/>
        <v>7.9618227404216185E-3</v>
      </c>
      <c r="W160" s="25">
        <f t="shared" si="172"/>
        <v>4.9465769687373528E-4</v>
      </c>
      <c r="X160" s="422">
        <v>31043833.620000001</v>
      </c>
      <c r="Y160" s="423">
        <v>98.55</v>
      </c>
      <c r="Z160" s="25">
        <f t="shared" si="173"/>
        <v>-0.30829053438290466</v>
      </c>
      <c r="AA160" s="25">
        <f t="shared" si="174"/>
        <v>-2.5511717591219209E-2</v>
      </c>
      <c r="AB160" s="422">
        <v>30537442.609999999</v>
      </c>
      <c r="AC160" s="423">
        <v>97.4</v>
      </c>
      <c r="AD160" s="25">
        <f t="shared" si="175"/>
        <v>-1.6312128720911551E-2</v>
      </c>
      <c r="AE160" s="25">
        <f t="shared" si="176"/>
        <v>-1.1669203450025282E-2</v>
      </c>
      <c r="AF160" s="422">
        <v>50606120.869999997</v>
      </c>
      <c r="AG160" s="423">
        <v>97.66</v>
      </c>
      <c r="AH160" s="25">
        <f t="shared" si="177"/>
        <v>0.65718267624113913</v>
      </c>
      <c r="AI160" s="25">
        <f t="shared" si="178"/>
        <v>2.6694045174537051E-3</v>
      </c>
      <c r="AJ160" s="26">
        <f t="shared" si="133"/>
        <v>0.74587011385929836</v>
      </c>
      <c r="AK160" s="26">
        <f t="shared" si="134"/>
        <v>-4.3118176908567684E-3</v>
      </c>
      <c r="AL160" s="27">
        <f t="shared" si="135"/>
        <v>-0.87182951250946727</v>
      </c>
      <c r="AM160" s="27">
        <f t="shared" si="136"/>
        <v>-5.3039852613206623E-2</v>
      </c>
      <c r="AN160" s="28">
        <f t="shared" si="137"/>
        <v>2.3638867738150888</v>
      </c>
      <c r="AO160" s="86">
        <f t="shared" si="138"/>
        <v>1.4484693505144334E-2</v>
      </c>
    </row>
    <row r="161" spans="1:41">
      <c r="A161" s="233" t="s">
        <v>47</v>
      </c>
      <c r="B161" s="83">
        <f>SUM(B150:B160)</f>
        <v>19103791229.500004</v>
      </c>
      <c r="C161" s="99"/>
      <c r="D161" s="83">
        <f>SUM(D150:D160)</f>
        <v>19991903575.290001</v>
      </c>
      <c r="E161" s="99"/>
      <c r="F161" s="25">
        <f>((D161-B161)/B161)</f>
        <v>4.648880084171865E-2</v>
      </c>
      <c r="G161" s="25"/>
      <c r="H161" s="83">
        <f>SUM(H150:H160)</f>
        <v>19594264333.049999</v>
      </c>
      <c r="I161" s="99"/>
      <c r="J161" s="25">
        <f>((H161-D161)/D161)</f>
        <v>-1.9890014012046552E-2</v>
      </c>
      <c r="K161" s="25"/>
      <c r="L161" s="83">
        <f>SUM(L150:L160)</f>
        <v>19489971762.929996</v>
      </c>
      <c r="M161" s="99"/>
      <c r="N161" s="25">
        <f>((L161-H161)/H161)</f>
        <v>-5.3226070827313782E-3</v>
      </c>
      <c r="O161" s="25"/>
      <c r="P161" s="83">
        <f>SUM(P150:P160)</f>
        <v>19517653150.380005</v>
      </c>
      <c r="Q161" s="99"/>
      <c r="R161" s="25">
        <f>((P161-L161)/L161)</f>
        <v>1.4202887406260126E-3</v>
      </c>
      <c r="S161" s="25"/>
      <c r="T161" s="83">
        <f>SUM(T150:T160)</f>
        <v>19739264251.619999</v>
      </c>
      <c r="U161" s="99"/>
      <c r="V161" s="25">
        <f>((T161-P161)/P161)</f>
        <v>1.135439284285464E-2</v>
      </c>
      <c r="W161" s="25"/>
      <c r="X161" s="83">
        <f>SUM(X150:X160)</f>
        <v>19590844185.959999</v>
      </c>
      <c r="Y161" s="99"/>
      <c r="Z161" s="25">
        <f>((X161-T161)/T161)</f>
        <v>-7.5190272427615445E-3</v>
      </c>
      <c r="AA161" s="25"/>
      <c r="AB161" s="83">
        <f>SUM(AB150:AB160)</f>
        <v>19395987419.510006</v>
      </c>
      <c r="AC161" s="99"/>
      <c r="AD161" s="25">
        <f>((AB161-X161)/X161)</f>
        <v>-9.946318014699921E-3</v>
      </c>
      <c r="AE161" s="25"/>
      <c r="AF161" s="83">
        <f>SUM(AF150:AF160)</f>
        <v>19464545301.919998</v>
      </c>
      <c r="AG161" s="99"/>
      <c r="AH161" s="25">
        <f>((AF161-AB161)/AB161)</f>
        <v>3.534642548851693E-3</v>
      </c>
      <c r="AI161" s="25"/>
      <c r="AJ161" s="26">
        <f t="shared" si="133"/>
        <v>2.5150198277264502E-3</v>
      </c>
      <c r="AK161" s="26"/>
      <c r="AL161" s="27">
        <f t="shared" si="135"/>
        <v>-2.6378592282818816E-2</v>
      </c>
      <c r="AM161" s="27"/>
      <c r="AN161" s="28">
        <f t="shared" si="137"/>
        <v>2.0119098875724953E-2</v>
      </c>
      <c r="AO161" s="86"/>
    </row>
    <row r="162" spans="1:41">
      <c r="A162" s="233" t="s">
        <v>33</v>
      </c>
      <c r="B162" s="352">
        <f>SUM(B20,B52,B85,B108,B115,B140,B146,B161)</f>
        <v>1370128408259.1409</v>
      </c>
      <c r="C162" s="99"/>
      <c r="D162" s="352">
        <f>SUM(D20,D52,D85,D108,D115,D140,D146,D161)</f>
        <v>1362514478760.0251</v>
      </c>
      <c r="E162" s="99"/>
      <c r="F162" s="25">
        <f>((D162-B162)/B162)</f>
        <v>-5.557091914319065E-3</v>
      </c>
      <c r="G162" s="25"/>
      <c r="H162" s="352">
        <f>SUM(H20,H52,H85,H108,H115,H140,H146,H161)</f>
        <v>1358424901179.3169</v>
      </c>
      <c r="I162" s="99"/>
      <c r="J162" s="25">
        <f>((H162-D162)/D162)</f>
        <v>-3.0014929341741952E-3</v>
      </c>
      <c r="K162" s="25"/>
      <c r="L162" s="352">
        <f>SUM(L20,L52,L85,L108,L115,L140,L146,L161)</f>
        <v>1355738483675.4561</v>
      </c>
      <c r="M162" s="99"/>
      <c r="N162" s="25">
        <f>((L162-H162)/H162)</f>
        <v>-1.9775973640711575E-3</v>
      </c>
      <c r="O162" s="25"/>
      <c r="P162" s="352">
        <f>SUM(P20,P52,P85,P108,P115,P140,P146,P161)</f>
        <v>1355350204896.0537</v>
      </c>
      <c r="Q162" s="99"/>
      <c r="R162" s="25">
        <f>((P162-L162)/L162)</f>
        <v>-2.8639651678965839E-4</v>
      </c>
      <c r="S162" s="25"/>
      <c r="T162" s="352">
        <f>SUM(T20,T52,T85,T108,T115,T140,T146,T161)</f>
        <v>1355724380378.29</v>
      </c>
      <c r="U162" s="99"/>
      <c r="V162" s="25">
        <f>((T162-P162)/P162)</f>
        <v>2.7607291523966301E-4</v>
      </c>
      <c r="W162" s="25"/>
      <c r="X162" s="352">
        <f>SUM(X20,X52,X85,X108,X115,X140,X146,X161)</f>
        <v>1389466147517.0203</v>
      </c>
      <c r="Y162" s="99"/>
      <c r="Z162" s="25">
        <f>((X162-T162)/T162)</f>
        <v>2.4888367891794647E-2</v>
      </c>
      <c r="AA162" s="25"/>
      <c r="AB162" s="352">
        <f>SUM(AB20,AB52,AB85,AB108,AB115,AB140,AB146,AB161)</f>
        <v>1386861381360.0486</v>
      </c>
      <c r="AC162" s="99"/>
      <c r="AD162" s="25">
        <f>((AB162-X162)/X162)</f>
        <v>-1.8746524783107555E-3</v>
      </c>
      <c r="AE162" s="25"/>
      <c r="AF162" s="352">
        <f>SUM(AF20,AF52,AF85,AF108,AF115,AF140,AF146,AF161)</f>
        <v>1402709351821.3696</v>
      </c>
      <c r="AG162" s="99"/>
      <c r="AH162" s="25">
        <f>((AF162-AB162)/AB162)</f>
        <v>1.1427220250216695E-2</v>
      </c>
      <c r="AI162" s="25"/>
      <c r="AJ162" s="26">
        <f t="shared" si="133"/>
        <v>2.9868037311982717E-3</v>
      </c>
      <c r="AK162" s="26"/>
      <c r="AL162" s="27">
        <f t="shared" si="135"/>
        <v>2.9500510774699711E-2</v>
      </c>
      <c r="AM162" s="27"/>
      <c r="AN162" s="28">
        <f t="shared" si="137"/>
        <v>1.0184848197065943E-2</v>
      </c>
      <c r="AO162" s="86"/>
    </row>
    <row r="163" spans="1:41" s="133" customFormat="1" ht="6" customHeight="1">
      <c r="A163" s="233"/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7" t="s">
        <v>222</v>
      </c>
      <c r="B164" s="99"/>
      <c r="C164" s="99"/>
      <c r="D164" s="99"/>
      <c r="E164" s="99"/>
      <c r="F164" s="25"/>
      <c r="G164" s="25"/>
      <c r="H164" s="99"/>
      <c r="I164" s="99"/>
      <c r="J164" s="25"/>
      <c r="K164" s="25"/>
      <c r="L164" s="99"/>
      <c r="M164" s="99"/>
      <c r="N164" s="25"/>
      <c r="O164" s="25"/>
      <c r="P164" s="99"/>
      <c r="Q164" s="99"/>
      <c r="R164" s="25"/>
      <c r="S164" s="25"/>
      <c r="T164" s="99"/>
      <c r="U164" s="99"/>
      <c r="V164" s="25"/>
      <c r="W164" s="25"/>
      <c r="X164" s="99"/>
      <c r="Y164" s="99"/>
      <c r="Z164" s="25"/>
      <c r="AA164" s="25"/>
      <c r="AB164" s="99"/>
      <c r="AC164" s="99"/>
      <c r="AD164" s="25"/>
      <c r="AE164" s="25"/>
      <c r="AF164" s="99"/>
      <c r="AG164" s="99"/>
      <c r="AH164" s="25"/>
      <c r="AI164" s="25"/>
      <c r="AJ164" s="26"/>
      <c r="AK164" s="26"/>
      <c r="AL164" s="27"/>
      <c r="AM164" s="27"/>
      <c r="AN164" s="28"/>
      <c r="AO164" s="86"/>
    </row>
    <row r="165" spans="1:41" s="133" customFormat="1">
      <c r="A165" s="238" t="s">
        <v>129</v>
      </c>
      <c r="B165" s="79">
        <v>78055229066</v>
      </c>
      <c r="C165" s="80">
        <v>107.55</v>
      </c>
      <c r="D165" s="79">
        <v>78126784934</v>
      </c>
      <c r="E165" s="80">
        <v>107.59</v>
      </c>
      <c r="F165" s="25">
        <f>((D165-B165)/B165)</f>
        <v>9.1673381599451293E-4</v>
      </c>
      <c r="G165" s="25">
        <f>((E165-C165)/C165)</f>
        <v>3.7192003719206185E-4</v>
      </c>
      <c r="H165" s="79">
        <v>78126784934</v>
      </c>
      <c r="I165" s="80">
        <v>107.59</v>
      </c>
      <c r="J165" s="25">
        <f>((H165-D165)/D165)</f>
        <v>0</v>
      </c>
      <c r="K165" s="25">
        <f>((I165-E165)/E165)</f>
        <v>0</v>
      </c>
      <c r="L165" s="79">
        <v>78126784934</v>
      </c>
      <c r="M165" s="80">
        <v>107.59</v>
      </c>
      <c r="N165" s="25">
        <f>((L165-H165)/H165)</f>
        <v>0</v>
      </c>
      <c r="O165" s="25">
        <f>((M165-I165)/I165)</f>
        <v>0</v>
      </c>
      <c r="P165" s="79">
        <v>78126784934</v>
      </c>
      <c r="Q165" s="80">
        <v>107.59</v>
      </c>
      <c r="R165" s="25">
        <f>((P165-L165)/L165)</f>
        <v>0</v>
      </c>
      <c r="S165" s="25">
        <f>((Q165-M165)/M165)</f>
        <v>0</v>
      </c>
      <c r="T165" s="79">
        <v>78126784934</v>
      </c>
      <c r="U165" s="80">
        <v>107.59</v>
      </c>
      <c r="V165" s="25">
        <f>((T165-P165)/P165)</f>
        <v>0</v>
      </c>
      <c r="W165" s="25">
        <f>((U165-Q165)/Q165)</f>
        <v>0</v>
      </c>
      <c r="X165" s="430">
        <v>78126784934</v>
      </c>
      <c r="Y165" s="431">
        <v>107.59</v>
      </c>
      <c r="Z165" s="25">
        <f>((X165-T165)/T165)</f>
        <v>0</v>
      </c>
      <c r="AA165" s="25">
        <f>((Y165-U165)/U165)</f>
        <v>0</v>
      </c>
      <c r="AB165" s="430">
        <v>78126784934</v>
      </c>
      <c r="AC165" s="431">
        <v>107.59</v>
      </c>
      <c r="AD165" s="25">
        <f>((AB165-X165)/X165)</f>
        <v>0</v>
      </c>
      <c r="AE165" s="25">
        <f>((AC165-Y165)/Y165)</f>
        <v>0</v>
      </c>
      <c r="AF165" s="430">
        <v>78126784934</v>
      </c>
      <c r="AG165" s="431">
        <v>107.59</v>
      </c>
      <c r="AH165" s="25">
        <f>((AF165-AB165)/AB165)</f>
        <v>0</v>
      </c>
      <c r="AI165" s="25">
        <f>((AG165-AC165)/AC165)</f>
        <v>0</v>
      </c>
      <c r="AJ165" s="26">
        <f t="shared" si="133"/>
        <v>1.1459172699931412E-4</v>
      </c>
      <c r="AK165" s="26">
        <f t="shared" si="134"/>
        <v>4.6490004649007732E-5</v>
      </c>
      <c r="AL165" s="27">
        <f t="shared" si="135"/>
        <v>0</v>
      </c>
      <c r="AM165" s="27">
        <f t="shared" si="136"/>
        <v>0</v>
      </c>
      <c r="AN165" s="28">
        <f t="shared" si="137"/>
        <v>3.2411434891637037E-4</v>
      </c>
      <c r="AO165" s="86">
        <f t="shared" si="138"/>
        <v>1.3149359017882993E-4</v>
      </c>
    </row>
    <row r="166" spans="1:41" s="133" customFormat="1">
      <c r="A166" s="238" t="s">
        <v>223</v>
      </c>
      <c r="B166" s="79">
        <v>6698632743.7600002</v>
      </c>
      <c r="C166" s="81">
        <v>99.13</v>
      </c>
      <c r="D166" s="79">
        <v>6713983966.1800003</v>
      </c>
      <c r="E166" s="81">
        <v>99.54</v>
      </c>
      <c r="F166" s="25">
        <f>((D166-B166)/B166)</f>
        <v>2.2916948886771336E-3</v>
      </c>
      <c r="G166" s="25">
        <f>((E166-C166)/C166)</f>
        <v>4.1359830525573571E-3</v>
      </c>
      <c r="H166" s="79">
        <v>6729335748.8400002</v>
      </c>
      <c r="I166" s="81">
        <v>99.77</v>
      </c>
      <c r="J166" s="25">
        <f>((H166-D166)/D166)</f>
        <v>2.286538475118585E-3</v>
      </c>
      <c r="K166" s="25">
        <f>((I166-E166)/E166)</f>
        <v>2.310628892907271E-3</v>
      </c>
      <c r="L166" s="79">
        <v>6729335748.8400002</v>
      </c>
      <c r="M166" s="81">
        <v>99.77</v>
      </c>
      <c r="N166" s="25">
        <f>((L166-H166)/H166)</f>
        <v>0</v>
      </c>
      <c r="O166" s="25">
        <f>((M166-I166)/I166)</f>
        <v>0</v>
      </c>
      <c r="P166" s="79">
        <v>6760024794.6199999</v>
      </c>
      <c r="Q166" s="81">
        <v>100.22</v>
      </c>
      <c r="R166" s="25">
        <f>((P166-L166)/L166)</f>
        <v>4.5604866401992052E-3</v>
      </c>
      <c r="S166" s="25">
        <f>((Q166-M166)/M166)</f>
        <v>4.5103738598777478E-3</v>
      </c>
      <c r="T166" s="79">
        <v>6773794518.5</v>
      </c>
      <c r="U166" s="81">
        <v>100.43</v>
      </c>
      <c r="V166" s="25">
        <f>((T166-P166)/P166)</f>
        <v>2.0369339312126221E-3</v>
      </c>
      <c r="W166" s="25">
        <f>((U166-Q166)/Q166)</f>
        <v>2.0953901416883654E-3</v>
      </c>
      <c r="X166" s="430">
        <v>6789127441.6599998</v>
      </c>
      <c r="Y166" s="432">
        <v>100.65</v>
      </c>
      <c r="Z166" s="25">
        <f>((X166-T166)/T166)</f>
        <v>2.2635648480513982E-3</v>
      </c>
      <c r="AA166" s="25">
        <f>((Y166-U166)/U166)</f>
        <v>2.1905805038335046E-3</v>
      </c>
      <c r="AB166" s="430">
        <v>6804455530.3900003</v>
      </c>
      <c r="AC166" s="432">
        <v>100.88</v>
      </c>
      <c r="AD166" s="25">
        <f>((AB166-X166)/X166)</f>
        <v>2.2577406097789568E-3</v>
      </c>
      <c r="AE166" s="25">
        <f>((AC166-Y166)/Y166)</f>
        <v>2.2851465474415275E-3</v>
      </c>
      <c r="AF166" s="430">
        <v>6804455530.3900003</v>
      </c>
      <c r="AG166" s="432">
        <v>101.11</v>
      </c>
      <c r="AH166" s="25">
        <f>((AF166-AB166)/AB166)</f>
        <v>0</v>
      </c>
      <c r="AI166" s="25">
        <f>((AG166-AC166)/AC166)</f>
        <v>2.2799365582871134E-3</v>
      </c>
      <c r="AJ166" s="26">
        <f t="shared" si="133"/>
        <v>1.9621199241297376E-3</v>
      </c>
      <c r="AK166" s="26">
        <f t="shared" si="134"/>
        <v>2.4760049445741107E-3</v>
      </c>
      <c r="AL166" s="27">
        <f t="shared" si="135"/>
        <v>1.347509387358202E-2</v>
      </c>
      <c r="AM166" s="27">
        <f t="shared" si="136"/>
        <v>1.5772553747237222E-2</v>
      </c>
      <c r="AN166" s="28">
        <f t="shared" si="137"/>
        <v>1.4564665464056284E-3</v>
      </c>
      <c r="AO166" s="86">
        <f t="shared" si="138"/>
        <v>1.3811660914895036E-3</v>
      </c>
    </row>
    <row r="167" spans="1:41" s="133" customFormat="1">
      <c r="A167" s="233" t="s">
        <v>47</v>
      </c>
      <c r="B167" s="84">
        <f>SUM(B165:B166)</f>
        <v>84753861809.759995</v>
      </c>
      <c r="C167" s="99"/>
      <c r="D167" s="84">
        <f>SUM(D165:D166)</f>
        <v>84840768900.179993</v>
      </c>
      <c r="E167" s="99"/>
      <c r="F167" s="25"/>
      <c r="G167" s="25"/>
      <c r="H167" s="84">
        <f>SUM(H165:H166)</f>
        <v>84856120682.839996</v>
      </c>
      <c r="I167" s="99"/>
      <c r="J167" s="25"/>
      <c r="K167" s="25"/>
      <c r="L167" s="84">
        <f>SUM(L165:L166)</f>
        <v>84856120682.839996</v>
      </c>
      <c r="M167" s="99"/>
      <c r="N167" s="25"/>
      <c r="O167" s="25"/>
      <c r="P167" s="84">
        <f>SUM(P165:P166)</f>
        <v>84886809728.619995</v>
      </c>
      <c r="Q167" s="99"/>
      <c r="R167" s="25"/>
      <c r="S167" s="25"/>
      <c r="T167" s="84">
        <f>SUM(T165:T166)</f>
        <v>84900579452.5</v>
      </c>
      <c r="U167" s="362"/>
      <c r="V167" s="25"/>
      <c r="W167" s="25"/>
      <c r="X167" s="84">
        <f>SUM(X165:X166)</f>
        <v>84915912375.660004</v>
      </c>
      <c r="Y167" s="99"/>
      <c r="Z167" s="25"/>
      <c r="AA167" s="25"/>
      <c r="AB167" s="84">
        <f>SUM(AB165:AB166)</f>
        <v>84931240464.389999</v>
      </c>
      <c r="AC167" s="99"/>
      <c r="AD167" s="25"/>
      <c r="AE167" s="25"/>
      <c r="AF167" s="84">
        <f>SUM(AF165:AF166)</f>
        <v>84931240464.389999</v>
      </c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6" customHeight="1">
      <c r="A168" s="232"/>
      <c r="B168" s="99"/>
      <c r="C168" s="99"/>
      <c r="D168" s="25"/>
      <c r="E168" s="25"/>
      <c r="F168" s="25"/>
      <c r="G168" s="25"/>
      <c r="H168" s="99"/>
      <c r="I168" s="99"/>
      <c r="J168" s="25"/>
      <c r="K168" s="25"/>
      <c r="L168" s="99"/>
      <c r="M168" s="99"/>
      <c r="N168" s="25"/>
      <c r="O168" s="25"/>
      <c r="P168" s="99"/>
      <c r="Q168" s="99"/>
      <c r="R168" s="25"/>
      <c r="S168" s="25"/>
      <c r="T168" s="99"/>
      <c r="U168" s="99"/>
      <c r="V168" s="25"/>
      <c r="W168" s="25"/>
      <c r="X168" s="99"/>
      <c r="Y168" s="99"/>
      <c r="Z168" s="25"/>
      <c r="AA168" s="25"/>
      <c r="AB168" s="99"/>
      <c r="AC168" s="99"/>
      <c r="AD168" s="25"/>
      <c r="AE168" s="25"/>
      <c r="AF168" s="99"/>
      <c r="AG168" s="99"/>
      <c r="AH168" s="25"/>
      <c r="AI168" s="25"/>
      <c r="AJ168" s="26"/>
      <c r="AK168" s="26"/>
      <c r="AL168" s="27"/>
      <c r="AM168" s="27"/>
      <c r="AN168" s="28"/>
      <c r="AO168" s="86"/>
    </row>
    <row r="169" spans="1:41" ht="25.5">
      <c r="A169" s="228" t="s">
        <v>51</v>
      </c>
      <c r="B169" s="89" t="s">
        <v>80</v>
      </c>
      <c r="C169" s="90" t="s">
        <v>81</v>
      </c>
      <c r="D169" s="89" t="s">
        <v>80</v>
      </c>
      <c r="E169" s="90" t="s">
        <v>81</v>
      </c>
      <c r="F169" s="353" t="s">
        <v>79</v>
      </c>
      <c r="G169" s="353" t="s">
        <v>4</v>
      </c>
      <c r="H169" s="89" t="s">
        <v>80</v>
      </c>
      <c r="I169" s="90" t="s">
        <v>81</v>
      </c>
      <c r="J169" s="357" t="s">
        <v>79</v>
      </c>
      <c r="K169" s="357" t="s">
        <v>4</v>
      </c>
      <c r="L169" s="89" t="s">
        <v>80</v>
      </c>
      <c r="M169" s="90" t="s">
        <v>81</v>
      </c>
      <c r="N169" s="358" t="s">
        <v>79</v>
      </c>
      <c r="O169" s="358" t="s">
        <v>4</v>
      </c>
      <c r="P169" s="89" t="s">
        <v>80</v>
      </c>
      <c r="Q169" s="90" t="s">
        <v>81</v>
      </c>
      <c r="R169" s="361" t="s">
        <v>79</v>
      </c>
      <c r="S169" s="361" t="s">
        <v>4</v>
      </c>
      <c r="T169" s="89" t="s">
        <v>80</v>
      </c>
      <c r="U169" s="90" t="s">
        <v>81</v>
      </c>
      <c r="V169" s="364" t="s">
        <v>79</v>
      </c>
      <c r="W169" s="364" t="s">
        <v>4</v>
      </c>
      <c r="X169" s="89" t="s">
        <v>80</v>
      </c>
      <c r="Y169" s="90" t="s">
        <v>81</v>
      </c>
      <c r="Z169" s="441" t="s">
        <v>79</v>
      </c>
      <c r="AA169" s="441" t="s">
        <v>4</v>
      </c>
      <c r="AB169" s="89" t="s">
        <v>80</v>
      </c>
      <c r="AC169" s="90" t="s">
        <v>81</v>
      </c>
      <c r="AD169" s="446" t="s">
        <v>79</v>
      </c>
      <c r="AE169" s="446" t="s">
        <v>4</v>
      </c>
      <c r="AF169" s="89" t="s">
        <v>80</v>
      </c>
      <c r="AG169" s="90" t="s">
        <v>81</v>
      </c>
      <c r="AH169" s="450" t="s">
        <v>79</v>
      </c>
      <c r="AI169" s="450" t="s">
        <v>4</v>
      </c>
      <c r="AJ169" s="359" t="s">
        <v>85</v>
      </c>
      <c r="AK169" s="359" t="s">
        <v>85</v>
      </c>
      <c r="AL169" s="359" t="s">
        <v>85</v>
      </c>
      <c r="AM169" s="359" t="s">
        <v>85</v>
      </c>
      <c r="AN169" s="17" t="s">
        <v>85</v>
      </c>
      <c r="AO169" s="18" t="s">
        <v>85</v>
      </c>
    </row>
    <row r="170" spans="1:41">
      <c r="A170" s="232" t="s">
        <v>35</v>
      </c>
      <c r="B170" s="82">
        <v>2848125000</v>
      </c>
      <c r="C170" s="81">
        <v>18.64</v>
      </c>
      <c r="D170" s="82">
        <v>2848125000</v>
      </c>
      <c r="E170" s="81">
        <v>18.73</v>
      </c>
      <c r="F170" s="25">
        <f t="shared" ref="F170:F181" si="189">((D170-B170)/B170)</f>
        <v>0</v>
      </c>
      <c r="G170" s="25">
        <f t="shared" ref="G170:G181" si="190">((E170-C170)/C170)</f>
        <v>4.8283261802575033E-3</v>
      </c>
      <c r="H170" s="82">
        <v>2668163778.8400002</v>
      </c>
      <c r="I170" s="81">
        <v>18.190000000000001</v>
      </c>
      <c r="J170" s="25">
        <f t="shared" ref="J170:J181" si="191">((H170-D170)/D170)</f>
        <v>-6.3185857769585199E-2</v>
      </c>
      <c r="K170" s="25">
        <f t="shared" ref="K170:K181" si="192">((I170-E170)/E170)</f>
        <v>-2.8830752802989811E-2</v>
      </c>
      <c r="L170" s="82">
        <v>2661055691.8400002</v>
      </c>
      <c r="M170" s="81">
        <v>18.079999999999998</v>
      </c>
      <c r="N170" s="25">
        <f t="shared" ref="N170:N181" si="193">((L170-H170)/H170)</f>
        <v>-2.6640369891724872E-3</v>
      </c>
      <c r="O170" s="25">
        <f t="shared" ref="O170:O181" si="194">((M170-I170)/I170)</f>
        <v>-6.0472787245741053E-3</v>
      </c>
      <c r="P170" s="82">
        <v>2703820000</v>
      </c>
      <c r="Q170" s="81">
        <v>18.16</v>
      </c>
      <c r="R170" s="25">
        <f t="shared" ref="R170:R181" si="195">((P170-L170)/L170)</f>
        <v>1.6070429600979246E-2</v>
      </c>
      <c r="S170" s="25">
        <f t="shared" ref="S170:S181" si="196">((Q170-M170)/M170)</f>
        <v>4.4247787610620492E-3</v>
      </c>
      <c r="T170" s="82">
        <v>2763061000</v>
      </c>
      <c r="U170" s="81">
        <v>18.29</v>
      </c>
      <c r="V170" s="25">
        <f t="shared" ref="V170:V181" si="197">((T170-P170)/P170)</f>
        <v>2.1910112359550562E-2</v>
      </c>
      <c r="W170" s="25">
        <f t="shared" ref="W170:W181" si="198">((U170-Q170)/Q170)</f>
        <v>7.1585903083699895E-3</v>
      </c>
      <c r="X170" s="428">
        <v>2526797793.4099998</v>
      </c>
      <c r="Y170" s="432">
        <v>18.16</v>
      </c>
      <c r="Z170" s="25">
        <f t="shared" ref="Z170:Z181" si="199">((X170-T170)/T170)</f>
        <v>-8.5507778000558129E-2</v>
      </c>
      <c r="AA170" s="25">
        <f t="shared" ref="AA170:AA181" si="200">((Y170-U170)/U170)</f>
        <v>-7.1077091306724445E-3</v>
      </c>
      <c r="AB170" s="428">
        <v>2597490000</v>
      </c>
      <c r="AC170" s="432">
        <v>18.079999999999998</v>
      </c>
      <c r="AD170" s="25">
        <f t="shared" ref="AD170:AD181" si="201">((AB170-X170)/X170)</f>
        <v>2.7976993954311875E-2</v>
      </c>
      <c r="AE170" s="25">
        <f t="shared" ref="AE170:AE181" si="202">((AC170-Y170)/Y170)</f>
        <v>-4.4052863436124367E-3</v>
      </c>
      <c r="AF170" s="428">
        <v>2518502000</v>
      </c>
      <c r="AG170" s="432">
        <v>17.97</v>
      </c>
      <c r="AH170" s="25">
        <f t="shared" ref="AH170:AH181" si="203">((AF170-AB170)/AB170)</f>
        <v>-3.0409356725146199E-2</v>
      </c>
      <c r="AI170" s="25">
        <f t="shared" ref="AI170:AI181" si="204">((AG170-AC170)/AC170)</f>
        <v>-6.0840707964601465E-3</v>
      </c>
      <c r="AJ170" s="26">
        <f t="shared" ref="AJ170" si="205">AVERAGE(F170,J170,N170,R170,V170,Z170,AD170,AH170)</f>
        <v>-1.4476186696202542E-2</v>
      </c>
      <c r="AK170" s="26">
        <f t="shared" ref="AK170" si="206">AVERAGE(G170,K170,O170,S170,W170,AA170,AE170,AI170)</f>
        <v>-4.5079253185774252E-3</v>
      </c>
      <c r="AL170" s="27">
        <f t="shared" ref="AL170" si="207">((AF170-D170)/D170)</f>
        <v>-0.11573333333333333</v>
      </c>
      <c r="AM170" s="27">
        <f t="shared" ref="AM170" si="208">((AG170-E170)/E170)</f>
        <v>-4.0576615056059882E-2</v>
      </c>
      <c r="AN170" s="28">
        <f t="shared" ref="AN170" si="209">STDEV(F170,J170,N170,R170,V170,Z170,AD170,AH170)</f>
        <v>4.1542410106109165E-2</v>
      </c>
      <c r="AO170" s="86">
        <f t="shared" ref="AO170" si="210">STDEV(G170,K170,O170,S170,W170,AA170,AE170,AI170)</f>
        <v>1.1378485789537934E-2</v>
      </c>
    </row>
    <row r="171" spans="1:41">
      <c r="A171" s="232" t="s">
        <v>66</v>
      </c>
      <c r="B171" s="82">
        <v>325480017.25999999</v>
      </c>
      <c r="C171" s="81">
        <v>3.83</v>
      </c>
      <c r="D171" s="82">
        <v>325480017.25999999</v>
      </c>
      <c r="E171" s="81">
        <v>3.93</v>
      </c>
      <c r="F171" s="25">
        <f t="shared" si="189"/>
        <v>0</v>
      </c>
      <c r="G171" s="25">
        <f t="shared" si="190"/>
        <v>2.6109660574412556E-2</v>
      </c>
      <c r="H171" s="82">
        <v>319611232.13999999</v>
      </c>
      <c r="I171" s="81">
        <v>3.9</v>
      </c>
      <c r="J171" s="25">
        <f t="shared" si="191"/>
        <v>-1.8031168762387955E-2</v>
      </c>
      <c r="K171" s="25">
        <f t="shared" si="192"/>
        <v>-7.633587786259605E-3</v>
      </c>
      <c r="L171" s="82">
        <v>321447531.31</v>
      </c>
      <c r="M171" s="81">
        <v>3.92</v>
      </c>
      <c r="N171" s="25">
        <f t="shared" si="193"/>
        <v>5.7454150084301752E-3</v>
      </c>
      <c r="O171" s="25">
        <f t="shared" si="194"/>
        <v>5.1282051282051325E-3</v>
      </c>
      <c r="P171" s="82">
        <v>325480017.25999999</v>
      </c>
      <c r="Q171" s="81">
        <v>3.9</v>
      </c>
      <c r="R171" s="25">
        <f t="shared" si="195"/>
        <v>1.2544771874795047E-2</v>
      </c>
      <c r="S171" s="25">
        <f t="shared" si="196"/>
        <v>-5.1020408163265354E-3</v>
      </c>
      <c r="T171" s="82">
        <v>331444310.76999998</v>
      </c>
      <c r="U171" s="81">
        <v>3.94</v>
      </c>
      <c r="V171" s="25">
        <f t="shared" si="197"/>
        <v>1.8324607329842903E-2</v>
      </c>
      <c r="W171" s="25">
        <f t="shared" si="198"/>
        <v>1.0256410256410265E-2</v>
      </c>
      <c r="X171" s="82">
        <v>331444310.76999998</v>
      </c>
      <c r="Y171" s="432">
        <v>3.92</v>
      </c>
      <c r="Z171" s="25">
        <f t="shared" si="199"/>
        <v>0</v>
      </c>
      <c r="AA171" s="25">
        <f t="shared" si="200"/>
        <v>-5.0761421319797002E-3</v>
      </c>
      <c r="AB171" s="82">
        <v>318663681.81999999</v>
      </c>
      <c r="AC171" s="432">
        <v>3.79</v>
      </c>
      <c r="AD171" s="25">
        <f t="shared" si="201"/>
        <v>-3.8560411311053949E-2</v>
      </c>
      <c r="AE171" s="25">
        <f t="shared" si="202"/>
        <v>-3.3163265306122423E-2</v>
      </c>
      <c r="AF171" s="82">
        <v>302474885.14999998</v>
      </c>
      <c r="AG171" s="432">
        <v>3.84</v>
      </c>
      <c r="AH171" s="25">
        <f t="shared" si="203"/>
        <v>-5.0802139037433205E-2</v>
      </c>
      <c r="AI171" s="25">
        <f t="shared" si="204"/>
        <v>1.319261213720312E-2</v>
      </c>
      <c r="AJ171" s="26">
        <f t="shared" ref="AJ171:AJ183" si="211">AVERAGE(F171,J171,N171,R171,V171,Z171,AD171,AH171)</f>
        <v>-8.8473656122258736E-3</v>
      </c>
      <c r="AK171" s="26">
        <f t="shared" ref="AK171:AK183" si="212">AVERAGE(G171,K171,O171,S171,W171,AA171,AE171,AI171)</f>
        <v>4.6398150694285057E-4</v>
      </c>
      <c r="AL171" s="27">
        <f t="shared" ref="AL171:AL183" si="213">((AF171-D171)/D171)</f>
        <v>-7.0680628272251356E-2</v>
      </c>
      <c r="AM171" s="27">
        <f t="shared" ref="AM171:AM183" si="214">((AG171-E171)/E171)</f>
        <v>-2.2900763358778702E-2</v>
      </c>
      <c r="AN171" s="28">
        <f t="shared" ref="AN171:AN183" si="215">STDEV(F171,J171,N171,R171,V171,Z171,AD171,AH171)</f>
        <v>2.4764176317488385E-2</v>
      </c>
      <c r="AO171" s="86">
        <f t="shared" ref="AO171:AO183" si="216">STDEV(G171,K171,O171,S171,W171,AA171,AE171,AI171)</f>
        <v>1.7709567496850379E-2</v>
      </c>
    </row>
    <row r="172" spans="1:41">
      <c r="A172" s="232" t="s">
        <v>56</v>
      </c>
      <c r="B172" s="82">
        <v>156398605.44</v>
      </c>
      <c r="C172" s="81">
        <v>5.78</v>
      </c>
      <c r="D172" s="82">
        <v>156398605.44</v>
      </c>
      <c r="E172" s="81">
        <v>5.95</v>
      </c>
      <c r="F172" s="25">
        <f t="shared" si="189"/>
        <v>0</v>
      </c>
      <c r="G172" s="25">
        <f t="shared" si="190"/>
        <v>2.9411764705882339E-2</v>
      </c>
      <c r="H172" s="82">
        <v>133773778.25</v>
      </c>
      <c r="I172" s="81">
        <v>6.13</v>
      </c>
      <c r="J172" s="25">
        <f t="shared" si="191"/>
        <v>-0.14466131028693652</v>
      </c>
      <c r="K172" s="25">
        <f t="shared" si="192"/>
        <v>3.0252100840336086E-2</v>
      </c>
      <c r="L172" s="82">
        <v>132547044.76000001</v>
      </c>
      <c r="M172" s="81">
        <v>6.07</v>
      </c>
      <c r="N172" s="25">
        <f t="shared" si="193"/>
        <v>-9.1702088858359246E-3</v>
      </c>
      <c r="O172" s="25">
        <f t="shared" si="194"/>
        <v>-9.7879282218596431E-3</v>
      </c>
      <c r="P172" s="82">
        <v>156141793.28</v>
      </c>
      <c r="Q172" s="81">
        <v>5.97</v>
      </c>
      <c r="R172" s="25">
        <f t="shared" si="195"/>
        <v>0.17801037030076744</v>
      </c>
      <c r="S172" s="25">
        <f t="shared" si="196"/>
        <v>-1.6474464579901239E-2</v>
      </c>
      <c r="T172" s="82">
        <v>154344108.16</v>
      </c>
      <c r="U172" s="81">
        <v>6.08</v>
      </c>
      <c r="V172" s="25">
        <f t="shared" si="197"/>
        <v>-1.1513157894736873E-2</v>
      </c>
      <c r="W172" s="25">
        <f t="shared" si="198"/>
        <v>1.8425460636515966E-2</v>
      </c>
      <c r="X172" s="428">
        <v>156141793.28</v>
      </c>
      <c r="Y172" s="432">
        <v>6.13</v>
      </c>
      <c r="Z172" s="25">
        <f t="shared" si="199"/>
        <v>1.1647254575707186E-2</v>
      </c>
      <c r="AA172" s="25">
        <f t="shared" si="200"/>
        <v>8.2236842105262858E-3</v>
      </c>
      <c r="AB172" s="428">
        <v>156141793.28</v>
      </c>
      <c r="AC172" s="432">
        <v>6.11</v>
      </c>
      <c r="AD172" s="25">
        <f t="shared" si="201"/>
        <v>0</v>
      </c>
      <c r="AE172" s="25">
        <f t="shared" si="202"/>
        <v>-3.2626427406198324E-3</v>
      </c>
      <c r="AF172" s="428">
        <v>156141793.28</v>
      </c>
      <c r="AG172" s="432">
        <v>6.09</v>
      </c>
      <c r="AH172" s="25">
        <f t="shared" si="203"/>
        <v>0</v>
      </c>
      <c r="AI172" s="25">
        <f t="shared" si="204"/>
        <v>-3.2733224222586681E-3</v>
      </c>
      <c r="AJ172" s="26">
        <f t="shared" si="211"/>
        <v>3.039118476120665E-3</v>
      </c>
      <c r="AK172" s="26">
        <f t="shared" si="212"/>
        <v>6.6893315535776618E-3</v>
      </c>
      <c r="AL172" s="27">
        <f t="shared" si="213"/>
        <v>-1.6420361247947227E-3</v>
      </c>
      <c r="AM172" s="27">
        <f t="shared" si="214"/>
        <v>2.3529411764705827E-2</v>
      </c>
      <c r="AN172" s="28">
        <f t="shared" si="215"/>
        <v>8.6926077604992963E-2</v>
      </c>
      <c r="AO172" s="86">
        <f t="shared" si="216"/>
        <v>1.780032839329684E-2</v>
      </c>
    </row>
    <row r="173" spans="1:41">
      <c r="A173" s="232" t="s">
        <v>57</v>
      </c>
      <c r="B173" s="82">
        <v>218846413.16999999</v>
      </c>
      <c r="C173" s="81">
        <v>20.72</v>
      </c>
      <c r="D173" s="82">
        <v>218846413.16999999</v>
      </c>
      <c r="E173" s="81">
        <v>19.54</v>
      </c>
      <c r="F173" s="25">
        <f t="shared" si="189"/>
        <v>0</v>
      </c>
      <c r="G173" s="25">
        <f t="shared" si="190"/>
        <v>-5.694980694980694E-2</v>
      </c>
      <c r="H173" s="82">
        <v>196224620.68000001</v>
      </c>
      <c r="I173" s="81">
        <v>18.53</v>
      </c>
      <c r="J173" s="25">
        <f t="shared" si="191"/>
        <v>-0.10336834934748217</v>
      </c>
      <c r="K173" s="25">
        <f t="shared" si="192"/>
        <v>-5.1688843398157526E-2</v>
      </c>
      <c r="L173" s="82">
        <v>196577718.03999999</v>
      </c>
      <c r="M173" s="81">
        <v>18.579999999999998</v>
      </c>
      <c r="N173" s="25">
        <f t="shared" si="193"/>
        <v>1.7994549245469562E-3</v>
      </c>
      <c r="O173" s="25">
        <f t="shared" si="194"/>
        <v>2.6983270372367596E-3</v>
      </c>
      <c r="P173" s="82">
        <v>194003818.88999999</v>
      </c>
      <c r="Q173" s="81">
        <v>17.809999999999999</v>
      </c>
      <c r="R173" s="25">
        <f t="shared" si="195"/>
        <v>-1.3093544760125175E-2</v>
      </c>
      <c r="S173" s="25">
        <f t="shared" si="196"/>
        <v>-4.1442411194833134E-2</v>
      </c>
      <c r="T173" s="82">
        <v>188951087.84999999</v>
      </c>
      <c r="U173" s="81">
        <v>18.05</v>
      </c>
      <c r="V173" s="25">
        <f t="shared" si="197"/>
        <v>-2.6044492674986396E-2</v>
      </c>
      <c r="W173" s="25">
        <f t="shared" si="198"/>
        <v>1.3475575519371253E-2</v>
      </c>
      <c r="X173" s="82">
        <v>188951087.84999999</v>
      </c>
      <c r="Y173" s="432">
        <v>18.04</v>
      </c>
      <c r="Z173" s="25">
        <f t="shared" si="199"/>
        <v>0</v>
      </c>
      <c r="AA173" s="25">
        <f t="shared" si="200"/>
        <v>-5.5401662049870152E-4</v>
      </c>
      <c r="AB173" s="82">
        <v>188951087.84999999</v>
      </c>
      <c r="AC173" s="432">
        <v>18.02</v>
      </c>
      <c r="AD173" s="25">
        <f t="shared" si="201"/>
        <v>0</v>
      </c>
      <c r="AE173" s="25">
        <f t="shared" si="202"/>
        <v>-1.1086474501108411E-3</v>
      </c>
      <c r="AF173" s="82">
        <v>188951087.84999999</v>
      </c>
      <c r="AG173" s="432">
        <v>17.600000000000001</v>
      </c>
      <c r="AH173" s="25">
        <f t="shared" si="203"/>
        <v>0</v>
      </c>
      <c r="AI173" s="25">
        <f t="shared" si="204"/>
        <v>-2.3307436182019876E-2</v>
      </c>
      <c r="AJ173" s="26">
        <f t="shared" si="211"/>
        <v>-1.7588366482255847E-2</v>
      </c>
      <c r="AK173" s="26">
        <f t="shared" si="212"/>
        <v>-1.9859657404852373E-2</v>
      </c>
      <c r="AL173" s="27">
        <f t="shared" si="213"/>
        <v>-0.13660413660413659</v>
      </c>
      <c r="AM173" s="27">
        <f t="shared" si="214"/>
        <v>-9.9283520982599682E-2</v>
      </c>
      <c r="AN173" s="28">
        <f t="shared" si="215"/>
        <v>3.5982545597668968E-2</v>
      </c>
      <c r="AO173" s="86">
        <f t="shared" si="216"/>
        <v>2.7283923237314826E-2</v>
      </c>
    </row>
    <row r="174" spans="1:41">
      <c r="A174" s="232" t="s">
        <v>100</v>
      </c>
      <c r="B174" s="82">
        <v>697031082</v>
      </c>
      <c r="C174" s="81">
        <v>153.69999999999999</v>
      </c>
      <c r="D174" s="82">
        <v>672142143.87</v>
      </c>
      <c r="E174" s="81">
        <v>151.12</v>
      </c>
      <c r="F174" s="25">
        <f t="shared" si="189"/>
        <v>-3.5707070707070701E-2</v>
      </c>
      <c r="G174" s="25">
        <f t="shared" si="190"/>
        <v>-1.6785946649316749E-2</v>
      </c>
      <c r="H174" s="82">
        <v>524439964.27999997</v>
      </c>
      <c r="I174" s="81">
        <v>147.97</v>
      </c>
      <c r="J174" s="25">
        <f t="shared" si="191"/>
        <v>-0.21974842812202433</v>
      </c>
      <c r="K174" s="25">
        <f t="shared" si="192"/>
        <v>-2.084436209634731E-2</v>
      </c>
      <c r="L174" s="82">
        <v>523201583.82999998</v>
      </c>
      <c r="M174" s="81">
        <v>149.62</v>
      </c>
      <c r="N174" s="25">
        <f t="shared" si="193"/>
        <v>-2.3613388268381723E-3</v>
      </c>
      <c r="O174" s="25">
        <f t="shared" si="194"/>
        <v>1.11509089680341E-2</v>
      </c>
      <c r="P174" s="82">
        <v>642219092.37</v>
      </c>
      <c r="Q174" s="81">
        <v>143.22</v>
      </c>
      <c r="R174" s="25">
        <f t="shared" si="195"/>
        <v>0.22747925889053022</v>
      </c>
      <c r="S174" s="25">
        <f t="shared" si="196"/>
        <v>-4.2775030076193057E-2</v>
      </c>
      <c r="T174" s="82">
        <v>636938553.87</v>
      </c>
      <c r="U174" s="81">
        <v>143.49</v>
      </c>
      <c r="V174" s="25">
        <f t="shared" si="197"/>
        <v>-8.2223318533135997E-3</v>
      </c>
      <c r="W174" s="25">
        <f t="shared" si="198"/>
        <v>1.885211562630989E-3</v>
      </c>
      <c r="X174" s="428">
        <v>612296040.87</v>
      </c>
      <c r="Y174" s="432">
        <v>142.44</v>
      </c>
      <c r="Z174" s="25">
        <f t="shared" si="199"/>
        <v>-3.8688995744210468E-2</v>
      </c>
      <c r="AA174" s="25">
        <f t="shared" si="200"/>
        <v>-7.3175831068367919E-3</v>
      </c>
      <c r="AB174" s="428">
        <v>612296040.87</v>
      </c>
      <c r="AC174" s="432">
        <v>141.53</v>
      </c>
      <c r="AD174" s="25">
        <f t="shared" si="201"/>
        <v>0</v>
      </c>
      <c r="AE174" s="25">
        <f t="shared" si="202"/>
        <v>-6.388654872226879E-3</v>
      </c>
      <c r="AF174" s="428">
        <v>612296040.87</v>
      </c>
      <c r="AG174" s="432">
        <v>139.86000000000001</v>
      </c>
      <c r="AH174" s="25">
        <f t="shared" si="203"/>
        <v>0</v>
      </c>
      <c r="AI174" s="25">
        <f t="shared" si="204"/>
        <v>-1.1799618455451053E-2</v>
      </c>
      <c r="AJ174" s="26">
        <f t="shared" si="211"/>
        <v>-9.6561132953658819E-3</v>
      </c>
      <c r="AK174" s="26">
        <f t="shared" si="212"/>
        <v>-1.1609384340713343E-2</v>
      </c>
      <c r="AL174" s="27">
        <f t="shared" si="213"/>
        <v>-8.903786728120254E-2</v>
      </c>
      <c r="AM174" s="27">
        <f t="shared" si="214"/>
        <v>-7.4510322922180988E-2</v>
      </c>
      <c r="AN174" s="28">
        <f t="shared" si="215"/>
        <v>0.120792192656904</v>
      </c>
      <c r="AO174" s="86">
        <f t="shared" si="216"/>
        <v>1.6165332919194451E-2</v>
      </c>
    </row>
    <row r="175" spans="1:41">
      <c r="A175" s="232" t="s">
        <v>37</v>
      </c>
      <c r="B175" s="82">
        <v>582024800</v>
      </c>
      <c r="C175" s="81">
        <v>10600</v>
      </c>
      <c r="D175" s="82">
        <v>658896000</v>
      </c>
      <c r="E175" s="81">
        <v>12000</v>
      </c>
      <c r="F175" s="25">
        <f t="shared" si="189"/>
        <v>0.13207547169811321</v>
      </c>
      <c r="G175" s="25">
        <f t="shared" si="190"/>
        <v>0.13207547169811321</v>
      </c>
      <c r="H175" s="82">
        <v>658896000</v>
      </c>
      <c r="I175" s="81">
        <v>12000</v>
      </c>
      <c r="J175" s="25">
        <f t="shared" si="191"/>
        <v>0</v>
      </c>
      <c r="K175" s="25">
        <f t="shared" si="192"/>
        <v>0</v>
      </c>
      <c r="L175" s="82">
        <v>524371400</v>
      </c>
      <c r="M175" s="81">
        <v>9550</v>
      </c>
      <c r="N175" s="25">
        <f t="shared" si="193"/>
        <v>-0.20416666666666666</v>
      </c>
      <c r="O175" s="25">
        <f t="shared" si="194"/>
        <v>-0.20416666666666666</v>
      </c>
      <c r="P175" s="82">
        <v>818129200</v>
      </c>
      <c r="Q175" s="81">
        <v>14900</v>
      </c>
      <c r="R175" s="25">
        <f t="shared" si="195"/>
        <v>0.56020942408376961</v>
      </c>
      <c r="S175" s="25">
        <f t="shared" si="196"/>
        <v>0.56020942408376961</v>
      </c>
      <c r="T175" s="82">
        <v>536511558.80000001</v>
      </c>
      <c r="U175" s="81">
        <v>9771.1</v>
      </c>
      <c r="V175" s="25">
        <f t="shared" si="197"/>
        <v>-0.34422147651006713</v>
      </c>
      <c r="W175" s="25">
        <f t="shared" si="198"/>
        <v>-0.34422147651006707</v>
      </c>
      <c r="X175" s="428">
        <v>854368000</v>
      </c>
      <c r="Y175" s="432">
        <v>16000</v>
      </c>
      <c r="Z175" s="25">
        <f t="shared" si="199"/>
        <v>0.59245031348614441</v>
      </c>
      <c r="AA175" s="25">
        <f t="shared" si="200"/>
        <v>0.63748196211276109</v>
      </c>
      <c r="AB175" s="428">
        <v>587380669.89999998</v>
      </c>
      <c r="AC175" s="432">
        <v>11000.05</v>
      </c>
      <c r="AD175" s="25">
        <f t="shared" si="201"/>
        <v>-0.31249687500000001</v>
      </c>
      <c r="AE175" s="25">
        <f t="shared" si="202"/>
        <v>-0.31249687500000006</v>
      </c>
      <c r="AF175" s="428">
        <v>614137873.72000003</v>
      </c>
      <c r="AG175" s="432">
        <v>11501.14</v>
      </c>
      <c r="AH175" s="25">
        <f t="shared" si="203"/>
        <v>4.5553429302594171E-2</v>
      </c>
      <c r="AI175" s="25">
        <f t="shared" si="204"/>
        <v>4.5553429302594095E-2</v>
      </c>
      <c r="AJ175" s="26">
        <f t="shared" si="211"/>
        <v>5.8675452549235944E-2</v>
      </c>
      <c r="AK175" s="26">
        <f t="shared" si="212"/>
        <v>6.4304408627563037E-2</v>
      </c>
      <c r="AL175" s="27">
        <f t="shared" si="213"/>
        <v>-6.7928969488356236E-2</v>
      </c>
      <c r="AM175" s="27">
        <f t="shared" si="214"/>
        <v>-4.1571666666666715E-2</v>
      </c>
      <c r="AN175" s="28">
        <f t="shared" si="215"/>
        <v>0.36147224703308989</v>
      </c>
      <c r="AO175" s="86">
        <f t="shared" si="216"/>
        <v>0.37119174671372429</v>
      </c>
    </row>
    <row r="176" spans="1:41">
      <c r="A176" s="232" t="s">
        <v>52</v>
      </c>
      <c r="B176" s="82">
        <v>489641725.25999999</v>
      </c>
      <c r="C176" s="81">
        <v>14.66</v>
      </c>
      <c r="D176" s="82">
        <v>489666658.18000001</v>
      </c>
      <c r="E176" s="81">
        <v>14.66</v>
      </c>
      <c r="F176" s="25">
        <f t="shared" si="189"/>
        <v>5.0920742072741648E-5</v>
      </c>
      <c r="G176" s="25">
        <f t="shared" si="190"/>
        <v>0</v>
      </c>
      <c r="H176" s="82">
        <v>489666658.18000001</v>
      </c>
      <c r="I176" s="81">
        <v>14.66</v>
      </c>
      <c r="J176" s="25">
        <f t="shared" si="191"/>
        <v>0</v>
      </c>
      <c r="K176" s="25">
        <f t="shared" si="192"/>
        <v>0</v>
      </c>
      <c r="L176" s="82">
        <v>477607996.81</v>
      </c>
      <c r="M176" s="81">
        <v>14.3</v>
      </c>
      <c r="N176" s="25">
        <f t="shared" si="193"/>
        <v>-2.4626265988417117E-2</v>
      </c>
      <c r="O176" s="25">
        <f t="shared" si="194"/>
        <v>-2.4556616643929021E-2</v>
      </c>
      <c r="P176" s="82">
        <v>473657486.13</v>
      </c>
      <c r="Q176" s="81">
        <v>14.18</v>
      </c>
      <c r="R176" s="25">
        <f t="shared" si="195"/>
        <v>-8.2714500309583015E-3</v>
      </c>
      <c r="S176" s="25">
        <f t="shared" si="196"/>
        <v>-8.391608391608461E-3</v>
      </c>
      <c r="T176" s="82">
        <v>477072389.06</v>
      </c>
      <c r="U176" s="81">
        <v>14.28</v>
      </c>
      <c r="V176" s="25">
        <f t="shared" si="197"/>
        <v>7.2096462739380269E-3</v>
      </c>
      <c r="W176" s="25">
        <f t="shared" si="198"/>
        <v>7.0521861777150668E-3</v>
      </c>
      <c r="X176" s="428">
        <v>475250505.14999998</v>
      </c>
      <c r="Y176" s="432">
        <v>14.23</v>
      </c>
      <c r="Z176" s="25">
        <f t="shared" si="199"/>
        <v>-3.8188835736014336E-3</v>
      </c>
      <c r="AA176" s="25">
        <f t="shared" si="200"/>
        <v>-3.5014005602240152E-3</v>
      </c>
      <c r="AB176" s="428">
        <v>474994409.94</v>
      </c>
      <c r="AC176" s="432">
        <v>14.22</v>
      </c>
      <c r="AD176" s="25">
        <f t="shared" si="201"/>
        <v>-5.3886362502476252E-4</v>
      </c>
      <c r="AE176" s="25">
        <f t="shared" si="202"/>
        <v>-7.0274068868585995E-4</v>
      </c>
      <c r="AF176" s="428">
        <v>469783747.16000003</v>
      </c>
      <c r="AG176" s="432">
        <v>14.07</v>
      </c>
      <c r="AH176" s="25">
        <f t="shared" si="203"/>
        <v>-1.0969945479270309E-2</v>
      </c>
      <c r="AI176" s="25">
        <f t="shared" si="204"/>
        <v>-1.0548523206751079E-2</v>
      </c>
      <c r="AJ176" s="26">
        <f t="shared" si="211"/>
        <v>-5.1206052101576451E-3</v>
      </c>
      <c r="AK176" s="26">
        <f t="shared" si="212"/>
        <v>-5.0810879141854207E-3</v>
      </c>
      <c r="AL176" s="27">
        <f t="shared" si="213"/>
        <v>-4.0604992575767905E-2</v>
      </c>
      <c r="AM176" s="27">
        <f t="shared" si="214"/>
        <v>-4.0245566166439282E-2</v>
      </c>
      <c r="AN176" s="28">
        <f t="shared" si="215"/>
        <v>9.6532794005168687E-3</v>
      </c>
      <c r="AO176" s="86">
        <f t="shared" si="216"/>
        <v>9.5667967422206797E-3</v>
      </c>
    </row>
    <row r="177" spans="1:41">
      <c r="A177" s="232" t="s">
        <v>45</v>
      </c>
      <c r="B177" s="82">
        <v>465492039.31</v>
      </c>
      <c r="C177" s="81">
        <v>70</v>
      </c>
      <c r="D177" s="82">
        <v>461311480.37</v>
      </c>
      <c r="E177" s="81">
        <v>68</v>
      </c>
      <c r="F177" s="25">
        <f t="shared" si="189"/>
        <v>-8.9809461536589329E-3</v>
      </c>
      <c r="G177" s="25">
        <f t="shared" si="190"/>
        <v>-2.8571428571428571E-2</v>
      </c>
      <c r="H177" s="82">
        <v>447605230.70999998</v>
      </c>
      <c r="I177" s="81">
        <v>60</v>
      </c>
      <c r="J177" s="25">
        <f t="shared" si="191"/>
        <v>-2.9711486150326837E-2</v>
      </c>
      <c r="K177" s="25">
        <f t="shared" si="192"/>
        <v>-0.11764705882352941</v>
      </c>
      <c r="L177" s="82">
        <v>444241322.75999999</v>
      </c>
      <c r="M177" s="81">
        <v>66</v>
      </c>
      <c r="N177" s="25">
        <f t="shared" si="193"/>
        <v>-7.5153454857176108E-3</v>
      </c>
      <c r="O177" s="25">
        <f t="shared" si="194"/>
        <v>0.1</v>
      </c>
      <c r="P177" s="82">
        <v>433211229.06</v>
      </c>
      <c r="Q177" s="81">
        <v>59.4</v>
      </c>
      <c r="R177" s="25">
        <f t="shared" si="195"/>
        <v>-2.4829058295324235E-2</v>
      </c>
      <c r="S177" s="25">
        <f t="shared" si="196"/>
        <v>-0.10000000000000002</v>
      </c>
      <c r="T177" s="82">
        <v>436262405.88</v>
      </c>
      <c r="U177" s="81">
        <v>59.4</v>
      </c>
      <c r="V177" s="25">
        <f t="shared" si="197"/>
        <v>7.0431618926881578E-3</v>
      </c>
      <c r="W177" s="25">
        <f t="shared" si="198"/>
        <v>0</v>
      </c>
      <c r="X177" s="428">
        <v>433272032.31</v>
      </c>
      <c r="Y177" s="432">
        <v>65.5</v>
      </c>
      <c r="Z177" s="25">
        <f t="shared" si="199"/>
        <v>-6.8545295897500195E-3</v>
      </c>
      <c r="AA177" s="25">
        <f t="shared" si="200"/>
        <v>0.10269360269360273</v>
      </c>
      <c r="AB177" s="428">
        <v>432708782.13999999</v>
      </c>
      <c r="AC177" s="432">
        <v>72</v>
      </c>
      <c r="AD177" s="25">
        <f t="shared" si="201"/>
        <v>-1.2999919865518096E-3</v>
      </c>
      <c r="AE177" s="25">
        <f t="shared" si="202"/>
        <v>9.9236641221374045E-2</v>
      </c>
      <c r="AF177" s="428">
        <v>428365547.47000003</v>
      </c>
      <c r="AG177" s="432">
        <v>72</v>
      </c>
      <c r="AH177" s="25">
        <f t="shared" si="203"/>
        <v>-1.0037315740438873E-2</v>
      </c>
      <c r="AI177" s="25">
        <f t="shared" si="204"/>
        <v>0</v>
      </c>
      <c r="AJ177" s="26">
        <f t="shared" si="211"/>
        <v>-1.0273188938635021E-2</v>
      </c>
      <c r="AK177" s="26">
        <f t="shared" si="212"/>
        <v>6.9639695650023439E-3</v>
      </c>
      <c r="AL177" s="27">
        <f t="shared" si="213"/>
        <v>-7.1417977444600614E-2</v>
      </c>
      <c r="AM177" s="27">
        <f t="shared" si="214"/>
        <v>5.8823529411764705E-2</v>
      </c>
      <c r="AN177" s="28">
        <f t="shared" si="215"/>
        <v>1.1899060351310338E-2</v>
      </c>
      <c r="AO177" s="86">
        <f t="shared" si="216"/>
        <v>8.8368602212318001E-2</v>
      </c>
    </row>
    <row r="178" spans="1:41">
      <c r="A178" s="232" t="s">
        <v>102</v>
      </c>
      <c r="B178" s="82">
        <v>634453703.38999999</v>
      </c>
      <c r="C178" s="81">
        <v>55</v>
      </c>
      <c r="D178" s="82">
        <v>638521855.08000004</v>
      </c>
      <c r="E178" s="81">
        <v>55</v>
      </c>
      <c r="F178" s="25">
        <f t="shared" si="189"/>
        <v>6.4120544466258018E-3</v>
      </c>
      <c r="G178" s="25">
        <f t="shared" si="190"/>
        <v>0</v>
      </c>
      <c r="H178" s="82">
        <v>626927080.74000001</v>
      </c>
      <c r="I178" s="81">
        <v>55</v>
      </c>
      <c r="J178" s="25">
        <f t="shared" si="191"/>
        <v>-1.815877443779482E-2</v>
      </c>
      <c r="K178" s="25">
        <f t="shared" si="192"/>
        <v>0</v>
      </c>
      <c r="L178" s="82">
        <v>620032077.62</v>
      </c>
      <c r="M178" s="81">
        <v>55</v>
      </c>
      <c r="N178" s="25">
        <f t="shared" si="193"/>
        <v>-1.0998094247039727E-2</v>
      </c>
      <c r="O178" s="25">
        <f t="shared" si="194"/>
        <v>0</v>
      </c>
      <c r="P178" s="82">
        <v>592220611.90999997</v>
      </c>
      <c r="Q178" s="81">
        <v>58</v>
      </c>
      <c r="R178" s="25">
        <f t="shared" si="195"/>
        <v>-4.4854882051836187E-2</v>
      </c>
      <c r="S178" s="25">
        <f t="shared" si="196"/>
        <v>5.4545454545454543E-2</v>
      </c>
      <c r="T178" s="82">
        <v>598110127.64999998</v>
      </c>
      <c r="U178" s="81">
        <v>58</v>
      </c>
      <c r="V178" s="25">
        <f t="shared" si="197"/>
        <v>9.9448003354787682E-3</v>
      </c>
      <c r="W178" s="25">
        <f t="shared" si="198"/>
        <v>0</v>
      </c>
      <c r="X178" s="428">
        <v>594610355.37</v>
      </c>
      <c r="Y178" s="432">
        <v>58</v>
      </c>
      <c r="Z178" s="25">
        <f t="shared" si="199"/>
        <v>-5.8513844160284073E-3</v>
      </c>
      <c r="AA178" s="25">
        <f t="shared" si="200"/>
        <v>0</v>
      </c>
      <c r="AB178" s="428">
        <v>586675535.85000002</v>
      </c>
      <c r="AC178" s="432">
        <v>58</v>
      </c>
      <c r="AD178" s="25">
        <f t="shared" si="201"/>
        <v>-1.3344570016885242E-2</v>
      </c>
      <c r="AE178" s="25">
        <f t="shared" si="202"/>
        <v>0</v>
      </c>
      <c r="AF178" s="428">
        <v>586793682.23000002</v>
      </c>
      <c r="AG178" s="432">
        <v>58</v>
      </c>
      <c r="AH178" s="25">
        <f t="shared" si="203"/>
        <v>2.0138283050923509E-4</v>
      </c>
      <c r="AI178" s="25">
        <f t="shared" si="204"/>
        <v>0</v>
      </c>
      <c r="AJ178" s="26">
        <f t="shared" si="211"/>
        <v>-9.5811834446213242E-3</v>
      </c>
      <c r="AK178" s="26">
        <f t="shared" si="212"/>
        <v>6.8181818181818179E-3</v>
      </c>
      <c r="AL178" s="27">
        <f t="shared" si="213"/>
        <v>-8.1012376379065415E-2</v>
      </c>
      <c r="AM178" s="27">
        <f t="shared" si="214"/>
        <v>5.4545454545454543E-2</v>
      </c>
      <c r="AN178" s="28">
        <f t="shared" si="215"/>
        <v>1.7240472731092787E-2</v>
      </c>
      <c r="AO178" s="86">
        <f t="shared" si="216"/>
        <v>1.9284730395996749E-2</v>
      </c>
    </row>
    <row r="179" spans="1:41">
      <c r="A179" s="232" t="s">
        <v>154</v>
      </c>
      <c r="B179" s="82">
        <v>581500147.67584324</v>
      </c>
      <c r="C179" s="81">
        <v>135.63725153677908</v>
      </c>
      <c r="D179" s="82">
        <v>559973890.29999995</v>
      </c>
      <c r="E179" s="81">
        <v>122.05</v>
      </c>
      <c r="F179" s="25">
        <f t="shared" si="189"/>
        <v>-3.7018489955471308E-2</v>
      </c>
      <c r="G179" s="25">
        <f t="shared" si="190"/>
        <v>-0.10017345075069434</v>
      </c>
      <c r="H179" s="82">
        <v>554227643.09000003</v>
      </c>
      <c r="I179" s="81">
        <v>126.33</v>
      </c>
      <c r="J179" s="25">
        <f t="shared" si="191"/>
        <v>-1.0261634175338834E-2</v>
      </c>
      <c r="K179" s="25">
        <f t="shared" si="192"/>
        <v>3.5067595247849255E-2</v>
      </c>
      <c r="L179" s="82">
        <v>529482213.30000001</v>
      </c>
      <c r="M179" s="81">
        <v>121.9</v>
      </c>
      <c r="N179" s="25">
        <f t="shared" si="193"/>
        <v>-4.4648494347983389E-2</v>
      </c>
      <c r="O179" s="25">
        <f t="shared" si="194"/>
        <v>-3.5066888308398582E-2</v>
      </c>
      <c r="P179" s="82">
        <v>530701536.63</v>
      </c>
      <c r="Q179" s="81">
        <v>122.18292543570853</v>
      </c>
      <c r="R179" s="25">
        <f t="shared" si="195"/>
        <v>2.3028598494377098E-3</v>
      </c>
      <c r="S179" s="25">
        <f t="shared" si="196"/>
        <v>2.3209633774283877E-3</v>
      </c>
      <c r="T179" s="82">
        <v>528200941.32918262</v>
      </c>
      <c r="U179" s="81">
        <v>123.64771299182689</v>
      </c>
      <c r="V179" s="25">
        <f t="shared" si="197"/>
        <v>-4.7118674588665478E-3</v>
      </c>
      <c r="W179" s="25">
        <f t="shared" si="198"/>
        <v>1.198847998519338E-2</v>
      </c>
      <c r="X179" s="428">
        <v>529075114.68000001</v>
      </c>
      <c r="Y179" s="432">
        <v>123.9</v>
      </c>
      <c r="Z179" s="25">
        <f t="shared" si="199"/>
        <v>1.6550015011665504E-3</v>
      </c>
      <c r="AA179" s="25">
        <f t="shared" si="200"/>
        <v>2.0403693854797698E-3</v>
      </c>
      <c r="AB179" s="428">
        <v>518267046.44999993</v>
      </c>
      <c r="AC179" s="432">
        <v>119.32014422700585</v>
      </c>
      <c r="AD179" s="25">
        <f t="shared" si="201"/>
        <v>-2.0428230189085933E-2</v>
      </c>
      <c r="AE179" s="25">
        <f t="shared" si="202"/>
        <v>-3.6964130532640437E-2</v>
      </c>
      <c r="AF179" s="428">
        <v>504583716.69560552</v>
      </c>
      <c r="AG179" s="432">
        <v>118.27396139058361</v>
      </c>
      <c r="AH179" s="25">
        <f t="shared" si="203"/>
        <v>-2.6402083343175703E-2</v>
      </c>
      <c r="AI179" s="25">
        <f t="shared" si="204"/>
        <v>-8.7678643300320731E-3</v>
      </c>
      <c r="AJ179" s="26">
        <f t="shared" si="211"/>
        <v>-1.7439117264914681E-2</v>
      </c>
      <c r="AK179" s="26">
        <f t="shared" si="212"/>
        <v>-1.6194365740726829E-2</v>
      </c>
      <c r="AL179" s="27">
        <f t="shared" si="213"/>
        <v>-9.8915636182107969E-2</v>
      </c>
      <c r="AM179" s="27">
        <f t="shared" si="214"/>
        <v>-3.0938456447491922E-2</v>
      </c>
      <c r="AN179" s="28">
        <f t="shared" si="215"/>
        <v>1.7650583867968687E-2</v>
      </c>
      <c r="AO179" s="86">
        <f t="shared" si="216"/>
        <v>4.1391129648366047E-2</v>
      </c>
    </row>
    <row r="180" spans="1:41">
      <c r="A180" s="232" t="s">
        <v>202</v>
      </c>
      <c r="B180" s="82">
        <v>207392952.97</v>
      </c>
      <c r="C180" s="81">
        <v>19.98</v>
      </c>
      <c r="D180" s="82">
        <v>211440331.49000001</v>
      </c>
      <c r="E180" s="81">
        <v>20.83</v>
      </c>
      <c r="F180" s="25">
        <f t="shared" si="189"/>
        <v>1.9515506491609075E-2</v>
      </c>
      <c r="G180" s="25">
        <f t="shared" si="190"/>
        <v>4.2542542542542437E-2</v>
      </c>
      <c r="H180" s="82">
        <v>209227839.66999999</v>
      </c>
      <c r="I180" s="81">
        <v>20.9</v>
      </c>
      <c r="J180" s="25">
        <f t="shared" si="191"/>
        <v>-1.0463906315359999E-2</v>
      </c>
      <c r="K180" s="25">
        <f t="shared" si="192"/>
        <v>3.3605376860297788E-3</v>
      </c>
      <c r="L180" s="82">
        <v>206946231.44999999</v>
      </c>
      <c r="M180" s="81">
        <v>20.67</v>
      </c>
      <c r="N180" s="25">
        <f t="shared" si="193"/>
        <v>-1.090489785488688E-2</v>
      </c>
      <c r="O180" s="25">
        <f t="shared" si="194"/>
        <v>-1.1004784688995066E-2</v>
      </c>
      <c r="P180" s="82">
        <v>205020302.93000001</v>
      </c>
      <c r="Q180" s="81">
        <v>20.46</v>
      </c>
      <c r="R180" s="25">
        <f t="shared" si="195"/>
        <v>-9.306419868125514E-3</v>
      </c>
      <c r="S180" s="25">
        <f t="shared" si="196"/>
        <v>-1.0159651669085671E-2</v>
      </c>
      <c r="T180" s="82">
        <v>208485651.71000001</v>
      </c>
      <c r="U180" s="81">
        <v>20.82</v>
      </c>
      <c r="V180" s="25">
        <f t="shared" si="197"/>
        <v>1.6902466392234205E-2</v>
      </c>
      <c r="W180" s="25">
        <f t="shared" si="198"/>
        <v>1.7595307917888534E-2</v>
      </c>
      <c r="X180" s="428">
        <v>193787908.40000001</v>
      </c>
      <c r="Y180" s="432">
        <v>20.81</v>
      </c>
      <c r="Z180" s="25">
        <f t="shared" si="199"/>
        <v>-7.0497625085702842E-2</v>
      </c>
      <c r="AA180" s="25">
        <f t="shared" si="200"/>
        <v>-4.8030739673398477E-4</v>
      </c>
      <c r="AB180" s="428">
        <v>209697059.80000001</v>
      </c>
      <c r="AC180" s="432">
        <v>20.68</v>
      </c>
      <c r="AD180" s="25">
        <f t="shared" si="201"/>
        <v>8.2095686626441788E-2</v>
      </c>
      <c r="AE180" s="25">
        <f t="shared" si="202"/>
        <v>-6.2469966362325331E-3</v>
      </c>
      <c r="AF180" s="428">
        <v>208500432.77000001</v>
      </c>
      <c r="AG180" s="432">
        <v>20.83</v>
      </c>
      <c r="AH180" s="25">
        <f t="shared" si="203"/>
        <v>-5.7064559280959508E-3</v>
      </c>
      <c r="AI180" s="25">
        <f t="shared" si="204"/>
        <v>7.2533849129593122E-3</v>
      </c>
      <c r="AJ180" s="26">
        <f t="shared" si="211"/>
        <v>1.4542943072642345E-3</v>
      </c>
      <c r="AK180" s="26">
        <f t="shared" si="212"/>
        <v>5.3575040835466001E-3</v>
      </c>
      <c r="AL180" s="27">
        <f t="shared" si="213"/>
        <v>-1.3904153002801361E-2</v>
      </c>
      <c r="AM180" s="27">
        <f t="shared" si="214"/>
        <v>0</v>
      </c>
      <c r="AN180" s="28">
        <f t="shared" si="215"/>
        <v>4.260588275331078E-2</v>
      </c>
      <c r="AO180" s="86">
        <f t="shared" si="216"/>
        <v>1.7797769776652681E-2</v>
      </c>
    </row>
    <row r="181" spans="1:41">
      <c r="A181" s="232" t="s">
        <v>203</v>
      </c>
      <c r="B181" s="82">
        <v>191206565.94999999</v>
      </c>
      <c r="C181" s="81">
        <v>23.05</v>
      </c>
      <c r="D181" s="82">
        <v>191026426.59999999</v>
      </c>
      <c r="E181" s="81">
        <v>23.22</v>
      </c>
      <c r="F181" s="25">
        <f t="shared" si="189"/>
        <v>-9.4211905906568089E-4</v>
      </c>
      <c r="G181" s="25">
        <f t="shared" si="190"/>
        <v>7.3752711496745402E-3</v>
      </c>
      <c r="H181" s="82">
        <v>188927022.65000001</v>
      </c>
      <c r="I181" s="81">
        <v>23.15</v>
      </c>
      <c r="J181" s="25">
        <f t="shared" si="191"/>
        <v>-1.0990123133047123E-2</v>
      </c>
      <c r="K181" s="25">
        <f t="shared" si="192"/>
        <v>-3.0146425495262827E-3</v>
      </c>
      <c r="L181" s="82">
        <v>184990305.00999999</v>
      </c>
      <c r="M181" s="81">
        <v>22.64</v>
      </c>
      <c r="N181" s="25">
        <f t="shared" si="193"/>
        <v>-2.0837239611260105E-2</v>
      </c>
      <c r="O181" s="25">
        <f t="shared" si="194"/>
        <v>-2.2030237580993435E-2</v>
      </c>
      <c r="P181" s="82">
        <v>181338290.91999999</v>
      </c>
      <c r="Q181" s="81">
        <v>22.12</v>
      </c>
      <c r="R181" s="25">
        <f t="shared" si="195"/>
        <v>-1.9741651270873829E-2</v>
      </c>
      <c r="S181" s="25">
        <f t="shared" si="196"/>
        <v>-2.2968197879858637E-2</v>
      </c>
      <c r="T181" s="82">
        <v>181933702.13</v>
      </c>
      <c r="U181" s="81">
        <v>22.16</v>
      </c>
      <c r="V181" s="25">
        <f t="shared" si="197"/>
        <v>3.2834279344933423E-3</v>
      </c>
      <c r="W181" s="25">
        <f t="shared" si="198"/>
        <v>1.8083182640144279E-3</v>
      </c>
      <c r="X181" s="428">
        <v>177152966.36000001</v>
      </c>
      <c r="Y181" s="432">
        <v>22.06</v>
      </c>
      <c r="Z181" s="25">
        <f t="shared" si="199"/>
        <v>-2.6277351112131635E-2</v>
      </c>
      <c r="AA181" s="25">
        <f t="shared" si="200"/>
        <v>-4.512635379061436E-3</v>
      </c>
      <c r="AB181" s="428">
        <v>179403652.34</v>
      </c>
      <c r="AC181" s="432">
        <v>21.84</v>
      </c>
      <c r="AD181" s="25">
        <f t="shared" si="201"/>
        <v>1.2704760333655805E-2</v>
      </c>
      <c r="AE181" s="25">
        <f t="shared" si="202"/>
        <v>-9.9728014505892516E-3</v>
      </c>
      <c r="AF181" s="428">
        <v>182150016.05000001</v>
      </c>
      <c r="AG181" s="432">
        <v>21.63</v>
      </c>
      <c r="AH181" s="25">
        <f t="shared" si="203"/>
        <v>1.5308293193469599E-2</v>
      </c>
      <c r="AI181" s="25">
        <f t="shared" si="204"/>
        <v>-9.6153846153846541E-3</v>
      </c>
      <c r="AJ181" s="26">
        <f t="shared" si="211"/>
        <v>-5.9365003405949524E-3</v>
      </c>
      <c r="AK181" s="26">
        <f t="shared" si="212"/>
        <v>-7.8662887552155905E-3</v>
      </c>
      <c r="AL181" s="27">
        <f t="shared" si="213"/>
        <v>-4.6466924540167168E-2</v>
      </c>
      <c r="AM181" s="27">
        <f t="shared" si="214"/>
        <v>-6.847545219638243E-2</v>
      </c>
      <c r="AN181" s="28">
        <f t="shared" si="215"/>
        <v>1.5859617677214489E-2</v>
      </c>
      <c r="AO181" s="86">
        <f t="shared" si="216"/>
        <v>1.066951912690352E-2</v>
      </c>
    </row>
    <row r="182" spans="1:41" ht="15.75" thickBot="1">
      <c r="A182" s="233" t="s">
        <v>38</v>
      </c>
      <c r="B182" s="84">
        <f>SUM(B170:B181)</f>
        <v>7397593052.4258451</v>
      </c>
      <c r="C182" s="99"/>
      <c r="D182" s="84">
        <f>SUM(D170:D181)</f>
        <v>7431828821.7600002</v>
      </c>
      <c r="E182" s="99"/>
      <c r="F182" s="25">
        <f>((D182-B182)/B182)</f>
        <v>4.627960620641111E-3</v>
      </c>
      <c r="G182" s="239"/>
      <c r="H182" s="84">
        <f>SUM(H170:H181)</f>
        <v>7017690849.2299995</v>
      </c>
      <c r="I182" s="99"/>
      <c r="J182" s="25">
        <f>((H182-D182)/D182)</f>
        <v>-5.572490734951089E-2</v>
      </c>
      <c r="K182" s="239"/>
      <c r="L182" s="84">
        <f>SUM(L170:L181)</f>
        <v>6822501116.7300014</v>
      </c>
      <c r="M182" s="99"/>
      <c r="N182" s="25">
        <f>((L182-H182)/H182)</f>
        <v>-2.7813954289738319E-2</v>
      </c>
      <c r="O182" s="239"/>
      <c r="P182" s="84">
        <f>SUM(P170:P181)</f>
        <v>7255943379.3800011</v>
      </c>
      <c r="Q182" s="362"/>
      <c r="R182" s="25">
        <f>((P182-L182)/L182)</f>
        <v>6.3531284969249938E-2</v>
      </c>
      <c r="S182" s="239"/>
      <c r="T182" s="84">
        <f>SUM(T170:T181)</f>
        <v>7041315837.2091827</v>
      </c>
      <c r="U182" s="362"/>
      <c r="V182" s="25">
        <f>((T182-P182)/P182)</f>
        <v>-2.9579550300895211E-2</v>
      </c>
      <c r="W182" s="239"/>
      <c r="X182" s="84">
        <f>SUM(X170:X181)</f>
        <v>7073147908.4499998</v>
      </c>
      <c r="Y182" s="362"/>
      <c r="Z182" s="25">
        <f>((X182-T182)/T182)</f>
        <v>4.5207560599119035E-3</v>
      </c>
      <c r="AA182" s="239"/>
      <c r="AB182" s="84">
        <f>SUM(AB170:AB181)</f>
        <v>6862669760.2400007</v>
      </c>
      <c r="AC182" s="362"/>
      <c r="AD182" s="25">
        <f>((AB182-X182)/X182)</f>
        <v>-2.9757351455714572E-2</v>
      </c>
      <c r="AE182" s="239"/>
      <c r="AF182" s="84">
        <f>SUM(AF170:AF181)</f>
        <v>6772680823.2456055</v>
      </c>
      <c r="AG182" s="362"/>
      <c r="AH182" s="25">
        <f>((AF182-AB182)/AB182)</f>
        <v>-1.3112817626131579E-2</v>
      </c>
      <c r="AI182" s="239"/>
      <c r="AJ182" s="26">
        <f t="shared" si="211"/>
        <v>-1.0413572421523451E-2</v>
      </c>
      <c r="AK182" s="26"/>
      <c r="AL182" s="27">
        <f t="shared" si="213"/>
        <v>-8.869257006895051E-2</v>
      </c>
      <c r="AM182" s="27"/>
      <c r="AN182" s="28">
        <f t="shared" si="215"/>
        <v>3.5900291682417304E-2</v>
      </c>
      <c r="AO182" s="86"/>
    </row>
    <row r="183" spans="1:41" ht="15.75" thickBot="1">
      <c r="A183" s="65" t="s">
        <v>48</v>
      </c>
      <c r="B183" s="255">
        <f>SUM(B162,B167,B182)</f>
        <v>1462279863121.3267</v>
      </c>
      <c r="C183" s="99"/>
      <c r="D183" s="255">
        <f>SUM(D162,D167,D182)</f>
        <v>1454787076481.9651</v>
      </c>
      <c r="F183" s="239">
        <f>((D183-B183)/B183)</f>
        <v>-5.124044191764876E-3</v>
      </c>
      <c r="G183" s="360"/>
      <c r="H183" s="255">
        <f>SUM(H162,H167,H182)</f>
        <v>1450298712711.387</v>
      </c>
      <c r="J183" s="239">
        <f>((H183-D183)/D183)</f>
        <v>-3.0852375877795796E-3</v>
      </c>
      <c r="K183" s="360"/>
      <c r="L183" s="255">
        <f>SUM(L162,L167,L182)</f>
        <v>1447417105475.0261</v>
      </c>
      <c r="N183" s="239">
        <f>((L183-H183)/H183)</f>
        <v>-1.9869060153639446E-3</v>
      </c>
      <c r="O183" s="360"/>
      <c r="P183" s="255">
        <f>SUM(P162,P167,P182)</f>
        <v>1447492958004.0537</v>
      </c>
      <c r="Q183" s="363"/>
      <c r="R183" s="239">
        <f>((P183-L183)/L183)</f>
        <v>5.2405439137527628E-5</v>
      </c>
      <c r="S183" s="360"/>
      <c r="T183" s="255">
        <f>SUM(T162,T167,T182)</f>
        <v>1447666275667.9993</v>
      </c>
      <c r="U183" s="362"/>
      <c r="V183" s="239">
        <f>((T183-P183)/P183)</f>
        <v>1.1973644706675752E-4</v>
      </c>
      <c r="W183" s="360"/>
      <c r="X183" s="255">
        <f>SUM(X162,X167,X182)</f>
        <v>1481455207801.1301</v>
      </c>
      <c r="Y183" s="363"/>
      <c r="Z183" s="239">
        <f>((X183-T183)/T183)</f>
        <v>2.3340277176478103E-2</v>
      </c>
      <c r="AA183" s="360"/>
      <c r="AB183" s="255">
        <f>SUM(AB162,AB167,AB182)</f>
        <v>1478655291584.6785</v>
      </c>
      <c r="AC183" s="363"/>
      <c r="AD183" s="239">
        <f>((AB183-X183)/X183)</f>
        <v>-1.8899769643440476E-3</v>
      </c>
      <c r="AE183" s="360"/>
      <c r="AF183" s="255">
        <f>SUM(AF162,AF167,AF182)</f>
        <v>1494413273109.0051</v>
      </c>
      <c r="AG183" s="363"/>
      <c r="AH183" s="239">
        <f>((AF183-AB183)/AB183)</f>
        <v>1.0656967593467166E-2</v>
      </c>
      <c r="AI183" s="360"/>
      <c r="AJ183" s="26">
        <f t="shared" si="211"/>
        <v>2.7604027371121382E-3</v>
      </c>
      <c r="AK183" s="26"/>
      <c r="AL183" s="27">
        <f t="shared" si="213"/>
        <v>2.7238485457862317E-2</v>
      </c>
      <c r="AM183" s="27"/>
      <c r="AN183" s="28">
        <f t="shared" si="215"/>
        <v>9.5669992476611256E-3</v>
      </c>
      <c r="AO183" s="86"/>
    </row>
  </sheetData>
  <protectedRanges>
    <protectedRange password="CADF" sqref="B18" name="Fund Name_1_1_1_3_1_8"/>
    <protectedRange password="CADF" sqref="C18 E18" name="Fund Name_1_1_1_1_1_8"/>
    <protectedRange password="CADF" sqref="B45" name="Yield_2_1_2_3_8"/>
    <protectedRange password="CADF" sqref="B50" name="Yield_2_1_2_4_7"/>
    <protectedRange password="CADF" sqref="B76" name="Yield_2_1_2_1_8"/>
    <protectedRange password="CADF" sqref="C76" name="Fund Name_2_2_1_8"/>
    <protectedRange password="CADF" sqref="C75" name="BidOffer Prices_2_1_1_1_1_1_1_1_1_9"/>
    <protectedRange password="CADF" sqref="B138:B139" name="Fund Name_1_1_1_8"/>
    <protectedRange password="CADF" sqref="C138:C139" name="Fund Name_1_1_1_1_10"/>
    <protectedRange password="CADF" sqref="D18" name="Fund Name_1_1_1_3_1_3"/>
    <protectedRange password="CADF" sqref="D45" name="Yield_2_1_2_3"/>
    <protectedRange password="CADF" sqref="D50" name="Yield_2_1_2_4_8"/>
    <protectedRange password="CADF" sqref="D76" name="Yield_2_1_2_1"/>
    <protectedRange password="CADF" sqref="E76" name="Fund Name_2_2_1_1"/>
    <protectedRange password="CADF" sqref="E75" name="BidOffer Prices_2_1_1_1_1_1_1_1"/>
    <protectedRange password="CADF" sqref="D138:D139" name="Fund Name_1_1_1_3"/>
    <protectedRange password="CADF" sqref="E138:E139" name="Fund Name_1_1_1_1_2"/>
    <protectedRange password="CADF" sqref="H18" name="Fund Name_1_1_1_3_1_1_1"/>
    <protectedRange password="CADF" sqref="I18" name="Fund Name_1_1_1_1_1_1_1"/>
    <protectedRange password="CADF" sqref="H45" name="Yield_2_1_2_3_1_1"/>
    <protectedRange password="CADF" sqref="H50" name="Yield_2_1_2_4_1_1"/>
    <protectedRange password="CADF" sqref="H76" name="Yield_2_1_2_1_1_1"/>
    <protectedRange password="CADF" sqref="I76" name="Fund Name_2_2_1_1_1"/>
    <protectedRange password="CADF" sqref="I75" name="BidOffer Prices_2_1_1_1_1_1_1_1_1_1_1"/>
    <protectedRange password="CADF" sqref="H138:H139" name="Fund Name_1_1_1_2_1"/>
    <protectedRange password="CADF" sqref="I138:I139" name="Fund Name_1_1_1_1_2_1"/>
    <protectedRange password="CADF" sqref="L18" name="Fund Name_1_1_1_3_1_2_1"/>
    <protectedRange password="CADF" sqref="M18" name="Fund Name_1_1_1_1_1_2"/>
    <protectedRange password="CADF" sqref="L45" name="Yield_2_1_2_3_2_1"/>
    <protectedRange password="CADF" sqref="L50" name="Yield_2_1_2_4_2_1"/>
    <protectedRange password="CADF" sqref="L76" name="Yield_2_1_2_1_10"/>
    <protectedRange password="CADF" sqref="M76" name="Fund Name_2_2_1_10"/>
    <protectedRange password="CADF" sqref="M75" name="BidOffer Prices_2_1_1_1_1_1_1_1_1_4"/>
    <protectedRange password="CADF" sqref="L138:L139" name="Fund Name_1_1_1_3_3"/>
    <protectedRange password="CADF" sqref="M138:M139" name="Fund Name_1_1_1_1_3_2"/>
    <protectedRange password="CADF" sqref="P18" name="Fund Name_1_1_1_3_1_1_2"/>
    <protectedRange password="CADF" sqref="Q18" name="Fund Name_1_1_1_1_1_1_2"/>
    <protectedRange password="CADF" sqref="P45" name="Yield_2_1_2_3_1"/>
    <protectedRange password="CADF" sqref="P50" name="Yield_2_1_2_4_1"/>
    <protectedRange password="CADF" sqref="P76" name="Yield_2_1_2_1_1"/>
    <protectedRange password="CADF" sqref="Q76" name="Fund Name_2_2_1_1_2"/>
    <protectedRange password="CADF" sqref="Q75" name="BidOffer Prices_2_1_1_1_1_1_1_1_1_1_2"/>
    <protectedRange password="CADF" sqref="P138:P139" name="Fund Name_1_1_1_2_2"/>
    <protectedRange password="CADF" sqref="Q138:Q139" name="Fund Name_1_1_1_1_2_2"/>
    <protectedRange password="CADF" sqref="T18" name="Fund Name_1_1_1_3_1_1_3"/>
    <protectedRange password="CADF" sqref="U18" name="Fund Name_1_1_1_1_1_1_3"/>
    <protectedRange password="CADF" sqref="T45" name="Yield_2_1_2_3_1_2"/>
    <protectedRange password="CADF" sqref="T50" name="Yield_2_1_2_4_1_2"/>
    <protectedRange password="CADF" sqref="T76" name="Yield_2_1_2_1_1_2"/>
    <protectedRange password="CADF" sqref="U76" name="Fund Name_2_2_1_1_3"/>
    <protectedRange password="CADF" sqref="U75" name="BidOffer Prices_2_1_1_1_1_1_1_1_1_1_3"/>
    <protectedRange password="CADF" sqref="T138:T139" name="Fund Name_1_1_1_2_3"/>
    <protectedRange password="CADF" sqref="U138:U139" name="Fund Name_1_1_1_1_2_3"/>
    <protectedRange password="CADF" sqref="X18" name="Fund Name_1_1_1_3_1_1_4"/>
    <protectedRange password="CADF" sqref="Y18" name="Fund Name_1_1_1_1_1_1_4"/>
    <protectedRange password="CADF" sqref="X45" name="Yield_2_1_2_3_1_3"/>
    <protectedRange password="CADF" sqref="X50" name="Yield_2_1_2_4_1_3"/>
    <protectedRange password="CADF" sqref="X76" name="Yield_2_1_2_1_1_3"/>
    <protectedRange password="CADF" sqref="Y76" name="Fund Name_2_2_1_1_4"/>
    <protectedRange password="CADF" sqref="Y75" name="BidOffer Prices_2_1_1_1_1_1_1_1_1_1_4"/>
    <protectedRange password="CADF" sqref="X138:X139" name="Fund Name_1_1_1_2_4"/>
    <protectedRange password="CADF" sqref="Y138:Y139" name="Fund Name_1_1_1_1_2_4"/>
    <protectedRange password="CADF" sqref="AB18" name="Fund Name_1_1_1_3_1_1_5"/>
    <protectedRange password="CADF" sqref="AC18" name="Fund Name_1_1_1_1_1_1_5"/>
    <protectedRange password="CADF" sqref="AB45" name="Yield_2_1_2_3_1_4"/>
    <protectedRange password="CADF" sqref="AB50" name="Yield_2_1_2_4_1_4"/>
    <protectedRange password="CADF" sqref="AB76" name="Yield_2_1_2_1_1_4"/>
    <protectedRange password="CADF" sqref="AC76" name="Fund Name_2_2_1_1_5"/>
    <protectedRange password="CADF" sqref="AC75" name="BidOffer Prices_2_1_1_1_1_1_1_1_1_1_5"/>
    <protectedRange password="CADF" sqref="AB138:AB139" name="Fund Name_1_1_1_2_5"/>
    <protectedRange password="CADF" sqref="AC138:AC139" name="Fund Name_1_1_1_1_2_5"/>
    <protectedRange password="CADF" sqref="AF18" name="Fund Name_1_1_1_3_1_1"/>
    <protectedRange password="CADF" sqref="AG18" name="Fund Name_1_1_1_1_1_1"/>
    <protectedRange password="CADF" sqref="AF45" name="Yield_2_1_2_3_1_5"/>
    <protectedRange password="CADF" sqref="AF50" name="Yield_2_1_2_4_1_5"/>
    <protectedRange password="CADF" sqref="AF138:AF139" name="Fund Name_1_1_1_2"/>
    <protectedRange password="CADF" sqref="AG138:AG139" name="Fund Name_1_1_1_1_2_6"/>
    <protectedRange password="CADF" sqref="AF76" name="Yield_2_1_2_1_1_5"/>
    <protectedRange password="CADF" sqref="AG76" name="Fund Name_2_2_1_1_6"/>
    <protectedRange password="CADF" sqref="AG75" name="BidOffer Prices_2_1_1_1_1_1_1_1_1_1"/>
  </protectedRanges>
  <mergeCells count="23">
    <mergeCell ref="AQ2:AR2"/>
    <mergeCell ref="AQ123:AR123"/>
    <mergeCell ref="B2:C2"/>
    <mergeCell ref="D2:E2"/>
    <mergeCell ref="F2:G2"/>
    <mergeCell ref="L2:M2"/>
    <mergeCell ref="N2:O2"/>
    <mergeCell ref="P2:Q2"/>
    <mergeCell ref="R2:S2"/>
    <mergeCell ref="V2:W2"/>
    <mergeCell ref="T2:U2"/>
    <mergeCell ref="X2:Y2"/>
    <mergeCell ref="Z2:AA2"/>
    <mergeCell ref="AB2:AC2"/>
    <mergeCell ref="A1:AO1"/>
    <mergeCell ref="AN2:AO2"/>
    <mergeCell ref="AL2:AM2"/>
    <mergeCell ref="AJ2:AK2"/>
    <mergeCell ref="H2:I2"/>
    <mergeCell ref="J2:K2"/>
    <mergeCell ref="AD2:AE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2022-09-29T10:35:13Z</dcterms:modified>
</cp:coreProperties>
</file>