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Data!$A$1:$AO$185</definedName>
    <definedName name="_xlnm.Print_Area" localSheetId="4">'NAV Trend'!$B$1:$J$10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67" i="11" l="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L178" i="11"/>
  <c r="AN178" i="11"/>
  <c r="AJ179" i="11"/>
  <c r="AL179" i="11"/>
  <c r="AN179" i="11"/>
  <c r="AO166" i="11"/>
  <c r="AN166" i="11"/>
  <c r="AM166" i="11"/>
  <c r="AL166" i="11"/>
  <c r="AK166" i="11"/>
  <c r="AJ16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L84" i="11"/>
  <c r="AN84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L106" i="11"/>
  <c r="AN106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L113" i="11"/>
  <c r="AN113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L137" i="11"/>
  <c r="AN137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L143" i="11"/>
  <c r="AN143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51" i="11"/>
  <c r="AK151" i="11"/>
  <c r="AL151" i="11"/>
  <c r="AM151" i="11"/>
  <c r="AN151" i="11"/>
  <c r="AO151" i="11"/>
  <c r="AJ152" i="11"/>
  <c r="AK152" i="11"/>
  <c r="AL152" i="11"/>
  <c r="AM152" i="11"/>
  <c r="AN152" i="11"/>
  <c r="AO152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7" i="11"/>
  <c r="AL157" i="11"/>
  <c r="AN157" i="11"/>
  <c r="AJ158" i="11"/>
  <c r="AL158" i="11"/>
  <c r="AN158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O5" i="11"/>
  <c r="AN5" i="11"/>
  <c r="AM5" i="11"/>
  <c r="AL5" i="11"/>
  <c r="AK5" i="11"/>
  <c r="AJ5" i="11"/>
  <c r="AF178" i="11" l="1"/>
  <c r="AF163" i="11"/>
  <c r="AF157" i="11"/>
  <c r="AF143" i="11"/>
  <c r="AF137" i="11"/>
  <c r="AF113" i="11"/>
  <c r="AG94" i="11"/>
  <c r="AI94" i="11" s="1"/>
  <c r="AF94" i="11"/>
  <c r="AF106" i="11" s="1"/>
  <c r="AF84" i="11"/>
  <c r="AF52" i="11"/>
  <c r="AF20" i="11"/>
  <c r="AI177" i="1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2" i="11"/>
  <c r="AH162" i="11"/>
  <c r="AI161" i="11"/>
  <c r="AH161" i="11"/>
  <c r="AI156" i="11"/>
  <c r="AH156" i="11"/>
  <c r="AI155" i="11"/>
  <c r="AH155" i="11"/>
  <c r="AI154" i="11"/>
  <c r="AH154" i="11"/>
  <c r="AI153" i="11"/>
  <c r="AH153" i="11"/>
  <c r="AI152" i="11"/>
  <c r="AH152" i="11"/>
  <c r="AI151" i="11"/>
  <c r="AH151" i="11"/>
  <c r="AI148" i="11"/>
  <c r="AH148" i="11"/>
  <c r="AI147" i="11"/>
  <c r="AH147" i="11"/>
  <c r="AI142" i="11"/>
  <c r="AH142" i="11"/>
  <c r="AI141" i="11"/>
  <c r="AH141" i="11"/>
  <c r="AI140" i="11"/>
  <c r="AH140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2" i="11"/>
  <c r="AH112" i="11"/>
  <c r="AI111" i="11"/>
  <c r="AH111" i="11"/>
  <c r="AI110" i="11"/>
  <c r="AH110" i="11"/>
  <c r="AI109" i="11"/>
  <c r="AH109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5" i="11"/>
  <c r="AH95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J10" i="1"/>
  <c r="I10" i="1"/>
  <c r="H10" i="1"/>
  <c r="G10" i="1"/>
  <c r="F10" i="1"/>
  <c r="E10" i="1"/>
  <c r="D10" i="1"/>
  <c r="C10" i="1"/>
  <c r="AF158" i="11" l="1"/>
  <c r="AF179" i="11" s="1"/>
  <c r="L95" i="9"/>
  <c r="K95" i="9"/>
  <c r="I95" i="9"/>
  <c r="AB178" i="11" l="1"/>
  <c r="AH178" i="11" s="1"/>
  <c r="AB163" i="11"/>
  <c r="AB157" i="11"/>
  <c r="AH157" i="11" s="1"/>
  <c r="AB143" i="11"/>
  <c r="AH143" i="11" s="1"/>
  <c r="AB137" i="11"/>
  <c r="AH137" i="11" s="1"/>
  <c r="AB113" i="11"/>
  <c r="AH113" i="11" s="1"/>
  <c r="AB106" i="11"/>
  <c r="AB84" i="11"/>
  <c r="AH84" i="11" s="1"/>
  <c r="AB52" i="11"/>
  <c r="AH52" i="11" s="1"/>
  <c r="AB20" i="11"/>
  <c r="AH20" i="11" s="1"/>
  <c r="AB158" i="11" l="1"/>
  <c r="AH158" i="11" s="1"/>
  <c r="AE177" i="11"/>
  <c r="AD17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2" i="11"/>
  <c r="AD162" i="11"/>
  <c r="AE161" i="11"/>
  <c r="AD161" i="11"/>
  <c r="AE156" i="11"/>
  <c r="AD156" i="11"/>
  <c r="AE155" i="11"/>
  <c r="AD155" i="11"/>
  <c r="AE154" i="11"/>
  <c r="AD154" i="11"/>
  <c r="AE153" i="11"/>
  <c r="AD153" i="11"/>
  <c r="AE152" i="11"/>
  <c r="AD152" i="11"/>
  <c r="AE151" i="11"/>
  <c r="AD151" i="11"/>
  <c r="AE148" i="11"/>
  <c r="AD148" i="11"/>
  <c r="AE147" i="11"/>
  <c r="AD147" i="11"/>
  <c r="AE142" i="11"/>
  <c r="AD142" i="11"/>
  <c r="AE141" i="11"/>
  <c r="AD141" i="11"/>
  <c r="AE140" i="11"/>
  <c r="AD140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2" i="11"/>
  <c r="AD112" i="11"/>
  <c r="AE111" i="11"/>
  <c r="AD111" i="11"/>
  <c r="AE110" i="11"/>
  <c r="AD110" i="11"/>
  <c r="AE109" i="11"/>
  <c r="AD109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79" i="11" l="1"/>
  <c r="AH179" i="11" s="1"/>
  <c r="D184" i="9" l="1"/>
  <c r="D167" i="9"/>
  <c r="D159" i="9"/>
  <c r="D145" i="9"/>
  <c r="D139" i="9"/>
  <c r="D114" i="9"/>
  <c r="D107" i="9"/>
  <c r="D85" i="9"/>
  <c r="E76" i="9" s="1"/>
  <c r="D53" i="9"/>
  <c r="D21" i="9"/>
  <c r="D160" i="9" l="1"/>
  <c r="D185" i="9" s="1"/>
  <c r="X157" i="11"/>
  <c r="AD157" i="11" s="1"/>
  <c r="X20" i="11"/>
  <c r="AD20" i="11" s="1"/>
  <c r="X178" i="11"/>
  <c r="X163" i="11"/>
  <c r="X143" i="11"/>
  <c r="AD143" i="11" s="1"/>
  <c r="X137" i="11"/>
  <c r="AD137" i="11" s="1"/>
  <c r="X113" i="11"/>
  <c r="X106" i="11"/>
  <c r="X84" i="11"/>
  <c r="AD84" i="11" s="1"/>
  <c r="X52" i="11"/>
  <c r="AD52" i="11" s="1"/>
  <c r="AD178" i="11" l="1"/>
  <c r="AD113" i="11"/>
  <c r="X158" i="11"/>
  <c r="AA177" i="11"/>
  <c r="Z17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2" i="11"/>
  <c r="Z162" i="11"/>
  <c r="AA161" i="11"/>
  <c r="Z161" i="11"/>
  <c r="AA156" i="11"/>
  <c r="Z156" i="11"/>
  <c r="AA155" i="11"/>
  <c r="Z155" i="11"/>
  <c r="AA154" i="11"/>
  <c r="Z154" i="11"/>
  <c r="AA153" i="11"/>
  <c r="Z153" i="11"/>
  <c r="AA152" i="11"/>
  <c r="Z152" i="11"/>
  <c r="AA151" i="11"/>
  <c r="Z151" i="11"/>
  <c r="AA148" i="11"/>
  <c r="Z148" i="11"/>
  <c r="AA147" i="11"/>
  <c r="Z147" i="11"/>
  <c r="AA142" i="11"/>
  <c r="Z142" i="11"/>
  <c r="AA141" i="11"/>
  <c r="Z141" i="11"/>
  <c r="AA140" i="11"/>
  <c r="Z140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2" i="11"/>
  <c r="Z112" i="11"/>
  <c r="AA111" i="11"/>
  <c r="Z111" i="11"/>
  <c r="AA110" i="11"/>
  <c r="Z110" i="11"/>
  <c r="AA109" i="11"/>
  <c r="Z109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79" i="11" l="1"/>
  <c r="AD158" i="11"/>
  <c r="T178" i="11"/>
  <c r="Z178" i="11" s="1"/>
  <c r="T163" i="11"/>
  <c r="T157" i="11"/>
  <c r="Z157" i="11" s="1"/>
  <c r="W155" i="11"/>
  <c r="V155" i="11"/>
  <c r="S155" i="11"/>
  <c r="R155" i="11"/>
  <c r="O155" i="11"/>
  <c r="N155" i="11"/>
  <c r="K155" i="11"/>
  <c r="J155" i="11"/>
  <c r="G155" i="11"/>
  <c r="F155" i="11"/>
  <c r="T143" i="11"/>
  <c r="Z143" i="11" s="1"/>
  <c r="T137" i="11"/>
  <c r="Z137" i="11" s="1"/>
  <c r="T113" i="11"/>
  <c r="Z113" i="11" s="1"/>
  <c r="T106" i="11"/>
  <c r="T84" i="11"/>
  <c r="Z84" i="11" s="1"/>
  <c r="T52" i="11"/>
  <c r="Z52" i="11" s="1"/>
  <c r="T20" i="11"/>
  <c r="Z20" i="11" s="1"/>
  <c r="AD179" i="11" l="1"/>
  <c r="T158" i="11"/>
  <c r="Z158" i="11" s="1"/>
  <c r="W177" i="11"/>
  <c r="V17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2" i="11"/>
  <c r="V162" i="11"/>
  <c r="W161" i="11"/>
  <c r="V161" i="11"/>
  <c r="W156" i="11"/>
  <c r="V156" i="11"/>
  <c r="W154" i="11"/>
  <c r="V154" i="11"/>
  <c r="W153" i="11"/>
  <c r="V153" i="11"/>
  <c r="W152" i="11"/>
  <c r="V152" i="11"/>
  <c r="W151" i="11"/>
  <c r="V151" i="11"/>
  <c r="W148" i="11"/>
  <c r="V148" i="11"/>
  <c r="W147" i="11"/>
  <c r="V147" i="11"/>
  <c r="W142" i="11"/>
  <c r="V142" i="11"/>
  <c r="W141" i="11"/>
  <c r="V141" i="11"/>
  <c r="W140" i="11"/>
  <c r="V140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2" i="11"/>
  <c r="V112" i="11"/>
  <c r="W111" i="11"/>
  <c r="V111" i="11"/>
  <c r="W110" i="11"/>
  <c r="V110" i="11"/>
  <c r="W109" i="11"/>
  <c r="V109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79" i="11" l="1"/>
  <c r="Z179" i="11" s="1"/>
  <c r="P157" i="9"/>
  <c r="O157" i="9"/>
  <c r="N157" i="9"/>
  <c r="E157" i="9" l="1"/>
  <c r="P178" i="11" l="1"/>
  <c r="V178" i="11" s="1"/>
  <c r="P163" i="11"/>
  <c r="P157" i="11"/>
  <c r="V157" i="11" s="1"/>
  <c r="P143" i="11"/>
  <c r="V143" i="11" s="1"/>
  <c r="P137" i="11"/>
  <c r="V137" i="11" s="1"/>
  <c r="P113" i="11"/>
  <c r="V113" i="11" s="1"/>
  <c r="P106" i="11"/>
  <c r="P84" i="11"/>
  <c r="V84" i="11" s="1"/>
  <c r="P52" i="11"/>
  <c r="V52" i="11" s="1"/>
  <c r="P20" i="11"/>
  <c r="V20" i="11" s="1"/>
  <c r="L20" i="11"/>
  <c r="P158" i="11" l="1"/>
  <c r="V158" i="11" s="1"/>
  <c r="S177" i="11"/>
  <c r="R17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2" i="11"/>
  <c r="R162" i="11"/>
  <c r="S161" i="11"/>
  <c r="R161" i="11"/>
  <c r="S156" i="11"/>
  <c r="R156" i="11"/>
  <c r="S154" i="11"/>
  <c r="R154" i="11"/>
  <c r="S153" i="11"/>
  <c r="R153" i="11"/>
  <c r="S152" i="11"/>
  <c r="R152" i="11"/>
  <c r="S151" i="11"/>
  <c r="R151" i="11"/>
  <c r="S148" i="11"/>
  <c r="R148" i="11"/>
  <c r="S147" i="11"/>
  <c r="R147" i="11"/>
  <c r="S142" i="11"/>
  <c r="R142" i="11"/>
  <c r="S141" i="11"/>
  <c r="R141" i="11"/>
  <c r="S140" i="11"/>
  <c r="R140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2" i="11"/>
  <c r="R112" i="11"/>
  <c r="S111" i="11"/>
  <c r="R111" i="11"/>
  <c r="S110" i="11"/>
  <c r="R110" i="11"/>
  <c r="S109" i="11"/>
  <c r="R109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79" i="11" l="1"/>
  <c r="V179" i="11" s="1"/>
  <c r="O101" i="9" l="1"/>
  <c r="L178" i="11"/>
  <c r="R178" i="11" s="1"/>
  <c r="L163" i="11"/>
  <c r="L157" i="11"/>
  <c r="R157" i="11" s="1"/>
  <c r="L143" i="11"/>
  <c r="R143" i="11" s="1"/>
  <c r="L137" i="11"/>
  <c r="R137" i="11" s="1"/>
  <c r="L106" i="11"/>
  <c r="L84" i="11"/>
  <c r="R84" i="11" s="1"/>
  <c r="L52" i="11"/>
  <c r="R52" i="11" s="1"/>
  <c r="K10" i="1" l="1"/>
  <c r="L113" i="11" l="1"/>
  <c r="R113" i="11" s="1"/>
  <c r="L158" i="11" l="1"/>
  <c r="R158" i="11" s="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2" i="11"/>
  <c r="N162" i="11"/>
  <c r="O161" i="11"/>
  <c r="N161" i="11"/>
  <c r="O156" i="11"/>
  <c r="N156" i="11"/>
  <c r="O154" i="11"/>
  <c r="N154" i="11"/>
  <c r="O153" i="11"/>
  <c r="N153" i="11"/>
  <c r="O152" i="11"/>
  <c r="N152" i="11"/>
  <c r="O151" i="11"/>
  <c r="N151" i="11"/>
  <c r="O148" i="11"/>
  <c r="N148" i="11"/>
  <c r="O147" i="11"/>
  <c r="N147" i="11"/>
  <c r="O142" i="11"/>
  <c r="N142" i="11"/>
  <c r="O141" i="11"/>
  <c r="N141" i="11"/>
  <c r="O140" i="11"/>
  <c r="N140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2" i="11"/>
  <c r="N112" i="11"/>
  <c r="O111" i="11"/>
  <c r="N111" i="11"/>
  <c r="O110" i="11"/>
  <c r="N110" i="11"/>
  <c r="O109" i="11"/>
  <c r="N109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79" i="11" l="1"/>
  <c r="R179" i="11" s="1"/>
  <c r="N8" i="9" l="1"/>
  <c r="O8" i="9"/>
  <c r="P8" i="9"/>
  <c r="N9" i="9"/>
  <c r="O9" i="9"/>
  <c r="P9" i="9"/>
  <c r="N10" i="9"/>
  <c r="O10" i="9"/>
  <c r="P10" i="9"/>
  <c r="N11" i="9"/>
  <c r="O11" i="9"/>
  <c r="P11" i="9"/>
  <c r="N12" i="9"/>
  <c r="O12" i="9"/>
  <c r="P12" i="9"/>
  <c r="N13" i="9"/>
  <c r="O13" i="9"/>
  <c r="P13" i="9"/>
  <c r="P6" i="9"/>
  <c r="O6" i="9"/>
  <c r="N6" i="9"/>
  <c r="H178" i="11" l="1"/>
  <c r="N178" i="11" s="1"/>
  <c r="H163" i="11"/>
  <c r="H157" i="11"/>
  <c r="N157" i="11" s="1"/>
  <c r="H143" i="11"/>
  <c r="N143" i="11" s="1"/>
  <c r="H137" i="11"/>
  <c r="N137" i="11" s="1"/>
  <c r="H113" i="11"/>
  <c r="N113" i="11" s="1"/>
  <c r="H106" i="11"/>
  <c r="H84" i="11"/>
  <c r="N84" i="11" s="1"/>
  <c r="H52" i="11"/>
  <c r="N52" i="11" s="1"/>
  <c r="H20" i="11"/>
  <c r="N20" i="11" s="1"/>
  <c r="H158" i="11" l="1"/>
  <c r="N158" i="11" s="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2" i="11"/>
  <c r="J162" i="11"/>
  <c r="K161" i="11"/>
  <c r="J161" i="11"/>
  <c r="K156" i="11"/>
  <c r="J156" i="11"/>
  <c r="K154" i="11"/>
  <c r="J154" i="11"/>
  <c r="K153" i="11"/>
  <c r="J153" i="11"/>
  <c r="K152" i="11"/>
  <c r="J152" i="11"/>
  <c r="K151" i="11"/>
  <c r="J151" i="11"/>
  <c r="K148" i="11"/>
  <c r="J148" i="11"/>
  <c r="K147" i="11"/>
  <c r="J147" i="11"/>
  <c r="K142" i="11"/>
  <c r="J142" i="11"/>
  <c r="K141" i="11"/>
  <c r="J141" i="11"/>
  <c r="K140" i="11"/>
  <c r="J140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2" i="11"/>
  <c r="J112" i="11"/>
  <c r="K111" i="11"/>
  <c r="J111" i="11"/>
  <c r="K110" i="11"/>
  <c r="J110" i="11"/>
  <c r="K109" i="11"/>
  <c r="J109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5" i="11"/>
  <c r="J95" i="11"/>
  <c r="J93" i="11"/>
  <c r="K92" i="11"/>
  <c r="J92" i="11"/>
  <c r="K91" i="11"/>
  <c r="J91" i="11"/>
  <c r="K90" i="11"/>
  <c r="J90" i="11"/>
  <c r="K89" i="11"/>
  <c r="J89" i="11"/>
  <c r="K88" i="11"/>
  <c r="J88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79" i="11" l="1"/>
  <c r="N179" i="11" s="1"/>
  <c r="E8" i="9"/>
  <c r="E13" i="9"/>
  <c r="E10" i="9"/>
  <c r="E12" i="9"/>
  <c r="E9" i="9"/>
  <c r="E11" i="9"/>
  <c r="E6" i="9"/>
  <c r="D178" i="11"/>
  <c r="J178" i="11" s="1"/>
  <c r="D163" i="11"/>
  <c r="D157" i="11"/>
  <c r="J157" i="11" s="1"/>
  <c r="D143" i="11"/>
  <c r="J143" i="11" s="1"/>
  <c r="D137" i="11"/>
  <c r="J137" i="11" s="1"/>
  <c r="D113" i="11"/>
  <c r="J113" i="11" s="1"/>
  <c r="E105" i="11"/>
  <c r="K105" i="11" s="1"/>
  <c r="E104" i="11"/>
  <c r="K104" i="11" s="1"/>
  <c r="D105" i="11"/>
  <c r="J105" i="11" s="1"/>
  <c r="E94" i="11"/>
  <c r="K94" i="11" s="1"/>
  <c r="E93" i="11"/>
  <c r="K93" i="11" s="1"/>
  <c r="D94" i="11"/>
  <c r="J94" i="11" s="1"/>
  <c r="D84" i="11"/>
  <c r="J84" i="11" s="1"/>
  <c r="D52" i="11"/>
  <c r="J52" i="11" s="1"/>
  <c r="D20" i="11"/>
  <c r="J20" i="11" s="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2" i="11"/>
  <c r="F162" i="11"/>
  <c r="G161" i="11"/>
  <c r="F161" i="11"/>
  <c r="G156" i="11"/>
  <c r="F156" i="11"/>
  <c r="G154" i="11"/>
  <c r="F154" i="11"/>
  <c r="G153" i="11"/>
  <c r="F153" i="11"/>
  <c r="G152" i="11"/>
  <c r="F152" i="11"/>
  <c r="G151" i="11"/>
  <c r="F151" i="11"/>
  <c r="G148" i="11"/>
  <c r="F148" i="11"/>
  <c r="G147" i="11"/>
  <c r="F147" i="11"/>
  <c r="G142" i="11"/>
  <c r="F142" i="11"/>
  <c r="G141" i="11"/>
  <c r="F141" i="11"/>
  <c r="G140" i="11"/>
  <c r="F140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2" i="11"/>
  <c r="F112" i="11"/>
  <c r="G111" i="11"/>
  <c r="F111" i="11"/>
  <c r="G110" i="11"/>
  <c r="F110" i="11"/>
  <c r="G109" i="11"/>
  <c r="F109" i="11"/>
  <c r="F104" i="11"/>
  <c r="G103" i="11"/>
  <c r="F103" i="11"/>
  <c r="G102" i="11"/>
  <c r="F102" i="11"/>
  <c r="G101" i="11"/>
  <c r="F101" i="11"/>
  <c r="G100" i="11"/>
  <c r="F100" i="11"/>
  <c r="F99" i="11"/>
  <c r="G98" i="11"/>
  <c r="F98" i="11"/>
  <c r="G95" i="11"/>
  <c r="F95" i="11"/>
  <c r="F93" i="11"/>
  <c r="G92" i="11"/>
  <c r="F92" i="11"/>
  <c r="G91" i="11"/>
  <c r="F91" i="11"/>
  <c r="G90" i="11"/>
  <c r="F90" i="11"/>
  <c r="G89" i="11"/>
  <c r="F89" i="11"/>
  <c r="G88" i="11"/>
  <c r="F88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G105" i="11" l="1"/>
  <c r="D106" i="11"/>
  <c r="D158" i="11" s="1"/>
  <c r="J158" i="11" s="1"/>
  <c r="F105" i="11"/>
  <c r="O79" i="9"/>
  <c r="D179" i="11" l="1"/>
  <c r="J179" i="11" s="1"/>
  <c r="B178" i="11" l="1"/>
  <c r="B163" i="11"/>
  <c r="B157" i="11"/>
  <c r="B143" i="11"/>
  <c r="B137" i="11"/>
  <c r="B113" i="11"/>
  <c r="C104" i="11"/>
  <c r="C99" i="11"/>
  <c r="C94" i="11"/>
  <c r="C93" i="11"/>
  <c r="B94" i="11"/>
  <c r="B84" i="11"/>
  <c r="B52" i="11"/>
  <c r="B20" i="11"/>
  <c r="I159" i="9"/>
  <c r="J157" i="9" s="1"/>
  <c r="G99" i="11" l="1"/>
  <c r="F52" i="11"/>
  <c r="F113" i="11"/>
  <c r="G104" i="11"/>
  <c r="F137" i="11"/>
  <c r="F20" i="11"/>
  <c r="F84" i="11"/>
  <c r="F143" i="11"/>
  <c r="F94" i="11"/>
  <c r="F157" i="11"/>
  <c r="G93" i="11"/>
  <c r="G94" i="11"/>
  <c r="F178" i="11"/>
  <c r="B106" i="11"/>
  <c r="B158" i="11" l="1"/>
  <c r="B179" i="11" s="1"/>
  <c r="F179" i="11" l="1"/>
  <c r="F158" i="11"/>
  <c r="P158" i="9"/>
  <c r="O158" i="9"/>
  <c r="N158" i="9"/>
  <c r="E158" i="9"/>
  <c r="I85" i="9" l="1"/>
  <c r="J84" i="9" s="1"/>
  <c r="P105" i="9" l="1"/>
  <c r="N105" i="9"/>
  <c r="O105" i="9"/>
  <c r="N79" i="9" l="1"/>
  <c r="N80" i="9"/>
  <c r="P84" i="9" l="1"/>
  <c r="O84" i="9"/>
  <c r="N84" i="9"/>
  <c r="E84" i="9"/>
  <c r="I145" i="9" l="1"/>
  <c r="P72" i="9" l="1"/>
  <c r="E105" i="9" l="1"/>
  <c r="E14" i="9" l="1"/>
  <c r="E7" i="9"/>
  <c r="E15" i="9"/>
  <c r="E16" i="9"/>
  <c r="E17" i="9"/>
  <c r="E18" i="9"/>
  <c r="E19" i="9"/>
  <c r="E20" i="9"/>
  <c r="N31" i="9" l="1"/>
  <c r="E117" i="9" l="1"/>
  <c r="E125" i="9"/>
  <c r="E133" i="9"/>
  <c r="E126" i="9"/>
  <c r="E134" i="9"/>
  <c r="E119" i="9"/>
  <c r="E127" i="9"/>
  <c r="E135" i="9"/>
  <c r="E120" i="9"/>
  <c r="E128" i="9"/>
  <c r="E136" i="9"/>
  <c r="E121" i="9"/>
  <c r="E129" i="9"/>
  <c r="E137" i="9"/>
  <c r="E122" i="9"/>
  <c r="E130" i="9"/>
  <c r="E138" i="9"/>
  <c r="E123" i="9"/>
  <c r="E131" i="9"/>
  <c r="E124" i="9"/>
  <c r="E132" i="9"/>
  <c r="E118" i="9"/>
  <c r="I184" i="9" l="1"/>
  <c r="J183" i="9" s="1"/>
  <c r="P82" i="9" l="1"/>
  <c r="O82" i="9"/>
  <c r="N82" i="9"/>
  <c r="E82" i="9" l="1"/>
  <c r="E75" i="9" l="1"/>
  <c r="N138" i="9" l="1"/>
  <c r="N133" i="9" l="1"/>
  <c r="N134" i="9"/>
  <c r="N32" i="9"/>
  <c r="N33" i="9"/>
  <c r="N93" i="9" l="1"/>
  <c r="N94" i="9"/>
  <c r="N42" i="9" l="1"/>
  <c r="P81" i="9" l="1"/>
  <c r="O81" i="9"/>
  <c r="N81" i="9"/>
  <c r="N154" i="9" l="1"/>
  <c r="O154" i="9"/>
  <c r="P154" i="9"/>
  <c r="E81" i="9" l="1"/>
  <c r="N132" i="9" l="1"/>
  <c r="AT135" i="11" l="1"/>
  <c r="AT130" i="11"/>
  <c r="AQ130" i="11"/>
  <c r="AS130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Q119" i="11"/>
  <c r="AQ135" i="11" s="1"/>
  <c r="AS135" i="11" s="1"/>
  <c r="AT118" i="11"/>
  <c r="AQ118" i="11"/>
  <c r="AS118" i="11" s="1"/>
  <c r="AT114" i="11"/>
  <c r="AS114" i="11"/>
  <c r="AT113" i="11"/>
  <c r="AS113" i="11"/>
  <c r="AT112" i="11"/>
  <c r="AS112" i="11"/>
  <c r="AT111" i="11"/>
  <c r="AS111" i="11"/>
  <c r="AT110" i="11"/>
  <c r="AS110" i="11"/>
  <c r="AT109" i="11"/>
  <c r="AS109" i="11"/>
  <c r="AT108" i="11"/>
  <c r="AQ108" i="11"/>
  <c r="AS108" i="11" s="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8" i="11"/>
  <c r="AS88" i="11"/>
  <c r="AT84" i="11"/>
  <c r="AS84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P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67" i="9"/>
  <c r="I167" i="9"/>
  <c r="J165" i="9" s="1"/>
  <c r="P166" i="9"/>
  <c r="O166" i="9"/>
  <c r="N166" i="9"/>
  <c r="E166" i="9"/>
  <c r="P165" i="9"/>
  <c r="O165" i="9"/>
  <c r="N165" i="9"/>
  <c r="E165" i="9"/>
  <c r="P159" i="9"/>
  <c r="J158" i="9"/>
  <c r="P156" i="9"/>
  <c r="O156" i="9"/>
  <c r="N156" i="9"/>
  <c r="E156" i="9"/>
  <c r="P155" i="9"/>
  <c r="O155" i="9"/>
  <c r="N155" i="9"/>
  <c r="E155" i="9"/>
  <c r="E154" i="9"/>
  <c r="P153" i="9"/>
  <c r="O153" i="9"/>
  <c r="N153" i="9"/>
  <c r="E153" i="9"/>
  <c r="P150" i="9"/>
  <c r="O150" i="9"/>
  <c r="N150" i="9"/>
  <c r="E150" i="9"/>
  <c r="P149" i="9"/>
  <c r="O149" i="9"/>
  <c r="N149" i="9"/>
  <c r="E149" i="9"/>
  <c r="P145" i="9"/>
  <c r="P144" i="9"/>
  <c r="O144" i="9"/>
  <c r="N144" i="9"/>
  <c r="E144" i="9"/>
  <c r="P143" i="9"/>
  <c r="O143" i="9"/>
  <c r="N143" i="9"/>
  <c r="E143" i="9"/>
  <c r="P142" i="9"/>
  <c r="O142" i="9"/>
  <c r="N142" i="9"/>
  <c r="E142" i="9"/>
  <c r="P139" i="9"/>
  <c r="I139" i="9"/>
  <c r="P138" i="9"/>
  <c r="O138" i="9"/>
  <c r="O137" i="9"/>
  <c r="N137" i="9"/>
  <c r="P136" i="9"/>
  <c r="O136" i="9"/>
  <c r="N136" i="9"/>
  <c r="P135" i="9"/>
  <c r="O135" i="9"/>
  <c r="N135" i="9"/>
  <c r="P134" i="9"/>
  <c r="O134" i="9"/>
  <c r="P133" i="9"/>
  <c r="O133" i="9"/>
  <c r="P132" i="9"/>
  <c r="O132" i="9"/>
  <c r="P131" i="9"/>
  <c r="O131" i="9"/>
  <c r="N131" i="9"/>
  <c r="P130" i="9"/>
  <c r="O130" i="9"/>
  <c r="N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20" i="9"/>
  <c r="O120" i="9"/>
  <c r="N120" i="9"/>
  <c r="P119" i="9"/>
  <c r="O119" i="9"/>
  <c r="N119" i="9"/>
  <c r="P118" i="9"/>
  <c r="O118" i="9"/>
  <c r="N118" i="9"/>
  <c r="P117" i="9"/>
  <c r="O117" i="9"/>
  <c r="N117" i="9"/>
  <c r="P114" i="9"/>
  <c r="I114" i="9"/>
  <c r="P113" i="9"/>
  <c r="O113" i="9"/>
  <c r="N113" i="9"/>
  <c r="E113" i="9"/>
  <c r="P112" i="9"/>
  <c r="O112" i="9"/>
  <c r="N112" i="9"/>
  <c r="E112" i="9"/>
  <c r="P111" i="9"/>
  <c r="O111" i="9"/>
  <c r="N111" i="9"/>
  <c r="E111" i="9"/>
  <c r="P110" i="9"/>
  <c r="O110" i="9"/>
  <c r="N110" i="9"/>
  <c r="E110" i="9"/>
  <c r="P107" i="9"/>
  <c r="E100" i="9"/>
  <c r="P106" i="9"/>
  <c r="O106" i="9"/>
  <c r="P104" i="9"/>
  <c r="O104" i="9"/>
  <c r="N104" i="9"/>
  <c r="P103" i="9"/>
  <c r="O103" i="9"/>
  <c r="N103" i="9"/>
  <c r="P102" i="9"/>
  <c r="O102" i="9"/>
  <c r="N102" i="9"/>
  <c r="P101" i="9"/>
  <c r="N101" i="9"/>
  <c r="P100" i="9"/>
  <c r="O100" i="9"/>
  <c r="N100" i="9"/>
  <c r="P99" i="9"/>
  <c r="O99" i="9"/>
  <c r="N99" i="9"/>
  <c r="O96" i="9"/>
  <c r="N96" i="9"/>
  <c r="P95" i="9"/>
  <c r="O95" i="9"/>
  <c r="N95" i="9"/>
  <c r="P94" i="9"/>
  <c r="O94" i="9"/>
  <c r="P93" i="9"/>
  <c r="O93" i="9"/>
  <c r="P92" i="9"/>
  <c r="O92" i="9"/>
  <c r="N92" i="9"/>
  <c r="P91" i="9"/>
  <c r="O91" i="9"/>
  <c r="N91" i="9"/>
  <c r="P90" i="9"/>
  <c r="O90" i="9"/>
  <c r="N90" i="9"/>
  <c r="P89" i="9"/>
  <c r="O89" i="9"/>
  <c r="N89" i="9"/>
  <c r="P85" i="9"/>
  <c r="J102" i="9"/>
  <c r="P83" i="9"/>
  <c r="O83" i="9"/>
  <c r="N83" i="9"/>
  <c r="E83" i="9"/>
  <c r="P80" i="9"/>
  <c r="O80" i="9"/>
  <c r="E80" i="9"/>
  <c r="P79" i="9"/>
  <c r="E79" i="9"/>
  <c r="P78" i="9"/>
  <c r="O78" i="9"/>
  <c r="N78" i="9"/>
  <c r="E78" i="9"/>
  <c r="P77" i="9"/>
  <c r="O77" i="9"/>
  <c r="E77" i="9"/>
  <c r="P76" i="9"/>
  <c r="O76" i="9"/>
  <c r="N76" i="9"/>
  <c r="P75" i="9"/>
  <c r="O75" i="9"/>
  <c r="N75" i="9"/>
  <c r="P74" i="9"/>
  <c r="O74" i="9"/>
  <c r="N74" i="9"/>
  <c r="E74" i="9"/>
  <c r="P73" i="9"/>
  <c r="O73" i="9"/>
  <c r="N73" i="9"/>
  <c r="E73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P32" i="9"/>
  <c r="O32" i="9"/>
  <c r="P31" i="9"/>
  <c r="O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I21" i="9"/>
  <c r="P20" i="9"/>
  <c r="O20" i="9"/>
  <c r="N20" i="9"/>
  <c r="P19" i="9"/>
  <c r="O19" i="9"/>
  <c r="P18" i="9"/>
  <c r="O18" i="9"/>
  <c r="N18" i="9"/>
  <c r="P17" i="9"/>
  <c r="O17" i="9"/>
  <c r="N17" i="9"/>
  <c r="P16" i="9"/>
  <c r="O16" i="9"/>
  <c r="N16" i="9"/>
  <c r="P15" i="9"/>
  <c r="O15" i="9"/>
  <c r="N15" i="9"/>
  <c r="P14" i="9"/>
  <c r="O14" i="9"/>
  <c r="N14" i="9"/>
  <c r="P7" i="9"/>
  <c r="O7" i="9"/>
  <c r="N7" i="9"/>
  <c r="J130" i="9" l="1"/>
  <c r="J121" i="9"/>
  <c r="J11" i="9"/>
  <c r="J8" i="9"/>
  <c r="J13" i="9"/>
  <c r="J10" i="9"/>
  <c r="J12" i="9"/>
  <c r="J9" i="9"/>
  <c r="J6" i="9"/>
  <c r="J82" i="9"/>
  <c r="J112" i="9"/>
  <c r="J66" i="9"/>
  <c r="J7" i="9"/>
  <c r="J15" i="9"/>
  <c r="J16" i="9"/>
  <c r="J17" i="9"/>
  <c r="J18" i="9"/>
  <c r="J19" i="9"/>
  <c r="J14" i="9"/>
  <c r="J29" i="9"/>
  <c r="J45" i="9"/>
  <c r="J24" i="9"/>
  <c r="J31" i="9"/>
  <c r="J41" i="9"/>
  <c r="J30" i="9"/>
  <c r="J25" i="9"/>
  <c r="J26" i="9"/>
  <c r="J37" i="9"/>
  <c r="J32" i="9"/>
  <c r="J27" i="9"/>
  <c r="J42" i="9"/>
  <c r="J33" i="9"/>
  <c r="J39" i="9"/>
  <c r="J34" i="9"/>
  <c r="J36" i="9"/>
  <c r="J40" i="9"/>
  <c r="J35" i="9"/>
  <c r="J143" i="9"/>
  <c r="J144" i="9"/>
  <c r="J182" i="9"/>
  <c r="J64" i="9"/>
  <c r="J72" i="9"/>
  <c r="J80" i="9"/>
  <c r="J65" i="9"/>
  <c r="J73" i="9"/>
  <c r="J81" i="9"/>
  <c r="J83" i="9"/>
  <c r="J67" i="9"/>
  <c r="J75" i="9"/>
  <c r="J63" i="9"/>
  <c r="J68" i="9"/>
  <c r="J76" i="9"/>
  <c r="J69" i="9"/>
  <c r="J77" i="9"/>
  <c r="J70" i="9"/>
  <c r="J78" i="9"/>
  <c r="J71" i="9"/>
  <c r="J79" i="9"/>
  <c r="J74" i="9"/>
  <c r="J133" i="9"/>
  <c r="J134" i="9"/>
  <c r="J48" i="9"/>
  <c r="J174" i="9"/>
  <c r="J153" i="9"/>
  <c r="J154" i="9"/>
  <c r="J166" i="9"/>
  <c r="J51" i="9"/>
  <c r="J181" i="9"/>
  <c r="AS119" i="11"/>
  <c r="N167" i="9"/>
  <c r="R167" i="9"/>
  <c r="J135" i="9"/>
  <c r="J132" i="9"/>
  <c r="E104" i="9"/>
  <c r="E91" i="9"/>
  <c r="E95" i="9"/>
  <c r="E89" i="9"/>
  <c r="E93" i="9"/>
  <c r="E101" i="9"/>
  <c r="E103" i="9"/>
  <c r="E99" i="9"/>
  <c r="E106" i="9"/>
  <c r="E85" i="9"/>
  <c r="E90" i="9"/>
  <c r="E92" i="9"/>
  <c r="E94" i="9"/>
  <c r="E96" i="9"/>
  <c r="E102" i="9"/>
  <c r="J113" i="9"/>
  <c r="J110" i="9"/>
  <c r="J111" i="9"/>
  <c r="N114" i="9"/>
  <c r="N145" i="9"/>
  <c r="J175" i="9"/>
  <c r="J178" i="9"/>
  <c r="J177" i="9"/>
  <c r="J180" i="9"/>
  <c r="J173" i="9"/>
  <c r="J176" i="9"/>
  <c r="R185" i="9"/>
  <c r="J172" i="9"/>
  <c r="J179" i="9"/>
  <c r="N184" i="9"/>
  <c r="J122" i="9"/>
  <c r="J136" i="9"/>
  <c r="J117" i="9"/>
  <c r="J138" i="9"/>
  <c r="J129" i="9"/>
  <c r="J131" i="9"/>
  <c r="J124" i="9"/>
  <c r="J46" i="9"/>
  <c r="J49" i="9"/>
  <c r="J57" i="9"/>
  <c r="J56" i="9"/>
  <c r="J58" i="9"/>
  <c r="J142" i="9"/>
  <c r="J123" i="9"/>
  <c r="J137" i="9"/>
  <c r="J120" i="9"/>
  <c r="J128" i="9"/>
  <c r="J118" i="9"/>
  <c r="J126" i="9"/>
  <c r="J125" i="9"/>
  <c r="N139" i="9"/>
  <c r="J119" i="9"/>
  <c r="J127" i="9"/>
  <c r="J59" i="9"/>
  <c r="J61" i="9"/>
  <c r="J60" i="9"/>
  <c r="N85" i="9"/>
  <c r="J62" i="9"/>
  <c r="J50" i="9"/>
  <c r="J38" i="9"/>
  <c r="J47" i="9"/>
  <c r="N53" i="9"/>
  <c r="J28" i="9"/>
  <c r="J44" i="9"/>
  <c r="J52" i="9"/>
  <c r="J43" i="9"/>
  <c r="N21" i="9"/>
  <c r="N159" i="9"/>
  <c r="J156" i="9"/>
  <c r="J155" i="9"/>
  <c r="J150" i="9"/>
  <c r="J149" i="9"/>
  <c r="E21" i="9" l="1"/>
  <c r="E53" i="9"/>
  <c r="E159" i="9"/>
  <c r="E139" i="9"/>
  <c r="E114" i="9"/>
  <c r="E145" i="9"/>
  <c r="E107" i="9"/>
  <c r="P96" i="9" l="1"/>
  <c r="P59" i="9"/>
  <c r="P137" i="9"/>
  <c r="N106" i="9"/>
  <c r="I107" i="9"/>
  <c r="J104" i="9" s="1"/>
  <c r="I160" i="9" l="1"/>
  <c r="J139" i="9" s="1"/>
  <c r="J99" i="9"/>
  <c r="J90" i="9"/>
  <c r="J95" i="9"/>
  <c r="J92" i="9"/>
  <c r="J106" i="9"/>
  <c r="J101" i="9"/>
  <c r="N107" i="9"/>
  <c r="J100" i="9"/>
  <c r="J93" i="9"/>
  <c r="J103" i="9"/>
  <c r="J91" i="9"/>
  <c r="J94" i="9"/>
  <c r="J89" i="9"/>
  <c r="J105" i="9"/>
  <c r="J96" i="9"/>
  <c r="J21" i="9" l="1"/>
  <c r="J145" i="9"/>
  <c r="N160" i="9"/>
  <c r="R160" i="9"/>
  <c r="J85" i="9"/>
  <c r="J107" i="9"/>
  <c r="J114" i="9"/>
  <c r="J53" i="9"/>
  <c r="J159" i="9"/>
  <c r="I185" i="9"/>
</calcChain>
</file>

<file path=xl/sharedStrings.xml><?xml version="1.0" encoding="utf-8"?>
<sst xmlns="http://schemas.openxmlformats.org/spreadsheetml/2006/main" count="698" uniqueCount="283">
  <si>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</si>
  <si>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</si>
  <si>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</si>
  <si>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</si>
  <si>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</si>
  <si>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</si>
  <si>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</si>
  <si>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</si>
  <si>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</si>
  <si>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</si>
  <si>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</si>
  <si>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</si>
  <si>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</si>
  <si>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</si>
  <si>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</si>
  <si>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</si>
  <si>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</si>
  <si>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</si>
  <si>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</si>
  <si>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</si>
  <si>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</si>
  <si>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</si>
  <si>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</si>
  <si>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</si>
  <si>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</si>
  <si>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</si>
  <si>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</si>
  <si>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</si>
  <si>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</si>
  <si>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</si>
  <si>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</si>
  <si>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</si>
  <si>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</si>
  <si>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</si>
  <si>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</si>
  <si>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</si>
  <si>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</si>
  <si>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</si>
  <si>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</si>
  <si>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</si>
  <si>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</si>
  <si>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</si>
  <si>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</si>
  <si>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</si>
  <si>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</si>
  <si>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</si>
  <si>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</si>
  <si>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</si>
  <si>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</si>
  <si>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</si>
  <si>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</si>
  <si>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</si>
  <si>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</si>
  <si>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</si>
  <si>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</si>
  <si>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</si>
  <si>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</si>
  <si>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</si>
  <si>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</si>
  <si>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</si>
  <si>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</si>
  <si>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</si>
  <si>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</si>
  <si>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</si>
  <si>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</si>
  <si>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</si>
  <si>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</si>
  <si>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</si>
  <si>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</si>
  <si>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</si>
  <si>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</si>
  <si>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</si>
  <si>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</si>
  <si>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</si>
  <si>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</si>
  <si>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</si>
  <si>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</si>
  <si>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</si>
  <si>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</si>
  <si>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</si>
  <si>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</si>
  <si>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</si>
  <si>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</si>
  <si>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</si>
  <si>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</si>
  <si>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</si>
  <si>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</si>
  <si>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</si>
  <si>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</si>
  <si>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</si>
  <si>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</si>
  <si>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</si>
  <si>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</si>
  <si>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</si>
  <si>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</si>
  <si>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</si>
  <si>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</si>
  <si>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</si>
  <si>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</si>
  <si>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</si>
  <si>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</si>
  <si>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</si>
  <si>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</si>
  <si>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</si>
  <si>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</si>
  <si>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</si>
  <si>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</si>
  <si>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</si>
  <si>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</si>
  <si>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</si>
  <si>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</si>
  <si>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</si>
  <si>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</si>
  <si>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</si>
  <si>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</si>
  <si>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</si>
  <si>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</si>
  <si>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</si>
  <si>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</si>
  <si>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</si>
  <si>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</si>
  <si>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</si>
  <si>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</si>
  <si>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</si>
  <si>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</si>
  <si>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</si>
  <si>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</si>
  <si>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</si>
  <si>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</si>
  <si>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</si>
  <si>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</si>
  <si>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</si>
  <si>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</si>
  <si>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</si>
  <si>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</si>
  <si>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</si>
  <si>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</si>
  <si>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</si>
  <si>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</si>
  <si>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</si>
  <si>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</si>
  <si>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</si>
  <si>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</si>
  <si>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</si>
  <si>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</si>
  <si>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</si>
  <si>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</si>
  <si>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</si>
  <si>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</si>
  <si>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</si>
  <si>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</si>
  <si>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</si>
  <si>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</si>
  <si>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</si>
  <si>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</si>
  <si>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</si>
  <si>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</si>
  <si>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</si>
  <si>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</si>
  <si>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</si>
  <si>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</si>
  <si>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</si>
  <si>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</si>
  <si>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</si>
  <si>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</si>
  <si>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</si>
  <si>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</si>
  <si>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</si>
  <si>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</si>
  <si>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</si>
  <si>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</si>
  <si>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</si>
  <si>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</si>
  <si>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</si>
  <si>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</si>
  <si>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</si>
  <si>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</si>
  <si>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</si>
  <si>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</si>
  <si>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</si>
  <si>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</si>
  <si>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</si>
  <si>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</si>
  <si>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</si>
  <si>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</si>
  <si>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</si>
  <si>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</si>
  <si>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</si>
  <si>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</si>
  <si>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</si>
  <si>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</si>
  <si>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</si>
  <si>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</si>
  <si>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</si>
  <si>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</si>
  <si>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</si>
  <si>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</si>
  <si>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</si>
  <si>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</si>
  <si>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</si>
  <si>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</si>
  <si>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</si>
  <si>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</si>
  <si>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</si>
  <si>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</si>
  <si>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</si>
  <si>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</si>
  <si>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</si>
  <si>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</si>
  <si>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</si>
  <si>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</si>
  <si>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</si>
  <si>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</si>
  <si>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</si>
  <si>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</si>
  <si>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</si>
  <si>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</si>
  <si>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</si>
  <si>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</si>
  <si>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</si>
  <si>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</si>
  <si>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</si>
  <si>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</si>
  <si>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</si>
  <si>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</si>
  <si>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</si>
  <si>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</si>
  <si>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</si>
  <si>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</si>
  <si>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</si>
  <si>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</si>
  <si>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</si>
  <si>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</si>
  <si>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</si>
  <si>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</si>
  <si>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</si>
  <si>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</si>
  <si>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</si>
  <si>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</si>
  <si>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</si>
  <si>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</si>
  <si>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</si>
  <si>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</si>
  <si>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</si>
  <si>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</si>
  <si>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</si>
  <si>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</si>
  <si>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</si>
  <si>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</si>
  <si>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</si>
  <si>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Nigerian Bond Fund</t>
  </si>
  <si>
    <t>FBN Dollar Fund (FBN Eurobond) - Retail</t>
  </si>
  <si>
    <t>FBN Dollar Fund (FBN Eurobond ) - Institutional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</si>
  <si>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</si>
  <si>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</si>
  <si>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</si>
  <si>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</si>
  <si>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</si>
  <si>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</si>
  <si>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74a</t>
  </si>
  <si>
    <t>74b</t>
  </si>
  <si>
    <t>AXA Mansard Dollar Bond Fund</t>
  </si>
  <si>
    <t>CapitalTrust Halal Fixed Income Fund</t>
  </si>
  <si>
    <t>CapitalTrust Investments &amp; Asset Management Ltd.</t>
  </si>
  <si>
    <t>NAV and Unit Price as at Week Ended June 10, 2022</t>
  </si>
  <si>
    <t>NAV and Unit Price as at Week Ended June 17, 2022</t>
  </si>
  <si>
    <t>NAV and Unit Price as at Week Ended June 24, 2022</t>
  </si>
  <si>
    <t>Coral Money Market Fund</t>
  </si>
  <si>
    <t xml:space="preserve">                46,237.80 </t>
  </si>
  <si>
    <t>NAV and Unit Price as at Week Ended July 1, 2022</t>
  </si>
  <si>
    <t>NAV and Unit Price as at Week Ended July 8, 2022</t>
  </si>
  <si>
    <t>Cordros Halal Fixed Income Fund</t>
  </si>
  <si>
    <t>NAV and Unit Price as at Week Ended July 15, 2022</t>
  </si>
  <si>
    <t>NAV and Unit Price as at Week Ended July 22, 2022</t>
  </si>
  <si>
    <t>NAV, Unit Price and Yield as at Week Ended July 29, 2022</t>
  </si>
  <si>
    <t>NAV and Unit Price as at Week Ended July 29, 2022</t>
  </si>
  <si>
    <t>NAV, Unit Price and Yield as at Week Ended August 5, 2022</t>
  </si>
  <si>
    <t>NET ASSET VALUES AND UNIT PRICES OF COLLECTIVE INVESTMENT SCHEMES AS AT WEEK ENDED AUGUST 5, 2022</t>
  </si>
  <si>
    <t>Nigeria Bond Fund</t>
  </si>
  <si>
    <t xml:space="preserve"> 4,028,539.77 2.0252%</t>
  </si>
  <si>
    <t>8.75.05%</t>
  </si>
  <si>
    <t>NAV and Unit Price as at Week Ended August 5, 2022</t>
  </si>
  <si>
    <t>The chart above shows that Money Market Fund category has 40.49% share of the Total NAV, followed by Bond/Fixed Income Fund with 29.28%, Dollar Fund (Eurobonds and Fixed Income) at 21.78%, Real Estate Investment Trust at 3.36%.  Next is Balanced Fund at 2.24%, Shari'ah Compliant Fund at 1.44%, Equity Fund at 1.20% and Ethical Fund at 0.22%.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</si>
</sst>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86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398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26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" fillId="47" borderId="1" xfId="6" applyNumberFormat="1" applyFont="1" applyFill="1" applyBorder="1" applyAlignment="1">
      <alignment horizontal="center" vertical="top" wrapText="1"/>
    </xf>
    <xf numFmtId="10" fontId="1" fillId="47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0" fontId="12" fillId="7" borderId="1" xfId="0" applyFont="1" applyFill="1" applyBorder="1" applyAlignment="1">
      <alignment horizontal="center" vertical="top" wrapText="1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1" fillId="6" borderId="6" xfId="0" applyFont="1" applyFill="1" applyBorder="1" applyAlignment="1">
      <alignment horizontal="center" wrapText="1"/>
    </xf>
    <xf numFmtId="165" fontId="1" fillId="6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13" fillId="47" borderId="1" xfId="6" applyNumberFormat="1" applyFont="1" applyFill="1" applyBorder="1" applyAlignment="1">
      <alignment horizontal="center"/>
    </xf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85" fillId="0" borderId="0" xfId="0" applyFont="1"/>
    <xf numFmtId="0" fontId="12" fillId="7" borderId="3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4" fontId="8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165" fontId="2" fillId="6" borderId="1" xfId="2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wrapText="1"/>
    </xf>
    <xf numFmtId="16" fontId="0" fillId="0" borderId="0" xfId="0" applyNumberFormat="1"/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13398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2 3" xfId="13191"/>
    <cellStyle name="Comma 10 3" xfId="2337"/>
    <cellStyle name="Comma 10 4" xfId="10298"/>
    <cellStyle name="Comma 10 5" xfId="13190"/>
    <cellStyle name="Comma 11" xfId="226"/>
    <cellStyle name="Comma 11 2" xfId="2941"/>
    <cellStyle name="Comma 11 2 2" xfId="10899"/>
    <cellStyle name="Comma 11 2 3" xfId="13193"/>
    <cellStyle name="Comma 11 3" xfId="2373"/>
    <cellStyle name="Comma 11 3 2" xfId="13186"/>
    <cellStyle name="Comma 11 4" xfId="10334"/>
    <cellStyle name="Comma 11 5" xfId="13192"/>
    <cellStyle name="Comma 12" xfId="211"/>
    <cellStyle name="Comma 12 10" xfId="13194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2 8" xfId="13195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3 8" xfId="13196"/>
    <cellStyle name="Comma 14" xfId="2892"/>
    <cellStyle name="Comma 14 2" xfId="10853"/>
    <cellStyle name="Comma 14 3" xfId="13197"/>
    <cellStyle name="Comma 15" xfId="13153"/>
    <cellStyle name="Comma 15 2" xfId="13198"/>
    <cellStyle name="Comma 16" xfId="13154"/>
    <cellStyle name="Comma 16 2" xfId="13199"/>
    <cellStyle name="Comma 17" xfId="13180"/>
    <cellStyle name="Comma 17 2" xfId="13200"/>
    <cellStyle name="Comma 18" xfId="13201"/>
    <cellStyle name="Comma 19" xfId="13202"/>
    <cellStyle name="Comma 2" xfId="3"/>
    <cellStyle name="Comma 2 10" xfId="13203"/>
    <cellStyle name="Comma 2 2" xfId="41"/>
    <cellStyle name="Comma 2 2 2" xfId="2894"/>
    <cellStyle name="Comma 2 2 3" xfId="10854"/>
    <cellStyle name="Comma 2 2 4" xfId="13177"/>
    <cellStyle name="Comma 2 2 5" xfId="13204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2 8" xfId="13181"/>
    <cellStyle name="Comma 2 9" xfId="13183"/>
    <cellStyle name="Comma 20" xfId="13205"/>
    <cellStyle name="Comma 21" xfId="13206"/>
    <cellStyle name="Comma 22" xfId="13207"/>
    <cellStyle name="Comma 23" xfId="13208"/>
    <cellStyle name="Comma 24" xfId="13209"/>
    <cellStyle name="Comma 25" xfId="13210"/>
    <cellStyle name="Comma 26" xfId="13211"/>
    <cellStyle name="Comma 27" xfId="13212"/>
    <cellStyle name="Comma 28" xfId="13213"/>
    <cellStyle name="Comma 29" xfId="13214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17" xfId="13215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15" xfId="13216"/>
    <cellStyle name="Comma 3 2 2" xfId="197"/>
    <cellStyle name="Comma 3 2 2 10" xfId="2366"/>
    <cellStyle name="Comma 3 2 2 11" xfId="10327"/>
    <cellStyle name="Comma 3 2 2 12" xfId="13142"/>
    <cellStyle name="Comma 3 2 2 13" xfId="13182"/>
    <cellStyle name="Comma 3 2 2 14" xfId="13184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30" xfId="13217"/>
    <cellStyle name="Comma 31" xfId="13218"/>
    <cellStyle name="Comma 32" xfId="13219"/>
    <cellStyle name="Comma 33" xfId="13220"/>
    <cellStyle name="Comma 34" xfId="13221"/>
    <cellStyle name="Comma 35" xfId="13222"/>
    <cellStyle name="Comma 36" xfId="13223"/>
    <cellStyle name="Comma 37" xfId="13224"/>
    <cellStyle name="Comma 38" xfId="13225"/>
    <cellStyle name="Comma 39" xfId="13226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18" xfId="13227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15" xfId="13228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40" xfId="13229"/>
    <cellStyle name="Comma 41" xfId="13230"/>
    <cellStyle name="Comma 42" xfId="13231"/>
    <cellStyle name="Comma 42 10" xfId="13232"/>
    <cellStyle name="Comma 42 2" xfId="13233"/>
    <cellStyle name="Comma 42 3" xfId="13234"/>
    <cellStyle name="Comma 42 4" xfId="13235"/>
    <cellStyle name="Comma 42 5" xfId="13236"/>
    <cellStyle name="Comma 42 6" xfId="13237"/>
    <cellStyle name="Comma 42 7" xfId="13238"/>
    <cellStyle name="Comma 42 8" xfId="13239"/>
    <cellStyle name="Comma 42 9" xfId="13240"/>
    <cellStyle name="Comma 43" xfId="13241"/>
    <cellStyle name="Comma 44" xfId="13242"/>
    <cellStyle name="Comma 45" xfId="13188"/>
    <cellStyle name="Comma 45 2" xfId="13189"/>
    <cellStyle name="Comma 46" xfId="13243"/>
    <cellStyle name="Comma 47" xfId="13244"/>
    <cellStyle name="Comma 48" xfId="13245"/>
    <cellStyle name="Comma 49" xfId="13246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17" xfId="13247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15" xfId="13248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50" xfId="13249"/>
    <cellStyle name="Comma 51" xfId="13250"/>
    <cellStyle name="Comma 52" xfId="13251"/>
    <cellStyle name="Comma 53" xfId="13252"/>
    <cellStyle name="Comma 54" xfId="13253"/>
    <cellStyle name="Comma 55" xfId="13254"/>
    <cellStyle name="Comma 56" xfId="13255"/>
    <cellStyle name="Comma 57" xfId="13256"/>
    <cellStyle name="Comma 58" xfId="13257"/>
    <cellStyle name="Comma 59" xfId="13258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16" xfId="13259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15" xfId="13260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16" xfId="13261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15" xfId="13262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16" xfId="13263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15" xfId="1326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16" xfId="13265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15" xfId="13266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5TH A</a:t>
            </a:r>
            <a:r>
              <a:rPr lang="en-US" baseline="0"/>
              <a:t>UGUST</a:t>
            </a:r>
            <a:r>
              <a:rPr lang="en-US"/>
              <a:t>,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16084364796.91</c:v>
                </c:pt>
                <c:pt idx="1">
                  <c:v>560569590192.58362</c:v>
                </c:pt>
                <c:pt idx="2">
                  <c:v>401656430180.65002</c:v>
                </c:pt>
                <c:pt idx="3">
                  <c:v>292530418732.27576</c:v>
                </c:pt>
                <c:pt idx="4">
                  <c:v>45545162423.899994</c:v>
                </c:pt>
                <c:pt idx="5">
                  <c:v>30940700501.965412</c:v>
                </c:pt>
                <c:pt idx="6">
                  <c:v>2915757687.5799999</c:v>
                </c:pt>
                <c:pt idx="7">
                  <c:v>19051145897.050003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5 2022)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44722</c:v>
                </c:pt>
                <c:pt idx="1">
                  <c:v>44729</c:v>
                </c:pt>
                <c:pt idx="2">
                  <c:v>44736</c:v>
                </c:pt>
                <c:pt idx="3">
                  <c:v>44743</c:v>
                </c:pt>
                <c:pt idx="4">
                  <c:v>44750</c:v>
                </c:pt>
                <c:pt idx="5">
                  <c:v>44757</c:v>
                </c:pt>
                <c:pt idx="6">
                  <c:v>44764</c:v>
                </c:pt>
                <c:pt idx="7">
                  <c:v>44771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1408549280490.374</c:v>
                </c:pt>
                <c:pt idx="1">
                  <c:v>1409938562308.1338</c:v>
                </c:pt>
                <c:pt idx="2">
                  <c:v>1399256134879.1531</c:v>
                </c:pt>
                <c:pt idx="3">
                  <c:v>1397998245586.9854</c:v>
                </c:pt>
                <c:pt idx="4">
                  <c:v>1394687314276.832</c:v>
                </c:pt>
                <c:pt idx="5">
                  <c:v>1391788994611.0933</c:v>
                </c:pt>
                <c:pt idx="6">
                  <c:v>1384805706375.304</c:v>
                </c:pt>
                <c:pt idx="7">
                  <c:v>1369293570412.9148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5,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44722</c:v>
                </c:pt>
                <c:pt idx="1">
                  <c:v>44729</c:v>
                </c:pt>
                <c:pt idx="2">
                  <c:v>44736</c:v>
                </c:pt>
                <c:pt idx="3">
                  <c:v>44743</c:v>
                </c:pt>
                <c:pt idx="4">
                  <c:v>44750</c:v>
                </c:pt>
                <c:pt idx="5">
                  <c:v>44757</c:v>
                </c:pt>
                <c:pt idx="6">
                  <c:v>44764</c:v>
                </c:pt>
                <c:pt idx="7">
                  <c:v>44771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18801608490.450001</c:v>
                </c:pt>
                <c:pt idx="1">
                  <c:v>18873953983.870003</c:v>
                </c:pt>
                <c:pt idx="2">
                  <c:v>18899338421.490002</c:v>
                </c:pt>
                <c:pt idx="3">
                  <c:v>18918152351.829998</c:v>
                </c:pt>
                <c:pt idx="4">
                  <c:v>19032302764.310001</c:v>
                </c:pt>
                <c:pt idx="5">
                  <c:v>18831698938.240002</c:v>
                </c:pt>
                <c:pt idx="6">
                  <c:v>18835561545.599998</c:v>
                </c:pt>
                <c:pt idx="7">
                  <c:v>19051145897.050003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44722</c:v>
                </c:pt>
                <c:pt idx="1">
                  <c:v>44729</c:v>
                </c:pt>
                <c:pt idx="2">
                  <c:v>44736</c:v>
                </c:pt>
                <c:pt idx="3">
                  <c:v>44743</c:v>
                </c:pt>
                <c:pt idx="4">
                  <c:v>44750</c:v>
                </c:pt>
                <c:pt idx="5">
                  <c:v>44757</c:v>
                </c:pt>
                <c:pt idx="6">
                  <c:v>44764</c:v>
                </c:pt>
                <c:pt idx="7">
                  <c:v>44771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2977554914.6500001</c:v>
                </c:pt>
                <c:pt idx="1">
                  <c:v>2937105885.2600002</c:v>
                </c:pt>
                <c:pt idx="2">
                  <c:v>2939002444.4700003</c:v>
                </c:pt>
                <c:pt idx="3">
                  <c:v>2952957786.0099998</c:v>
                </c:pt>
                <c:pt idx="4">
                  <c:v>2962032885.77</c:v>
                </c:pt>
                <c:pt idx="5">
                  <c:v>2958693174.3899999</c:v>
                </c:pt>
                <c:pt idx="6">
                  <c:v>2958018027.5499997</c:v>
                </c:pt>
                <c:pt idx="7">
                  <c:v>2915757687.5799999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44722</c:v>
                </c:pt>
                <c:pt idx="1">
                  <c:v>44729</c:v>
                </c:pt>
                <c:pt idx="2">
                  <c:v>44736</c:v>
                </c:pt>
                <c:pt idx="3">
                  <c:v>44743</c:v>
                </c:pt>
                <c:pt idx="4">
                  <c:v>44750</c:v>
                </c:pt>
                <c:pt idx="5">
                  <c:v>44757</c:v>
                </c:pt>
                <c:pt idx="6">
                  <c:v>44764</c:v>
                </c:pt>
                <c:pt idx="7">
                  <c:v>44771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31434391641.343563</c:v>
                </c:pt>
                <c:pt idx="1">
                  <c:v>31180488381.049999</c:v>
                </c:pt>
                <c:pt idx="2">
                  <c:v>31195242304.963715</c:v>
                </c:pt>
                <c:pt idx="3">
                  <c:v>30966196375.378197</c:v>
                </c:pt>
                <c:pt idx="4">
                  <c:v>30912340456.637451</c:v>
                </c:pt>
                <c:pt idx="5">
                  <c:v>30731548032.112244</c:v>
                </c:pt>
                <c:pt idx="6">
                  <c:v>30660052006.312881</c:v>
                </c:pt>
                <c:pt idx="7">
                  <c:v>30940700501.965412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44722</c:v>
                </c:pt>
                <c:pt idx="1">
                  <c:v>44729</c:v>
                </c:pt>
                <c:pt idx="2">
                  <c:v>44736</c:v>
                </c:pt>
                <c:pt idx="3">
                  <c:v>44743</c:v>
                </c:pt>
                <c:pt idx="4">
                  <c:v>44750</c:v>
                </c:pt>
                <c:pt idx="5">
                  <c:v>44757</c:v>
                </c:pt>
                <c:pt idx="6">
                  <c:v>44764</c:v>
                </c:pt>
                <c:pt idx="7">
                  <c:v>44771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16908384721.479996</c:v>
                </c:pt>
                <c:pt idx="1">
                  <c:v>16789893632.119999</c:v>
                </c:pt>
                <c:pt idx="2">
                  <c:v>16679688294.980003</c:v>
                </c:pt>
                <c:pt idx="3">
                  <c:v>16730720209.260601</c:v>
                </c:pt>
                <c:pt idx="4">
                  <c:v>16727141116.67815</c:v>
                </c:pt>
                <c:pt idx="5">
                  <c:v>16644357010.510269</c:v>
                </c:pt>
                <c:pt idx="6">
                  <c:v>16484896751.819998</c:v>
                </c:pt>
                <c:pt idx="7">
                  <c:v>16084364796.91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44722</c:v>
                </c:pt>
                <c:pt idx="1">
                  <c:v>44729</c:v>
                </c:pt>
                <c:pt idx="2">
                  <c:v>44736</c:v>
                </c:pt>
                <c:pt idx="3">
                  <c:v>44743</c:v>
                </c:pt>
                <c:pt idx="4">
                  <c:v>44750</c:v>
                </c:pt>
                <c:pt idx="5">
                  <c:v>44757</c:v>
                </c:pt>
                <c:pt idx="6">
                  <c:v>44764</c:v>
                </c:pt>
                <c:pt idx="7">
                  <c:v>44771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45364029302.449997</c:v>
                </c:pt>
                <c:pt idx="1">
                  <c:v>45365286267.028</c:v>
                </c:pt>
                <c:pt idx="2">
                  <c:v>45369481875.959999</c:v>
                </c:pt>
                <c:pt idx="3">
                  <c:v>45466121584.910004</c:v>
                </c:pt>
                <c:pt idx="4">
                  <c:v>45495701782.290001</c:v>
                </c:pt>
                <c:pt idx="5">
                  <c:v>45509389435.75</c:v>
                </c:pt>
                <c:pt idx="6">
                  <c:v>45548053984.419998</c:v>
                </c:pt>
                <c:pt idx="7">
                  <c:v>45545162423.899994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44722</c:v>
                </c:pt>
                <c:pt idx="1">
                  <c:v>44729</c:v>
                </c:pt>
                <c:pt idx="2">
                  <c:v>44736</c:v>
                </c:pt>
                <c:pt idx="3">
                  <c:v>44743</c:v>
                </c:pt>
                <c:pt idx="4">
                  <c:v>44750</c:v>
                </c:pt>
                <c:pt idx="5">
                  <c:v>44757</c:v>
                </c:pt>
                <c:pt idx="6">
                  <c:v>44764</c:v>
                </c:pt>
                <c:pt idx="7">
                  <c:v>44771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601252172081.96912</c:v>
                </c:pt>
                <c:pt idx="1">
                  <c:v>595557060480.97021</c:v>
                </c:pt>
                <c:pt idx="2">
                  <c:v>586959413118.53455</c:v>
                </c:pt>
                <c:pt idx="3">
                  <c:v>586772299944.53882</c:v>
                </c:pt>
                <c:pt idx="4">
                  <c:v>579071693976.47729</c:v>
                </c:pt>
                <c:pt idx="5">
                  <c:v>574457274222.39368</c:v>
                </c:pt>
                <c:pt idx="6">
                  <c:v>569934985173.19617</c:v>
                </c:pt>
                <c:pt idx="7">
                  <c:v>560569590192.58362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44722</c:v>
                </c:pt>
                <c:pt idx="1">
                  <c:v>44729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412398367881.5</c:v>
                </c:pt>
                <c:pt idx="1">
                  <c:v>419645385579.06</c:v>
                </c:pt>
                <c:pt idx="2">
                  <c:v>417302626522.15002</c:v>
                </c:pt>
                <c:pt idx="3">
                  <c:v>406450019940.09003</c:v>
                </c:pt>
                <c:pt idx="4">
                  <c:v>409191848531.33008</c:v>
                </c:pt>
                <c:pt idx="5">
                  <c:v>407293748070.25989</c:v>
                </c:pt>
                <c:pt idx="6">
                  <c:v>404990211138.24017</c:v>
                </c:pt>
                <c:pt idx="7">
                  <c:v>401656430180.65002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279412771456.53168</c:v>
                </c:pt>
                <c:pt idx="1">
                  <c:v>279589388098.77533</c:v>
                </c:pt>
                <c:pt idx="2">
                  <c:v>279911341896.60498</c:v>
                </c:pt>
                <c:pt idx="3">
                  <c:v>289741777394.96783</c:v>
                </c:pt>
                <c:pt idx="4">
                  <c:v>291294252763.33899</c:v>
                </c:pt>
                <c:pt idx="5">
                  <c:v>295362285727.43726</c:v>
                </c:pt>
                <c:pt idx="6">
                  <c:v>295393927748.16467</c:v>
                </c:pt>
                <c:pt idx="7">
                  <c:v>292530418732.27576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2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4" customWidth="1"/>
    <col min="9" max="9" width="17.140625" style="250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s="138" customFormat="1" ht="22.5" customHeight="1">
      <c r="A1" s="376" t="s">
        <v>277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8"/>
      <c r="Q1" s="136"/>
      <c r="R1" s="344"/>
      <c r="S1" s="139"/>
    </row>
    <row r="2" spans="1:24" s="138" customFormat="1" ht="12.95" customHeight="1">
      <c r="A2" s="287"/>
      <c r="B2" s="288"/>
      <c r="C2" s="288"/>
      <c r="D2" s="385" t="s">
        <v>274</v>
      </c>
      <c r="E2" s="385"/>
      <c r="F2" s="385"/>
      <c r="G2" s="385"/>
      <c r="H2" s="385"/>
      <c r="I2" s="385" t="s">
        <v>276</v>
      </c>
      <c r="J2" s="385"/>
      <c r="K2" s="385"/>
      <c r="L2" s="385"/>
      <c r="M2" s="385"/>
      <c r="N2" s="386" t="s">
        <v>70</v>
      </c>
      <c r="O2" s="387"/>
      <c r="P2" s="354" t="s">
        <v>244</v>
      </c>
      <c r="Q2" s="136"/>
      <c r="R2" s="344"/>
      <c r="S2" s="139"/>
    </row>
    <row r="3" spans="1:24" s="138" customFormat="1" ht="12.95" customHeight="1">
      <c r="A3" s="355" t="s">
        <v>2</v>
      </c>
      <c r="B3" s="356" t="s">
        <v>216</v>
      </c>
      <c r="C3" s="356" t="s">
        <v>3</v>
      </c>
      <c r="D3" s="357" t="s">
        <v>226</v>
      </c>
      <c r="E3" s="358" t="s">
        <v>69</v>
      </c>
      <c r="F3" s="358" t="s">
        <v>241</v>
      </c>
      <c r="G3" s="358" t="s">
        <v>242</v>
      </c>
      <c r="H3" s="359" t="s">
        <v>243</v>
      </c>
      <c r="I3" s="360" t="s">
        <v>226</v>
      </c>
      <c r="J3" s="358" t="s">
        <v>69</v>
      </c>
      <c r="K3" s="358" t="s">
        <v>241</v>
      </c>
      <c r="L3" s="358" t="s">
        <v>242</v>
      </c>
      <c r="M3" s="358" t="s">
        <v>243</v>
      </c>
      <c r="N3" s="361" t="s">
        <v>227</v>
      </c>
      <c r="O3" s="362" t="s">
        <v>131</v>
      </c>
      <c r="P3" s="363" t="s">
        <v>243</v>
      </c>
      <c r="Q3" s="136"/>
      <c r="R3" s="344"/>
      <c r="S3" s="139"/>
    </row>
    <row r="4" spans="1:24" s="138" customFormat="1" ht="5.25" customHeight="1">
      <c r="A4" s="388"/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90"/>
      <c r="Q4" s="136"/>
      <c r="R4" s="344"/>
      <c r="S4" s="139"/>
    </row>
    <row r="5" spans="1:24" s="138" customFormat="1" ht="12.95" customHeight="1">
      <c r="A5" s="391" t="s">
        <v>0</v>
      </c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3"/>
      <c r="Q5" s="136"/>
      <c r="R5" s="344"/>
      <c r="S5" s="139"/>
    </row>
    <row r="6" spans="1:24" s="138" customFormat="1" ht="12.95" customHeight="1">
      <c r="A6" s="337">
        <v>1</v>
      </c>
      <c r="B6" s="259" t="s">
        <v>6</v>
      </c>
      <c r="C6" s="374" t="s">
        <v>257</v>
      </c>
      <c r="D6" s="80">
        <v>7214018642.5500002</v>
      </c>
      <c r="E6" s="220">
        <f t="shared" ref="E6:E20" si="0">(D6/$D$21)</f>
        <v>0.44851125510010192</v>
      </c>
      <c r="F6" s="71">
        <v>11947.19</v>
      </c>
      <c r="G6" s="71">
        <v>12118.78</v>
      </c>
      <c r="H6" s="255">
        <v>0.11600000000000001</v>
      </c>
      <c r="I6" s="80">
        <v>7233402892.6700001</v>
      </c>
      <c r="J6" s="220">
        <f t="shared" ref="J6:J19" si="1">(I6/$I$21)</f>
        <v>0.44421334046409466</v>
      </c>
      <c r="K6" s="71">
        <v>12003.28</v>
      </c>
      <c r="L6" s="71">
        <v>12173.47</v>
      </c>
      <c r="M6" s="255">
        <v>8.5099999999999995E-2</v>
      </c>
      <c r="N6" s="86">
        <f>((I6-D6)/D6)</f>
        <v>2.6870252324643247E-3</v>
      </c>
      <c r="O6" s="86">
        <f t="shared" ref="O6:O13" si="2">((L6-G6)/G6)</f>
        <v>4.512830499439604E-3</v>
      </c>
      <c r="P6" s="262">
        <f>M6-H6</f>
        <v>-3.0900000000000011E-2</v>
      </c>
      <c r="Q6" s="136"/>
      <c r="R6" s="344"/>
      <c r="S6" s="139"/>
    </row>
    <row r="7" spans="1:24" s="138" customFormat="1" ht="12.95" customHeight="1">
      <c r="A7" s="337">
        <v>2</v>
      </c>
      <c r="B7" s="259" t="s">
        <v>146</v>
      </c>
      <c r="C7" s="374" t="s">
        <v>50</v>
      </c>
      <c r="D7" s="80">
        <v>952763498.99000001</v>
      </c>
      <c r="E7" s="220">
        <f t="shared" si="0"/>
        <v>5.9235382374132506E-2</v>
      </c>
      <c r="F7" s="353">
        <v>1.91</v>
      </c>
      <c r="G7" s="71">
        <v>1.94</v>
      </c>
      <c r="H7" s="255">
        <v>0.1056</v>
      </c>
      <c r="I7" s="80">
        <v>955013713.33000004</v>
      </c>
      <c r="J7" s="220">
        <f t="shared" si="1"/>
        <v>5.8648721505231476E-2</v>
      </c>
      <c r="K7" s="353">
        <v>1.91</v>
      </c>
      <c r="L7" s="71">
        <v>1.95</v>
      </c>
      <c r="M7" s="255">
        <v>0.1082</v>
      </c>
      <c r="N7" s="86">
        <f>((I7-D7)/D7)</f>
        <v>2.3617763929720519E-3</v>
      </c>
      <c r="O7" s="86">
        <f t="shared" si="2"/>
        <v>5.1546391752577371E-3</v>
      </c>
      <c r="P7" s="262">
        <f>M7-H7</f>
        <v>2.6000000000000051E-3</v>
      </c>
      <c r="Q7" s="136"/>
      <c r="R7" s="344"/>
      <c r="S7" s="139"/>
    </row>
    <row r="8" spans="1:24" s="138" customFormat="1" ht="12.95" customHeight="1">
      <c r="A8" s="337">
        <v>3</v>
      </c>
      <c r="B8" s="259" t="s">
        <v>63</v>
      </c>
      <c r="C8" s="374" t="s">
        <v>12</v>
      </c>
      <c r="D8" s="80">
        <v>252262378.81999999</v>
      </c>
      <c r="E8" s="220">
        <f t="shared" si="0"/>
        <v>1.5683701657180932E-2</v>
      </c>
      <c r="F8" s="71">
        <v>126.74</v>
      </c>
      <c r="G8" s="71">
        <v>129.1</v>
      </c>
      <c r="H8" s="255">
        <v>4.0000000000000002E-4</v>
      </c>
      <c r="I8" s="80">
        <v>258833074.91</v>
      </c>
      <c r="J8" s="220">
        <f t="shared" si="1"/>
        <v>1.589529942330143E-2</v>
      </c>
      <c r="K8" s="71">
        <v>130</v>
      </c>
      <c r="L8" s="71">
        <v>132.63</v>
      </c>
      <c r="M8" s="255">
        <v>2.5399999999999999E-2</v>
      </c>
      <c r="N8" s="86">
        <f>((I8-D8)/D8)</f>
        <v>2.6047070993049173E-2</v>
      </c>
      <c r="O8" s="86">
        <f t="shared" si="2"/>
        <v>2.7343144848954309E-2</v>
      </c>
      <c r="P8" s="262">
        <f>M8-H8</f>
        <v>2.4999999999999998E-2</v>
      </c>
      <c r="Q8" s="136"/>
      <c r="R8" s="344"/>
      <c r="S8" s="139"/>
      <c r="T8" s="172"/>
      <c r="U8" s="140"/>
      <c r="V8" s="140"/>
      <c r="W8" s="141"/>
    </row>
    <row r="9" spans="1:24" s="138" customFormat="1" ht="12.95" customHeight="1">
      <c r="A9" s="337">
        <v>4</v>
      </c>
      <c r="B9" s="259" t="s">
        <v>13</v>
      </c>
      <c r="C9" s="374" t="s">
        <v>14</v>
      </c>
      <c r="D9" s="80">
        <v>708729283.11000001</v>
      </c>
      <c r="E9" s="220">
        <f t="shared" si="0"/>
        <v>4.4063243532387143E-2</v>
      </c>
      <c r="F9" s="71">
        <v>19.27</v>
      </c>
      <c r="G9" s="71">
        <v>19.63</v>
      </c>
      <c r="H9" s="255">
        <v>0.1062</v>
      </c>
      <c r="I9" s="80">
        <v>730821337.09000003</v>
      </c>
      <c r="J9" s="220">
        <f t="shared" si="1"/>
        <v>4.4880755606764418E-2</v>
      </c>
      <c r="K9" s="71">
        <v>19.809999999999999</v>
      </c>
      <c r="L9" s="71">
        <v>20.170000000000002</v>
      </c>
      <c r="M9" s="255">
        <v>0.1368</v>
      </c>
      <c r="N9" s="86">
        <f>((I9-D9)/D9)</f>
        <v>3.1171357677020336E-2</v>
      </c>
      <c r="O9" s="86">
        <f t="shared" si="2"/>
        <v>2.750891492613361E-2</v>
      </c>
      <c r="P9" s="262">
        <f>M9-H9</f>
        <v>3.0600000000000002E-2</v>
      </c>
      <c r="Q9" s="136"/>
      <c r="R9" s="344"/>
      <c r="S9" s="139"/>
      <c r="T9" s="172"/>
      <c r="U9" s="140"/>
      <c r="V9" s="140"/>
      <c r="W9" s="141"/>
    </row>
    <row r="10" spans="1:24" s="138" customFormat="1" ht="12.95" customHeight="1">
      <c r="A10" s="337">
        <v>5</v>
      </c>
      <c r="B10" s="259" t="s">
        <v>64</v>
      </c>
      <c r="C10" s="374" t="s">
        <v>18</v>
      </c>
      <c r="D10" s="80">
        <v>422215386.06999999</v>
      </c>
      <c r="E10" s="220">
        <f t="shared" si="0"/>
        <v>2.6250050368859617E-2</v>
      </c>
      <c r="F10" s="71">
        <v>196.77330000000001</v>
      </c>
      <c r="G10" s="71">
        <v>201.90309999999999</v>
      </c>
      <c r="H10" s="255">
        <v>0.17449999999999999</v>
      </c>
      <c r="I10" s="80">
        <v>413286092.89999998</v>
      </c>
      <c r="J10" s="220">
        <f t="shared" si="1"/>
        <v>2.5380474255139583E-2</v>
      </c>
      <c r="K10" s="71">
        <v>192.59</v>
      </c>
      <c r="L10" s="71">
        <v>197.81</v>
      </c>
      <c r="M10" s="255">
        <v>0.14949999999999999</v>
      </c>
      <c r="N10" s="135">
        <f>((I10-D10)/D10)</f>
        <v>-2.1148668344643438E-2</v>
      </c>
      <c r="O10" s="135">
        <f t="shared" si="2"/>
        <v>-2.0272596111699091E-2</v>
      </c>
      <c r="P10" s="262">
        <f t="shared" ref="P10:P21" si="3">M10-H10</f>
        <v>-2.4999999999999994E-2</v>
      </c>
      <c r="Q10" s="136"/>
      <c r="R10" s="344"/>
      <c r="S10" s="139"/>
      <c r="T10" s="172"/>
      <c r="U10" s="140"/>
      <c r="V10" s="140"/>
      <c r="W10" s="141"/>
    </row>
    <row r="11" spans="1:24" s="138" customFormat="1" ht="12.95" customHeight="1">
      <c r="A11" s="337">
        <v>6</v>
      </c>
      <c r="B11" s="259" t="s">
        <v>46</v>
      </c>
      <c r="C11" s="259" t="s">
        <v>84</v>
      </c>
      <c r="D11" s="71">
        <v>1868028564.5899999</v>
      </c>
      <c r="E11" s="220">
        <f t="shared" si="0"/>
        <v>0.11613940545223587</v>
      </c>
      <c r="F11" s="71">
        <v>0.97709999999999997</v>
      </c>
      <c r="G11" s="78">
        <v>1.0019</v>
      </c>
      <c r="H11" s="255">
        <v>0.10150000000000001</v>
      </c>
      <c r="I11" s="71">
        <v>1941918354.95</v>
      </c>
      <c r="J11" s="220">
        <f t="shared" si="1"/>
        <v>0.11925590930860837</v>
      </c>
      <c r="K11" s="71">
        <v>0.99160000000000004</v>
      </c>
      <c r="L11" s="78">
        <v>1.0157</v>
      </c>
      <c r="M11" s="255">
        <v>0.1172</v>
      </c>
      <c r="N11" s="86">
        <f t="shared" ref="N11:N14" si="4">((I11-D11)/D11)</f>
        <v>3.9554957435149106E-2</v>
      </c>
      <c r="O11" s="86">
        <f t="shared" si="2"/>
        <v>1.3773829723525336E-2</v>
      </c>
      <c r="P11" s="262">
        <f t="shared" si="3"/>
        <v>1.5699999999999992E-2</v>
      </c>
      <c r="Q11" s="136"/>
      <c r="R11" s="344"/>
      <c r="S11" s="139"/>
      <c r="T11" s="174"/>
      <c r="U11" s="141"/>
      <c r="V11" s="141"/>
      <c r="W11" s="142"/>
      <c r="X11" s="143"/>
    </row>
    <row r="12" spans="1:24" s="138" customFormat="1" ht="12.95" customHeight="1">
      <c r="A12" s="337">
        <v>7</v>
      </c>
      <c r="B12" s="259" t="s">
        <v>8</v>
      </c>
      <c r="C12" s="374" t="s">
        <v>15</v>
      </c>
      <c r="D12" s="71">
        <v>2334552150.6500001</v>
      </c>
      <c r="E12" s="220">
        <f t="shared" si="0"/>
        <v>0.14514419314205654</v>
      </c>
      <c r="F12" s="71">
        <v>21.492000000000001</v>
      </c>
      <c r="G12" s="71">
        <v>22.14</v>
      </c>
      <c r="H12" s="343">
        <v>-1.8611</v>
      </c>
      <c r="I12" s="71">
        <v>2370013836.0999999</v>
      </c>
      <c r="J12" s="220">
        <f t="shared" si="1"/>
        <v>0.14554584871070231</v>
      </c>
      <c r="K12" s="71">
        <v>21.8324</v>
      </c>
      <c r="L12" s="71">
        <v>22.4907</v>
      </c>
      <c r="M12" s="343">
        <v>0.82589999999999997</v>
      </c>
      <c r="N12" s="86">
        <f t="shared" si="4"/>
        <v>1.5189930728309648E-2</v>
      </c>
      <c r="O12" s="86">
        <f t="shared" si="2"/>
        <v>1.5840108401084001E-2</v>
      </c>
      <c r="P12" s="262">
        <f t="shared" si="3"/>
        <v>2.6869999999999998</v>
      </c>
      <c r="Q12" s="136"/>
      <c r="R12" s="170"/>
      <c r="S12" s="139"/>
    </row>
    <row r="13" spans="1:24" s="138" customFormat="1" ht="12.95" customHeight="1">
      <c r="A13" s="337">
        <v>8</v>
      </c>
      <c r="B13" s="259" t="s">
        <v>205</v>
      </c>
      <c r="C13" s="374" t="s">
        <v>59</v>
      </c>
      <c r="D13" s="71">
        <v>383238042.01999998</v>
      </c>
      <c r="E13" s="220">
        <f t="shared" si="0"/>
        <v>2.3826743975219004E-2</v>
      </c>
      <c r="F13" s="71">
        <v>158.29</v>
      </c>
      <c r="G13" s="71">
        <v>164.12</v>
      </c>
      <c r="H13" s="255">
        <v>-2.2599999999999999E-2</v>
      </c>
      <c r="I13" s="71">
        <v>390436644.47000003</v>
      </c>
      <c r="J13" s="220">
        <f t="shared" si="1"/>
        <v>2.3977257820847239E-2</v>
      </c>
      <c r="K13" s="71">
        <v>161.18</v>
      </c>
      <c r="L13" s="71">
        <v>163.34</v>
      </c>
      <c r="M13" s="255">
        <v>1.83E-2</v>
      </c>
      <c r="N13" s="86">
        <f>((I13-D13)/D13)</f>
        <v>1.8783632261706356E-2</v>
      </c>
      <c r="O13" s="86">
        <f t="shared" si="2"/>
        <v>-4.752620034121381E-3</v>
      </c>
      <c r="P13" s="262">
        <f t="shared" si="3"/>
        <v>4.0899999999999999E-2</v>
      </c>
      <c r="Q13" s="136"/>
      <c r="R13" s="170"/>
      <c r="S13" s="139"/>
    </row>
    <row r="14" spans="1:24" s="138" customFormat="1" ht="12.95" customHeight="1">
      <c r="A14" s="337">
        <v>9</v>
      </c>
      <c r="B14" s="259" t="s">
        <v>61</v>
      </c>
      <c r="C14" s="374" t="s">
        <v>60</v>
      </c>
      <c r="D14" s="71">
        <v>280231565.26999998</v>
      </c>
      <c r="E14" s="220">
        <f t="shared" si="0"/>
        <v>1.7422606911019316E-2</v>
      </c>
      <c r="F14" s="71">
        <v>12.230738000000001</v>
      </c>
      <c r="G14" s="71">
        <v>12.280189</v>
      </c>
      <c r="H14" s="255">
        <v>0.1203</v>
      </c>
      <c r="I14" s="71">
        <v>287211462.88</v>
      </c>
      <c r="J14" s="220">
        <f t="shared" si="1"/>
        <v>1.7638055730974291E-2</v>
      </c>
      <c r="K14" s="71">
        <v>12.486499999999999</v>
      </c>
      <c r="L14" s="71">
        <v>12.541</v>
      </c>
      <c r="M14" s="255">
        <v>0.14219999999999999</v>
      </c>
      <c r="N14" s="86">
        <f t="shared" si="4"/>
        <v>2.4907606690470294E-2</v>
      </c>
      <c r="O14" s="86">
        <f t="shared" ref="O14" si="5">((L14-G14)/G14)</f>
        <v>2.1238353904813708E-2</v>
      </c>
      <c r="P14" s="262">
        <f t="shared" si="3"/>
        <v>2.1899999999999989E-2</v>
      </c>
      <c r="Q14" s="136"/>
      <c r="R14" s="170"/>
      <c r="S14" s="175"/>
      <c r="T14" s="175"/>
    </row>
    <row r="15" spans="1:24" s="138" customFormat="1" ht="12.95" customHeight="1">
      <c r="A15" s="337">
        <v>10</v>
      </c>
      <c r="B15" s="259" t="s">
        <v>6</v>
      </c>
      <c r="C15" s="374" t="s">
        <v>75</v>
      </c>
      <c r="D15" s="80">
        <v>343220311.47000003</v>
      </c>
      <c r="E15" s="220">
        <f t="shared" si="0"/>
        <v>2.1338754486340473E-2</v>
      </c>
      <c r="F15" s="71">
        <v>3126.69</v>
      </c>
      <c r="G15" s="71">
        <v>3173.03</v>
      </c>
      <c r="H15" s="255">
        <v>0.1502</v>
      </c>
      <c r="I15" s="80">
        <v>346713065.35000002</v>
      </c>
      <c r="J15" s="220">
        <f t="shared" si="1"/>
        <v>2.1292131964298681E-2</v>
      </c>
      <c r="K15" s="71">
        <v>3158.78</v>
      </c>
      <c r="L15" s="71">
        <v>3205.18</v>
      </c>
      <c r="M15" s="255">
        <v>0.12429999999999999</v>
      </c>
      <c r="N15" s="86">
        <f t="shared" ref="N15:N21" si="6">((I15-D15)/D15)</f>
        <v>1.0176419527855616E-2</v>
      </c>
      <c r="O15" s="86">
        <f t="shared" ref="O15:O20" si="7">((L15-G15)/G15)</f>
        <v>1.0132271046917185E-2</v>
      </c>
      <c r="P15" s="262">
        <f t="shared" si="3"/>
        <v>-2.5900000000000006E-2</v>
      </c>
      <c r="Q15" s="136"/>
      <c r="R15" s="170"/>
      <c r="S15" s="176"/>
      <c r="T15" s="176"/>
    </row>
    <row r="16" spans="1:24" s="138" customFormat="1" ht="12.95" customHeight="1">
      <c r="A16" s="337">
        <v>11</v>
      </c>
      <c r="B16" s="259" t="s">
        <v>89</v>
      </c>
      <c r="C16" s="374" t="s">
        <v>90</v>
      </c>
      <c r="D16" s="80">
        <v>282997191.33999997</v>
      </c>
      <c r="E16" s="220">
        <f t="shared" si="0"/>
        <v>1.7594551908842997E-2</v>
      </c>
      <c r="F16" s="71">
        <v>146.41</v>
      </c>
      <c r="G16" s="71">
        <v>147.43</v>
      </c>
      <c r="H16" s="255">
        <v>0.1002</v>
      </c>
      <c r="I16" s="80">
        <v>283122417.00999999</v>
      </c>
      <c r="J16" s="220">
        <f t="shared" si="1"/>
        <v>1.7386941732186214E-2</v>
      </c>
      <c r="K16" s="71">
        <v>147.58000000000001</v>
      </c>
      <c r="L16" s="71">
        <v>148.61000000000001</v>
      </c>
      <c r="M16" s="255">
        <v>0.109</v>
      </c>
      <c r="N16" s="86">
        <f t="shared" si="6"/>
        <v>4.4249792518105739E-4</v>
      </c>
      <c r="O16" s="86">
        <f t="shared" si="7"/>
        <v>8.0037984128061238E-3</v>
      </c>
      <c r="P16" s="262">
        <f t="shared" si="3"/>
        <v>8.8000000000000023E-3</v>
      </c>
      <c r="Q16" s="136"/>
      <c r="R16" s="170"/>
      <c r="S16" s="177"/>
      <c r="T16" s="177"/>
    </row>
    <row r="17" spans="1:23" s="138" customFormat="1" ht="12.95" customHeight="1">
      <c r="A17" s="337">
        <v>12</v>
      </c>
      <c r="B17" s="259" t="s">
        <v>53</v>
      </c>
      <c r="C17" s="374" t="s">
        <v>136</v>
      </c>
      <c r="D17" s="80">
        <v>315733281.58999997</v>
      </c>
      <c r="E17" s="220">
        <f t="shared" si="0"/>
        <v>1.9629825956860674E-2</v>
      </c>
      <c r="F17" s="71">
        <v>1.22</v>
      </c>
      <c r="G17" s="71">
        <v>1.26</v>
      </c>
      <c r="H17" s="255">
        <v>-3.2599999999999997E-2</v>
      </c>
      <c r="I17" s="80">
        <v>325014192.74000001</v>
      </c>
      <c r="J17" s="220">
        <f t="shared" si="1"/>
        <v>1.9959573992702685E-2</v>
      </c>
      <c r="K17" s="71">
        <v>1.25</v>
      </c>
      <c r="L17" s="71">
        <v>1.2849999999999999</v>
      </c>
      <c r="M17" s="255">
        <v>2.0400000000000001E-2</v>
      </c>
      <c r="N17" s="86">
        <f t="shared" si="6"/>
        <v>2.9394782530566092E-2</v>
      </c>
      <c r="O17" s="86">
        <f t="shared" si="7"/>
        <v>1.9841269841269771E-2</v>
      </c>
      <c r="P17" s="262">
        <f t="shared" si="3"/>
        <v>5.2999999999999999E-2</v>
      </c>
      <c r="Q17" s="136"/>
      <c r="R17" s="170"/>
      <c r="S17" s="176"/>
      <c r="T17" s="176"/>
    </row>
    <row r="18" spans="1:23" s="138" customFormat="1" ht="12.95" customHeight="1">
      <c r="A18" s="337">
        <v>13</v>
      </c>
      <c r="B18" s="259" t="s">
        <v>99</v>
      </c>
      <c r="C18" s="374" t="s">
        <v>139</v>
      </c>
      <c r="D18" s="71">
        <v>280251994.43000001</v>
      </c>
      <c r="E18" s="220">
        <f t="shared" si="0"/>
        <v>1.7423877036402444E-2</v>
      </c>
      <c r="F18" s="71">
        <v>1.4252</v>
      </c>
      <c r="G18" s="71">
        <v>1.4391</v>
      </c>
      <c r="H18" s="255">
        <v>4.8599999999999997E-2</v>
      </c>
      <c r="I18" s="71">
        <v>289258024.19</v>
      </c>
      <c r="J18" s="220">
        <f t="shared" si="1"/>
        <v>1.7763737909814479E-2</v>
      </c>
      <c r="K18" s="71">
        <v>1.4710000000000001</v>
      </c>
      <c r="L18" s="71">
        <v>1.4853000000000001</v>
      </c>
      <c r="M18" s="255">
        <v>3.3700000000000001E-2</v>
      </c>
      <c r="N18" s="86">
        <f t="shared" si="6"/>
        <v>3.2135470715622234E-2</v>
      </c>
      <c r="O18" s="86">
        <f t="shared" si="7"/>
        <v>3.2103397957056502E-2</v>
      </c>
      <c r="P18" s="262">
        <f t="shared" si="3"/>
        <v>-1.4899999999999997E-2</v>
      </c>
      <c r="Q18" s="136"/>
      <c r="R18" s="170"/>
      <c r="S18" s="178"/>
      <c r="T18" s="178"/>
    </row>
    <row r="19" spans="1:23" s="138" customFormat="1" ht="12.95" customHeight="1">
      <c r="A19" s="337">
        <v>14</v>
      </c>
      <c r="B19" s="259" t="s">
        <v>149</v>
      </c>
      <c r="C19" s="374" t="s">
        <v>150</v>
      </c>
      <c r="D19" s="71">
        <v>422456991.85000002</v>
      </c>
      <c r="E19" s="220">
        <f t="shared" si="0"/>
        <v>2.626507152655224E-2</v>
      </c>
      <c r="F19" s="71">
        <v>138.39850000000001</v>
      </c>
      <c r="G19" s="71">
        <v>139.9538</v>
      </c>
      <c r="H19" s="255">
        <v>1.8079999999999999E-2</v>
      </c>
      <c r="I19" s="71">
        <v>434289773.32999998</v>
      </c>
      <c r="J19" s="220">
        <f t="shared" si="1"/>
        <v>2.6670339507261148E-2</v>
      </c>
      <c r="K19" s="71">
        <v>142.2533</v>
      </c>
      <c r="L19" s="71">
        <v>143.86609999999999</v>
      </c>
      <c r="M19" s="255">
        <v>2.1600000000000001E-2</v>
      </c>
      <c r="N19" s="86">
        <v>5.6480000000000002E-3</v>
      </c>
      <c r="O19" s="86">
        <f t="shared" si="7"/>
        <v>2.7954224894215004E-2</v>
      </c>
      <c r="P19" s="262">
        <f>M19-H19</f>
        <v>3.5200000000000023E-3</v>
      </c>
      <c r="Q19" s="136"/>
      <c r="R19" s="170"/>
      <c r="S19" s="178"/>
      <c r="T19" s="178"/>
    </row>
    <row r="20" spans="1:23" s="138" customFormat="1" ht="12.95" customHeight="1">
      <c r="A20" s="337">
        <v>15</v>
      </c>
      <c r="B20" s="259" t="s">
        <v>246</v>
      </c>
      <c r="C20" s="374" t="s">
        <v>245</v>
      </c>
      <c r="D20" s="80">
        <v>23665514.16</v>
      </c>
      <c r="E20" s="220">
        <f t="shared" si="0"/>
        <v>1.4713365718083209E-3</v>
      </c>
      <c r="F20" s="71">
        <v>92.03</v>
      </c>
      <c r="G20" s="71">
        <v>94.83</v>
      </c>
      <c r="H20" s="255">
        <v>-1.9099999999999999E-2</v>
      </c>
      <c r="I20" s="80">
        <v>24288849.670000002</v>
      </c>
      <c r="J20" s="220">
        <v>0.96619999999999995</v>
      </c>
      <c r="K20" s="71">
        <v>94.44</v>
      </c>
      <c r="L20" s="71">
        <v>97.34</v>
      </c>
      <c r="M20" s="255">
        <v>2.46E-2</v>
      </c>
      <c r="N20" s="86">
        <f t="shared" si="6"/>
        <v>2.6339402802985693E-2</v>
      </c>
      <c r="O20" s="86">
        <f t="shared" si="7"/>
        <v>2.6468417167563062E-2</v>
      </c>
      <c r="P20" s="262">
        <f t="shared" si="3"/>
        <v>4.3700000000000003E-2</v>
      </c>
      <c r="Q20" s="136"/>
      <c r="R20" s="171"/>
      <c r="S20" s="145"/>
      <c r="T20" s="145"/>
    </row>
    <row r="21" spans="1:23" s="138" customFormat="1" ht="12.95" customHeight="1">
      <c r="A21" s="244"/>
      <c r="B21" s="331"/>
      <c r="C21" s="290" t="s">
        <v>47</v>
      </c>
      <c r="D21" s="75">
        <f>SUM(D1:D20)</f>
        <v>16084364796.91</v>
      </c>
      <c r="E21" s="310">
        <f>(D21/$D$160)</f>
        <v>1.1746469233810621E-2</v>
      </c>
      <c r="F21" s="312"/>
      <c r="G21" s="76"/>
      <c r="H21" s="332"/>
      <c r="I21" s="75">
        <f>SUM(I1:I20)</f>
        <v>16283623731.59</v>
      </c>
      <c r="J21" s="310">
        <f>(I21/$I$160)</f>
        <v>1.1961925446141579E-2</v>
      </c>
      <c r="K21" s="312"/>
      <c r="L21" s="76"/>
      <c r="M21" s="332"/>
      <c r="N21" s="314">
        <f t="shared" si="6"/>
        <v>1.2388362064399357E-2</v>
      </c>
      <c r="O21" s="314"/>
      <c r="P21" s="315">
        <f t="shared" si="3"/>
        <v>0</v>
      </c>
      <c r="Q21" s="136"/>
      <c r="R21" s="170"/>
      <c r="S21" s="179"/>
      <c r="V21" s="145"/>
      <c r="W21" s="145"/>
    </row>
    <row r="22" spans="1:23" s="138" customFormat="1" ht="5.25" customHeight="1">
      <c r="A22" s="382"/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4"/>
      <c r="Q22" s="136"/>
      <c r="R22" s="170"/>
      <c r="S22" s="179"/>
      <c r="V22" s="145"/>
      <c r="W22" s="145"/>
    </row>
    <row r="23" spans="1:23" s="138" customFormat="1" ht="12.95" customHeight="1">
      <c r="A23" s="379" t="s">
        <v>49</v>
      </c>
      <c r="B23" s="380"/>
      <c r="C23" s="380"/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380"/>
      <c r="P23" s="381"/>
      <c r="Q23" s="136"/>
      <c r="R23" s="180"/>
      <c r="T23" s="181"/>
    </row>
    <row r="24" spans="1:23" s="138" customFormat="1" ht="12.95" customHeight="1">
      <c r="A24" s="337">
        <v>16</v>
      </c>
      <c r="B24" s="259" t="s">
        <v>6</v>
      </c>
      <c r="C24" s="374" t="s">
        <v>39</v>
      </c>
      <c r="D24" s="72">
        <v>214373696791.38</v>
      </c>
      <c r="E24" s="222">
        <v>3.6200000000000003E-2</v>
      </c>
      <c r="F24" s="78">
        <v>100</v>
      </c>
      <c r="G24" s="78">
        <v>100</v>
      </c>
      <c r="H24" s="255">
        <v>6.1899999999999997E-2</v>
      </c>
      <c r="I24" s="72">
        <v>212749877297.54999</v>
      </c>
      <c r="J24" s="220">
        <f t="shared" ref="J24:J52" si="8">(I24/$I$53)</f>
        <v>0.38595435334174072</v>
      </c>
      <c r="K24" s="78">
        <v>100</v>
      </c>
      <c r="L24" s="78">
        <v>100</v>
      </c>
      <c r="M24" s="255">
        <v>6.5500000000000003E-2</v>
      </c>
      <c r="N24" s="86">
        <f>((I24-D24)/D24)</f>
        <v>-7.5747142402934533E-3</v>
      </c>
      <c r="O24" s="86">
        <f t="shared" ref="O24:O33" si="9">((L24-G24)/G24)</f>
        <v>0</v>
      </c>
      <c r="P24" s="262">
        <f t="shared" ref="P24:P53" si="10">M24-H24</f>
        <v>3.600000000000006E-3</v>
      </c>
      <c r="Q24" s="136"/>
      <c r="R24" s="182"/>
      <c r="S24" s="137"/>
      <c r="T24" s="137"/>
    </row>
    <row r="25" spans="1:23" s="138" customFormat="1" ht="12.95" customHeight="1">
      <c r="A25" s="337">
        <v>17</v>
      </c>
      <c r="B25" s="259" t="s">
        <v>205</v>
      </c>
      <c r="C25" s="374" t="s">
        <v>19</v>
      </c>
      <c r="D25" s="72">
        <v>148860021973.57999</v>
      </c>
      <c r="E25" s="222">
        <v>6.2600000000000003E-2</v>
      </c>
      <c r="F25" s="78">
        <v>100</v>
      </c>
      <c r="G25" s="78">
        <v>100</v>
      </c>
      <c r="H25" s="255">
        <v>8.3500000000000005E-2</v>
      </c>
      <c r="I25" s="72">
        <v>144327254804.67001</v>
      </c>
      <c r="J25" s="220">
        <f t="shared" si="8"/>
        <v>0.26182732984526397</v>
      </c>
      <c r="K25" s="78">
        <v>100</v>
      </c>
      <c r="L25" s="78">
        <v>100</v>
      </c>
      <c r="M25" s="255">
        <v>9.0800000000000006E-2</v>
      </c>
      <c r="N25" s="86">
        <f t="shared" ref="N25:N53" si="11">((I25-D25)/D25)</f>
        <v>-3.0449862285486285E-2</v>
      </c>
      <c r="O25" s="86">
        <f t="shared" si="9"/>
        <v>0</v>
      </c>
      <c r="P25" s="262">
        <f t="shared" si="10"/>
        <v>7.3000000000000009E-3</v>
      </c>
      <c r="Q25" s="136"/>
      <c r="R25" s="183"/>
      <c r="S25" s="146"/>
      <c r="T25" s="181"/>
      <c r="U25" s="184"/>
    </row>
    <row r="26" spans="1:23" s="138" customFormat="1" ht="12.95" customHeight="1">
      <c r="A26" s="337">
        <v>18</v>
      </c>
      <c r="B26" s="259" t="s">
        <v>46</v>
      </c>
      <c r="C26" s="374" t="s">
        <v>85</v>
      </c>
      <c r="D26" s="72">
        <v>21510288703.130001</v>
      </c>
      <c r="E26" s="222">
        <v>5.2600000000000001E-2</v>
      </c>
      <c r="F26" s="78">
        <v>1</v>
      </c>
      <c r="G26" s="78">
        <v>1</v>
      </c>
      <c r="H26" s="255">
        <v>9.3200000000000005E-2</v>
      </c>
      <c r="I26" s="72">
        <v>21681938632.790001</v>
      </c>
      <c r="J26" s="220">
        <f t="shared" si="8"/>
        <v>3.933369415066703E-2</v>
      </c>
      <c r="K26" s="78">
        <v>1</v>
      </c>
      <c r="L26" s="78">
        <v>1</v>
      </c>
      <c r="M26" s="255">
        <v>9.7299999999999998E-2</v>
      </c>
      <c r="N26" s="86">
        <f t="shared" si="11"/>
        <v>7.9798989232079797E-3</v>
      </c>
      <c r="O26" s="86">
        <f t="shared" si="9"/>
        <v>0</v>
      </c>
      <c r="P26" s="262">
        <f t="shared" si="10"/>
        <v>4.0999999999999925E-3</v>
      </c>
      <c r="Q26" s="136"/>
      <c r="R26" s="170"/>
      <c r="S26" s="139"/>
    </row>
    <row r="27" spans="1:23" s="138" customFormat="1" ht="12.95" customHeight="1">
      <c r="A27" s="337">
        <v>19</v>
      </c>
      <c r="B27" s="259" t="s">
        <v>41</v>
      </c>
      <c r="C27" s="374" t="s">
        <v>42</v>
      </c>
      <c r="D27" s="72">
        <v>1023884141.52</v>
      </c>
      <c r="E27" s="222">
        <v>8.6400000000000005E-2</v>
      </c>
      <c r="F27" s="78">
        <v>100</v>
      </c>
      <c r="G27" s="78">
        <v>100</v>
      </c>
      <c r="H27" s="255">
        <v>8.1600000000000006E-2</v>
      </c>
      <c r="I27" s="72">
        <v>1024034341.52</v>
      </c>
      <c r="J27" s="220">
        <f t="shared" si="8"/>
        <v>1.8577238074187988E-3</v>
      </c>
      <c r="K27" s="78">
        <v>100</v>
      </c>
      <c r="L27" s="78">
        <v>100</v>
      </c>
      <c r="M27" s="255">
        <v>8.4000000000000005E-2</v>
      </c>
      <c r="N27" s="86">
        <f t="shared" si="11"/>
        <v>1.4669628516466877E-4</v>
      </c>
      <c r="O27" s="86">
        <f t="shared" si="9"/>
        <v>0</v>
      </c>
      <c r="P27" s="262">
        <f t="shared" si="10"/>
        <v>2.3999999999999994E-3</v>
      </c>
      <c r="Q27" s="136"/>
      <c r="R27" s="170"/>
      <c r="S27" s="146"/>
    </row>
    <row r="28" spans="1:23" s="138" customFormat="1" ht="12.95" customHeight="1">
      <c r="A28" s="337">
        <v>20</v>
      </c>
      <c r="B28" s="259" t="s">
        <v>8</v>
      </c>
      <c r="C28" s="374" t="s">
        <v>20</v>
      </c>
      <c r="D28" s="72">
        <v>65710165126.660004</v>
      </c>
      <c r="E28" s="222">
        <v>6.54E-2</v>
      </c>
      <c r="F28" s="78">
        <v>1</v>
      </c>
      <c r="G28" s="78">
        <v>1</v>
      </c>
      <c r="H28" s="255">
        <v>7.4099999999999999E-2</v>
      </c>
      <c r="I28" s="72">
        <v>65381922113.199997</v>
      </c>
      <c r="J28" s="220">
        <f t="shared" si="8"/>
        <v>0.11861082032093261</v>
      </c>
      <c r="K28" s="78">
        <v>1</v>
      </c>
      <c r="L28" s="78">
        <v>1</v>
      </c>
      <c r="M28" s="255">
        <v>8.1000000000000003E-2</v>
      </c>
      <c r="N28" s="86">
        <f t="shared" si="11"/>
        <v>-4.9953156079778531E-3</v>
      </c>
      <c r="O28" s="86">
        <f t="shared" si="9"/>
        <v>0</v>
      </c>
      <c r="P28" s="262">
        <f t="shared" si="10"/>
        <v>6.9000000000000034E-3</v>
      </c>
      <c r="Q28" s="136"/>
      <c r="R28" s="180"/>
      <c r="S28" s="139"/>
    </row>
    <row r="29" spans="1:23" s="138" customFormat="1" ht="12.95" customHeight="1">
      <c r="A29" s="337">
        <v>21</v>
      </c>
      <c r="B29" s="259" t="s">
        <v>61</v>
      </c>
      <c r="C29" s="374" t="s">
        <v>62</v>
      </c>
      <c r="D29" s="248">
        <v>2016135279.2</v>
      </c>
      <c r="E29" s="222">
        <v>6.4500000000000002E-2</v>
      </c>
      <c r="F29" s="78">
        <v>10</v>
      </c>
      <c r="G29" s="78">
        <v>10</v>
      </c>
      <c r="H29" s="255">
        <v>7.6300000000000007E-2</v>
      </c>
      <c r="I29" s="248">
        <v>1990970212.6400001</v>
      </c>
      <c r="J29" s="220">
        <f t="shared" ref="J29" si="12">(I29/$I$53)</f>
        <v>3.6118639911948297E-3</v>
      </c>
      <c r="K29" s="78">
        <v>10</v>
      </c>
      <c r="L29" s="78">
        <v>10</v>
      </c>
      <c r="M29" s="255">
        <v>7.6100000000000001E-2</v>
      </c>
      <c r="N29" s="86">
        <f t="shared" si="11"/>
        <v>-1.2481834339005966E-2</v>
      </c>
      <c r="O29" s="86">
        <f t="shared" si="9"/>
        <v>0</v>
      </c>
      <c r="P29" s="262">
        <f t="shared" si="10"/>
        <v>-2.0000000000000573E-4</v>
      </c>
      <c r="Q29" s="136"/>
      <c r="R29" s="170"/>
      <c r="S29" s="175"/>
      <c r="T29" s="401"/>
      <c r="U29" s="401"/>
    </row>
    <row r="30" spans="1:23" s="138" customFormat="1" ht="12.95" customHeight="1">
      <c r="A30" s="337">
        <v>22</v>
      </c>
      <c r="B30" s="259" t="s">
        <v>89</v>
      </c>
      <c r="C30" s="374" t="s">
        <v>91</v>
      </c>
      <c r="D30" s="72">
        <v>33537370133.549999</v>
      </c>
      <c r="E30" s="222">
        <v>6.9800000000000001E-2</v>
      </c>
      <c r="F30" s="78">
        <v>1</v>
      </c>
      <c r="G30" s="78">
        <v>1</v>
      </c>
      <c r="H30" s="255">
        <v>8.9300000000000004E-2</v>
      </c>
      <c r="I30" s="72">
        <v>31534072781.080002</v>
      </c>
      <c r="J30" s="220">
        <f t="shared" si="8"/>
        <v>5.7206673033382172E-2</v>
      </c>
      <c r="K30" s="78">
        <v>1</v>
      </c>
      <c r="L30" s="78">
        <v>1</v>
      </c>
      <c r="M30" s="255">
        <v>8.5699999999999998E-2</v>
      </c>
      <c r="N30" s="86">
        <f t="shared" si="11"/>
        <v>-5.9733286912259875E-2</v>
      </c>
      <c r="O30" s="86">
        <f t="shared" si="9"/>
        <v>0</v>
      </c>
      <c r="P30" s="262">
        <f t="shared" si="10"/>
        <v>-3.600000000000006E-3</v>
      </c>
      <c r="Q30" s="136"/>
      <c r="R30" s="170"/>
      <c r="S30" s="139"/>
      <c r="T30" s="399"/>
      <c r="U30" s="399"/>
    </row>
    <row r="31" spans="1:23" s="138" customFormat="1" ht="12.95" customHeight="1">
      <c r="A31" s="337">
        <v>23</v>
      </c>
      <c r="B31" s="259" t="s">
        <v>96</v>
      </c>
      <c r="C31" s="374" t="s">
        <v>95</v>
      </c>
      <c r="D31" s="72">
        <v>2283596248.5437465</v>
      </c>
      <c r="E31" s="222">
        <v>4.2599999999999999E-2</v>
      </c>
      <c r="F31" s="78">
        <v>100</v>
      </c>
      <c r="G31" s="78">
        <v>100</v>
      </c>
      <c r="H31" s="255">
        <v>5.6611066023574665E-2</v>
      </c>
      <c r="I31" s="72">
        <v>2278791255.9699998</v>
      </c>
      <c r="J31" s="220">
        <f t="shared" si="8"/>
        <v>4.1340066408999182E-3</v>
      </c>
      <c r="K31" s="78">
        <v>100</v>
      </c>
      <c r="L31" s="78">
        <v>100</v>
      </c>
      <c r="M31" s="255">
        <v>5.9299999999999999E-2</v>
      </c>
      <c r="N31" s="86">
        <f>((I31-D31)/D31)</f>
        <v>-2.1041340284259241E-3</v>
      </c>
      <c r="O31" s="86">
        <f t="shared" si="9"/>
        <v>0</v>
      </c>
      <c r="P31" s="262">
        <f t="shared" si="10"/>
        <v>2.6889339764253339E-3</v>
      </c>
      <c r="Q31" s="136"/>
      <c r="R31" s="170"/>
      <c r="S31" s="139"/>
      <c r="T31" s="400"/>
      <c r="U31" s="400"/>
    </row>
    <row r="32" spans="1:23" s="138" customFormat="1" ht="12.95" customHeight="1">
      <c r="A32" s="337">
        <v>24</v>
      </c>
      <c r="B32" s="259" t="s">
        <v>97</v>
      </c>
      <c r="C32" s="374" t="s">
        <v>98</v>
      </c>
      <c r="D32" s="72">
        <v>5171458887.4200001</v>
      </c>
      <c r="E32" s="222">
        <v>7.0599999999999996E-2</v>
      </c>
      <c r="F32" s="78">
        <v>100</v>
      </c>
      <c r="G32" s="78">
        <v>100</v>
      </c>
      <c r="H32" s="255">
        <v>7.22E-2</v>
      </c>
      <c r="I32" s="72">
        <v>4675880634.75</v>
      </c>
      <c r="J32" s="220">
        <f t="shared" si="8"/>
        <v>8.4826205759174211E-3</v>
      </c>
      <c r="K32" s="78">
        <v>100</v>
      </c>
      <c r="L32" s="78">
        <v>100</v>
      </c>
      <c r="M32" s="255" t="s">
        <v>280</v>
      </c>
      <c r="N32" s="86">
        <f t="shared" si="11"/>
        <v>-9.5829487086426426E-2</v>
      </c>
      <c r="O32" s="86">
        <f t="shared" si="9"/>
        <v>0</v>
      </c>
      <c r="P32" s="262" t="e">
        <f t="shared" si="10"/>
        <v>#VALUE!</v>
      </c>
      <c r="Q32" s="136"/>
      <c r="R32" s="170"/>
      <c r="S32" s="139"/>
    </row>
    <row r="33" spans="1:21" s="138" customFormat="1" ht="12.95" customHeight="1">
      <c r="A33" s="337">
        <v>25</v>
      </c>
      <c r="B33" s="259" t="s">
        <v>99</v>
      </c>
      <c r="C33" s="374" t="s">
        <v>104</v>
      </c>
      <c r="D33" s="248">
        <v>705574929.40999997</v>
      </c>
      <c r="E33" s="222">
        <v>6.6600000000000006E-2</v>
      </c>
      <c r="F33" s="78">
        <v>10</v>
      </c>
      <c r="G33" s="78">
        <v>10</v>
      </c>
      <c r="H33" s="255">
        <v>6.8699999999999997E-2</v>
      </c>
      <c r="I33" s="248">
        <v>716025849.02999997</v>
      </c>
      <c r="J33" s="220">
        <f t="shared" si="8"/>
        <v>1.2989586506404389E-3</v>
      </c>
      <c r="K33" s="78">
        <v>10</v>
      </c>
      <c r="L33" s="78">
        <v>10</v>
      </c>
      <c r="M33" s="255">
        <v>5.2400000000000002E-2</v>
      </c>
      <c r="N33" s="86">
        <f t="shared" si="11"/>
        <v>1.4811920299859631E-2</v>
      </c>
      <c r="O33" s="86">
        <f t="shared" si="9"/>
        <v>0</v>
      </c>
      <c r="P33" s="262">
        <f t="shared" si="10"/>
        <v>-1.6299999999999995E-2</v>
      </c>
      <c r="Q33" s="136"/>
      <c r="R33" s="173"/>
      <c r="S33" s="185"/>
    </row>
    <row r="34" spans="1:21" s="138" customFormat="1" ht="12.95" customHeight="1">
      <c r="A34" s="337">
        <v>26</v>
      </c>
      <c r="B34" s="259" t="s">
        <v>13</v>
      </c>
      <c r="C34" s="374" t="s">
        <v>106</v>
      </c>
      <c r="D34" s="72">
        <v>3413126853.46</v>
      </c>
      <c r="E34" s="222">
        <v>5.3699999999999998E-2</v>
      </c>
      <c r="F34" s="78">
        <v>100</v>
      </c>
      <c r="G34" s="78">
        <v>100</v>
      </c>
      <c r="H34" s="255">
        <v>5.8700000000000002E-2</v>
      </c>
      <c r="I34" s="72">
        <v>3408169094.9099998</v>
      </c>
      <c r="J34" s="220">
        <f t="shared" si="8"/>
        <v>6.1828364641808549E-3</v>
      </c>
      <c r="K34" s="78">
        <v>100</v>
      </c>
      <c r="L34" s="78">
        <v>100</v>
      </c>
      <c r="M34" s="255">
        <v>8.3900000000000002E-2</v>
      </c>
      <c r="N34" s="86">
        <f t="shared" si="11"/>
        <v>-1.452556193443073E-3</v>
      </c>
      <c r="O34" s="86">
        <f t="shared" ref="O34:O39" si="13">((L34-G34)/G34)</f>
        <v>0</v>
      </c>
      <c r="P34" s="262">
        <f t="shared" si="10"/>
        <v>2.52E-2</v>
      </c>
      <c r="Q34" s="136"/>
      <c r="R34" s="186"/>
      <c r="S34" s="139"/>
      <c r="T34" s="401"/>
      <c r="U34" s="401"/>
    </row>
    <row r="35" spans="1:21" s="138" customFormat="1" ht="12.95" customHeight="1">
      <c r="A35" s="337">
        <v>27</v>
      </c>
      <c r="B35" s="259" t="s">
        <v>53</v>
      </c>
      <c r="C35" s="374" t="s">
        <v>107</v>
      </c>
      <c r="D35" s="72">
        <v>12642110764.700001</v>
      </c>
      <c r="E35" s="222">
        <v>4.7199999999999999E-2</v>
      </c>
      <c r="F35" s="78">
        <v>100</v>
      </c>
      <c r="G35" s="78">
        <v>100</v>
      </c>
      <c r="H35" s="255">
        <v>5.4800000000000001E-2</v>
      </c>
      <c r="I35" s="72">
        <v>12548308172.51</v>
      </c>
      <c r="J35" s="220">
        <f t="shared" si="8"/>
        <v>2.276416902220112E-2</v>
      </c>
      <c r="K35" s="78">
        <v>100</v>
      </c>
      <c r="L35" s="78">
        <v>100</v>
      </c>
      <c r="M35" s="255">
        <v>5.4800000000000001E-2</v>
      </c>
      <c r="N35" s="86">
        <f t="shared" si="11"/>
        <v>-7.4198521066530529E-3</v>
      </c>
      <c r="O35" s="86">
        <f t="shared" si="13"/>
        <v>0</v>
      </c>
      <c r="P35" s="262">
        <f t="shared" si="10"/>
        <v>0</v>
      </c>
      <c r="Q35" s="136"/>
      <c r="R35" s="170"/>
      <c r="S35" s="148"/>
    </row>
    <row r="36" spans="1:21" s="138" customFormat="1" ht="12.95" customHeight="1">
      <c r="A36" s="337">
        <v>28</v>
      </c>
      <c r="B36" s="259" t="s">
        <v>108</v>
      </c>
      <c r="C36" s="374" t="s">
        <v>110</v>
      </c>
      <c r="D36" s="72">
        <v>11243882398.35</v>
      </c>
      <c r="E36" s="222">
        <v>4.5100000000000001E-2</v>
      </c>
      <c r="F36" s="74">
        <v>100</v>
      </c>
      <c r="G36" s="74">
        <v>100</v>
      </c>
      <c r="H36" s="255">
        <v>6.3299999999999995E-2</v>
      </c>
      <c r="I36" s="72">
        <v>10670755573.57</v>
      </c>
      <c r="J36" s="220">
        <f t="shared" si="8"/>
        <v>1.9358058483413338E-2</v>
      </c>
      <c r="K36" s="74">
        <v>100</v>
      </c>
      <c r="L36" s="74">
        <v>100</v>
      </c>
      <c r="M36" s="255">
        <v>7.4899999999999994E-2</v>
      </c>
      <c r="N36" s="86">
        <f t="shared" si="11"/>
        <v>-5.0972324725141648E-2</v>
      </c>
      <c r="O36" s="86">
        <f t="shared" si="13"/>
        <v>0</v>
      </c>
      <c r="P36" s="262">
        <f t="shared" si="10"/>
        <v>1.1599999999999999E-2</v>
      </c>
      <c r="Q36" s="136"/>
      <c r="R36" s="170"/>
      <c r="S36" s="149"/>
    </row>
    <row r="37" spans="1:21" s="138" customFormat="1" ht="12.95" customHeight="1">
      <c r="A37" s="337">
        <v>29</v>
      </c>
      <c r="B37" s="259" t="s">
        <v>108</v>
      </c>
      <c r="C37" s="374" t="s">
        <v>109</v>
      </c>
      <c r="D37" s="72">
        <v>390296454.99000001</v>
      </c>
      <c r="E37" s="222">
        <v>5.2900000000000003E-2</v>
      </c>
      <c r="F37" s="74">
        <v>1000000</v>
      </c>
      <c r="G37" s="74">
        <v>1000000</v>
      </c>
      <c r="H37" s="255">
        <v>7.46E-2</v>
      </c>
      <c r="I37" s="72">
        <v>388991600.39999998</v>
      </c>
      <c r="J37" s="220">
        <f t="shared" si="8"/>
        <v>7.0567844031127773E-4</v>
      </c>
      <c r="K37" s="74">
        <v>1000000</v>
      </c>
      <c r="L37" s="74">
        <v>1000000</v>
      </c>
      <c r="M37" s="255">
        <v>8.3599999999999994E-2</v>
      </c>
      <c r="N37" s="86">
        <f t="shared" si="11"/>
        <v>-3.3432396664567852E-3</v>
      </c>
      <c r="O37" s="86">
        <f t="shared" si="13"/>
        <v>0</v>
      </c>
      <c r="P37" s="262">
        <f t="shared" si="10"/>
        <v>8.9999999999999941E-3</v>
      </c>
      <c r="Q37" s="136"/>
      <c r="R37" s="170"/>
      <c r="S37" s="148"/>
    </row>
    <row r="38" spans="1:21" s="138" customFormat="1" ht="12.95" customHeight="1">
      <c r="A38" s="337">
        <v>30</v>
      </c>
      <c r="B38" s="259" t="s">
        <v>118</v>
      </c>
      <c r="C38" s="374" t="s">
        <v>119</v>
      </c>
      <c r="D38" s="72">
        <v>5079357044.4099998</v>
      </c>
      <c r="E38" s="222">
        <v>6.3E-2</v>
      </c>
      <c r="F38" s="78">
        <v>1</v>
      </c>
      <c r="G38" s="78">
        <v>1</v>
      </c>
      <c r="H38" s="255">
        <v>6.3600000000000004E-2</v>
      </c>
      <c r="I38" s="72">
        <v>4843410970.8599997</v>
      </c>
      <c r="J38" s="220">
        <f t="shared" si="8"/>
        <v>8.7865411391618731E-3</v>
      </c>
      <c r="K38" s="78">
        <v>1</v>
      </c>
      <c r="L38" s="78">
        <v>1</v>
      </c>
      <c r="M38" s="255">
        <v>7.3400000000000007E-2</v>
      </c>
      <c r="N38" s="86">
        <f t="shared" si="11"/>
        <v>-4.6451956711660317E-2</v>
      </c>
      <c r="O38" s="86">
        <f t="shared" si="13"/>
        <v>0</v>
      </c>
      <c r="P38" s="262">
        <f t="shared" si="10"/>
        <v>9.8000000000000032E-3</v>
      </c>
      <c r="Q38" s="136"/>
      <c r="R38" s="170"/>
      <c r="S38" s="148"/>
      <c r="T38" s="150"/>
    </row>
    <row r="39" spans="1:21" s="138" customFormat="1" ht="12.95" customHeight="1">
      <c r="A39" s="337">
        <v>31</v>
      </c>
      <c r="B39" s="259" t="s">
        <v>16</v>
      </c>
      <c r="C39" s="374" t="s">
        <v>124</v>
      </c>
      <c r="D39" s="72">
        <v>15618813434.120001</v>
      </c>
      <c r="E39" s="222">
        <v>5.9200000000000003E-2</v>
      </c>
      <c r="F39" s="78">
        <v>1</v>
      </c>
      <c r="G39" s="78">
        <v>1</v>
      </c>
      <c r="H39" s="255">
        <v>6.4799999999999996E-2</v>
      </c>
      <c r="I39" s="72">
        <v>15708489384.65</v>
      </c>
      <c r="J39" s="220">
        <f t="shared" si="8"/>
        <v>2.84971250721281E-2</v>
      </c>
      <c r="K39" s="78">
        <v>1</v>
      </c>
      <c r="L39" s="78">
        <v>1</v>
      </c>
      <c r="M39" s="255">
        <v>6.6699999999999995E-2</v>
      </c>
      <c r="N39" s="86">
        <f t="shared" si="11"/>
        <v>5.7415341381886051E-3</v>
      </c>
      <c r="O39" s="86">
        <f t="shared" si="13"/>
        <v>0</v>
      </c>
      <c r="P39" s="262">
        <f t="shared" si="10"/>
        <v>1.8999999999999989E-3</v>
      </c>
      <c r="Q39" s="136"/>
      <c r="R39" s="180"/>
      <c r="S39" s="402"/>
      <c r="T39" s="213"/>
    </row>
    <row r="40" spans="1:21" s="138" customFormat="1" ht="12.95" customHeight="1">
      <c r="A40" s="337">
        <v>32</v>
      </c>
      <c r="B40" s="259" t="s">
        <v>65</v>
      </c>
      <c r="C40" s="374" t="s">
        <v>127</v>
      </c>
      <c r="D40" s="72">
        <v>587965663.83000004</v>
      </c>
      <c r="E40" s="222">
        <v>7.9600000000000004E-2</v>
      </c>
      <c r="F40" s="78">
        <v>100</v>
      </c>
      <c r="G40" s="78">
        <v>100</v>
      </c>
      <c r="H40" s="255">
        <v>8.8700000000000001E-2</v>
      </c>
      <c r="I40" s="72">
        <v>576502149.01999998</v>
      </c>
      <c r="J40" s="220">
        <f t="shared" si="8"/>
        <v>1.0458455579457119E-3</v>
      </c>
      <c r="K40" s="78">
        <v>100</v>
      </c>
      <c r="L40" s="78">
        <v>100</v>
      </c>
      <c r="M40" s="255">
        <v>9.0499999999999997E-2</v>
      </c>
      <c r="N40" s="135">
        <f t="shared" ref="N40:N51" si="14">((I40-D40)/D40)</f>
        <v>-1.9496912005587008E-2</v>
      </c>
      <c r="O40" s="135">
        <f t="shared" ref="O40:O51" si="15">((L40-G40)/G40)</f>
        <v>0</v>
      </c>
      <c r="P40" s="262">
        <f t="shared" si="10"/>
        <v>1.799999999999996E-3</v>
      </c>
      <c r="Q40" s="136"/>
      <c r="R40" s="182"/>
      <c r="S40" s="402"/>
      <c r="T40" s="213"/>
    </row>
    <row r="41" spans="1:21" s="138" customFormat="1" ht="12.95" customHeight="1">
      <c r="A41" s="337">
        <v>33</v>
      </c>
      <c r="B41" s="259" t="s">
        <v>146</v>
      </c>
      <c r="C41" s="374" t="s">
        <v>134</v>
      </c>
      <c r="D41" s="72">
        <v>4131326367.9099998</v>
      </c>
      <c r="E41" s="222">
        <v>4.8399999999999999E-2</v>
      </c>
      <c r="F41" s="78">
        <v>1</v>
      </c>
      <c r="G41" s="78">
        <v>1</v>
      </c>
      <c r="H41" s="255">
        <v>4.2500000000000003E-2</v>
      </c>
      <c r="I41" s="72">
        <v>4082969534.02</v>
      </c>
      <c r="J41" s="220">
        <f t="shared" si="8"/>
        <v>7.407007168388457E-3</v>
      </c>
      <c r="K41" s="78">
        <v>1</v>
      </c>
      <c r="L41" s="78">
        <v>1</v>
      </c>
      <c r="M41" s="255">
        <v>5.2200000000000003E-2</v>
      </c>
      <c r="N41" s="135">
        <f t="shared" si="14"/>
        <v>-1.1704917400283519E-2</v>
      </c>
      <c r="O41" s="135">
        <f t="shared" si="15"/>
        <v>0</v>
      </c>
      <c r="P41" s="262">
        <f t="shared" si="10"/>
        <v>9.7000000000000003E-3</v>
      </c>
      <c r="Q41" s="136"/>
      <c r="R41" s="173"/>
      <c r="S41" s="148"/>
    </row>
    <row r="42" spans="1:21" s="138" customFormat="1" ht="12.95" customHeight="1">
      <c r="A42" s="337">
        <v>34</v>
      </c>
      <c r="B42" s="259" t="s">
        <v>195</v>
      </c>
      <c r="C42" s="374" t="s">
        <v>135</v>
      </c>
      <c r="D42" s="72">
        <v>606417673.14999998</v>
      </c>
      <c r="E42" s="222">
        <v>4.9799999999999997E-2</v>
      </c>
      <c r="F42" s="78">
        <v>10</v>
      </c>
      <c r="G42" s="78">
        <v>10</v>
      </c>
      <c r="H42" s="255">
        <v>4.8500000000000001E-2</v>
      </c>
      <c r="I42" s="72">
        <v>617246700.11000001</v>
      </c>
      <c r="J42" s="220">
        <f t="shared" si="8"/>
        <v>1.1197611675239345E-3</v>
      </c>
      <c r="K42" s="78">
        <v>10</v>
      </c>
      <c r="L42" s="78">
        <v>10</v>
      </c>
      <c r="M42" s="255">
        <v>5.04E-2</v>
      </c>
      <c r="N42" s="135">
        <f t="shared" si="14"/>
        <v>1.7857373621301818E-2</v>
      </c>
      <c r="O42" s="86">
        <f t="shared" si="15"/>
        <v>0</v>
      </c>
      <c r="P42" s="262">
        <f t="shared" si="10"/>
        <v>1.8999999999999989E-3</v>
      </c>
      <c r="Q42" s="136"/>
      <c r="R42" s="170"/>
      <c r="S42" s="187"/>
      <c r="T42" s="213"/>
    </row>
    <row r="43" spans="1:21" s="138" customFormat="1" ht="12.95" customHeight="1">
      <c r="A43" s="337">
        <v>35</v>
      </c>
      <c r="B43" s="259" t="s">
        <v>43</v>
      </c>
      <c r="C43" s="374" t="s">
        <v>145</v>
      </c>
      <c r="D43" s="72">
        <v>601317002.38999999</v>
      </c>
      <c r="E43" s="222">
        <v>2.2200000000000001E-2</v>
      </c>
      <c r="F43" s="78">
        <v>1</v>
      </c>
      <c r="G43" s="78">
        <v>1</v>
      </c>
      <c r="H43" s="255">
        <v>6.6100000000000006E-2</v>
      </c>
      <c r="I43" s="72">
        <v>601172583.59000003</v>
      </c>
      <c r="J43" s="220">
        <f t="shared" si="8"/>
        <v>1.0906007500147874E-3</v>
      </c>
      <c r="K43" s="78">
        <v>1</v>
      </c>
      <c r="L43" s="78">
        <v>1</v>
      </c>
      <c r="M43" s="255">
        <v>7.1099999999999997E-2</v>
      </c>
      <c r="N43" s="86">
        <f t="shared" si="14"/>
        <v>-2.4017082408437488E-4</v>
      </c>
      <c r="O43" s="86">
        <f t="shared" si="15"/>
        <v>0</v>
      </c>
      <c r="P43" s="262">
        <f t="shared" si="10"/>
        <v>4.9999999999999906E-3</v>
      </c>
      <c r="Q43" s="136"/>
      <c r="R43" s="170"/>
      <c r="S43" s="187"/>
      <c r="T43" s="213"/>
    </row>
    <row r="44" spans="1:21" s="138" customFormat="1" ht="12.95" customHeight="1">
      <c r="A44" s="337">
        <v>36</v>
      </c>
      <c r="B44" s="259" t="s">
        <v>10</v>
      </c>
      <c r="C44" s="374" t="s">
        <v>267</v>
      </c>
      <c r="D44" s="72">
        <v>5853667366.3800001</v>
      </c>
      <c r="E44" s="222">
        <v>6.1269999999999998E-2</v>
      </c>
      <c r="F44" s="78">
        <v>100</v>
      </c>
      <c r="G44" s="78">
        <v>100</v>
      </c>
      <c r="H44" s="255">
        <v>9.3428999999999998E-2</v>
      </c>
      <c r="I44" s="72">
        <v>6128954610.7299995</v>
      </c>
      <c r="J44" s="220">
        <f t="shared" si="8"/>
        <v>1.1118674865963921E-2</v>
      </c>
      <c r="K44" s="78">
        <v>100</v>
      </c>
      <c r="L44" s="78">
        <v>100</v>
      </c>
      <c r="M44" s="255">
        <v>9.4880000000000006E-2</v>
      </c>
      <c r="N44" s="86">
        <f t="shared" si="14"/>
        <v>4.7028166638078274E-2</v>
      </c>
      <c r="O44" s="86">
        <f t="shared" si="15"/>
        <v>0</v>
      </c>
      <c r="P44" s="262">
        <f t="shared" si="10"/>
        <v>1.4510000000000078E-3</v>
      </c>
      <c r="Q44" s="136"/>
      <c r="R44" s="170"/>
      <c r="S44" s="148"/>
    </row>
    <row r="45" spans="1:21" s="138" customFormat="1" ht="12.95" customHeight="1">
      <c r="A45" s="337">
        <v>37</v>
      </c>
      <c r="B45" s="259" t="s">
        <v>147</v>
      </c>
      <c r="C45" s="374" t="s">
        <v>148</v>
      </c>
      <c r="D45" s="72">
        <v>302543219.44</v>
      </c>
      <c r="E45" s="222">
        <v>7.0000000000000007E-2</v>
      </c>
      <c r="F45" s="78">
        <v>1</v>
      </c>
      <c r="G45" s="78">
        <v>1</v>
      </c>
      <c r="H45" s="255">
        <v>4.5600000000000002E-2</v>
      </c>
      <c r="I45" s="72">
        <v>302543219.44</v>
      </c>
      <c r="J45" s="220">
        <f t="shared" si="8"/>
        <v>5.4885048160842461E-4</v>
      </c>
      <c r="K45" s="78">
        <v>1</v>
      </c>
      <c r="L45" s="78">
        <v>1</v>
      </c>
      <c r="M45" s="255">
        <v>4.5600000000000002E-2</v>
      </c>
      <c r="N45" s="86">
        <f t="shared" si="14"/>
        <v>0</v>
      </c>
      <c r="O45" s="86">
        <f t="shared" si="15"/>
        <v>0</v>
      </c>
      <c r="P45" s="262">
        <f t="shared" si="10"/>
        <v>0</v>
      </c>
      <c r="Q45" s="136"/>
      <c r="R45" s="170"/>
      <c r="S45" s="148"/>
    </row>
    <row r="46" spans="1:21" s="138" customFormat="1" ht="12.95" customHeight="1">
      <c r="A46" s="337">
        <v>38</v>
      </c>
      <c r="B46" s="259" t="s">
        <v>149</v>
      </c>
      <c r="C46" s="374" t="s">
        <v>151</v>
      </c>
      <c r="D46" s="72">
        <v>453219418.74000001</v>
      </c>
      <c r="E46" s="222">
        <v>2.0000000000000001E-4</v>
      </c>
      <c r="F46" s="78">
        <v>100</v>
      </c>
      <c r="G46" s="78">
        <v>100</v>
      </c>
      <c r="H46" s="255">
        <v>1.56E-4</v>
      </c>
      <c r="I46" s="72">
        <v>481636373.80000001</v>
      </c>
      <c r="J46" s="220">
        <f t="shared" si="8"/>
        <v>8.7374741436798276E-4</v>
      </c>
      <c r="K46" s="78">
        <v>100</v>
      </c>
      <c r="L46" s="78">
        <v>100</v>
      </c>
      <c r="M46" s="255">
        <v>4.9000000000000002E-2</v>
      </c>
      <c r="N46" s="86">
        <f t="shared" si="14"/>
        <v>6.2700215138623741E-2</v>
      </c>
      <c r="O46" s="86">
        <f t="shared" si="15"/>
        <v>0</v>
      </c>
      <c r="P46" s="262">
        <f t="shared" si="10"/>
        <v>4.8843999999999999E-2</v>
      </c>
      <c r="Q46" s="136"/>
      <c r="R46" s="180"/>
      <c r="S46" s="148"/>
    </row>
    <row r="47" spans="1:21" s="138" customFormat="1" ht="12.95" customHeight="1">
      <c r="A47" s="337">
        <v>39</v>
      </c>
      <c r="B47" s="259" t="s">
        <v>163</v>
      </c>
      <c r="C47" s="374" t="s">
        <v>164</v>
      </c>
      <c r="D47" s="72">
        <v>158545427.56</v>
      </c>
      <c r="E47" s="222">
        <v>5.3145060299999998E-2</v>
      </c>
      <c r="F47" s="78">
        <v>1</v>
      </c>
      <c r="G47" s="78">
        <v>1</v>
      </c>
      <c r="H47" s="255">
        <v>0.1088894972761866</v>
      </c>
      <c r="I47" s="72">
        <v>161474682.47999999</v>
      </c>
      <c r="J47" s="220">
        <f t="shared" si="8"/>
        <v>2.9293486534174841E-4</v>
      </c>
      <c r="K47" s="78">
        <v>1</v>
      </c>
      <c r="L47" s="78">
        <v>1</v>
      </c>
      <c r="M47" s="255">
        <v>0.108977989</v>
      </c>
      <c r="N47" s="86">
        <f t="shared" si="14"/>
        <v>1.8475808259380035E-2</v>
      </c>
      <c r="O47" s="86">
        <f t="shared" si="15"/>
        <v>0</v>
      </c>
      <c r="P47" s="262">
        <f t="shared" si="10"/>
        <v>8.8491723813394207E-5</v>
      </c>
      <c r="Q47" s="136"/>
      <c r="R47" s="180"/>
      <c r="S47" s="148"/>
    </row>
    <row r="48" spans="1:21" s="138" customFormat="1" ht="12.95" customHeight="1">
      <c r="A48" s="337">
        <v>40</v>
      </c>
      <c r="B48" s="259" t="s">
        <v>117</v>
      </c>
      <c r="C48" s="374" t="s">
        <v>173</v>
      </c>
      <c r="D48" s="72">
        <v>1604753604.55</v>
      </c>
      <c r="E48" s="222">
        <v>6.4199999999999993E-2</v>
      </c>
      <c r="F48" s="78">
        <v>1</v>
      </c>
      <c r="G48" s="78">
        <v>1</v>
      </c>
      <c r="H48" s="255">
        <v>7.3800000000000004E-2</v>
      </c>
      <c r="I48" s="72">
        <v>1634533525.49</v>
      </c>
      <c r="J48" s="220">
        <f t="shared" si="8"/>
        <v>2.9652441536479959E-3</v>
      </c>
      <c r="K48" s="78">
        <v>1</v>
      </c>
      <c r="L48" s="78">
        <v>1</v>
      </c>
      <c r="M48" s="255">
        <v>7.3800000000000004E-2</v>
      </c>
      <c r="N48" s="86">
        <f t="shared" si="14"/>
        <v>1.85573167466733E-2</v>
      </c>
      <c r="O48" s="86">
        <f t="shared" si="15"/>
        <v>0</v>
      </c>
      <c r="P48" s="262">
        <f t="shared" si="10"/>
        <v>0</v>
      </c>
      <c r="Q48" s="136"/>
      <c r="R48" s="170"/>
      <c r="S48" s="148"/>
    </row>
    <row r="49" spans="1:21" s="138" customFormat="1" ht="12.95" customHeight="1">
      <c r="A49" s="337">
        <v>41</v>
      </c>
      <c r="B49" s="259" t="s">
        <v>175</v>
      </c>
      <c r="C49" s="374" t="s">
        <v>178</v>
      </c>
      <c r="D49" s="72">
        <v>148960617.44999999</v>
      </c>
      <c r="E49" s="222">
        <v>2.9985000000000001E-2</v>
      </c>
      <c r="F49" s="78">
        <v>1</v>
      </c>
      <c r="G49" s="78">
        <v>1</v>
      </c>
      <c r="H49" s="255">
        <v>1.5275E-2</v>
      </c>
      <c r="I49" s="72">
        <v>149965692</v>
      </c>
      <c r="J49" s="220">
        <f t="shared" si="8"/>
        <v>2.7205614599888275E-4</v>
      </c>
      <c r="K49" s="78">
        <v>1</v>
      </c>
      <c r="L49" s="78">
        <v>1</v>
      </c>
      <c r="M49" s="255">
        <v>1.5167E-2</v>
      </c>
      <c r="N49" s="86">
        <f t="shared" si="14"/>
        <v>6.7472501605155772E-3</v>
      </c>
      <c r="O49" s="86">
        <f t="shared" si="15"/>
        <v>0</v>
      </c>
      <c r="P49" s="262">
        <f t="shared" si="10"/>
        <v>-1.0800000000000046E-4</v>
      </c>
      <c r="Q49" s="136"/>
      <c r="R49" s="170"/>
      <c r="S49" s="148"/>
    </row>
    <row r="50" spans="1:21" s="138" customFormat="1" ht="12.95" customHeight="1">
      <c r="A50" s="337">
        <v>42</v>
      </c>
      <c r="B50" s="259" t="s">
        <v>188</v>
      </c>
      <c r="C50" s="374" t="s">
        <v>189</v>
      </c>
      <c r="D50" s="72">
        <v>1074156715.8299999</v>
      </c>
      <c r="E50" s="222">
        <v>9.0300000000000005E-2</v>
      </c>
      <c r="F50" s="78">
        <v>1</v>
      </c>
      <c r="G50" s="78">
        <v>1</v>
      </c>
      <c r="H50" s="255">
        <v>8.1000000000000003E-2</v>
      </c>
      <c r="I50" s="72">
        <v>1086012819.79</v>
      </c>
      <c r="J50" s="220">
        <f t="shared" si="8"/>
        <v>1.9701603634613082E-3</v>
      </c>
      <c r="K50" s="78">
        <v>1</v>
      </c>
      <c r="L50" s="78">
        <v>1</v>
      </c>
      <c r="M50" s="255">
        <v>7.9899999999999999E-2</v>
      </c>
      <c r="N50" s="86">
        <f t="shared" si="14"/>
        <v>1.1037592359918205E-2</v>
      </c>
      <c r="O50" s="86">
        <f t="shared" si="15"/>
        <v>0</v>
      </c>
      <c r="P50" s="262">
        <f t="shared" si="10"/>
        <v>-1.1000000000000038E-3</v>
      </c>
      <c r="Q50" s="136"/>
      <c r="R50" s="111"/>
      <c r="S50" s="148"/>
    </row>
    <row r="51" spans="1:21" s="138" customFormat="1" ht="12.95" customHeight="1">
      <c r="A51" s="337">
        <v>43</v>
      </c>
      <c r="B51" s="259" t="s">
        <v>198</v>
      </c>
      <c r="C51" s="374" t="s">
        <v>199</v>
      </c>
      <c r="D51" s="72">
        <v>10093530.35</v>
      </c>
      <c r="E51" s="222">
        <v>3.7000000000000002E-3</v>
      </c>
      <c r="F51" s="78">
        <v>100</v>
      </c>
      <c r="G51" s="78">
        <v>100</v>
      </c>
      <c r="H51" s="255">
        <v>3.4000000000000002E-2</v>
      </c>
      <c r="I51" s="72">
        <v>10099975.65</v>
      </c>
      <c r="J51" s="220">
        <f t="shared" si="8"/>
        <v>1.8322593743784819E-5</v>
      </c>
      <c r="K51" s="78">
        <v>100</v>
      </c>
      <c r="L51" s="78">
        <v>100</v>
      </c>
      <c r="M51" s="255">
        <v>3.4000000000000002E-2</v>
      </c>
      <c r="N51" s="86">
        <f t="shared" si="14"/>
        <v>6.3855754889573842E-4</v>
      </c>
      <c r="O51" s="86">
        <f t="shared" si="15"/>
        <v>0</v>
      </c>
      <c r="P51" s="262">
        <f t="shared" si="10"/>
        <v>0</v>
      </c>
      <c r="Q51" s="136"/>
      <c r="S51" s="148"/>
    </row>
    <row r="52" spans="1:21" s="138" customFormat="1" ht="12.95" customHeight="1">
      <c r="A52" s="337">
        <v>44</v>
      </c>
      <c r="B52" s="259" t="s">
        <v>192</v>
      </c>
      <c r="C52" s="374" t="s">
        <v>208</v>
      </c>
      <c r="D52" s="72">
        <v>1456844420.5799999</v>
      </c>
      <c r="E52" s="222">
        <v>7.8700000000000006E-2</v>
      </c>
      <c r="F52" s="78">
        <v>100</v>
      </c>
      <c r="G52" s="78">
        <v>100</v>
      </c>
      <c r="H52" s="255">
        <v>7.9899999999999999E-2</v>
      </c>
      <c r="I52" s="72">
        <v>1468666749.5999999</v>
      </c>
      <c r="J52" s="220">
        <f t="shared" si="8"/>
        <v>2.6643414925387214E-3</v>
      </c>
      <c r="K52" s="78">
        <v>100</v>
      </c>
      <c r="L52" s="78">
        <v>100</v>
      </c>
      <c r="M52" s="255">
        <v>0.08</v>
      </c>
      <c r="N52" s="86">
        <f>((I52-D52)/D52)</f>
        <v>8.1150250864078319E-3</v>
      </c>
      <c r="O52" s="86">
        <f>((L52-G52)/G52)</f>
        <v>0</v>
      </c>
      <c r="P52" s="262">
        <f t="shared" si="10"/>
        <v>1.0000000000000286E-4</v>
      </c>
      <c r="Q52" s="136"/>
      <c r="R52" s="188"/>
      <c r="S52" s="148"/>
    </row>
    <row r="53" spans="1:21" s="138" customFormat="1" ht="12.95" customHeight="1">
      <c r="A53" s="244"/>
      <c r="B53" s="133"/>
      <c r="C53" s="290" t="s">
        <v>47</v>
      </c>
      <c r="D53" s="84">
        <f>SUM(D24:D52)</f>
        <v>560569590192.58362</v>
      </c>
      <c r="E53" s="310">
        <f>(D53/$D$160)</f>
        <v>0.40938597997180554</v>
      </c>
      <c r="F53" s="312"/>
      <c r="G53" s="79"/>
      <c r="H53" s="330"/>
      <c r="I53" s="84">
        <f>SUM(I24:I52)</f>
        <v>551230671335.81995</v>
      </c>
      <c r="J53" s="310">
        <f>(I53/$I$160)</f>
        <v>0.40493322019924899</v>
      </c>
      <c r="K53" s="312"/>
      <c r="L53" s="79"/>
      <c r="M53" s="330"/>
      <c r="N53" s="314">
        <f t="shared" si="11"/>
        <v>-1.6659695816812481E-2</v>
      </c>
      <c r="O53" s="314"/>
      <c r="P53" s="315">
        <f t="shared" si="10"/>
        <v>0</v>
      </c>
      <c r="Q53" s="136"/>
    </row>
    <row r="54" spans="1:21" s="138" customFormat="1" ht="4.5" customHeight="1">
      <c r="A54" s="382"/>
      <c r="B54" s="383"/>
      <c r="C54" s="383"/>
      <c r="D54" s="383"/>
      <c r="E54" s="383"/>
      <c r="F54" s="383"/>
      <c r="G54" s="383"/>
      <c r="H54" s="383"/>
      <c r="I54" s="383"/>
      <c r="J54" s="383"/>
      <c r="K54" s="383"/>
      <c r="L54" s="383"/>
      <c r="M54" s="383"/>
      <c r="N54" s="383"/>
      <c r="O54" s="383"/>
      <c r="P54" s="384"/>
      <c r="Q54" s="136"/>
    </row>
    <row r="55" spans="1:21" s="138" customFormat="1" ht="12.95" customHeight="1">
      <c r="A55" s="379" t="s">
        <v>215</v>
      </c>
      <c r="B55" s="380"/>
      <c r="C55" s="380"/>
      <c r="D55" s="380"/>
      <c r="E55" s="380"/>
      <c r="F55" s="380"/>
      <c r="G55" s="380"/>
      <c r="H55" s="380"/>
      <c r="I55" s="380"/>
      <c r="J55" s="380"/>
      <c r="K55" s="380"/>
      <c r="L55" s="380"/>
      <c r="M55" s="380"/>
      <c r="N55" s="380"/>
      <c r="O55" s="380"/>
      <c r="P55" s="381"/>
      <c r="Q55" s="136"/>
      <c r="T55" s="150"/>
      <c r="U55" s="151"/>
    </row>
    <row r="56" spans="1:21" s="138" customFormat="1" ht="12.95" customHeight="1">
      <c r="A56" s="337">
        <v>45</v>
      </c>
      <c r="B56" s="259" t="s">
        <v>6</v>
      </c>
      <c r="C56" s="374" t="s">
        <v>21</v>
      </c>
      <c r="D56" s="80">
        <v>57315009276.779999</v>
      </c>
      <c r="E56" s="220">
        <f>(D56/$D$85)</f>
        <v>0.14269660578072124</v>
      </c>
      <c r="F56" s="81">
        <v>240.18</v>
      </c>
      <c r="G56" s="81">
        <v>240.18</v>
      </c>
      <c r="H56" s="255">
        <v>1.9099999999999999E-2</v>
      </c>
      <c r="I56" s="80">
        <v>56664229672.010002</v>
      </c>
      <c r="J56" s="220">
        <f>(I56/$I$85)</f>
        <v>0.14218259381844661</v>
      </c>
      <c r="K56" s="81">
        <v>240.44</v>
      </c>
      <c r="L56" s="81">
        <v>240.44</v>
      </c>
      <c r="M56" s="255">
        <v>2.0400000000000001E-2</v>
      </c>
      <c r="N56" s="86">
        <f>((I56-D56)/D56)</f>
        <v>-1.1354436001699239E-2</v>
      </c>
      <c r="O56" s="86">
        <f>((L56-G56)/G56)</f>
        <v>1.0825214422516068E-3</v>
      </c>
      <c r="P56" s="262">
        <f t="shared" ref="P56:P85" si="16">M56-H56</f>
        <v>1.3000000000000025E-3</v>
      </c>
      <c r="Q56" s="136"/>
      <c r="R56" s="170"/>
    </row>
    <row r="57" spans="1:21" s="138" customFormat="1" ht="12.95" customHeight="1">
      <c r="A57" s="337">
        <v>46</v>
      </c>
      <c r="B57" s="259" t="s">
        <v>65</v>
      </c>
      <c r="C57" s="374" t="s">
        <v>22</v>
      </c>
      <c r="D57" s="80">
        <v>1374910362.8499999</v>
      </c>
      <c r="E57" s="220">
        <f t="shared" ref="E57:E83" si="17">(D57/$D$85)</f>
        <v>3.4231005893061808E-3</v>
      </c>
      <c r="F57" s="81">
        <v>308.7987</v>
      </c>
      <c r="G57" s="81">
        <v>308.7987</v>
      </c>
      <c r="H57" s="255">
        <v>0.13100000000000001</v>
      </c>
      <c r="I57" s="80">
        <v>1373668568.6900001</v>
      </c>
      <c r="J57" s="220">
        <f t="shared" ref="J57:J62" si="18">(I57/$I$85)</f>
        <v>3.4468263536580621E-3</v>
      </c>
      <c r="K57" s="81">
        <v>390.411</v>
      </c>
      <c r="L57" s="81">
        <v>390.411</v>
      </c>
      <c r="M57" s="255">
        <v>0.13100000000000001</v>
      </c>
      <c r="N57" s="135">
        <f>((I57-D57)/D57)</f>
        <v>-9.0318190447396076E-4</v>
      </c>
      <c r="O57" s="135">
        <f>((L57-G57)/G57)</f>
        <v>0.26428964888777057</v>
      </c>
      <c r="P57" s="262">
        <f t="shared" si="16"/>
        <v>0</v>
      </c>
      <c r="Q57" s="136"/>
      <c r="R57" s="170"/>
      <c r="S57" s="152"/>
    </row>
    <row r="58" spans="1:21" s="138" customFormat="1" ht="12.95" customHeight="1">
      <c r="A58" s="337">
        <v>47</v>
      </c>
      <c r="B58" s="259" t="s">
        <v>205</v>
      </c>
      <c r="C58" s="374" t="s">
        <v>213</v>
      </c>
      <c r="D58" s="80">
        <v>66520264667.830002</v>
      </c>
      <c r="E58" s="220">
        <f t="shared" si="17"/>
        <v>0.16561483812897426</v>
      </c>
      <c r="F58" s="338">
        <v>1481.56</v>
      </c>
      <c r="G58" s="80">
        <v>1481.56</v>
      </c>
      <c r="H58" s="255">
        <v>0.1111</v>
      </c>
      <c r="I58" s="80">
        <v>67142098294.830002</v>
      </c>
      <c r="J58" s="220">
        <f t="shared" si="18"/>
        <v>0.16847379281832206</v>
      </c>
      <c r="K58" s="338">
        <v>1484.68</v>
      </c>
      <c r="L58" s="80">
        <v>1484.68</v>
      </c>
      <c r="M58" s="255">
        <v>0.1129</v>
      </c>
      <c r="N58" s="86">
        <f>((I58-D58)/D58)</f>
        <v>9.3480329656704785E-3</v>
      </c>
      <c r="O58" s="86">
        <f>((L58-G58)/G58)</f>
        <v>2.1058883879155202E-3</v>
      </c>
      <c r="P58" s="262">
        <f t="shared" si="16"/>
        <v>1.799999999999996E-3</v>
      </c>
      <c r="Q58" s="136"/>
      <c r="R58" s="170"/>
      <c r="S58" s="153"/>
      <c r="T58" s="146"/>
    </row>
    <row r="59" spans="1:21" s="154" customFormat="1" ht="12.95" customHeight="1">
      <c r="A59" s="337">
        <v>48</v>
      </c>
      <c r="B59" s="259" t="s">
        <v>188</v>
      </c>
      <c r="C59" s="374" t="s">
        <v>190</v>
      </c>
      <c r="D59" s="80">
        <v>654223163.09000003</v>
      </c>
      <c r="E59" s="220">
        <f t="shared" si="17"/>
        <v>1.6288128707307261E-3</v>
      </c>
      <c r="F59" s="338">
        <v>1.0270999999999999</v>
      </c>
      <c r="G59" s="338">
        <v>1.0270999999999999</v>
      </c>
      <c r="H59" s="255">
        <v>-1.422212601301537</v>
      </c>
      <c r="I59" s="80">
        <v>652813097.63999999</v>
      </c>
      <c r="J59" s="220">
        <f t="shared" si="18"/>
        <v>1.6380467896303012E-3</v>
      </c>
      <c r="K59" s="338">
        <v>1.0288999999999999</v>
      </c>
      <c r="L59" s="338">
        <v>1.0288999999999999</v>
      </c>
      <c r="M59" s="255">
        <v>9.1399999999999995E-2</v>
      </c>
      <c r="N59" s="86">
        <f>(I59/D59)/D59</f>
        <v>1.5252359261723161E-9</v>
      </c>
      <c r="O59" s="86">
        <f>(L59-G59)/G59</f>
        <v>1.7525070587090098E-3</v>
      </c>
      <c r="P59" s="262">
        <f t="shared" si="16"/>
        <v>1.513612601301537</v>
      </c>
      <c r="Q59" s="136"/>
      <c r="R59" s="180"/>
      <c r="S59" s="189"/>
    </row>
    <row r="60" spans="1:21" s="138" customFormat="1" ht="12.95" customHeight="1">
      <c r="A60" s="337">
        <v>49</v>
      </c>
      <c r="B60" s="259" t="s">
        <v>10</v>
      </c>
      <c r="C60" s="374" t="s">
        <v>23</v>
      </c>
      <c r="D60" s="80">
        <v>2800679579.5599999</v>
      </c>
      <c r="E60" s="220">
        <f t="shared" si="17"/>
        <v>6.97282395877581E-3</v>
      </c>
      <c r="F60" s="80">
        <v>3592.6631433335997</v>
      </c>
      <c r="G60" s="80">
        <v>3592.6631433335997</v>
      </c>
      <c r="H60" s="255">
        <v>6.2285509504690542E-2</v>
      </c>
      <c r="I60" s="80">
        <v>2809133416.98</v>
      </c>
      <c r="J60" s="220">
        <f t="shared" si="18"/>
        <v>7.0487127050027788E-3</v>
      </c>
      <c r="K60" s="80">
        <v>3596.47</v>
      </c>
      <c r="L60" s="80">
        <v>3596.47</v>
      </c>
      <c r="M60" s="255">
        <v>6.2122999999999998E-2</v>
      </c>
      <c r="N60" s="86">
        <f t="shared" ref="N60:N68" si="19">((I60-D60)/D60)</f>
        <v>3.0184950401674349E-3</v>
      </c>
      <c r="O60" s="86">
        <f t="shared" ref="O60:O75" si="20">((L60-G60)/G60)</f>
        <v>1.0596197067526238E-3</v>
      </c>
      <c r="P60" s="262">
        <f t="shared" si="16"/>
        <v>-1.6250950469054448E-4</v>
      </c>
      <c r="Q60" s="136"/>
      <c r="R60" s="170"/>
      <c r="S60" s="157"/>
      <c r="T60" s="157"/>
    </row>
    <row r="61" spans="1:21" s="138" customFormat="1" ht="12.95" customHeight="1">
      <c r="A61" s="337">
        <v>50</v>
      </c>
      <c r="B61" s="259" t="s">
        <v>46</v>
      </c>
      <c r="C61" s="374" t="s">
        <v>171</v>
      </c>
      <c r="D61" s="80">
        <v>107227792687.41</v>
      </c>
      <c r="E61" s="220">
        <f t="shared" si="17"/>
        <v>0.26696396380155785</v>
      </c>
      <c r="F61" s="80">
        <v>1.8998999999999999</v>
      </c>
      <c r="G61" s="80">
        <v>1.8998999999999999</v>
      </c>
      <c r="H61" s="255">
        <v>6.4799999999999996E-2</v>
      </c>
      <c r="I61" s="80">
        <v>106456262018.63</v>
      </c>
      <c r="J61" s="220">
        <f t="shared" si="18"/>
        <v>0.2671213841543093</v>
      </c>
      <c r="K61" s="80">
        <v>1.9019999999999999</v>
      </c>
      <c r="L61" s="80">
        <v>1.9019999999999999</v>
      </c>
      <c r="M61" s="255">
        <v>6.4500000000000002E-2</v>
      </c>
      <c r="N61" s="135">
        <f t="shared" si="19"/>
        <v>-7.195249006282929E-3</v>
      </c>
      <c r="O61" s="135">
        <f t="shared" si="20"/>
        <v>1.1053213327017163E-3</v>
      </c>
      <c r="P61" s="262">
        <f t="shared" si="16"/>
        <v>-2.9999999999999472E-4</v>
      </c>
      <c r="Q61" s="136"/>
      <c r="R61" s="170"/>
      <c r="S61" s="157"/>
      <c r="T61" s="157"/>
    </row>
    <row r="62" spans="1:21" s="138" customFormat="1" ht="12.95" customHeight="1">
      <c r="A62" s="337">
        <v>51</v>
      </c>
      <c r="B62" s="259" t="s">
        <v>53</v>
      </c>
      <c r="C62" s="374" t="s">
        <v>55</v>
      </c>
      <c r="D62" s="80">
        <v>9894876882.4099998</v>
      </c>
      <c r="E62" s="220">
        <f t="shared" si="17"/>
        <v>2.4635176083100809E-2</v>
      </c>
      <c r="F62" s="81">
        <v>1</v>
      </c>
      <c r="G62" s="81">
        <v>1</v>
      </c>
      <c r="H62" s="255">
        <v>0.06</v>
      </c>
      <c r="I62" s="80">
        <v>10214444169.690001</v>
      </c>
      <c r="J62" s="220">
        <f t="shared" si="18"/>
        <v>2.5630211067311535E-2</v>
      </c>
      <c r="K62" s="81">
        <v>1</v>
      </c>
      <c r="L62" s="81">
        <v>1</v>
      </c>
      <c r="M62" s="255">
        <v>0.06</v>
      </c>
      <c r="N62" s="86">
        <f t="shared" si="19"/>
        <v>3.229623683828664E-2</v>
      </c>
      <c r="O62" s="86">
        <f t="shared" si="20"/>
        <v>0</v>
      </c>
      <c r="P62" s="262">
        <f t="shared" si="16"/>
        <v>0</v>
      </c>
      <c r="Q62" s="136"/>
      <c r="R62" s="170"/>
      <c r="S62" s="191"/>
      <c r="T62" s="157"/>
    </row>
    <row r="63" spans="1:21" s="138" customFormat="1" ht="12" customHeight="1">
      <c r="A63" s="337">
        <v>52</v>
      </c>
      <c r="B63" s="259" t="s">
        <v>16</v>
      </c>
      <c r="C63" s="374" t="s">
        <v>24</v>
      </c>
      <c r="D63" s="80">
        <v>3859971511.3899999</v>
      </c>
      <c r="E63" s="220">
        <f t="shared" si="17"/>
        <v>9.6101324947142734E-3</v>
      </c>
      <c r="F63" s="81">
        <v>22.886500000000002</v>
      </c>
      <c r="G63" s="81">
        <v>22.886500000000002</v>
      </c>
      <c r="H63" s="255">
        <v>4.2599999999999999E-2</v>
      </c>
      <c r="I63" s="80">
        <v>3839940856.9699998</v>
      </c>
      <c r="J63" s="220">
        <f>(I63/$I$85)</f>
        <v>9.6352276262058369E-3</v>
      </c>
      <c r="K63" s="81">
        <v>22.9178</v>
      </c>
      <c r="L63" s="81">
        <v>22.9178</v>
      </c>
      <c r="M63" s="255">
        <v>4.3999999999999997E-2</v>
      </c>
      <c r="N63" s="86">
        <f t="shared" si="19"/>
        <v>-5.1893270095112473E-3</v>
      </c>
      <c r="O63" s="86">
        <f t="shared" si="20"/>
        <v>1.3676184650338891E-3</v>
      </c>
      <c r="P63" s="262">
        <f t="shared" si="16"/>
        <v>1.3999999999999985E-3</v>
      </c>
      <c r="Q63" s="136"/>
      <c r="R63" s="173"/>
      <c r="S63" s="211"/>
      <c r="T63" s="192"/>
    </row>
    <row r="64" spans="1:21" s="138" customFormat="1" ht="12.95" customHeight="1">
      <c r="A64" s="337">
        <v>53</v>
      </c>
      <c r="B64" s="259" t="s">
        <v>113</v>
      </c>
      <c r="C64" s="374" t="s">
        <v>116</v>
      </c>
      <c r="D64" s="80">
        <v>450457714.05000001</v>
      </c>
      <c r="E64" s="220">
        <f t="shared" si="17"/>
        <v>1.1215000687214219E-3</v>
      </c>
      <c r="F64" s="81">
        <v>2.0825</v>
      </c>
      <c r="G64" s="81">
        <v>2.0825</v>
      </c>
      <c r="H64" s="255">
        <v>-0.28388584527846383</v>
      </c>
      <c r="I64" s="80">
        <v>450868230.04000002</v>
      </c>
      <c r="J64" s="220">
        <f>(I64/$I$85)</f>
        <v>1.1313242020315514E-3</v>
      </c>
      <c r="K64" s="81">
        <v>2.0844</v>
      </c>
      <c r="L64" s="81">
        <v>2.0844</v>
      </c>
      <c r="M64" s="255">
        <v>4.7600000000000003E-2</v>
      </c>
      <c r="N64" s="135">
        <f t="shared" si="19"/>
        <v>9.1133080241676803E-4</v>
      </c>
      <c r="O64" s="135">
        <f t="shared" si="20"/>
        <v>9.1236494597839754E-4</v>
      </c>
      <c r="P64" s="262">
        <f t="shared" si="16"/>
        <v>0.33148584527846381</v>
      </c>
      <c r="Q64" s="136"/>
      <c r="R64" s="180"/>
      <c r="S64" s="213"/>
      <c r="T64" s="193"/>
      <c r="U64" s="211"/>
    </row>
    <row r="65" spans="1:21" s="138" customFormat="1" ht="12.95" customHeight="1">
      <c r="A65" s="337">
        <v>54</v>
      </c>
      <c r="B65" s="259" t="s">
        <v>6</v>
      </c>
      <c r="C65" s="374" t="s">
        <v>71</v>
      </c>
      <c r="D65" s="80">
        <v>20399750723.470001</v>
      </c>
      <c r="E65" s="220">
        <f t="shared" si="17"/>
        <v>5.0789055497742083E-2</v>
      </c>
      <c r="F65" s="81">
        <v>323.36</v>
      </c>
      <c r="G65" s="81">
        <v>323.37</v>
      </c>
      <c r="H65" s="255">
        <v>3.1099999999999999E-2</v>
      </c>
      <c r="I65" s="80">
        <v>20128406850.990002</v>
      </c>
      <c r="J65" s="220">
        <f>(I65/$I$85)</f>
        <v>5.0506450225695464E-2</v>
      </c>
      <c r="K65" s="81">
        <v>323.77999999999997</v>
      </c>
      <c r="L65" s="81">
        <v>323.79000000000002</v>
      </c>
      <c r="M65" s="255">
        <v>3.3700000000000001E-2</v>
      </c>
      <c r="N65" s="86">
        <f t="shared" si="19"/>
        <v>-1.330133275441534E-2</v>
      </c>
      <c r="O65" s="86">
        <f t="shared" si="20"/>
        <v>1.2988217830968115E-3</v>
      </c>
      <c r="P65" s="262">
        <f t="shared" si="16"/>
        <v>2.6000000000000016E-3</v>
      </c>
      <c r="Q65" s="136"/>
      <c r="R65" s="170"/>
      <c r="S65" s="157"/>
      <c r="T65" s="193"/>
      <c r="U65" s="211"/>
    </row>
    <row r="66" spans="1:21" s="138" customFormat="1" ht="12.95" customHeight="1">
      <c r="A66" s="337">
        <v>55</v>
      </c>
      <c r="B66" s="259" t="s">
        <v>25</v>
      </c>
      <c r="C66" s="374" t="s">
        <v>40</v>
      </c>
      <c r="D66" s="80">
        <v>6962068453.1199999</v>
      </c>
      <c r="E66" s="220">
        <f t="shared" si="17"/>
        <v>1.7333392247669787E-2</v>
      </c>
      <c r="F66" s="81">
        <v>1.05</v>
      </c>
      <c r="G66" s="81">
        <v>1.05</v>
      </c>
      <c r="H66" s="255">
        <v>8.3500000000000005E-2</v>
      </c>
      <c r="I66" s="80">
        <v>6895167565.5200005</v>
      </c>
      <c r="J66" s="220">
        <f>(I66/$I$114)</f>
        <v>0.15094944429537108</v>
      </c>
      <c r="K66" s="81">
        <v>1.05</v>
      </c>
      <c r="L66" s="81">
        <v>1.05</v>
      </c>
      <c r="M66" s="255">
        <v>9.2299999999999993E-2</v>
      </c>
      <c r="N66" s="86">
        <f t="shared" si="19"/>
        <v>-9.6093406794956586E-3</v>
      </c>
      <c r="O66" s="86">
        <f t="shared" si="20"/>
        <v>0</v>
      </c>
      <c r="P66" s="262">
        <f t="shared" si="16"/>
        <v>8.7999999999999884E-3</v>
      </c>
      <c r="Q66" s="136"/>
      <c r="R66" s="170"/>
      <c r="S66" s="194"/>
      <c r="T66" s="190"/>
    </row>
    <row r="67" spans="1:21" s="138" customFormat="1" ht="12.95" customHeight="1">
      <c r="A67" s="337">
        <v>56</v>
      </c>
      <c r="B67" s="259" t="s">
        <v>146</v>
      </c>
      <c r="C67" s="374" t="s">
        <v>123</v>
      </c>
      <c r="D67" s="80">
        <v>3234093914.1100001</v>
      </c>
      <c r="E67" s="220">
        <f t="shared" si="17"/>
        <v>8.0518912958904357E-3</v>
      </c>
      <c r="F67" s="81">
        <v>3.81</v>
      </c>
      <c r="G67" s="81">
        <v>3.81</v>
      </c>
      <c r="H67" s="256">
        <v>-8.5099999999999995E-2</v>
      </c>
      <c r="I67" s="80">
        <v>3160319796.4000001</v>
      </c>
      <c r="J67" s="220">
        <f t="shared" ref="J67:J81" si="21">(I67/$I$85)</f>
        <v>7.929913960692125E-3</v>
      </c>
      <c r="K67" s="81">
        <v>3.73</v>
      </c>
      <c r="L67" s="81">
        <v>3.73</v>
      </c>
      <c r="M67" s="256">
        <v>-0.113</v>
      </c>
      <c r="N67" s="86">
        <f t="shared" si="19"/>
        <v>-2.2811371490522148E-2</v>
      </c>
      <c r="O67" s="86">
        <f t="shared" si="20"/>
        <v>-2.0997375328084007E-2</v>
      </c>
      <c r="P67" s="262">
        <f t="shared" si="16"/>
        <v>-2.7900000000000008E-2</v>
      </c>
      <c r="Q67" s="136"/>
      <c r="R67" s="111"/>
      <c r="S67" s="193"/>
      <c r="T67" s="213"/>
    </row>
    <row r="68" spans="1:21" s="138" customFormat="1" ht="12" customHeight="1">
      <c r="A68" s="337">
        <v>57</v>
      </c>
      <c r="B68" s="259" t="s">
        <v>6</v>
      </c>
      <c r="C68" s="374" t="s">
        <v>76</v>
      </c>
      <c r="D68" s="80">
        <v>63921478629.620003</v>
      </c>
      <c r="E68" s="220">
        <f t="shared" si="17"/>
        <v>0.1591446665023401</v>
      </c>
      <c r="F68" s="80">
        <v>4444.51</v>
      </c>
      <c r="G68" s="80">
        <v>4444.51</v>
      </c>
      <c r="H68" s="255">
        <v>4.2599999999999999E-2</v>
      </c>
      <c r="I68" s="80">
        <v>61911824978.019997</v>
      </c>
      <c r="J68" s="220">
        <f t="shared" si="21"/>
        <v>0.15534992559436167</v>
      </c>
      <c r="K68" s="80">
        <v>4451.8</v>
      </c>
      <c r="L68" s="80">
        <v>4451.8</v>
      </c>
      <c r="M68" s="255">
        <v>4.5900000000000003E-2</v>
      </c>
      <c r="N68" s="86">
        <f t="shared" si="19"/>
        <v>-3.1439411207061327E-2</v>
      </c>
      <c r="O68" s="86">
        <f t="shared" si="20"/>
        <v>1.6402258066693434E-3</v>
      </c>
      <c r="P68" s="262">
        <f t="shared" si="16"/>
        <v>3.3000000000000043E-3</v>
      </c>
      <c r="Q68" s="136"/>
      <c r="S68" s="193"/>
      <c r="T68" s="213"/>
    </row>
    <row r="69" spans="1:21" s="138" customFormat="1" ht="12.95" customHeight="1">
      <c r="A69" s="337">
        <v>58</v>
      </c>
      <c r="B69" s="259" t="s">
        <v>6</v>
      </c>
      <c r="C69" s="374" t="s">
        <v>77</v>
      </c>
      <c r="D69" s="80">
        <v>253342937.30000001</v>
      </c>
      <c r="E69" s="220">
        <f t="shared" si="17"/>
        <v>6.3074537904461248E-4</v>
      </c>
      <c r="F69" s="80">
        <v>4067.84</v>
      </c>
      <c r="G69" s="80">
        <v>4089.11</v>
      </c>
      <c r="H69" s="255">
        <v>7.6999999999999999E-2</v>
      </c>
      <c r="I69" s="80">
        <v>230758907.03</v>
      </c>
      <c r="J69" s="220">
        <f t="shared" si="21"/>
        <v>5.7902313572687691E-4</v>
      </c>
      <c r="K69" s="80">
        <v>4081.23</v>
      </c>
      <c r="L69" s="80">
        <v>4104.8</v>
      </c>
      <c r="M69" s="255">
        <v>6.7699999999999996E-2</v>
      </c>
      <c r="N69" s="86">
        <f t="shared" ref="N69:N75" si="22">((I69-D69)/D69)</f>
        <v>-8.9144108419556126E-2</v>
      </c>
      <c r="O69" s="86">
        <f t="shared" si="20"/>
        <v>3.8370207698007765E-3</v>
      </c>
      <c r="P69" s="262">
        <f t="shared" si="16"/>
        <v>-9.3000000000000027E-3</v>
      </c>
      <c r="Q69" s="136"/>
      <c r="S69" s="397"/>
      <c r="T69" s="397"/>
    </row>
    <row r="70" spans="1:21" s="154" customFormat="1" ht="12.95" customHeight="1">
      <c r="A70" s="337">
        <v>59</v>
      </c>
      <c r="B70" s="259" t="s">
        <v>99</v>
      </c>
      <c r="C70" s="374" t="s">
        <v>100</v>
      </c>
      <c r="D70" s="80">
        <v>56385763.270000003</v>
      </c>
      <c r="E70" s="220">
        <f t="shared" si="17"/>
        <v>1.403830712846793E-4</v>
      </c>
      <c r="F70" s="338">
        <v>11.8032</v>
      </c>
      <c r="G70" s="80">
        <v>11.827999999999999</v>
      </c>
      <c r="H70" s="255">
        <v>4.9399999999999999E-2</v>
      </c>
      <c r="I70" s="80">
        <v>56303434.240000002</v>
      </c>
      <c r="J70" s="220">
        <f t="shared" si="21"/>
        <v>1.4127728140781362E-4</v>
      </c>
      <c r="K70" s="338">
        <v>11.7479</v>
      </c>
      <c r="L70" s="80">
        <v>11.7744</v>
      </c>
      <c r="M70" s="255">
        <v>5.0999999999999997E-2</v>
      </c>
      <c r="N70" s="86">
        <f t="shared" si="22"/>
        <v>-1.4601031399676784E-3</v>
      </c>
      <c r="O70" s="86">
        <f t="shared" si="20"/>
        <v>-4.5316198850185513E-3</v>
      </c>
      <c r="P70" s="262">
        <f t="shared" si="16"/>
        <v>1.5999999999999973E-3</v>
      </c>
      <c r="Q70" s="136"/>
      <c r="R70" s="195"/>
      <c r="S70" s="196"/>
      <c r="T70" s="404"/>
      <c r="U70" s="155"/>
    </row>
    <row r="71" spans="1:21" s="138" customFormat="1" ht="12.95" customHeight="1">
      <c r="A71" s="337">
        <v>60</v>
      </c>
      <c r="B71" s="259" t="s">
        <v>28</v>
      </c>
      <c r="C71" s="374" t="s">
        <v>94</v>
      </c>
      <c r="D71" s="80">
        <v>15258243955.16</v>
      </c>
      <c r="E71" s="220">
        <f t="shared" si="17"/>
        <v>3.7988297481749297E-2</v>
      </c>
      <c r="F71" s="80">
        <v>1156.9100000000001</v>
      </c>
      <c r="G71" s="80">
        <v>1156.9100000000001</v>
      </c>
      <c r="H71" s="255">
        <v>5.4300000000000001E-2</v>
      </c>
      <c r="I71" s="80">
        <v>15124936989.23</v>
      </c>
      <c r="J71" s="220">
        <f t="shared" si="21"/>
        <v>3.7951681067881091E-2</v>
      </c>
      <c r="K71" s="80">
        <v>1159.9100000000001</v>
      </c>
      <c r="L71" s="80">
        <v>1159.9100000000001</v>
      </c>
      <c r="M71" s="255">
        <v>5.6800000000000003E-2</v>
      </c>
      <c r="N71" s="86">
        <f t="shared" si="22"/>
        <v>-8.7367174310330024E-3</v>
      </c>
      <c r="O71" s="86">
        <f t="shared" si="20"/>
        <v>2.5931144168517858E-3</v>
      </c>
      <c r="P71" s="262">
        <f t="shared" si="16"/>
        <v>2.5000000000000022E-3</v>
      </c>
      <c r="Q71" s="136"/>
      <c r="S71" s="197"/>
      <c r="T71" s="404"/>
    </row>
    <row r="72" spans="1:21" s="138" customFormat="1" ht="12.95" customHeight="1">
      <c r="A72" s="337">
        <v>61</v>
      </c>
      <c r="B72" s="259" t="s">
        <v>195</v>
      </c>
      <c r="C72" s="374" t="s">
        <v>194</v>
      </c>
      <c r="D72" s="80">
        <v>20517107.670000002</v>
      </c>
      <c r="E72" s="220">
        <f t="shared" si="17"/>
        <v>5.1081237914633098E-5</v>
      </c>
      <c r="F72" s="80">
        <v>0.66590000000000005</v>
      </c>
      <c r="G72" s="80">
        <v>0.66590000000000005</v>
      </c>
      <c r="H72" s="255">
        <v>-2.4299999999999999E-2</v>
      </c>
      <c r="I72" s="80">
        <v>20547998.989999998</v>
      </c>
      <c r="J72" s="220">
        <f t="shared" si="21"/>
        <v>5.1559296068930154E-5</v>
      </c>
      <c r="K72" s="80">
        <v>0.66690000000000005</v>
      </c>
      <c r="L72" s="80">
        <v>0.66690000000000005</v>
      </c>
      <c r="M72" s="255">
        <v>-2.29E-2</v>
      </c>
      <c r="N72" s="135">
        <f>((I72-D72)/D72)</f>
        <v>1.5056371734679583E-3</v>
      </c>
      <c r="O72" s="135">
        <f>((L72-G72)/G72)</f>
        <v>1.5017269860339404E-3</v>
      </c>
      <c r="P72" s="262">
        <f t="shared" si="16"/>
        <v>1.3999999999999985E-3</v>
      </c>
      <c r="Q72" s="136"/>
      <c r="R72" s="198"/>
      <c r="S72" s="156"/>
      <c r="T72" s="404"/>
    </row>
    <row r="73" spans="1:21" s="138" customFormat="1" ht="12.95" customHeight="1">
      <c r="A73" s="337">
        <v>62</v>
      </c>
      <c r="B73" s="259" t="s">
        <v>108</v>
      </c>
      <c r="C73" s="374" t="s">
        <v>111</v>
      </c>
      <c r="D73" s="80">
        <v>406115545.64999998</v>
      </c>
      <c r="E73" s="220">
        <f t="shared" si="17"/>
        <v>1.0111018152189034E-3</v>
      </c>
      <c r="F73" s="80">
        <v>1116.44</v>
      </c>
      <c r="G73" s="80">
        <v>1132.6500000000001</v>
      </c>
      <c r="H73" s="255">
        <v>3.0999999999999999E-3</v>
      </c>
      <c r="I73" s="80">
        <v>394457980.52999997</v>
      </c>
      <c r="J73" s="220">
        <f t="shared" si="21"/>
        <v>9.8977889841226621E-4</v>
      </c>
      <c r="K73" s="80">
        <v>1116.44</v>
      </c>
      <c r="L73" s="80">
        <v>1132.6500000000001</v>
      </c>
      <c r="M73" s="255">
        <v>1.1000000000000001E-3</v>
      </c>
      <c r="N73" s="86">
        <f t="shared" si="22"/>
        <v>-2.8705045263267934E-2</v>
      </c>
      <c r="O73" s="86">
        <f t="shared" si="20"/>
        <v>0</v>
      </c>
      <c r="P73" s="262">
        <f t="shared" si="16"/>
        <v>-2E-3</v>
      </c>
      <c r="Q73" s="136"/>
      <c r="R73" s="149"/>
      <c r="S73" s="156"/>
      <c r="T73" s="404"/>
    </row>
    <row r="74" spans="1:21" s="138" customFormat="1" ht="12.95" customHeight="1">
      <c r="A74" s="337">
        <v>63</v>
      </c>
      <c r="B74" s="259" t="s">
        <v>53</v>
      </c>
      <c r="C74" s="374" t="s">
        <v>112</v>
      </c>
      <c r="D74" s="80">
        <v>163518557.63999999</v>
      </c>
      <c r="E74" s="220">
        <f t="shared" si="17"/>
        <v>4.0711051872481031E-4</v>
      </c>
      <c r="F74" s="80">
        <v>141.75</v>
      </c>
      <c r="G74" s="80">
        <v>141.75</v>
      </c>
      <c r="H74" s="255">
        <v>1.1000000000000001E-3</v>
      </c>
      <c r="I74" s="80">
        <v>163693697.55000001</v>
      </c>
      <c r="J74" s="220">
        <f t="shared" si="21"/>
        <v>4.1074227328440988E-4</v>
      </c>
      <c r="K74" s="80">
        <v>141.91</v>
      </c>
      <c r="L74" s="80">
        <v>141.91</v>
      </c>
      <c r="M74" s="255">
        <v>1.1000000000000001E-3</v>
      </c>
      <c r="N74" s="86">
        <f t="shared" si="22"/>
        <v>1.0710705410306495E-3</v>
      </c>
      <c r="O74" s="86">
        <f t="shared" si="20"/>
        <v>1.1287477954144379E-3</v>
      </c>
      <c r="P74" s="262">
        <f t="shared" si="16"/>
        <v>0</v>
      </c>
      <c r="Q74" s="136"/>
      <c r="R74" s="170"/>
      <c r="S74" s="157"/>
      <c r="T74" s="404"/>
    </row>
    <row r="75" spans="1:21" s="138" customFormat="1" ht="12.95" customHeight="1">
      <c r="A75" s="337">
        <v>64</v>
      </c>
      <c r="B75" s="259" t="s">
        <v>114</v>
      </c>
      <c r="C75" s="374" t="s">
        <v>115</v>
      </c>
      <c r="D75" s="80">
        <v>760364102.63999999</v>
      </c>
      <c r="E75" s="220">
        <f>(D75/$D$85)</f>
        <v>1.8930709071382642E-3</v>
      </c>
      <c r="F75" s="81">
        <v>189.61199999999999</v>
      </c>
      <c r="G75" s="81">
        <v>190.95750200000001</v>
      </c>
      <c r="H75" s="255">
        <v>0.1062</v>
      </c>
      <c r="I75" s="80">
        <v>764466834.25</v>
      </c>
      <c r="J75" s="220">
        <f t="shared" si="21"/>
        <v>1.9182097420364682E-3</v>
      </c>
      <c r="K75" s="81">
        <v>189.90732</v>
      </c>
      <c r="L75" s="81">
        <v>191.229533</v>
      </c>
      <c r="M75" s="255">
        <v>0.1045</v>
      </c>
      <c r="N75" s="86">
        <f t="shared" si="22"/>
        <v>5.3957460587043034E-3</v>
      </c>
      <c r="O75" s="86">
        <f t="shared" si="20"/>
        <v>1.4245630423045561E-3</v>
      </c>
      <c r="P75" s="262">
        <f t="shared" si="16"/>
        <v>-1.7000000000000071E-3</v>
      </c>
      <c r="Q75" s="136"/>
      <c r="R75" s="170"/>
      <c r="S75" s="199"/>
      <c r="T75" s="404"/>
    </row>
    <row r="76" spans="1:21" s="138" customFormat="1" ht="12.95" customHeight="1">
      <c r="A76" s="337">
        <v>65</v>
      </c>
      <c r="B76" s="259" t="s">
        <v>118</v>
      </c>
      <c r="C76" s="374" t="s">
        <v>121</v>
      </c>
      <c r="D76" s="80">
        <v>423363268.43000001</v>
      </c>
      <c r="E76" s="220">
        <f t="shared" si="17"/>
        <v>1.0540432982476767E-3</v>
      </c>
      <c r="F76" s="81">
        <v>1.4016999999999999</v>
      </c>
      <c r="G76" s="81">
        <v>1.4016999999999999</v>
      </c>
      <c r="H76" s="255">
        <v>4.7699999999999999E-2</v>
      </c>
      <c r="I76" s="80">
        <v>416974201.12</v>
      </c>
      <c r="J76" s="220">
        <f t="shared" si="21"/>
        <v>1.0462768807373642E-3</v>
      </c>
      <c r="K76" s="81">
        <v>1.3997999999999999</v>
      </c>
      <c r="L76" s="81">
        <v>1.3997999999999999</v>
      </c>
      <c r="M76" s="255">
        <v>4.6300000000000001E-2</v>
      </c>
      <c r="N76" s="86">
        <f t="shared" ref="N76:N85" si="23">((I76-D76)/D76)</f>
        <v>-1.5091217841578968E-2</v>
      </c>
      <c r="O76" s="86">
        <f t="shared" ref="O76:O83" si="24">((L76-G76)/G76)</f>
        <v>-1.3554968966255354E-3</v>
      </c>
      <c r="P76" s="262">
        <f t="shared" si="16"/>
        <v>-1.3999999999999985E-3</v>
      </c>
      <c r="Q76" s="136"/>
      <c r="R76" s="180"/>
      <c r="S76" s="199"/>
      <c r="T76" s="404"/>
    </row>
    <row r="77" spans="1:21" s="138" customFormat="1" ht="12.95" customHeight="1">
      <c r="A77" s="337">
        <v>66</v>
      </c>
      <c r="B77" s="259" t="s">
        <v>149</v>
      </c>
      <c r="C77" s="374" t="s">
        <v>152</v>
      </c>
      <c r="D77" s="80">
        <v>439658128.12</v>
      </c>
      <c r="E77" s="220">
        <f t="shared" si="17"/>
        <v>1.094612447564348E-3</v>
      </c>
      <c r="F77" s="81">
        <v>1.1958</v>
      </c>
      <c r="G77" s="81">
        <v>1.1958</v>
      </c>
      <c r="H77" s="255">
        <v>2.5099999999999998E-4</v>
      </c>
      <c r="I77" s="80">
        <v>438867294.43000001</v>
      </c>
      <c r="J77" s="220">
        <f t="shared" si="21"/>
        <v>1.1012113042977484E-3</v>
      </c>
      <c r="K77" s="81">
        <v>1.1943999999999999</v>
      </c>
      <c r="L77" s="81">
        <v>1.1943999999999999</v>
      </c>
      <c r="M77" s="255">
        <v>4.4299999999999999E-2</v>
      </c>
      <c r="N77" s="86">
        <v>-8.3999999999999995E-5</v>
      </c>
      <c r="O77" s="86">
        <f t="shared" si="24"/>
        <v>-1.1707643418632447E-3</v>
      </c>
      <c r="P77" s="262">
        <f t="shared" si="16"/>
        <v>4.4048999999999998E-2</v>
      </c>
      <c r="Q77" s="136"/>
      <c r="R77" s="170"/>
      <c r="S77" s="199"/>
      <c r="T77" s="404"/>
    </row>
    <row r="78" spans="1:21" s="138" customFormat="1" ht="12.95" customHeight="1">
      <c r="A78" s="337">
        <v>67</v>
      </c>
      <c r="B78" s="259" t="s">
        <v>8</v>
      </c>
      <c r="C78" s="374" t="s">
        <v>158</v>
      </c>
      <c r="D78" s="80">
        <v>1187315548.8699999</v>
      </c>
      <c r="E78" s="220">
        <f t="shared" si="17"/>
        <v>2.9560476557937585E-3</v>
      </c>
      <c r="F78" s="81">
        <v>1.0476000000000001</v>
      </c>
      <c r="G78" s="81">
        <v>1.0528999999999999</v>
      </c>
      <c r="H78" s="255">
        <v>8.43E-2</v>
      </c>
      <c r="I78" s="80">
        <v>1186651867.27</v>
      </c>
      <c r="J78" s="220">
        <f t="shared" si="21"/>
        <v>2.9775617073515706E-3</v>
      </c>
      <c r="K78" s="81">
        <v>1.0487</v>
      </c>
      <c r="L78" s="81">
        <v>1.054</v>
      </c>
      <c r="M78" s="255">
        <v>5.45E-2</v>
      </c>
      <c r="N78" s="86">
        <f t="shared" si="23"/>
        <v>-5.5897659272764364E-4</v>
      </c>
      <c r="O78" s="86">
        <f t="shared" si="24"/>
        <v>1.0447335929338977E-3</v>
      </c>
      <c r="P78" s="262">
        <f t="shared" si="16"/>
        <v>-2.98E-2</v>
      </c>
      <c r="Q78" s="136"/>
      <c r="R78" s="170"/>
      <c r="S78" s="199"/>
      <c r="T78" s="404"/>
    </row>
    <row r="79" spans="1:21" s="138" customFormat="1" ht="12.95" customHeight="1">
      <c r="A79" s="337">
        <v>68</v>
      </c>
      <c r="B79" s="259" t="s">
        <v>6</v>
      </c>
      <c r="C79" s="374" t="s">
        <v>182</v>
      </c>
      <c r="D79" s="80">
        <v>32221865983.419998</v>
      </c>
      <c r="E79" s="220">
        <f t="shared" si="17"/>
        <v>8.0222457708265263E-2</v>
      </c>
      <c r="F79" s="81">
        <v>110.95</v>
      </c>
      <c r="G79" s="81">
        <v>110.95</v>
      </c>
      <c r="H79" s="255">
        <v>4.1000000000000002E-2</v>
      </c>
      <c r="I79" s="80">
        <v>32118475170.950001</v>
      </c>
      <c r="J79" s="220">
        <f t="shared" si="21"/>
        <v>8.0592079619407911E-2</v>
      </c>
      <c r="K79" s="81">
        <v>111.13</v>
      </c>
      <c r="L79" s="81">
        <v>111.13</v>
      </c>
      <c r="M79" s="255">
        <v>4.4200000000000003E-2</v>
      </c>
      <c r="N79" s="86">
        <f>((I79-D79)/D79)</f>
        <v>-3.2087158615580463E-3</v>
      </c>
      <c r="O79" s="86">
        <f>((L79-G79)/G79)</f>
        <v>1.6223524109958774E-3</v>
      </c>
      <c r="P79" s="262">
        <f t="shared" si="16"/>
        <v>3.2000000000000015E-3</v>
      </c>
      <c r="Q79" s="136"/>
      <c r="R79" s="170"/>
      <c r="S79" s="199"/>
      <c r="T79" s="404"/>
    </row>
    <row r="80" spans="1:21" s="138" customFormat="1" ht="12.95" customHeight="1">
      <c r="A80" s="337">
        <v>69</v>
      </c>
      <c r="B80" s="259" t="s">
        <v>161</v>
      </c>
      <c r="C80" s="374" t="s">
        <v>187</v>
      </c>
      <c r="D80" s="80">
        <v>254914114.50999999</v>
      </c>
      <c r="E80" s="220">
        <f t="shared" si="17"/>
        <v>6.3465712324174456E-4</v>
      </c>
      <c r="F80" s="80">
        <v>1090.82</v>
      </c>
      <c r="G80" s="80">
        <v>1090.82</v>
      </c>
      <c r="H80" s="255">
        <v>9.0800000000000006E-2</v>
      </c>
      <c r="I80" s="80">
        <v>317015471.75</v>
      </c>
      <c r="J80" s="220">
        <f t="shared" si="21"/>
        <v>7.9545918677261017E-4</v>
      </c>
      <c r="K80" s="80">
        <v>39822.07</v>
      </c>
      <c r="L80" s="80">
        <v>39822.07</v>
      </c>
      <c r="M80" s="255">
        <v>4.8800000000000003E-2</v>
      </c>
      <c r="N80" s="86">
        <f>((I80-D80)/D80)</f>
        <v>0.24361678583146421</v>
      </c>
      <c r="O80" s="86">
        <f t="shared" si="24"/>
        <v>35.506545534551989</v>
      </c>
      <c r="P80" s="262">
        <f t="shared" si="16"/>
        <v>-4.2000000000000003E-2</v>
      </c>
      <c r="Q80" s="136"/>
      <c r="R80" s="170"/>
      <c r="S80" s="199"/>
      <c r="T80" s="404"/>
    </row>
    <row r="81" spans="1:20" s="138" customFormat="1" ht="12.95" customHeight="1">
      <c r="A81" s="337">
        <v>70</v>
      </c>
      <c r="B81" s="259" t="s">
        <v>197</v>
      </c>
      <c r="C81" s="374" t="s">
        <v>196</v>
      </c>
      <c r="D81" s="80">
        <v>1405388181.6900001</v>
      </c>
      <c r="E81" s="220">
        <f>(D81/$D$85)</f>
        <v>3.498980910271769E-3</v>
      </c>
      <c r="F81" s="81">
        <v>1.0557000000000001</v>
      </c>
      <c r="G81" s="81">
        <v>1.0557000000000001</v>
      </c>
      <c r="H81" s="255">
        <v>8.4599999999999995E-2</v>
      </c>
      <c r="I81" s="80">
        <v>1390730932.49</v>
      </c>
      <c r="J81" s="220">
        <f t="shared" si="21"/>
        <v>3.4896394503118105E-3</v>
      </c>
      <c r="K81" s="81">
        <v>1.0570999999999999</v>
      </c>
      <c r="L81" s="81">
        <v>1.0570999999999999</v>
      </c>
      <c r="M81" s="255">
        <v>8.4500000000000006E-2</v>
      </c>
      <c r="N81" s="86">
        <f>((I81-D81)/D81)</f>
        <v>-1.0429324361027776E-2</v>
      </c>
      <c r="O81" s="86">
        <f>((L81-G81)/G81)</f>
        <v>1.326134318461538E-3</v>
      </c>
      <c r="P81" s="262">
        <f>M81-H81</f>
        <v>-9.9999999999988987E-5</v>
      </c>
      <c r="Q81" s="136"/>
      <c r="R81" s="170"/>
      <c r="S81" s="199"/>
      <c r="T81" s="404"/>
    </row>
    <row r="82" spans="1:20" s="138" customFormat="1" ht="12.95" customHeight="1">
      <c r="A82" s="337">
        <v>71</v>
      </c>
      <c r="B82" s="372" t="s">
        <v>13</v>
      </c>
      <c r="C82" s="259" t="s">
        <v>278</v>
      </c>
      <c r="D82" s="80">
        <v>2866738425.0700002</v>
      </c>
      <c r="E82" s="220">
        <f t="shared" ref="E82" si="25">(D82/$D$85)</f>
        <v>7.1372900062390355E-3</v>
      </c>
      <c r="F82" s="81">
        <v>105.54</v>
      </c>
      <c r="G82" s="81">
        <v>105.54</v>
      </c>
      <c r="H82" s="255">
        <v>9.4E-2</v>
      </c>
      <c r="I82" s="80">
        <v>2879467210.73</v>
      </c>
      <c r="J82" s="220">
        <f t="shared" ref="J82" si="26">(I82/$I$85)</f>
        <v>7.225195139977208E-3</v>
      </c>
      <c r="K82" s="81">
        <v>105.72</v>
      </c>
      <c r="L82" s="81">
        <v>105.72</v>
      </c>
      <c r="M82" s="255">
        <v>0.1089</v>
      </c>
      <c r="N82" s="86">
        <f t="shared" ref="N82" si="27">((I82-D82)/D82)</f>
        <v>4.4401629212783983E-3</v>
      </c>
      <c r="O82" s="86">
        <f t="shared" ref="O82" si="28">((L82-G82)/G82)</f>
        <v>1.7055144968731533E-3</v>
      </c>
      <c r="P82" s="262">
        <f t="shared" ref="P82" si="29">M82-H82</f>
        <v>1.4899999999999997E-2</v>
      </c>
      <c r="Q82" s="136"/>
      <c r="R82" s="170"/>
      <c r="S82" s="199"/>
      <c r="T82" s="404"/>
    </row>
    <row r="83" spans="1:20" s="138" customFormat="1" ht="12.95" customHeight="1">
      <c r="A83" s="337">
        <v>72</v>
      </c>
      <c r="B83" s="259" t="s">
        <v>97</v>
      </c>
      <c r="C83" s="374" t="s">
        <v>254</v>
      </c>
      <c r="D83" s="80">
        <v>393600104.24000001</v>
      </c>
      <c r="E83" s="220">
        <f t="shared" si="17"/>
        <v>9.7994224582181703E-4</v>
      </c>
      <c r="F83" s="81">
        <v>102.93</v>
      </c>
      <c r="G83" s="81">
        <v>102.93</v>
      </c>
      <c r="H83" s="255">
        <v>8.4879999999999997E-2</v>
      </c>
      <c r="I83" s="80">
        <v>395085145.17000002</v>
      </c>
      <c r="J83" s="220">
        <f>(I83/$I$85)</f>
        <v>9.9135258777118939E-4</v>
      </c>
      <c r="K83" s="81">
        <v>103.19</v>
      </c>
      <c r="L83" s="81">
        <v>103.19</v>
      </c>
      <c r="M83" s="255">
        <v>8.7550000000000003E-2</v>
      </c>
      <c r="N83" s="86">
        <f t="shared" si="23"/>
        <v>3.7729688432564402E-3</v>
      </c>
      <c r="O83" s="86">
        <f t="shared" si="24"/>
        <v>2.5259885358980948E-3</v>
      </c>
      <c r="P83" s="262">
        <f t="shared" si="16"/>
        <v>2.6700000000000057E-3</v>
      </c>
      <c r="Q83" s="136"/>
      <c r="R83" s="170"/>
      <c r="S83" s="199"/>
      <c r="T83" s="404"/>
    </row>
    <row r="84" spans="1:20" s="138" customFormat="1" ht="12.95" customHeight="1">
      <c r="A84" s="337">
        <v>73</v>
      </c>
      <c r="B84" s="259" t="s">
        <v>8</v>
      </c>
      <c r="C84" s="374" t="s">
        <v>258</v>
      </c>
      <c r="D84" s="80">
        <v>929520891.27999997</v>
      </c>
      <c r="E84" s="220">
        <f t="shared" ref="E84" si="30">(D84/$D$85)</f>
        <v>2.3142188732343618E-3</v>
      </c>
      <c r="F84" s="81">
        <v>1.0085999999999999</v>
      </c>
      <c r="G84" s="81">
        <v>1.0085999999999999</v>
      </c>
      <c r="H84" s="255">
        <v>5.6899999999999999E-2</v>
      </c>
      <c r="I84" s="80">
        <v>933799911.13</v>
      </c>
      <c r="J84" s="220">
        <f>(I84/$I$85)</f>
        <v>2.3431024164700109E-3</v>
      </c>
      <c r="K84" s="81">
        <v>1.0097</v>
      </c>
      <c r="L84" s="81">
        <v>1.0097</v>
      </c>
      <c r="M84" s="255">
        <v>5.6899999999999999E-2</v>
      </c>
      <c r="N84" s="86">
        <f t="shared" ref="N84" si="31">((I84-D84)/D84)</f>
        <v>4.6034681846769303E-3</v>
      </c>
      <c r="O84" s="86">
        <f t="shared" ref="O84" si="32">((L84-G84)/G84)</f>
        <v>1.0906206623042842E-3</v>
      </c>
      <c r="P84" s="262">
        <f t="shared" ref="P84" si="33">M84-H84</f>
        <v>0</v>
      </c>
      <c r="Q84" s="136"/>
      <c r="R84" s="170"/>
      <c r="S84" s="199"/>
      <c r="T84" s="347"/>
    </row>
    <row r="85" spans="1:20" s="138" customFormat="1" ht="12.95" customHeight="1">
      <c r="A85" s="244"/>
      <c r="B85" s="133"/>
      <c r="C85" s="290" t="s">
        <v>47</v>
      </c>
      <c r="D85" s="84">
        <f>SUM(D56:D84)</f>
        <v>401656430180.65002</v>
      </c>
      <c r="E85" s="310">
        <f>(D85/$D$160)</f>
        <v>0.2933311299048379</v>
      </c>
      <c r="F85" s="81">
        <v>100.69</v>
      </c>
      <c r="G85" s="81">
        <v>100.69</v>
      </c>
      <c r="H85" s="255">
        <v>2.0310000000000002E-2</v>
      </c>
      <c r="I85" s="84">
        <f>SUM(I56:I84)</f>
        <v>398531410563.27002</v>
      </c>
      <c r="J85" s="310">
        <f>(I85/$I$160)</f>
        <v>0.29276057342538381</v>
      </c>
      <c r="K85" s="312"/>
      <c r="L85" s="79"/>
      <c r="M85" s="329"/>
      <c r="N85" s="314">
        <f t="shared" si="23"/>
        <v>-7.7803301094283191E-3</v>
      </c>
      <c r="O85" s="314"/>
      <c r="P85" s="315">
        <f t="shared" si="16"/>
        <v>-2.0310000000000002E-2</v>
      </c>
      <c r="Q85" s="136"/>
      <c r="R85" s="111"/>
      <c r="S85" s="200"/>
      <c r="T85" s="212"/>
    </row>
    <row r="86" spans="1:20" s="138" customFormat="1" ht="5.25" customHeight="1">
      <c r="A86" s="382"/>
      <c r="B86" s="383"/>
      <c r="C86" s="383"/>
      <c r="D86" s="383"/>
      <c r="E86" s="383"/>
      <c r="F86" s="383"/>
      <c r="G86" s="383"/>
      <c r="H86" s="383"/>
      <c r="I86" s="383"/>
      <c r="J86" s="383"/>
      <c r="K86" s="383"/>
      <c r="L86" s="383"/>
      <c r="M86" s="383"/>
      <c r="N86" s="383"/>
      <c r="O86" s="383"/>
      <c r="P86" s="384"/>
      <c r="Q86" s="136"/>
      <c r="R86" s="111"/>
      <c r="S86" s="200"/>
      <c r="T86" s="212"/>
    </row>
    <row r="87" spans="1:20" s="138" customFormat="1" ht="12" customHeight="1">
      <c r="A87" s="379" t="s">
        <v>217</v>
      </c>
      <c r="B87" s="380"/>
      <c r="C87" s="380"/>
      <c r="D87" s="380"/>
      <c r="E87" s="380"/>
      <c r="F87" s="380"/>
      <c r="G87" s="380"/>
      <c r="H87" s="380"/>
      <c r="I87" s="380"/>
      <c r="J87" s="380"/>
      <c r="K87" s="380"/>
      <c r="L87" s="380"/>
      <c r="M87" s="380"/>
      <c r="N87" s="380"/>
      <c r="O87" s="380"/>
      <c r="P87" s="381"/>
      <c r="Q87" s="136"/>
      <c r="R87" s="111"/>
      <c r="S87" s="200"/>
      <c r="T87" s="212"/>
    </row>
    <row r="88" spans="1:20" s="138" customFormat="1" ht="12.95" customHeight="1">
      <c r="A88" s="394" t="s">
        <v>218</v>
      </c>
      <c r="B88" s="395"/>
      <c r="C88" s="395"/>
      <c r="D88" s="395"/>
      <c r="E88" s="395"/>
      <c r="F88" s="395"/>
      <c r="G88" s="395"/>
      <c r="H88" s="395"/>
      <c r="I88" s="395"/>
      <c r="J88" s="395"/>
      <c r="K88" s="395"/>
      <c r="L88" s="395"/>
      <c r="M88" s="395"/>
      <c r="N88" s="395"/>
      <c r="O88" s="395"/>
      <c r="P88" s="396"/>
      <c r="Q88" s="136"/>
      <c r="R88" s="111"/>
      <c r="S88" s="200"/>
      <c r="T88" s="212"/>
    </row>
    <row r="89" spans="1:20" s="138" customFormat="1" ht="12.95" customHeight="1">
      <c r="A89" s="337" t="s">
        <v>259</v>
      </c>
      <c r="B89" s="259" t="s">
        <v>205</v>
      </c>
      <c r="C89" s="374" t="s">
        <v>251</v>
      </c>
      <c r="D89" s="80">
        <v>10414634231.98</v>
      </c>
      <c r="E89" s="220">
        <f t="shared" ref="E89:E96" si="34">(D89/$D$107)</f>
        <v>3.5601884676176143E-2</v>
      </c>
      <c r="F89" s="80">
        <v>52071.25</v>
      </c>
      <c r="G89" s="80">
        <v>52071.25</v>
      </c>
      <c r="H89" s="255">
        <v>5.8400000000000001E-2</v>
      </c>
      <c r="I89" s="80">
        <v>10818450714.780001</v>
      </c>
      <c r="J89" s="220">
        <f t="shared" ref="J89:J96" si="35">(I89/$I$107)</f>
        <v>3.648440864185138E-2</v>
      </c>
      <c r="K89" s="80">
        <v>53540.69</v>
      </c>
      <c r="L89" s="80">
        <v>53540.69</v>
      </c>
      <c r="M89" s="255">
        <v>5.8799999999999998E-2</v>
      </c>
      <c r="N89" s="86">
        <f t="shared" ref="N89:N96" si="36">((I89-D89)/D89)</f>
        <v>3.8773947678355361E-2</v>
      </c>
      <c r="O89" s="86">
        <f>((L89-G89)/G89)</f>
        <v>2.8219794992438291E-2</v>
      </c>
      <c r="P89" s="262">
        <f t="shared" ref="P89:P96" si="37">M89-H89</f>
        <v>3.9999999999999758E-4</v>
      </c>
      <c r="Q89" s="136"/>
      <c r="R89" s="111"/>
      <c r="S89" s="200"/>
      <c r="T89" s="212"/>
    </row>
    <row r="90" spans="1:20" s="138" customFormat="1" ht="12.95" customHeight="1">
      <c r="A90" s="337" t="s">
        <v>260</v>
      </c>
      <c r="B90" s="259" t="s">
        <v>205</v>
      </c>
      <c r="C90" s="374" t="s">
        <v>252</v>
      </c>
      <c r="D90" s="80">
        <v>647355841.25</v>
      </c>
      <c r="E90" s="220">
        <f t="shared" si="34"/>
        <v>2.2129522258075357E-3</v>
      </c>
      <c r="F90" s="80">
        <v>51879.58</v>
      </c>
      <c r="G90" s="80">
        <v>51879.58</v>
      </c>
      <c r="H90" s="255">
        <v>6.3799999999999996E-2</v>
      </c>
      <c r="I90" s="80">
        <v>665643746.01999998</v>
      </c>
      <c r="J90" s="220">
        <f t="shared" si="35"/>
        <v>2.2448333019170459E-3</v>
      </c>
      <c r="K90" s="80">
        <v>53348.03</v>
      </c>
      <c r="L90" s="80">
        <v>53348.03</v>
      </c>
      <c r="M90" s="255">
        <v>6.4100000000000004E-2</v>
      </c>
      <c r="N90" s="86">
        <f t="shared" si="36"/>
        <v>2.8250157957464758E-2</v>
      </c>
      <c r="O90" s="86">
        <f t="shared" ref="O90:O95" si="38">((L90-G90)/G90)</f>
        <v>2.8304970857512667E-2</v>
      </c>
      <c r="P90" s="262">
        <f t="shared" si="37"/>
        <v>3.0000000000000859E-4</v>
      </c>
      <c r="Q90" s="136"/>
      <c r="S90" s="190"/>
      <c r="T90" s="190"/>
    </row>
    <row r="91" spans="1:20" s="138" customFormat="1" ht="12.95" customHeight="1">
      <c r="A91" s="337">
        <v>75</v>
      </c>
      <c r="B91" s="259" t="s">
        <v>46</v>
      </c>
      <c r="C91" s="374" t="s">
        <v>181</v>
      </c>
      <c r="D91" s="80">
        <v>74877469268.600006</v>
      </c>
      <c r="E91" s="220">
        <f t="shared" si="34"/>
        <v>0.2559647287044291</v>
      </c>
      <c r="F91" s="80">
        <v>52199.06</v>
      </c>
      <c r="G91" s="80">
        <v>52199.06</v>
      </c>
      <c r="H91" s="255">
        <v>5.5500000000000001E-2</v>
      </c>
      <c r="I91" s="80">
        <v>76598803628.580002</v>
      </c>
      <c r="J91" s="220">
        <f t="shared" si="35"/>
        <v>0.25832368485480245</v>
      </c>
      <c r="K91" s="80">
        <v>52369.09</v>
      </c>
      <c r="L91" s="80">
        <v>52369.09</v>
      </c>
      <c r="M91" s="255">
        <v>5.5399999999999998E-2</v>
      </c>
      <c r="N91" s="86">
        <f t="shared" si="36"/>
        <v>2.2988682400646256E-2</v>
      </c>
      <c r="O91" s="86">
        <f t="shared" si="38"/>
        <v>3.2573383505373247E-3</v>
      </c>
      <c r="P91" s="262">
        <f t="shared" si="37"/>
        <v>-1.0000000000000286E-4</v>
      </c>
      <c r="Q91" s="136"/>
      <c r="S91" s="191"/>
      <c r="T91" s="190"/>
    </row>
    <row r="92" spans="1:20" s="138" customFormat="1" ht="12.95" customHeight="1">
      <c r="A92" s="337">
        <v>76</v>
      </c>
      <c r="B92" s="259" t="s">
        <v>146</v>
      </c>
      <c r="C92" s="374" t="s">
        <v>133</v>
      </c>
      <c r="D92" s="80">
        <v>4741150473.6000004</v>
      </c>
      <c r="E92" s="220">
        <f t="shared" si="34"/>
        <v>1.6207375951350578E-2</v>
      </c>
      <c r="F92" s="80">
        <v>415.68</v>
      </c>
      <c r="G92" s="80">
        <v>415.68</v>
      </c>
      <c r="H92" s="256">
        <v>4.1099999999999998E-2</v>
      </c>
      <c r="I92" s="80">
        <v>5832479109.5500002</v>
      </c>
      <c r="J92" s="220">
        <f t="shared" si="35"/>
        <v>1.9669595660048351E-2</v>
      </c>
      <c r="K92" s="80">
        <v>417.97</v>
      </c>
      <c r="L92" s="80">
        <v>417.97</v>
      </c>
      <c r="M92" s="256">
        <v>4.1000000000000002E-2</v>
      </c>
      <c r="N92" s="86">
        <f t="shared" si="36"/>
        <v>0.23018223994931417</v>
      </c>
      <c r="O92" s="86">
        <f t="shared" si="38"/>
        <v>5.5090454195535522E-3</v>
      </c>
      <c r="P92" s="262">
        <f t="shared" si="37"/>
        <v>-9.9999999999995925E-5</v>
      </c>
      <c r="Q92" s="136"/>
      <c r="S92" s="201"/>
      <c r="T92" s="190"/>
    </row>
    <row r="93" spans="1:20" s="138" customFormat="1" ht="12.95" customHeight="1">
      <c r="A93" s="337">
        <v>77</v>
      </c>
      <c r="B93" s="259" t="s">
        <v>99</v>
      </c>
      <c r="C93" s="374" t="s">
        <v>141</v>
      </c>
      <c r="D93" s="338">
        <v>665739444</v>
      </c>
      <c r="E93" s="220">
        <f t="shared" si="34"/>
        <v>2.2757956142991256E-3</v>
      </c>
      <c r="F93" s="80">
        <v>48465.2</v>
      </c>
      <c r="G93" s="80">
        <v>49634.99</v>
      </c>
      <c r="H93" s="255">
        <v>3.5499999999999997E-2</v>
      </c>
      <c r="I93" s="338">
        <v>660335077.59000003</v>
      </c>
      <c r="J93" s="220">
        <f t="shared" si="35"/>
        <v>2.2269302182454064E-3</v>
      </c>
      <c r="K93" s="80">
        <v>49237.84</v>
      </c>
      <c r="L93" s="80">
        <v>48054.28</v>
      </c>
      <c r="M93" s="255">
        <v>2.6800000000000001E-2</v>
      </c>
      <c r="N93" s="86">
        <f t="shared" si="36"/>
        <v>-8.1178401831332181E-3</v>
      </c>
      <c r="O93" s="86" t="e">
        <f>((#REF!-G93)/G93)</f>
        <v>#REF!</v>
      </c>
      <c r="P93" s="262">
        <f t="shared" si="37"/>
        <v>-8.6999999999999959E-3</v>
      </c>
      <c r="Q93" s="136"/>
      <c r="S93" s="201"/>
      <c r="T93" s="190"/>
    </row>
    <row r="94" spans="1:20" s="138" customFormat="1" ht="12.95" customHeight="1">
      <c r="A94" s="337">
        <v>78</v>
      </c>
      <c r="B94" s="259" t="s">
        <v>65</v>
      </c>
      <c r="C94" s="374" t="s">
        <v>159</v>
      </c>
      <c r="D94" s="80">
        <v>713458258.19000006</v>
      </c>
      <c r="E94" s="220">
        <f t="shared" si="34"/>
        <v>2.4389198951749289E-3</v>
      </c>
      <c r="F94" s="80">
        <v>43556.571552000001</v>
      </c>
      <c r="G94" s="80">
        <v>43556.571552000001</v>
      </c>
      <c r="H94" s="255">
        <v>8.48E-2</v>
      </c>
      <c r="I94" s="80">
        <v>725588740.21000004</v>
      </c>
      <c r="J94" s="220">
        <f>(I94/$I$107)</f>
        <v>2.4469932711881953E-3</v>
      </c>
      <c r="K94" s="80">
        <v>104.8954</v>
      </c>
      <c r="L94" s="80">
        <v>104.8954</v>
      </c>
      <c r="M94" s="255">
        <v>8.48E-2</v>
      </c>
      <c r="N94" s="86">
        <f t="shared" si="36"/>
        <v>1.7002371029770223E-2</v>
      </c>
      <c r="O94" s="86">
        <f t="shared" si="38"/>
        <v>-0.99759174342097212</v>
      </c>
      <c r="P94" s="262">
        <f t="shared" si="37"/>
        <v>0</v>
      </c>
      <c r="Q94" s="136"/>
      <c r="R94" s="150"/>
      <c r="S94" s="201"/>
      <c r="T94" s="157"/>
    </row>
    <row r="95" spans="1:20" s="138" customFormat="1" ht="12.95" customHeight="1">
      <c r="A95" s="337">
        <v>79</v>
      </c>
      <c r="B95" s="259" t="s">
        <v>8</v>
      </c>
      <c r="C95" s="374" t="s">
        <v>160</v>
      </c>
      <c r="D95" s="80">
        <v>4760554627.9968004</v>
      </c>
      <c r="E95" s="220">
        <f t="shared" si="34"/>
        <v>1.6273708042491359E-2</v>
      </c>
      <c r="F95" s="80">
        <v>445.77523200000002</v>
      </c>
      <c r="G95" s="80">
        <v>448.019904</v>
      </c>
      <c r="H95" s="255">
        <v>-0.61199999999999999</v>
      </c>
      <c r="I95" s="80">
        <f>11275502.79*417.97</f>
        <v>4712821901.1363001</v>
      </c>
      <c r="J95" s="220">
        <f t="shared" si="35"/>
        <v>1.5893636217468341E-2</v>
      </c>
      <c r="K95" s="80">
        <f>417.97*1.0735</f>
        <v>448.69079499999998</v>
      </c>
      <c r="L95" s="80">
        <f>417.97*1.0789</f>
        <v>450.947833</v>
      </c>
      <c r="M95" s="255">
        <v>5.3199999999999997E-2</v>
      </c>
      <c r="N95" s="86">
        <f t="shared" si="36"/>
        <v>-1.0026715496506307E-2</v>
      </c>
      <c r="O95" s="86">
        <f t="shared" si="38"/>
        <v>6.5352654510635443E-3</v>
      </c>
      <c r="P95" s="262">
        <f t="shared" si="37"/>
        <v>0.66520000000000001</v>
      </c>
      <c r="Q95" s="136"/>
      <c r="S95" s="201"/>
      <c r="T95" s="157"/>
    </row>
    <row r="96" spans="1:20" s="138" customFormat="1" ht="12.95" customHeight="1">
      <c r="A96" s="337">
        <v>80</v>
      </c>
      <c r="B96" s="259" t="s">
        <v>188</v>
      </c>
      <c r="C96" s="374" t="s">
        <v>191</v>
      </c>
      <c r="D96" s="80">
        <v>778165608.83599997</v>
      </c>
      <c r="E96" s="220">
        <f t="shared" si="34"/>
        <v>2.6601186030782605E-3</v>
      </c>
      <c r="F96" s="80">
        <v>42880.872144000001</v>
      </c>
      <c r="G96" s="80">
        <v>42880.872144000001</v>
      </c>
      <c r="H96" s="255">
        <v>2.7300000000000001E-2</v>
      </c>
      <c r="I96" s="80">
        <v>827769209.02999997</v>
      </c>
      <c r="J96" s="220">
        <f t="shared" si="35"/>
        <v>2.7915891914295013E-3</v>
      </c>
      <c r="K96" s="80">
        <v>43077.93</v>
      </c>
      <c r="L96" s="80">
        <v>43077.93</v>
      </c>
      <c r="M96" s="255">
        <v>1.5599999999999999E-2</v>
      </c>
      <c r="N96" s="86">
        <f t="shared" si="36"/>
        <v>6.3744271952853759E-2</v>
      </c>
      <c r="O96" s="86">
        <f>((L96-G96)/G96)</f>
        <v>4.5954722035095614E-3</v>
      </c>
      <c r="P96" s="262">
        <f t="shared" si="37"/>
        <v>-1.1700000000000002E-2</v>
      </c>
      <c r="Q96" s="136"/>
      <c r="S96" s="190"/>
      <c r="T96" s="190"/>
    </row>
    <row r="97" spans="1:41" s="138" customFormat="1" ht="4.5" customHeight="1">
      <c r="A97" s="382"/>
      <c r="B97" s="383"/>
      <c r="C97" s="383"/>
      <c r="D97" s="383"/>
      <c r="E97" s="383"/>
      <c r="F97" s="383"/>
      <c r="G97" s="383"/>
      <c r="H97" s="383"/>
      <c r="I97" s="383"/>
      <c r="J97" s="383"/>
      <c r="K97" s="383"/>
      <c r="L97" s="383"/>
      <c r="M97" s="383"/>
      <c r="N97" s="383"/>
      <c r="O97" s="383"/>
      <c r="P97" s="384"/>
      <c r="Q97" s="136"/>
      <c r="S97" s="202"/>
      <c r="T97" s="157"/>
    </row>
    <row r="98" spans="1:41" s="138" customFormat="1" ht="12.95" customHeight="1">
      <c r="A98" s="394" t="s">
        <v>219</v>
      </c>
      <c r="B98" s="395"/>
      <c r="C98" s="395"/>
      <c r="D98" s="395"/>
      <c r="E98" s="395"/>
      <c r="F98" s="395"/>
      <c r="G98" s="395"/>
      <c r="H98" s="395"/>
      <c r="I98" s="395"/>
      <c r="J98" s="395"/>
      <c r="K98" s="395"/>
      <c r="L98" s="395"/>
      <c r="M98" s="395"/>
      <c r="N98" s="395"/>
      <c r="O98" s="395"/>
      <c r="P98" s="396"/>
      <c r="Q98" s="136"/>
      <c r="R98" s="203"/>
      <c r="S98" s="202"/>
      <c r="T98" s="157"/>
      <c r="AE98" s="138">
        <v>136.96</v>
      </c>
      <c r="AO98" s="147">
        <v>185280902</v>
      </c>
    </row>
    <row r="99" spans="1:41" s="138" customFormat="1" ht="12.95" customHeight="1">
      <c r="A99" s="337">
        <v>81</v>
      </c>
      <c r="B99" s="259" t="s">
        <v>6</v>
      </c>
      <c r="C99" s="374" t="s">
        <v>102</v>
      </c>
      <c r="D99" s="80">
        <v>178655891292.45001</v>
      </c>
      <c r="E99" s="220">
        <f t="shared" ref="E99:E106" si="39">(D99/$D$107)</f>
        <v>0.6107258590976008</v>
      </c>
      <c r="F99" s="71">
        <v>569.66999999999996</v>
      </c>
      <c r="G99" s="71">
        <v>569.66999999999996</v>
      </c>
      <c r="H99" s="255">
        <v>2.75E-2</v>
      </c>
      <c r="I99" s="80">
        <v>179195146851.42999</v>
      </c>
      <c r="J99" s="220">
        <f>(I99/$I$107)</f>
        <v>0.60432211013655202</v>
      </c>
      <c r="K99" s="71">
        <v>568.5</v>
      </c>
      <c r="L99" s="71">
        <v>568.5</v>
      </c>
      <c r="M99" s="255">
        <v>2.9600000000000001E-2</v>
      </c>
      <c r="N99" s="86">
        <f t="shared" ref="N99:N107" si="40">((I99-D99)/D99)</f>
        <v>3.0184034519032364E-3</v>
      </c>
      <c r="O99" s="86">
        <f t="shared" ref="O99:O104" si="41">((L99-G99)/G99)</f>
        <v>-2.0538206329979796E-3</v>
      </c>
      <c r="P99" s="262">
        <f t="shared" ref="P99:P107" si="42">M99-H99</f>
        <v>2.1000000000000012E-3</v>
      </c>
      <c r="Q99" s="136"/>
      <c r="S99" s="398"/>
      <c r="T99" s="157"/>
    </row>
    <row r="100" spans="1:41" s="138" customFormat="1" ht="12.95" customHeight="1">
      <c r="A100" s="337">
        <v>82</v>
      </c>
      <c r="B100" s="259" t="s">
        <v>53</v>
      </c>
      <c r="C100" s="374" t="s">
        <v>137</v>
      </c>
      <c r="D100" s="80">
        <v>2085198370.312</v>
      </c>
      <c r="E100" s="220">
        <f t="shared" si="39"/>
        <v>7.1281420214298341E-3</v>
      </c>
      <c r="F100" s="71">
        <v>448.75</v>
      </c>
      <c r="G100" s="71">
        <v>448.75</v>
      </c>
      <c r="H100" s="255">
        <v>4.0000000000000002E-4</v>
      </c>
      <c r="I100" s="80">
        <v>2171353424.29</v>
      </c>
      <c r="J100" s="220">
        <f t="shared" ref="J100:J106" si="43">(I100/$I$107)</f>
        <v>7.3227255663742847E-3</v>
      </c>
      <c r="K100" s="71">
        <v>451.33</v>
      </c>
      <c r="L100" s="71">
        <v>451.33</v>
      </c>
      <c r="M100" s="255">
        <v>1.1999999999999999E-3</v>
      </c>
      <c r="N100" s="86">
        <f t="shared" si="40"/>
        <v>4.1317437805741659E-2</v>
      </c>
      <c r="O100" s="86">
        <f t="shared" si="41"/>
        <v>5.749303621169881E-3</v>
      </c>
      <c r="P100" s="262">
        <f t="shared" si="42"/>
        <v>7.9999999999999993E-4</v>
      </c>
      <c r="Q100" s="136"/>
      <c r="S100" s="398"/>
      <c r="T100" s="158"/>
    </row>
    <row r="101" spans="1:41" s="138" customFormat="1" ht="12.75" customHeight="1">
      <c r="A101" s="337">
        <v>83</v>
      </c>
      <c r="B101" s="259" t="s">
        <v>97</v>
      </c>
      <c r="C101" s="374" t="s">
        <v>156</v>
      </c>
      <c r="D101" s="71">
        <v>5626481553.54</v>
      </c>
      <c r="E101" s="220">
        <f t="shared" si="39"/>
        <v>1.9233834135688171E-2</v>
      </c>
      <c r="F101" s="71">
        <v>45809.11</v>
      </c>
      <c r="G101" s="71">
        <v>45809.11</v>
      </c>
      <c r="H101" s="255">
        <v>4.8980000000000003E-2</v>
      </c>
      <c r="I101" s="71">
        <v>5788617482.4799995</v>
      </c>
      <c r="J101" s="220">
        <f t="shared" si="43"/>
        <v>1.9521675632688782E-2</v>
      </c>
      <c r="K101" s="71">
        <v>45854.75</v>
      </c>
      <c r="L101" s="71">
        <v>45854.75</v>
      </c>
      <c r="M101" s="255">
        <v>4.9070000000000003E-2</v>
      </c>
      <c r="N101" s="86">
        <f t="shared" si="40"/>
        <v>2.8816575225060304E-2</v>
      </c>
      <c r="O101" s="86">
        <f t="shared" si="41"/>
        <v>9.9630837621598458E-4</v>
      </c>
      <c r="P101" s="262">
        <f t="shared" si="42"/>
        <v>8.9999999999999802E-5</v>
      </c>
      <c r="Q101" s="136"/>
      <c r="R101" s="204"/>
      <c r="S101" s="205"/>
      <c r="T101" s="206"/>
      <c r="U101" s="213"/>
      <c r="V101" s="211"/>
      <c r="W101" s="168"/>
    </row>
    <row r="102" spans="1:41" s="138" customFormat="1" ht="12.95" customHeight="1" thickBot="1">
      <c r="A102" s="337">
        <v>84</v>
      </c>
      <c r="B102" s="259" t="s">
        <v>161</v>
      </c>
      <c r="C102" s="374" t="s">
        <v>162</v>
      </c>
      <c r="D102" s="80">
        <v>335832607.79000002</v>
      </c>
      <c r="E102" s="220">
        <f t="shared" si="39"/>
        <v>1.1480262779008786E-3</v>
      </c>
      <c r="F102" s="80">
        <v>42186.26</v>
      </c>
      <c r="G102" s="80">
        <v>42186.26</v>
      </c>
      <c r="H102" s="255">
        <v>4.2799999999999998E-2</v>
      </c>
      <c r="I102" s="80">
        <v>250534788.56</v>
      </c>
      <c r="J102" s="220">
        <f>(I102/$I$85)</f>
        <v>6.2864502500794878E-4</v>
      </c>
      <c r="K102" s="80">
        <v>1081.24</v>
      </c>
      <c r="L102" s="80">
        <v>1081.24</v>
      </c>
      <c r="M102" s="255">
        <v>8.1199999999999994E-2</v>
      </c>
      <c r="N102" s="86">
        <f t="shared" si="40"/>
        <v>-0.25398909233774503</v>
      </c>
      <c r="O102" s="86">
        <f t="shared" si="41"/>
        <v>-0.9743698540709701</v>
      </c>
      <c r="P102" s="262">
        <f t="shared" si="42"/>
        <v>3.8399999999999997E-2</v>
      </c>
      <c r="Q102" s="136"/>
      <c r="R102" s="193"/>
      <c r="S102" s="187"/>
      <c r="T102" s="206"/>
      <c r="U102" s="213"/>
      <c r="V102" s="211"/>
      <c r="W102" s="169"/>
    </row>
    <row r="103" spans="1:41" s="138" customFormat="1" ht="12.75" customHeight="1">
      <c r="A103" s="337">
        <v>85</v>
      </c>
      <c r="B103" s="259" t="s">
        <v>10</v>
      </c>
      <c r="C103" s="374" t="s">
        <v>167</v>
      </c>
      <c r="D103" s="71">
        <v>2029148705.0667</v>
      </c>
      <c r="E103" s="220">
        <f t="shared" si="39"/>
        <v>6.9365391601335646E-3</v>
      </c>
      <c r="F103" s="71">
        <v>473.84776338416998</v>
      </c>
      <c r="G103" s="71">
        <v>473.84776338416998</v>
      </c>
      <c r="H103" s="255">
        <v>3.978109087840126E-2</v>
      </c>
      <c r="I103" s="71">
        <v>2017666171.9400001</v>
      </c>
      <c r="J103" s="220">
        <f t="shared" si="43"/>
        <v>6.8044269055392102E-3</v>
      </c>
      <c r="K103" s="71">
        <v>471.26664899999997</v>
      </c>
      <c r="L103" s="71">
        <v>471.26664899999997</v>
      </c>
      <c r="M103" s="255">
        <v>3.9888600000000003E-2</v>
      </c>
      <c r="N103" s="86">
        <f t="shared" si="40"/>
        <v>-5.6587933146686181E-3</v>
      </c>
      <c r="O103" s="86">
        <f t="shared" si="41"/>
        <v>-5.4471384769993738E-3</v>
      </c>
      <c r="P103" s="262">
        <f t="shared" si="42"/>
        <v>1.0750912159874365E-4</v>
      </c>
      <c r="Q103" s="136"/>
      <c r="S103" s="211"/>
      <c r="T103" s="211"/>
      <c r="U103" s="211"/>
      <c r="V103" s="213"/>
    </row>
    <row r="104" spans="1:41" s="138" customFormat="1" ht="12.75" customHeight="1">
      <c r="A104" s="337">
        <v>86</v>
      </c>
      <c r="B104" s="259" t="s">
        <v>175</v>
      </c>
      <c r="C104" s="374" t="s">
        <v>177</v>
      </c>
      <c r="D104" s="71">
        <v>85841028.930000007</v>
      </c>
      <c r="E104" s="220">
        <f t="shared" si="39"/>
        <v>2.9344308637031639E-4</v>
      </c>
      <c r="F104" s="71">
        <v>335.84</v>
      </c>
      <c r="G104" s="71">
        <v>335.84</v>
      </c>
      <c r="H104" s="255">
        <v>1.0595E-2</v>
      </c>
      <c r="I104" s="71">
        <v>89148345.060000002</v>
      </c>
      <c r="J104" s="220">
        <f t="shared" si="43"/>
        <v>3.0064606630506382E-4</v>
      </c>
      <c r="K104" s="71">
        <v>348.94</v>
      </c>
      <c r="L104" s="71">
        <v>348.94</v>
      </c>
      <c r="M104" s="255">
        <v>4.5513999999999999E-2</v>
      </c>
      <c r="N104" s="86">
        <f t="shared" si="40"/>
        <v>3.8528384051605226E-2</v>
      </c>
      <c r="O104" s="86">
        <f t="shared" si="41"/>
        <v>3.9006669842782345E-2</v>
      </c>
      <c r="P104" s="262">
        <f t="shared" si="42"/>
        <v>3.4918999999999999E-2</v>
      </c>
      <c r="Q104" s="136"/>
      <c r="S104" s="211"/>
      <c r="T104" s="211"/>
      <c r="U104" s="211"/>
      <c r="V104" s="213"/>
    </row>
    <row r="105" spans="1:41" s="138" customFormat="1" ht="12.75" customHeight="1">
      <c r="A105" s="337">
        <v>87</v>
      </c>
      <c r="B105" s="372" t="s">
        <v>13</v>
      </c>
      <c r="C105" s="259" t="s">
        <v>214</v>
      </c>
      <c r="D105" s="80">
        <v>3325601259.6799998</v>
      </c>
      <c r="E105" s="220">
        <f t="shared" ref="E105" si="44">(D105/$D$107)</f>
        <v>1.1368394692394689E-2</v>
      </c>
      <c r="F105" s="71">
        <v>422.12304</v>
      </c>
      <c r="G105" s="71">
        <v>422.12304</v>
      </c>
      <c r="H105" s="255">
        <v>7.3599999999999999E-2</v>
      </c>
      <c r="I105" s="80">
        <v>3360454405.6199999</v>
      </c>
      <c r="J105" s="220">
        <f t="shared" ref="J105" si="45">(I105/$I$107)</f>
        <v>1.1332878892672675E-2</v>
      </c>
      <c r="K105" s="71">
        <v>1.0167999999999999</v>
      </c>
      <c r="L105" s="71">
        <v>1.0167999999999999</v>
      </c>
      <c r="M105" s="255">
        <v>9.4399999999999998E-2</v>
      </c>
      <c r="N105" s="86">
        <f t="shared" ref="N105" si="46">((I105-D105)/D105)</f>
        <v>1.0480254010775104E-2</v>
      </c>
      <c r="O105" s="86">
        <f>((L105-G105)/G105)</f>
        <v>-0.99759122363943942</v>
      </c>
      <c r="P105" s="262">
        <f t="shared" ref="P105" si="47">M105-H105</f>
        <v>2.0799999999999999E-2</v>
      </c>
      <c r="Q105" s="136"/>
      <c r="S105" s="348"/>
      <c r="T105" s="348"/>
      <c r="U105" s="348"/>
      <c r="V105" s="349"/>
    </row>
    <row r="106" spans="1:41" s="138" customFormat="1" ht="12.95" customHeight="1">
      <c r="A106" s="337">
        <v>88</v>
      </c>
      <c r="B106" s="259" t="s">
        <v>89</v>
      </c>
      <c r="C106" s="350" t="s">
        <v>261</v>
      </c>
      <c r="D106" s="80">
        <v>2787896160.0542769</v>
      </c>
      <c r="E106" s="220">
        <f t="shared" si="39"/>
        <v>9.5302778156748317E-3</v>
      </c>
      <c r="F106" s="71">
        <v>50639.020920000003</v>
      </c>
      <c r="G106" s="71">
        <v>50994.739079999999</v>
      </c>
      <c r="H106" s="255">
        <v>2.9733827493261478E-2</v>
      </c>
      <c r="I106" s="80">
        <v>2807759127.2986245</v>
      </c>
      <c r="J106" s="220">
        <f t="shared" si="43"/>
        <v>9.4689557746286037E-3</v>
      </c>
      <c r="K106" s="71">
        <v>50999.809541983763</v>
      </c>
      <c r="L106" s="71">
        <v>51358.062092705171</v>
      </c>
      <c r="M106" s="255">
        <v>3.1399999999999997E-2</v>
      </c>
      <c r="N106" s="86">
        <f t="shared" si="40"/>
        <v>7.1247155934103601E-3</v>
      </c>
      <c r="O106" s="86">
        <f>((L106-G106)/G106)</f>
        <v>7.1247155934104252E-3</v>
      </c>
      <c r="P106" s="262">
        <f t="shared" si="42"/>
        <v>1.6661725067385197E-3</v>
      </c>
      <c r="Q106" s="136"/>
      <c r="S106" s="211"/>
      <c r="T106" s="211"/>
      <c r="U106" s="211"/>
      <c r="V106" s="213"/>
    </row>
    <row r="107" spans="1:41" s="138" customFormat="1" ht="13.5" customHeight="1">
      <c r="A107" s="244"/>
      <c r="B107" s="133"/>
      <c r="C107" s="339" t="s">
        <v>47</v>
      </c>
      <c r="D107" s="84">
        <f>SUM(D89:D106)</f>
        <v>292530418732.27576</v>
      </c>
      <c r="E107" s="310">
        <f>(D107/$D$160)</f>
        <v>0.21363601279750571</v>
      </c>
      <c r="F107" s="312"/>
      <c r="G107" s="79"/>
      <c r="H107" s="326"/>
      <c r="I107" s="84">
        <f>SUM(I89:I106)</f>
        <v>296522572723.57489</v>
      </c>
      <c r="J107" s="310">
        <f>(I107/$I$160)</f>
        <v>0.21782503492367025</v>
      </c>
      <c r="K107" s="312"/>
      <c r="L107" s="79"/>
      <c r="M107" s="328"/>
      <c r="N107" s="314">
        <f t="shared" si="40"/>
        <v>1.3646970488059768E-2</v>
      </c>
      <c r="O107" s="314"/>
      <c r="P107" s="315">
        <f t="shared" si="42"/>
        <v>0</v>
      </c>
      <c r="Q107" s="136"/>
      <c r="S107" s="211"/>
      <c r="T107" s="211"/>
      <c r="U107" s="211"/>
      <c r="V107" s="211"/>
    </row>
    <row r="108" spans="1:41" s="138" customFormat="1" ht="4.5" customHeight="1">
      <c r="A108" s="382"/>
      <c r="B108" s="383"/>
      <c r="C108" s="383"/>
      <c r="D108" s="383"/>
      <c r="E108" s="383"/>
      <c r="F108" s="383"/>
      <c r="G108" s="383"/>
      <c r="H108" s="383"/>
      <c r="I108" s="383"/>
      <c r="J108" s="383"/>
      <c r="K108" s="383"/>
      <c r="L108" s="383"/>
      <c r="M108" s="383"/>
      <c r="N108" s="383"/>
      <c r="O108" s="383"/>
      <c r="P108" s="384"/>
      <c r="Q108" s="136"/>
      <c r="R108" s="144"/>
      <c r="S108" s="159"/>
    </row>
    <row r="109" spans="1:41" s="138" customFormat="1" ht="12.95" customHeight="1">
      <c r="A109" s="413" t="s">
        <v>239</v>
      </c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5"/>
      <c r="Q109" s="136"/>
    </row>
    <row r="110" spans="1:41" s="138" customFormat="1" ht="12.95" customHeight="1">
      <c r="A110" s="337">
        <v>89</v>
      </c>
      <c r="B110" s="259" t="s">
        <v>25</v>
      </c>
      <c r="C110" s="374" t="s">
        <v>154</v>
      </c>
      <c r="D110" s="80">
        <v>2359121867.6300001</v>
      </c>
      <c r="E110" s="220">
        <f>(D110/$D$114)</f>
        <v>5.1797419134727733E-2</v>
      </c>
      <c r="F110" s="81">
        <v>77</v>
      </c>
      <c r="G110" s="81">
        <v>77</v>
      </c>
      <c r="H110" s="255">
        <v>9.3899999999999997E-2</v>
      </c>
      <c r="I110" s="80">
        <v>2365554569.3400002</v>
      </c>
      <c r="J110" s="220">
        <f>(I110/$I$114)</f>
        <v>5.178687019556423E-2</v>
      </c>
      <c r="K110" s="81">
        <v>77</v>
      </c>
      <c r="L110" s="81">
        <v>77</v>
      </c>
      <c r="M110" s="255">
        <v>9.6699999999999994E-2</v>
      </c>
      <c r="N110" s="86">
        <f>((I110-D110)/D110)</f>
        <v>2.7267356545943944E-3</v>
      </c>
      <c r="O110" s="86">
        <f>((L110-G110)/G110)</f>
        <v>0</v>
      </c>
      <c r="P110" s="262">
        <f>M110-H110</f>
        <v>2.7999999999999969E-3</v>
      </c>
      <c r="Q110" s="136"/>
    </row>
    <row r="111" spans="1:41" s="138" customFormat="1" ht="12.95" customHeight="1">
      <c r="A111" s="337">
        <v>90</v>
      </c>
      <c r="B111" s="259" t="s">
        <v>25</v>
      </c>
      <c r="C111" s="374" t="s">
        <v>26</v>
      </c>
      <c r="D111" s="80">
        <v>9748962573.0499992</v>
      </c>
      <c r="E111" s="220">
        <f>(D111/$D$114)</f>
        <v>0.21405045133693923</v>
      </c>
      <c r="F111" s="81">
        <v>36.6</v>
      </c>
      <c r="G111" s="81">
        <v>36.6</v>
      </c>
      <c r="H111" s="255">
        <v>9.01E-2</v>
      </c>
      <c r="I111" s="80">
        <v>9754719532.0900002</v>
      </c>
      <c r="J111" s="220">
        <f>(I111/$I$114)</f>
        <v>0.2135509367443692</v>
      </c>
      <c r="K111" s="81">
        <v>36.6</v>
      </c>
      <c r="L111" s="81">
        <v>36.6</v>
      </c>
      <c r="M111" s="255">
        <v>8.9800000000000005E-2</v>
      </c>
      <c r="N111" s="86">
        <f>((I111-D111)/D111)</f>
        <v>5.905201704143818E-4</v>
      </c>
      <c r="O111" s="86">
        <f>((L111-G111)/G111)</f>
        <v>0</v>
      </c>
      <c r="P111" s="262">
        <f>M111-H111</f>
        <v>-2.9999999999999472E-4</v>
      </c>
      <c r="Q111" s="136"/>
      <c r="R111" s="160"/>
      <c r="S111" s="192"/>
    </row>
    <row r="112" spans="1:41" s="138" customFormat="1" ht="12.95" customHeight="1">
      <c r="A112" s="337">
        <v>91</v>
      </c>
      <c r="B112" s="259" t="s">
        <v>6</v>
      </c>
      <c r="C112" s="374" t="s">
        <v>202</v>
      </c>
      <c r="D112" s="80">
        <v>25925265798.049999</v>
      </c>
      <c r="E112" s="220">
        <f>(D112/$D$114)</f>
        <v>0.56922106362816749</v>
      </c>
      <c r="F112" s="81">
        <v>9.6999999999999993</v>
      </c>
      <c r="G112" s="81">
        <v>9.6999999999999993</v>
      </c>
      <c r="H112" s="255">
        <v>-0.23599999999999999</v>
      </c>
      <c r="I112" s="80">
        <v>26046568561.759998</v>
      </c>
      <c r="J112" s="220">
        <f>(I112/$I$114)</f>
        <v>0.57021312576360039</v>
      </c>
      <c r="K112" s="81">
        <v>9.75</v>
      </c>
      <c r="L112" s="81">
        <v>9.75</v>
      </c>
      <c r="M112" s="255">
        <v>-0.20219999999999999</v>
      </c>
      <c r="N112" s="86">
        <f>((I112-D112)/D112)</f>
        <v>4.6789400214798573E-3</v>
      </c>
      <c r="O112" s="86">
        <f>((L112-G112)/G112)</f>
        <v>5.1546391752578056E-3</v>
      </c>
      <c r="P112" s="262">
        <f>M112-H112</f>
        <v>3.3799999999999997E-2</v>
      </c>
      <c r="Q112" s="136"/>
      <c r="R112" s="161"/>
      <c r="S112" s="139"/>
    </row>
    <row r="113" spans="1:21" s="162" customFormat="1" ht="12.95" customHeight="1">
      <c r="A113" s="337">
        <v>92</v>
      </c>
      <c r="B113" s="259" t="s">
        <v>13</v>
      </c>
      <c r="C113" s="374" t="s">
        <v>256</v>
      </c>
      <c r="D113" s="80">
        <v>7511812185.1700001</v>
      </c>
      <c r="E113" s="220">
        <f>(D113/$D$114)</f>
        <v>0.16493106590016568</v>
      </c>
      <c r="F113" s="81">
        <v>101.31</v>
      </c>
      <c r="G113" s="81">
        <v>101.31</v>
      </c>
      <c r="H113" s="255">
        <v>7.6999999999999999E-2</v>
      </c>
      <c r="I113" s="80">
        <v>7511812185.1700001</v>
      </c>
      <c r="J113" s="220">
        <f>(I113/$I$114)</f>
        <v>0.16444906729646608</v>
      </c>
      <c r="K113" s="81">
        <v>101.31</v>
      </c>
      <c r="L113" s="81">
        <v>101.31</v>
      </c>
      <c r="M113" s="255">
        <v>7.6999999999999999E-2</v>
      </c>
      <c r="N113" s="86">
        <f>((I113-D113)/D113)</f>
        <v>0</v>
      </c>
      <c r="O113" s="86">
        <f>((L113-G113)/G113)</f>
        <v>0</v>
      </c>
      <c r="P113" s="262">
        <f>M113-H113</f>
        <v>0</v>
      </c>
      <c r="Q113" s="136"/>
      <c r="R113" s="161"/>
      <c r="S113" s="187"/>
    </row>
    <row r="114" spans="1:21" s="138" customFormat="1" ht="12.75" customHeight="1">
      <c r="A114" s="244"/>
      <c r="B114" s="133"/>
      <c r="C114" s="290" t="s">
        <v>47</v>
      </c>
      <c r="D114" s="75">
        <f>SUM(D110:D113)</f>
        <v>45545162423.899994</v>
      </c>
      <c r="E114" s="310">
        <f>(D114/$D$160)</f>
        <v>3.3261795284823918E-2</v>
      </c>
      <c r="F114" s="77"/>
      <c r="G114" s="77"/>
      <c r="H114" s="292"/>
      <c r="I114" s="75">
        <f>SUM(I110:I113)</f>
        <v>45678654848.360001</v>
      </c>
      <c r="J114" s="310">
        <f>(I114/$I$160)</f>
        <v>3.3555470992374908E-2</v>
      </c>
      <c r="K114" s="312"/>
      <c r="L114" s="77"/>
      <c r="M114" s="313"/>
      <c r="N114" s="314">
        <f>((I114-D114)/D114)</f>
        <v>2.9309901942507085E-3</v>
      </c>
      <c r="O114" s="314"/>
      <c r="P114" s="315">
        <f>M114-H114</f>
        <v>0</v>
      </c>
      <c r="Q114" s="136"/>
      <c r="R114" s="187"/>
      <c r="S114" s="187"/>
      <c r="T114" s="207"/>
      <c r="U114" s="403"/>
    </row>
    <row r="115" spans="1:21" s="138" customFormat="1" ht="5.25" customHeight="1">
      <c r="A115" s="382"/>
      <c r="B115" s="383"/>
      <c r="C115" s="383"/>
      <c r="D115" s="383"/>
      <c r="E115" s="383"/>
      <c r="F115" s="383"/>
      <c r="G115" s="383"/>
      <c r="H115" s="383"/>
      <c r="I115" s="383"/>
      <c r="J115" s="383"/>
      <c r="K115" s="383"/>
      <c r="L115" s="383"/>
      <c r="M115" s="383"/>
      <c r="N115" s="383"/>
      <c r="O115" s="383"/>
      <c r="P115" s="384"/>
      <c r="Q115" s="136"/>
      <c r="R115" s="187"/>
      <c r="S115" s="187"/>
      <c r="T115" s="207"/>
      <c r="U115" s="403"/>
    </row>
    <row r="116" spans="1:21" s="138" customFormat="1" ht="12" customHeight="1">
      <c r="A116" s="379" t="s">
        <v>253</v>
      </c>
      <c r="B116" s="380"/>
      <c r="C116" s="380"/>
      <c r="D116" s="380"/>
      <c r="E116" s="380"/>
      <c r="F116" s="380"/>
      <c r="G116" s="380"/>
      <c r="H116" s="380"/>
      <c r="I116" s="380"/>
      <c r="J116" s="380"/>
      <c r="K116" s="380"/>
      <c r="L116" s="380"/>
      <c r="M116" s="380"/>
      <c r="N116" s="380"/>
      <c r="O116" s="380"/>
      <c r="P116" s="381"/>
      <c r="Q116" s="136"/>
      <c r="R116" s="211"/>
      <c r="S116" s="213"/>
      <c r="T116" s="207"/>
      <c r="U116" s="403"/>
    </row>
    <row r="117" spans="1:21" s="138" customFormat="1" ht="12" customHeight="1">
      <c r="A117" s="337">
        <v>93</v>
      </c>
      <c r="B117" s="259" t="s">
        <v>6</v>
      </c>
      <c r="C117" s="374" t="s">
        <v>27</v>
      </c>
      <c r="D117" s="80">
        <v>1607098011.3</v>
      </c>
      <c r="E117" s="220">
        <f>(D117/$D$139)</f>
        <v>5.1941229035778101E-2</v>
      </c>
      <c r="F117" s="71">
        <v>3602.37</v>
      </c>
      <c r="G117" s="71">
        <v>3643.76</v>
      </c>
      <c r="H117" s="255">
        <v>7.7899999999999997E-2</v>
      </c>
      <c r="I117" s="80">
        <v>1633802861.76</v>
      </c>
      <c r="J117" s="220">
        <f t="shared" ref="J117:J138" si="48">(I117/$I$139)</f>
        <v>5.3615547717818561E-2</v>
      </c>
      <c r="K117" s="71">
        <v>3653.68</v>
      </c>
      <c r="L117" s="71">
        <v>3696.07</v>
      </c>
      <c r="M117" s="255">
        <v>6.7599999999999993E-2</v>
      </c>
      <c r="N117" s="86">
        <f>((I117-D117)/D117)</f>
        <v>1.6616815074270534E-2</v>
      </c>
      <c r="O117" s="86">
        <f t="shared" ref="O117:O127" si="49">((L117-G117)/G117)</f>
        <v>1.4356049794717529E-2</v>
      </c>
      <c r="P117" s="262">
        <f t="shared" ref="P117:P139" si="50">M117-H117</f>
        <v>-1.0300000000000004E-2</v>
      </c>
      <c r="Q117" s="136"/>
      <c r="R117" s="405"/>
      <c r="S117" s="193"/>
      <c r="T117" s="211"/>
    </row>
    <row r="118" spans="1:21" s="138" customFormat="1" ht="12" customHeight="1">
      <c r="A118" s="337">
        <v>94</v>
      </c>
      <c r="B118" s="259" t="s">
        <v>13</v>
      </c>
      <c r="C118" s="374" t="s">
        <v>249</v>
      </c>
      <c r="D118" s="80">
        <v>1020780260.6</v>
      </c>
      <c r="E118" s="220">
        <f t="shared" ref="E118:E138" si="51">(D118/$D$139)</f>
        <v>3.2991504524442106E-2</v>
      </c>
      <c r="F118" s="71">
        <v>1.3460000000000001</v>
      </c>
      <c r="G118" s="71">
        <v>1.3701000000000001</v>
      </c>
      <c r="H118" s="255">
        <v>1.7899999999999999E-2</v>
      </c>
      <c r="I118" s="80">
        <v>197360881.91</v>
      </c>
      <c r="J118" s="221">
        <f t="shared" si="48"/>
        <v>6.476675998888513E-3</v>
      </c>
      <c r="K118" s="71">
        <v>149.54</v>
      </c>
      <c r="L118" s="71">
        <v>151.4</v>
      </c>
      <c r="M118" s="255">
        <v>5.3699999999999998E-2</v>
      </c>
      <c r="N118" s="86">
        <f>((I118-D118)/D118)</f>
        <v>-0.80665683935346277</v>
      </c>
      <c r="O118" s="86">
        <f t="shared" si="49"/>
        <v>109.50288300124078</v>
      </c>
      <c r="P118" s="262">
        <f t="shared" si="50"/>
        <v>3.5799999999999998E-2</v>
      </c>
      <c r="Q118" s="136"/>
      <c r="R118" s="405"/>
      <c r="U118" s="214"/>
    </row>
    <row r="119" spans="1:21" s="138" customFormat="1" ht="12" customHeight="1">
      <c r="A119" s="337">
        <v>95</v>
      </c>
      <c r="B119" s="259" t="s">
        <v>46</v>
      </c>
      <c r="C119" s="374" t="s">
        <v>83</v>
      </c>
      <c r="D119" s="71">
        <v>1020780260.6</v>
      </c>
      <c r="E119" s="220">
        <f t="shared" si="51"/>
        <v>3.2991504524442106E-2</v>
      </c>
      <c r="F119" s="71">
        <v>1.3460000000000001</v>
      </c>
      <c r="G119" s="71">
        <v>1.3701000000000001</v>
      </c>
      <c r="H119" s="255">
        <v>1.7899999999999999E-2</v>
      </c>
      <c r="I119" s="71">
        <v>1047148944.9299999</v>
      </c>
      <c r="J119" s="221">
        <f t="shared" si="48"/>
        <v>3.4363671124971414E-2</v>
      </c>
      <c r="K119" s="71">
        <v>1.3442000000000001</v>
      </c>
      <c r="L119" s="71">
        <v>1.3615999999999999</v>
      </c>
      <c r="M119" s="255">
        <v>3.0099999999999998E-2</v>
      </c>
      <c r="N119" s="86">
        <f t="shared" ref="N119:N124" si="52">((I119-D119)/D119)</f>
        <v>2.5831890905199117E-2</v>
      </c>
      <c r="O119" s="86">
        <f t="shared" si="49"/>
        <v>-6.2039267206774494E-3</v>
      </c>
      <c r="P119" s="262">
        <f t="shared" si="50"/>
        <v>1.2199999999999999E-2</v>
      </c>
      <c r="Q119" s="136"/>
      <c r="R119" s="213"/>
      <c r="S119" s="139"/>
      <c r="U119" s="214"/>
    </row>
    <row r="120" spans="1:21" s="138" customFormat="1" ht="12" customHeight="1">
      <c r="A120" s="337">
        <v>96</v>
      </c>
      <c r="B120" s="259" t="s">
        <v>8</v>
      </c>
      <c r="C120" s="374" t="s">
        <v>169</v>
      </c>
      <c r="D120" s="71">
        <v>4770852619.6499996</v>
      </c>
      <c r="E120" s="220">
        <f t="shared" si="51"/>
        <v>0.15419342620723619</v>
      </c>
      <c r="F120" s="71">
        <v>510.35570000000001</v>
      </c>
      <c r="G120" s="71">
        <v>525.74329999999998</v>
      </c>
      <c r="H120" s="343">
        <v>-1.1077999999999999</v>
      </c>
      <c r="I120" s="71">
        <v>4823929439.6700001</v>
      </c>
      <c r="J120" s="221">
        <f t="shared" si="48"/>
        <v>0.15830405559542327</v>
      </c>
      <c r="K120" s="71">
        <v>515.67660000000001</v>
      </c>
      <c r="L120" s="71">
        <v>531.22460000000001</v>
      </c>
      <c r="M120" s="343">
        <v>0.54359999999999997</v>
      </c>
      <c r="N120" s="86">
        <f>((I120-D120)/D120)</f>
        <v>1.1125227344351353E-2</v>
      </c>
      <c r="O120" s="86">
        <f t="shared" si="49"/>
        <v>1.0425810466819136E-2</v>
      </c>
      <c r="P120" s="262">
        <f t="shared" si="50"/>
        <v>1.6513999999999998</v>
      </c>
      <c r="Q120" s="136"/>
      <c r="R120" s="213"/>
      <c r="S120" s="139"/>
      <c r="U120" s="214"/>
    </row>
    <row r="121" spans="1:21" s="138" customFormat="1" ht="12" customHeight="1">
      <c r="A121" s="337">
        <v>97</v>
      </c>
      <c r="B121" s="259" t="s">
        <v>16</v>
      </c>
      <c r="C121" s="374" t="s">
        <v>211</v>
      </c>
      <c r="D121" s="71">
        <v>2512308971.5599999</v>
      </c>
      <c r="E121" s="220">
        <f t="shared" si="51"/>
        <v>8.1197546623109365E-2</v>
      </c>
      <c r="F121" s="71">
        <v>13.4848</v>
      </c>
      <c r="G121" s="71">
        <v>13.6066</v>
      </c>
      <c r="H121" s="255">
        <v>2.24E-2</v>
      </c>
      <c r="I121" s="71">
        <v>2549206987.04</v>
      </c>
      <c r="J121" s="221">
        <f t="shared" si="48"/>
        <v>8.3655826572004752E-2</v>
      </c>
      <c r="K121" s="71">
        <v>13.857200000000001</v>
      </c>
      <c r="L121" s="71">
        <v>13.9864</v>
      </c>
      <c r="M121" s="255">
        <v>5.0799999999999998E-2</v>
      </c>
      <c r="N121" s="86">
        <f>((I121-D121)/D121)</f>
        <v>1.4686893967937577E-2</v>
      </c>
      <c r="O121" s="86">
        <f t="shared" si="49"/>
        <v>2.7912924610115641E-2</v>
      </c>
      <c r="P121" s="262">
        <f t="shared" si="50"/>
        <v>2.8399999999999998E-2</v>
      </c>
      <c r="Q121" s="136"/>
      <c r="R121" s="213"/>
      <c r="S121" s="139"/>
      <c r="U121" s="214"/>
    </row>
    <row r="122" spans="1:21" s="138" customFormat="1" ht="12" customHeight="1">
      <c r="A122" s="337">
        <v>98</v>
      </c>
      <c r="B122" s="259" t="s">
        <v>205</v>
      </c>
      <c r="C122" s="374" t="s">
        <v>212</v>
      </c>
      <c r="D122" s="71">
        <v>4768898765.8100004</v>
      </c>
      <c r="E122" s="220">
        <f t="shared" si="51"/>
        <v>0.15413027786837183</v>
      </c>
      <c r="F122" s="71">
        <v>193.42</v>
      </c>
      <c r="G122" s="71">
        <v>194.68</v>
      </c>
      <c r="H122" s="255">
        <v>-6.6E-3</v>
      </c>
      <c r="I122" s="71">
        <v>4804816434.9799995</v>
      </c>
      <c r="J122" s="221">
        <f t="shared" si="48"/>
        <v>0.15767683536036767</v>
      </c>
      <c r="K122" s="71">
        <v>194.86</v>
      </c>
      <c r="L122" s="71">
        <v>196.15</v>
      </c>
      <c r="M122" s="255">
        <v>7.4999999999999997E-3</v>
      </c>
      <c r="N122" s="86">
        <f t="shared" si="52"/>
        <v>7.5316484861255983E-3</v>
      </c>
      <c r="O122" s="86">
        <f t="shared" si="49"/>
        <v>7.5508526813231908E-3</v>
      </c>
      <c r="P122" s="262">
        <f t="shared" si="50"/>
        <v>1.41E-2</v>
      </c>
      <c r="Q122" s="136"/>
      <c r="S122" s="139"/>
      <c r="U122" s="214"/>
    </row>
    <row r="123" spans="1:21" s="138" customFormat="1" ht="12" customHeight="1">
      <c r="A123" s="337">
        <v>99</v>
      </c>
      <c r="B123" s="259" t="s">
        <v>117</v>
      </c>
      <c r="C123" s="374" t="s">
        <v>172</v>
      </c>
      <c r="D123" s="71">
        <v>4819673440.6999998</v>
      </c>
      <c r="E123" s="220">
        <f t="shared" si="51"/>
        <v>0.15577130971530023</v>
      </c>
      <c r="F123" s="71">
        <v>191.94810000000001</v>
      </c>
      <c r="G123" s="71">
        <v>195.9092</v>
      </c>
      <c r="H123" s="255">
        <v>1.8100000000000002E-2</v>
      </c>
      <c r="I123" s="71">
        <v>4869949662.6199999</v>
      </c>
      <c r="J123" s="221">
        <f t="shared" si="48"/>
        <v>0.15981427418868877</v>
      </c>
      <c r="K123" s="71">
        <v>193.93960000000001</v>
      </c>
      <c r="L123" s="71">
        <v>197.9598</v>
      </c>
      <c r="M123" s="255">
        <v>-7.7999999999999996E-3</v>
      </c>
      <c r="N123" s="86">
        <f>((I123-D123)/D123)</f>
        <v>1.0431458176282179E-2</v>
      </c>
      <c r="O123" s="86">
        <f t="shared" si="49"/>
        <v>1.0467093939437264E-2</v>
      </c>
      <c r="P123" s="262">
        <f t="shared" si="50"/>
        <v>-2.5899999999999999E-2</v>
      </c>
      <c r="Q123" s="136"/>
      <c r="S123" s="139"/>
    </row>
    <row r="124" spans="1:21" s="138" customFormat="1" ht="12" customHeight="1">
      <c r="A124" s="337">
        <v>100</v>
      </c>
      <c r="B124" s="259" t="s">
        <v>10</v>
      </c>
      <c r="C124" s="374" t="s">
        <v>186</v>
      </c>
      <c r="D124" s="71">
        <v>2240809153.3400002</v>
      </c>
      <c r="E124" s="220">
        <f t="shared" si="51"/>
        <v>7.242270268566349E-2</v>
      </c>
      <c r="F124" s="71">
        <v>4046.1164446281477</v>
      </c>
      <c r="G124" s="71">
        <v>4101.2888299396982</v>
      </c>
      <c r="H124" s="255">
        <v>6.6872322401295481E-2</v>
      </c>
      <c r="I124" s="71">
        <v>2274579166.3200002</v>
      </c>
      <c r="J124" s="221">
        <f t="shared" si="48"/>
        <v>7.4643526880846162E-2</v>
      </c>
      <c r="K124" s="71">
        <v>4117.26</v>
      </c>
      <c r="L124" s="71">
        <v>4174.68</v>
      </c>
      <c r="M124" s="255">
        <v>9.5974000000000004E-2</v>
      </c>
      <c r="N124" s="86">
        <f t="shared" si="52"/>
        <v>1.5070454763925208E-2</v>
      </c>
      <c r="O124" s="86">
        <f t="shared" si="49"/>
        <v>1.7894660216208471E-2</v>
      </c>
      <c r="P124" s="262">
        <f t="shared" si="50"/>
        <v>2.9101677598704523E-2</v>
      </c>
      <c r="Q124" s="136"/>
      <c r="S124" s="137"/>
    </row>
    <row r="125" spans="1:21" s="138" customFormat="1" ht="11.25" customHeight="1">
      <c r="A125" s="337">
        <v>101</v>
      </c>
      <c r="B125" s="259" t="s">
        <v>195</v>
      </c>
      <c r="C125" s="374" t="s">
        <v>201</v>
      </c>
      <c r="D125" s="71">
        <v>1873478858.6400001</v>
      </c>
      <c r="E125" s="220">
        <f t="shared" si="51"/>
        <v>6.055062840354869E-2</v>
      </c>
      <c r="F125" s="71">
        <v>1.2827</v>
      </c>
      <c r="G125" s="71">
        <v>1.3084</v>
      </c>
      <c r="H125" s="255">
        <v>0.11799999999999999</v>
      </c>
      <c r="I125" s="71">
        <v>1867033173.6600001</v>
      </c>
      <c r="J125" s="221">
        <f t="shared" si="48"/>
        <v>6.1269329706819066E-2</v>
      </c>
      <c r="K125" s="71">
        <v>1.2782</v>
      </c>
      <c r="L125" s="71">
        <v>1.304</v>
      </c>
      <c r="M125" s="255">
        <v>0.1142</v>
      </c>
      <c r="N125" s="86">
        <f>((I125-D125)/D125)</f>
        <v>-3.4404898407442317E-3</v>
      </c>
      <c r="O125" s="86">
        <f t="shared" si="49"/>
        <v>-3.3628859675939771E-3</v>
      </c>
      <c r="P125" s="262">
        <f t="shared" si="50"/>
        <v>-3.7999999999999978E-3</v>
      </c>
      <c r="Q125" s="136"/>
    </row>
    <row r="126" spans="1:21" s="138" customFormat="1" ht="12" customHeight="1">
      <c r="A126" s="337">
        <v>102</v>
      </c>
      <c r="B126" s="259" t="s">
        <v>63</v>
      </c>
      <c r="C126" s="374" t="s">
        <v>32</v>
      </c>
      <c r="D126" s="80">
        <v>1212018728.6500001</v>
      </c>
      <c r="E126" s="220">
        <f t="shared" si="51"/>
        <v>3.9172310548463839E-2</v>
      </c>
      <c r="F126" s="71">
        <v>552.20000000000005</v>
      </c>
      <c r="G126" s="71">
        <v>552.20000000000005</v>
      </c>
      <c r="H126" s="255">
        <v>0</v>
      </c>
      <c r="I126" s="80">
        <v>1224607311.8800001</v>
      </c>
      <c r="J126" s="221">
        <f t="shared" si="48"/>
        <v>4.0187217994564019E-2</v>
      </c>
      <c r="K126" s="71">
        <v>552.20000000000005</v>
      </c>
      <c r="L126" s="71">
        <v>552.20000000000005</v>
      </c>
      <c r="M126" s="255">
        <v>0</v>
      </c>
      <c r="N126" s="86">
        <f>((I126-D126)/D126)</f>
        <v>1.038645932808459E-2</v>
      </c>
      <c r="O126" s="86">
        <f t="shared" si="49"/>
        <v>0</v>
      </c>
      <c r="P126" s="262">
        <f t="shared" si="50"/>
        <v>0</v>
      </c>
      <c r="Q126" s="136"/>
    </row>
    <row r="127" spans="1:21" s="138" customFormat="1" ht="13.5" customHeight="1">
      <c r="A127" s="337">
        <v>103</v>
      </c>
      <c r="B127" s="259" t="s">
        <v>53</v>
      </c>
      <c r="C127" s="374" t="s">
        <v>58</v>
      </c>
      <c r="D127" s="80">
        <v>2029238435.97</v>
      </c>
      <c r="E127" s="220">
        <f t="shared" si="51"/>
        <v>6.5584760624314203E-2</v>
      </c>
      <c r="F127" s="71">
        <v>2.87</v>
      </c>
      <c r="G127" s="71">
        <v>2.92</v>
      </c>
      <c r="H127" s="255">
        <v>-2.7199999999999998E-2</v>
      </c>
      <c r="I127" s="80">
        <v>2066780294.3099999</v>
      </c>
      <c r="J127" s="221">
        <f t="shared" si="48"/>
        <v>6.7824313499153813E-2</v>
      </c>
      <c r="K127" s="71">
        <v>2.92</v>
      </c>
      <c r="L127" s="71">
        <v>2.97</v>
      </c>
      <c r="M127" s="255">
        <v>1.6799999999999999E-2</v>
      </c>
      <c r="N127" s="86">
        <f>((I127-D127)/D127)</f>
        <v>1.8500466812838807E-2</v>
      </c>
      <c r="O127" s="86">
        <f t="shared" si="49"/>
        <v>1.7123287671232969E-2</v>
      </c>
      <c r="P127" s="262">
        <f t="shared" si="50"/>
        <v>4.3999999999999997E-2</v>
      </c>
      <c r="Q127" s="136"/>
    </row>
    <row r="128" spans="1:21" s="138" customFormat="1" ht="12" customHeight="1">
      <c r="A128" s="337">
        <v>104</v>
      </c>
      <c r="B128" s="259" t="s">
        <v>99</v>
      </c>
      <c r="C128" s="374" t="s">
        <v>54</v>
      </c>
      <c r="D128" s="71">
        <v>162601272.16</v>
      </c>
      <c r="E128" s="220">
        <f t="shared" si="51"/>
        <v>5.2552550369592069E-3</v>
      </c>
      <c r="F128" s="71">
        <v>1.6417999999999999</v>
      </c>
      <c r="G128" s="71">
        <v>1.67</v>
      </c>
      <c r="H128" s="255">
        <v>4.1200000000000001E-2</v>
      </c>
      <c r="I128" s="71">
        <v>164193351.90000001</v>
      </c>
      <c r="J128" s="221">
        <f t="shared" si="48"/>
        <v>5.3882366715037634E-3</v>
      </c>
      <c r="K128" s="71">
        <v>1.6569799999999999</v>
      </c>
      <c r="L128" s="71">
        <v>1.686404</v>
      </c>
      <c r="M128" s="255">
        <v>5.1400000000000001E-2</v>
      </c>
      <c r="N128" s="86">
        <f>((I128-D128)/D128)</f>
        <v>9.7913117090092615E-3</v>
      </c>
      <c r="O128" s="86">
        <f t="shared" ref="O128:O138" si="53">((L128-G128)/G128)</f>
        <v>9.8227544910180157E-3</v>
      </c>
      <c r="P128" s="262">
        <f t="shared" si="50"/>
        <v>1.0200000000000001E-2</v>
      </c>
      <c r="Q128" s="136"/>
    </row>
    <row r="129" spans="1:23" s="138" customFormat="1" ht="12" customHeight="1">
      <c r="A129" s="337">
        <v>105</v>
      </c>
      <c r="B129" s="259" t="s">
        <v>46</v>
      </c>
      <c r="C129" s="374" t="s">
        <v>234</v>
      </c>
      <c r="D129" s="71">
        <v>635761539.29999995</v>
      </c>
      <c r="E129" s="220">
        <f t="shared" si="51"/>
        <v>2.0547742261349745E-2</v>
      </c>
      <c r="F129" s="71">
        <v>1.1468</v>
      </c>
      <c r="G129" s="71">
        <v>1.1653</v>
      </c>
      <c r="H129" s="255">
        <v>0.10920000000000001</v>
      </c>
      <c r="I129" s="71">
        <v>650997521.79999995</v>
      </c>
      <c r="J129" s="221">
        <f t="shared" si="48"/>
        <v>2.1363402838363216E-2</v>
      </c>
      <c r="K129" s="71">
        <v>1.1587000000000001</v>
      </c>
      <c r="L129" s="71">
        <v>1.1740999999999999</v>
      </c>
      <c r="M129" s="255">
        <v>0.1202</v>
      </c>
      <c r="N129" s="86">
        <f t="shared" ref="N129:N138" si="54">((I129-D129)/D129)</f>
        <v>2.3964932695953036E-2</v>
      </c>
      <c r="O129" s="86">
        <f t="shared" si="53"/>
        <v>7.5517034240109148E-3</v>
      </c>
      <c r="P129" s="262">
        <f t="shared" si="50"/>
        <v>1.0999999999999996E-2</v>
      </c>
      <c r="Q129" s="136"/>
    </row>
    <row r="130" spans="1:23" s="138" customFormat="1" ht="12" customHeight="1">
      <c r="A130" s="337">
        <v>106</v>
      </c>
      <c r="B130" s="259" t="s">
        <v>118</v>
      </c>
      <c r="C130" s="374" t="s">
        <v>120</v>
      </c>
      <c r="D130" s="71">
        <v>125227545.2</v>
      </c>
      <c r="E130" s="220">
        <f t="shared" si="51"/>
        <v>4.0473403371085702E-3</v>
      </c>
      <c r="F130" s="71">
        <v>1.2128000000000001</v>
      </c>
      <c r="G130" s="71">
        <v>1.226</v>
      </c>
      <c r="H130" s="255">
        <v>0.1081</v>
      </c>
      <c r="I130" s="71">
        <v>125389295.81999999</v>
      </c>
      <c r="J130" s="221">
        <f t="shared" si="48"/>
        <v>4.1148267827727895E-3</v>
      </c>
      <c r="K130" s="71">
        <v>1.2137</v>
      </c>
      <c r="L130" s="71">
        <v>1.2269000000000001</v>
      </c>
      <c r="M130" s="255">
        <v>0.10879999999999999</v>
      </c>
      <c r="N130" s="86">
        <f t="shared" si="54"/>
        <v>1.2916536832344604E-3</v>
      </c>
      <c r="O130" s="86">
        <f t="shared" si="53"/>
        <v>7.3409461663957829E-4</v>
      </c>
      <c r="P130" s="262">
        <f t="shared" si="50"/>
        <v>6.999999999999923E-4</v>
      </c>
      <c r="Q130" s="136"/>
    </row>
    <row r="131" spans="1:23" s="138" customFormat="1" ht="12" customHeight="1">
      <c r="A131" s="337">
        <v>107</v>
      </c>
      <c r="B131" s="259" t="s">
        <v>96</v>
      </c>
      <c r="C131" s="374" t="s">
        <v>122</v>
      </c>
      <c r="D131" s="71">
        <v>225610695.14540854</v>
      </c>
      <c r="E131" s="220">
        <f t="shared" si="51"/>
        <v>7.2917125819784634E-3</v>
      </c>
      <c r="F131" s="71">
        <v>147.37797526685534</v>
      </c>
      <c r="G131" s="71">
        <v>149.8691388379292</v>
      </c>
      <c r="H131" s="255">
        <v>4.5400000000000003E-2</v>
      </c>
      <c r="I131" s="71">
        <v>226498459.13</v>
      </c>
      <c r="J131" s="221">
        <f t="shared" si="48"/>
        <v>7.4328667354732429E-3</v>
      </c>
      <c r="K131" s="71">
        <v>147.96</v>
      </c>
      <c r="L131" s="71">
        <v>150.5</v>
      </c>
      <c r="M131" s="255">
        <v>4.9700000000000001E-2</v>
      </c>
      <c r="N131" s="86">
        <f t="shared" si="54"/>
        <v>3.9349374993915102E-3</v>
      </c>
      <c r="O131" s="86">
        <f t="shared" si="53"/>
        <v>4.2094134053377308E-3</v>
      </c>
      <c r="P131" s="262">
        <f t="shared" si="50"/>
        <v>4.2999999999999983E-3</v>
      </c>
      <c r="Q131" s="136"/>
      <c r="R131" s="261"/>
      <c r="S131" s="261"/>
      <c r="T131" s="137"/>
    </row>
    <row r="132" spans="1:23" s="138" customFormat="1" ht="12" customHeight="1">
      <c r="A132" s="337">
        <v>108</v>
      </c>
      <c r="B132" s="259" t="s">
        <v>41</v>
      </c>
      <c r="C132" s="374" t="s">
        <v>128</v>
      </c>
      <c r="D132" s="71">
        <v>159347886.09999999</v>
      </c>
      <c r="E132" s="220">
        <f t="shared" si="51"/>
        <v>5.1501059612363304E-3</v>
      </c>
      <c r="F132" s="71">
        <v>3.5988000000000002</v>
      </c>
      <c r="G132" s="71">
        <v>3.6579000000000002</v>
      </c>
      <c r="H132" s="255">
        <v>5.7200000000000001E-2</v>
      </c>
      <c r="I132" s="71">
        <v>162053983.47999999</v>
      </c>
      <c r="J132" s="221">
        <f t="shared" si="48"/>
        <v>5.318030276171011E-3</v>
      </c>
      <c r="K132" s="71">
        <v>3.6595</v>
      </c>
      <c r="L132" s="71">
        <v>3.7204000000000002</v>
      </c>
      <c r="M132" s="255">
        <v>7.5200000000000003E-2</v>
      </c>
      <c r="N132" s="86">
        <f t="shared" si="54"/>
        <v>1.6982323683301093E-2</v>
      </c>
      <c r="O132" s="86">
        <f t="shared" si="53"/>
        <v>1.7086306350638344E-2</v>
      </c>
      <c r="P132" s="262">
        <f t="shared" si="50"/>
        <v>1.8000000000000002E-2</v>
      </c>
      <c r="Q132" s="136"/>
      <c r="S132" s="251"/>
      <c r="T132" s="137"/>
    </row>
    <row r="133" spans="1:23" s="138" customFormat="1" ht="12" customHeight="1">
      <c r="A133" s="337">
        <v>109</v>
      </c>
      <c r="B133" s="259" t="s">
        <v>97</v>
      </c>
      <c r="C133" s="374" t="s">
        <v>170</v>
      </c>
      <c r="D133" s="71">
        <v>347304048.69999999</v>
      </c>
      <c r="E133" s="220">
        <f t="shared" si="51"/>
        <v>1.1224828238065863E-2</v>
      </c>
      <c r="F133" s="71">
        <v>131.51</v>
      </c>
      <c r="G133" s="71">
        <v>132.41</v>
      </c>
      <c r="H133" s="255">
        <v>5.6739999999999999E-2</v>
      </c>
      <c r="I133" s="71">
        <v>355180896.66000003</v>
      </c>
      <c r="J133" s="221">
        <f t="shared" si="48"/>
        <v>1.1655762613132942E-2</v>
      </c>
      <c r="K133" s="71">
        <v>134.36000000000001</v>
      </c>
      <c r="L133" s="71">
        <v>135.31</v>
      </c>
      <c r="M133" s="255">
        <v>7.8419999999999996</v>
      </c>
      <c r="N133" s="86">
        <f>((I133-D133)/D133)</f>
        <v>2.2679977355530432E-2</v>
      </c>
      <c r="O133" s="86">
        <f t="shared" si="53"/>
        <v>2.1901669058228275E-2</v>
      </c>
      <c r="P133" s="262">
        <f t="shared" si="50"/>
        <v>7.7852600000000001</v>
      </c>
      <c r="Q133" s="136"/>
    </row>
    <row r="134" spans="1:23" s="138" customFormat="1" ht="12" customHeight="1">
      <c r="A134" s="337">
        <v>110</v>
      </c>
      <c r="B134" s="259" t="s">
        <v>114</v>
      </c>
      <c r="C134" s="374" t="s">
        <v>143</v>
      </c>
      <c r="D134" s="80">
        <v>148566112.66</v>
      </c>
      <c r="E134" s="220">
        <f t="shared" si="51"/>
        <v>4.8016402424554934E-3</v>
      </c>
      <c r="F134" s="71">
        <v>134.54293999999999</v>
      </c>
      <c r="G134" s="71">
        <v>138.44958</v>
      </c>
      <c r="H134" s="255">
        <v>-5.0599999999999999E-2</v>
      </c>
      <c r="I134" s="80">
        <v>152007424.25999999</v>
      </c>
      <c r="J134" s="221">
        <f t="shared" si="48"/>
        <v>4.9883382503659261E-3</v>
      </c>
      <c r="K134" s="71">
        <v>137.61515</v>
      </c>
      <c r="L134" s="71">
        <v>141.604004</v>
      </c>
      <c r="M134" s="255">
        <v>-3.0599999999999999E-2</v>
      </c>
      <c r="N134" s="86">
        <f>((I134-D134)/D134)</f>
        <v>2.3163503024916491E-2</v>
      </c>
      <c r="O134" s="86">
        <f>((L134-G134)/G134)</f>
        <v>2.2783918882238616E-2</v>
      </c>
      <c r="P134" s="262">
        <f t="shared" si="50"/>
        <v>0.02</v>
      </c>
      <c r="Q134" s="136"/>
      <c r="R134" s="137"/>
      <c r="T134" s="165"/>
    </row>
    <row r="135" spans="1:23" s="138" customFormat="1" ht="12" customHeight="1">
      <c r="A135" s="337">
        <v>111</v>
      </c>
      <c r="B135" s="259" t="s">
        <v>113</v>
      </c>
      <c r="C135" s="374" t="s">
        <v>157</v>
      </c>
      <c r="D135" s="80">
        <v>1027359800.15</v>
      </c>
      <c r="E135" s="220">
        <f>(D135/$D$139)</f>
        <v>3.320415451113462E-2</v>
      </c>
      <c r="F135" s="71">
        <v>2.3306</v>
      </c>
      <c r="G135" s="71">
        <v>2.3824000000000001</v>
      </c>
      <c r="H135" s="255">
        <v>-1.6222410717916793</v>
      </c>
      <c r="I135" s="80">
        <v>1041717870.55</v>
      </c>
      <c r="J135" s="221">
        <f>(I135/$I$139)</f>
        <v>3.4185442750915181E-2</v>
      </c>
      <c r="K135" s="71">
        <v>2.3631000000000002</v>
      </c>
      <c r="L135" s="71">
        <v>2.4157999999999999</v>
      </c>
      <c r="M135" s="255">
        <v>0.73099999999999998</v>
      </c>
      <c r="N135" s="86">
        <f>((I135-D135)/D135)</f>
        <v>1.3975698093212934E-2</v>
      </c>
      <c r="O135" s="86">
        <f>((L135-G135)/G135)</f>
        <v>1.4019476158495581E-2</v>
      </c>
      <c r="P135" s="262">
        <f t="shared" si="50"/>
        <v>2.3532410717916794</v>
      </c>
      <c r="Q135" s="136"/>
      <c r="R135" s="144"/>
      <c r="T135" s="165"/>
    </row>
    <row r="136" spans="1:23" s="138" customFormat="1" ht="12" customHeight="1">
      <c r="A136" s="337">
        <v>112</v>
      </c>
      <c r="B136" s="259" t="s">
        <v>175</v>
      </c>
      <c r="C136" s="374" t="s">
        <v>207</v>
      </c>
      <c r="D136" s="80">
        <v>17610583.640000001</v>
      </c>
      <c r="E136" s="220">
        <f>(D136/$D$139)</f>
        <v>5.6917210516553574E-4</v>
      </c>
      <c r="F136" s="71">
        <v>1.1391</v>
      </c>
      <c r="G136" s="71">
        <v>1.1391</v>
      </c>
      <c r="H136" s="255">
        <v>-1.9037999999999999E-2</v>
      </c>
      <c r="I136" s="80">
        <v>18018659.32</v>
      </c>
      <c r="J136" s="221">
        <f>(I136/$I$139)</f>
        <v>5.9130774660406374E-4</v>
      </c>
      <c r="K136" s="71">
        <v>1.1625000000000001</v>
      </c>
      <c r="L136" s="71">
        <v>1.1625000000000001</v>
      </c>
      <c r="M136" s="255">
        <v>2.0532000000000002E-2</v>
      </c>
      <c r="N136" s="86">
        <f>((I136-D136)/D136)</f>
        <v>2.3172183747113998E-2</v>
      </c>
      <c r="O136" s="86">
        <f>((L136-G136)/G136)</f>
        <v>2.0542533579141504E-2</v>
      </c>
      <c r="P136" s="262">
        <f t="shared" si="50"/>
        <v>3.9570000000000001E-2</v>
      </c>
      <c r="Q136" s="136"/>
      <c r="R136" s="137"/>
      <c r="T136" s="165"/>
    </row>
    <row r="137" spans="1:23" s="138" customFormat="1" ht="12" customHeight="1">
      <c r="A137" s="337">
        <v>113</v>
      </c>
      <c r="B137" s="259" t="s">
        <v>188</v>
      </c>
      <c r="C137" s="374" t="s">
        <v>235</v>
      </c>
      <c r="D137" s="80">
        <v>211346607.15000001</v>
      </c>
      <c r="E137" s="220">
        <f>(D137/$D$139)</f>
        <v>6.8306988439571651E-3</v>
      </c>
      <c r="F137" s="71">
        <v>1.0424</v>
      </c>
      <c r="G137" s="71">
        <v>1.0424</v>
      </c>
      <c r="H137" s="255">
        <v>-1.1065057008718975</v>
      </c>
      <c r="I137" s="80">
        <v>213256357.53</v>
      </c>
      <c r="J137" s="221">
        <f>(I137/$I$139)</f>
        <v>6.9983084745982565E-3</v>
      </c>
      <c r="K137" s="71">
        <v>1.0513999999999999</v>
      </c>
      <c r="L137" s="71">
        <v>1.05</v>
      </c>
      <c r="M137" s="255">
        <v>0.45019999999999999</v>
      </c>
      <c r="N137" s="86">
        <f>((I137-D137)/D137)</f>
        <v>9.0361061658519037E-3</v>
      </c>
      <c r="O137" s="86">
        <f>((L137-G137)/G137)</f>
        <v>7.290867229470502E-3</v>
      </c>
      <c r="P137" s="262">
        <f>M137-H137</f>
        <v>1.5567057008718974</v>
      </c>
      <c r="Q137" s="136"/>
      <c r="R137" s="137"/>
      <c r="S137" s="166"/>
      <c r="T137" s="165"/>
    </row>
    <row r="138" spans="1:23" s="138" customFormat="1" ht="12" customHeight="1">
      <c r="A138" s="337">
        <v>114</v>
      </c>
      <c r="B138" s="259" t="s">
        <v>198</v>
      </c>
      <c r="C138" s="374" t="s">
        <v>200</v>
      </c>
      <c r="D138" s="71">
        <v>4026904.94</v>
      </c>
      <c r="E138" s="220">
        <f t="shared" si="51"/>
        <v>1.3014911991873627E-4</v>
      </c>
      <c r="F138" s="71">
        <v>102.315</v>
      </c>
      <c r="G138" s="71">
        <v>102.538</v>
      </c>
      <c r="H138" s="255">
        <v>1.7767999999999999E-2</v>
      </c>
      <c r="I138" s="71">
        <v>4028539.77</v>
      </c>
      <c r="J138" s="221">
        <f t="shared" si="48"/>
        <v>1.3220222055364066E-4</v>
      </c>
      <c r="K138" s="71">
        <v>102.358</v>
      </c>
      <c r="L138" s="71">
        <v>102.58199999999999</v>
      </c>
      <c r="M138" s="255" t="s">
        <v>279</v>
      </c>
      <c r="N138" s="86">
        <f t="shared" si="54"/>
        <v>4.0597680460767829E-4</v>
      </c>
      <c r="O138" s="86">
        <f t="shared" si="53"/>
        <v>4.2910920829348077E-4</v>
      </c>
      <c r="P138" s="262" t="e">
        <f t="shared" si="50"/>
        <v>#VALUE!</v>
      </c>
      <c r="Q138" s="136"/>
      <c r="R138" s="137"/>
      <c r="S138" s="166"/>
      <c r="T138" s="165"/>
    </row>
    <row r="139" spans="1:23" s="138" customFormat="1" ht="12" customHeight="1">
      <c r="A139" s="345"/>
      <c r="B139" s="346"/>
      <c r="C139" s="290" t="s">
        <v>47</v>
      </c>
      <c r="D139" s="247">
        <f>SUM(D117:D138)</f>
        <v>30940700501.965412</v>
      </c>
      <c r="E139" s="310">
        <f>(D139/$D$160)</f>
        <v>2.2596104422395808E-2</v>
      </c>
      <c r="F139" s="312"/>
      <c r="G139" s="210"/>
      <c r="H139" s="327"/>
      <c r="I139" s="247">
        <f>SUM(I117:I138)</f>
        <v>30472557519.299999</v>
      </c>
      <c r="J139" s="310">
        <f>(I139/$I$160)</f>
        <v>2.2385094817192468E-2</v>
      </c>
      <c r="K139" s="312"/>
      <c r="L139" s="210"/>
      <c r="M139" s="327"/>
      <c r="N139" s="314">
        <f>((I139-D139)/D139)</f>
        <v>-1.5130329148031913E-2</v>
      </c>
      <c r="O139" s="314"/>
      <c r="P139" s="315">
        <f t="shared" si="50"/>
        <v>0</v>
      </c>
      <c r="Q139" s="136"/>
      <c r="R139" s="137"/>
      <c r="S139" s="166"/>
      <c r="T139" s="165"/>
    </row>
    <row r="140" spans="1:23" s="138" customFormat="1" ht="5.25" customHeight="1">
      <c r="A140" s="382"/>
      <c r="B140" s="383"/>
      <c r="C140" s="383"/>
      <c r="D140" s="383"/>
      <c r="E140" s="383"/>
      <c r="F140" s="383"/>
      <c r="G140" s="383"/>
      <c r="H140" s="383"/>
      <c r="I140" s="383"/>
      <c r="J140" s="383"/>
      <c r="K140" s="383"/>
      <c r="L140" s="383"/>
      <c r="M140" s="383"/>
      <c r="N140" s="383"/>
      <c r="O140" s="383"/>
      <c r="P140" s="384"/>
      <c r="R140" s="137"/>
      <c r="S140" s="166"/>
      <c r="T140" s="165"/>
    </row>
    <row r="141" spans="1:23" s="138" customFormat="1" ht="12" customHeight="1">
      <c r="A141" s="379" t="s">
        <v>74</v>
      </c>
      <c r="B141" s="380"/>
      <c r="C141" s="380"/>
      <c r="D141" s="380"/>
      <c r="E141" s="380"/>
      <c r="F141" s="380"/>
      <c r="G141" s="380"/>
      <c r="H141" s="380"/>
      <c r="I141" s="380"/>
      <c r="J141" s="380"/>
      <c r="K141" s="380"/>
      <c r="L141" s="380"/>
      <c r="M141" s="380"/>
      <c r="N141" s="380"/>
      <c r="O141" s="380"/>
      <c r="P141" s="381"/>
      <c r="S141" s="167"/>
      <c r="T141" s="165"/>
    </row>
    <row r="142" spans="1:23" s="138" customFormat="1" ht="12" customHeight="1">
      <c r="A142" s="337">
        <v>115</v>
      </c>
      <c r="B142" s="259" t="s">
        <v>210</v>
      </c>
      <c r="C142" s="374" t="s">
        <v>209</v>
      </c>
      <c r="D142" s="74">
        <v>600486429.70000005</v>
      </c>
      <c r="E142" s="220">
        <f>(D142/$D$145)</f>
        <v>0.2059452444412099</v>
      </c>
      <c r="F142" s="74">
        <v>15.8581</v>
      </c>
      <c r="G142" s="74">
        <v>16.029</v>
      </c>
      <c r="H142" s="255">
        <v>8.5300000000000001E-2</v>
      </c>
      <c r="I142" s="74">
        <v>608728543.82000005</v>
      </c>
      <c r="J142" s="220">
        <f>(I142/$I$145)</f>
        <v>0.20487034823927211</v>
      </c>
      <c r="K142" s="74">
        <v>16.192699999999999</v>
      </c>
      <c r="L142" s="74">
        <v>16.369199999999999</v>
      </c>
      <c r="M142" s="255">
        <v>0.1084</v>
      </c>
      <c r="N142" s="86">
        <f>((I142-D142)/D142)</f>
        <v>1.3725729196108099E-2</v>
      </c>
      <c r="O142" s="135">
        <f>((L142-G142)/G142)</f>
        <v>2.1224031443009508E-2</v>
      </c>
      <c r="P142" s="262">
        <f>M142-H142</f>
        <v>2.3099999999999996E-2</v>
      </c>
      <c r="Q142" s="136"/>
      <c r="S142" s="139"/>
      <c r="T142" s="165"/>
    </row>
    <row r="143" spans="1:23" s="138" customFormat="1" ht="11.25" customHeight="1">
      <c r="A143" s="337">
        <v>116</v>
      </c>
      <c r="B143" s="259" t="s">
        <v>6</v>
      </c>
      <c r="C143" s="374" t="s">
        <v>30</v>
      </c>
      <c r="D143" s="72">
        <v>1762451135.1700001</v>
      </c>
      <c r="E143" s="220">
        <f>(D143/$D$145)</f>
        <v>0.60445733974306581</v>
      </c>
      <c r="F143" s="74">
        <v>1.43</v>
      </c>
      <c r="G143" s="74">
        <v>1.46</v>
      </c>
      <c r="H143" s="255">
        <v>0.15379999999999999</v>
      </c>
      <c r="I143" s="72">
        <v>1796670469.1300001</v>
      </c>
      <c r="J143" s="220">
        <f>(I143/$I$145)</f>
        <v>0.60467758316705689</v>
      </c>
      <c r="K143" s="74">
        <v>1.46</v>
      </c>
      <c r="L143" s="74">
        <v>1.48</v>
      </c>
      <c r="M143" s="255">
        <v>0.13850000000000001</v>
      </c>
      <c r="N143" s="86">
        <f>((I143-D143)/D143)</f>
        <v>1.9415763238564546E-2</v>
      </c>
      <c r="O143" s="86">
        <f>((L143-G143)/G143)</f>
        <v>1.3698630136986314E-2</v>
      </c>
      <c r="P143" s="262">
        <f>M143-H143</f>
        <v>-1.529999999999998E-2</v>
      </c>
      <c r="Q143" s="136"/>
    </row>
    <row r="144" spans="1:23" s="138" customFormat="1" ht="12" customHeight="1">
      <c r="A144" s="337">
        <v>117</v>
      </c>
      <c r="B144" s="259" t="s">
        <v>8</v>
      </c>
      <c r="C144" s="374" t="s">
        <v>31</v>
      </c>
      <c r="D144" s="74">
        <v>552820122.71000004</v>
      </c>
      <c r="E144" s="220">
        <f>(D144/$D$145)</f>
        <v>0.18959741581572431</v>
      </c>
      <c r="F144" s="74">
        <v>43.159599999999998</v>
      </c>
      <c r="G144" s="74">
        <v>44.460900000000002</v>
      </c>
      <c r="H144" s="343">
        <v>-0.74650000000000005</v>
      </c>
      <c r="I144" s="74">
        <v>565887701.07000005</v>
      </c>
      <c r="J144" s="220">
        <f>(I144/$I$145)</f>
        <v>0.19045206859367086</v>
      </c>
      <c r="K144" s="74">
        <v>43.133299999999998</v>
      </c>
      <c r="L144" s="74">
        <v>44.433799999999998</v>
      </c>
      <c r="M144" s="343">
        <v>-3.1800000000000002E-2</v>
      </c>
      <c r="N144" s="86">
        <f>((I144-D144)/D144)</f>
        <v>2.3638029484058853E-2</v>
      </c>
      <c r="O144" s="86">
        <f>((L144-G144)/G144)</f>
        <v>-6.095243236192776E-4</v>
      </c>
      <c r="P144" s="262">
        <f>M144-H144</f>
        <v>0.7147</v>
      </c>
      <c r="Q144" s="136"/>
      <c r="U144" s="208"/>
      <c r="V144" s="209"/>
      <c r="W144" s="136"/>
    </row>
    <row r="145" spans="1:20" s="138" customFormat="1" ht="12.75" customHeight="1">
      <c r="A145" s="244"/>
      <c r="B145" s="13"/>
      <c r="C145" s="339" t="s">
        <v>47</v>
      </c>
      <c r="D145" s="247">
        <f>SUM(D142:D144)</f>
        <v>2915757687.5799999</v>
      </c>
      <c r="E145" s="310">
        <f>(D145/$D$160)</f>
        <v>2.1293882850123543E-3</v>
      </c>
      <c r="F145" s="13"/>
      <c r="G145" s="13"/>
      <c r="H145" s="326"/>
      <c r="I145" s="247">
        <f>SUM(I142:I144)</f>
        <v>2971286714.0200005</v>
      </c>
      <c r="J145" s="310">
        <f>(I145/$I$160)</f>
        <v>2.1827027409916542E-3</v>
      </c>
      <c r="K145" s="312"/>
      <c r="L145" s="210"/>
      <c r="M145" s="327"/>
      <c r="N145" s="314">
        <f>((I145-D145)/D145)</f>
        <v>1.9044458555843892E-2</v>
      </c>
      <c r="O145" s="314"/>
      <c r="P145" s="315">
        <f>M145-H145</f>
        <v>0</v>
      </c>
      <c r="Q145" s="136"/>
      <c r="T145" s="137"/>
    </row>
    <row r="146" spans="1:20" s="138" customFormat="1" ht="4.5" customHeight="1">
      <c r="A146" s="382"/>
      <c r="B146" s="383"/>
      <c r="C146" s="383"/>
      <c r="D146" s="383"/>
      <c r="E146" s="383"/>
      <c r="F146" s="383"/>
      <c r="G146" s="383"/>
      <c r="H146" s="383"/>
      <c r="I146" s="383"/>
      <c r="J146" s="383"/>
      <c r="K146" s="383"/>
      <c r="L146" s="383"/>
      <c r="M146" s="383"/>
      <c r="N146" s="383"/>
      <c r="O146" s="383"/>
      <c r="P146" s="384"/>
      <c r="T146" s="137"/>
    </row>
    <row r="147" spans="1:20" s="138" customFormat="1" ht="12.75" customHeight="1">
      <c r="A147" s="379" t="s">
        <v>220</v>
      </c>
      <c r="B147" s="380"/>
      <c r="C147" s="380"/>
      <c r="D147" s="380"/>
      <c r="E147" s="380"/>
      <c r="F147" s="380"/>
      <c r="G147" s="380"/>
      <c r="H147" s="380"/>
      <c r="I147" s="380"/>
      <c r="J147" s="380"/>
      <c r="K147" s="380"/>
      <c r="L147" s="380"/>
      <c r="M147" s="380"/>
      <c r="N147" s="380"/>
      <c r="O147" s="380"/>
      <c r="P147" s="381"/>
      <c r="T147" s="137"/>
    </row>
    <row r="148" spans="1:20" s="138" customFormat="1" ht="12.75" customHeight="1">
      <c r="A148" s="394" t="s">
        <v>221</v>
      </c>
      <c r="B148" s="395"/>
      <c r="C148" s="395"/>
      <c r="D148" s="395"/>
      <c r="E148" s="395"/>
      <c r="F148" s="395"/>
      <c r="G148" s="395"/>
      <c r="H148" s="395"/>
      <c r="I148" s="395"/>
      <c r="J148" s="395"/>
      <c r="K148" s="395"/>
      <c r="L148" s="395"/>
      <c r="M148" s="395"/>
      <c r="N148" s="395"/>
      <c r="O148" s="395"/>
      <c r="P148" s="396"/>
      <c r="T148" s="137"/>
    </row>
    <row r="149" spans="1:20" s="138" customFormat="1" ht="12" customHeight="1">
      <c r="A149" s="337">
        <v>118</v>
      </c>
      <c r="B149" s="259" t="s">
        <v>28</v>
      </c>
      <c r="C149" s="374" t="s">
        <v>142</v>
      </c>
      <c r="D149" s="248">
        <v>3253386706.6500001</v>
      </c>
      <c r="E149" s="220">
        <f>(D149/$D$159)</f>
        <v>0.17077118217617421</v>
      </c>
      <c r="F149" s="114">
        <v>1.6</v>
      </c>
      <c r="G149" s="114">
        <v>1.62</v>
      </c>
      <c r="H149" s="256">
        <v>0.1205</v>
      </c>
      <c r="I149" s="248">
        <v>3287372180.2800002</v>
      </c>
      <c r="J149" s="220">
        <f>(I149/$I$159)</f>
        <v>0.16774815434144644</v>
      </c>
      <c r="K149" s="114">
        <v>1.62</v>
      </c>
      <c r="L149" s="114">
        <v>1.64</v>
      </c>
      <c r="M149" s="256">
        <v>0.13619999999999999</v>
      </c>
      <c r="N149" s="135">
        <f>((I149-D149)/D149)</f>
        <v>1.0446183222096837E-2</v>
      </c>
      <c r="O149" s="135">
        <f>((L149-G149)/G149)</f>
        <v>1.2345679012345552E-2</v>
      </c>
      <c r="P149" s="262">
        <f>M149-H149</f>
        <v>1.5699999999999992E-2</v>
      </c>
      <c r="Q149" s="136"/>
      <c r="T149" s="137"/>
    </row>
    <row r="150" spans="1:20" s="138" customFormat="1" ht="12.75" customHeight="1">
      <c r="A150" s="337">
        <v>119</v>
      </c>
      <c r="B150" s="259" t="s">
        <v>6</v>
      </c>
      <c r="C150" s="374" t="s">
        <v>73</v>
      </c>
      <c r="D150" s="248">
        <v>328668062.50999999</v>
      </c>
      <c r="E150" s="220">
        <f>(D150/$D$159)</f>
        <v>1.7251878930857015E-2</v>
      </c>
      <c r="F150" s="114">
        <v>266.81</v>
      </c>
      <c r="G150" s="114">
        <v>270.70999999999998</v>
      </c>
      <c r="H150" s="256">
        <v>0.1386</v>
      </c>
      <c r="I150" s="248">
        <v>316411813.89999998</v>
      </c>
      <c r="J150" s="220">
        <f>(I150/$I$159)</f>
        <v>1.6145874237164522E-2</v>
      </c>
      <c r="K150" s="114">
        <v>270.06</v>
      </c>
      <c r="L150" s="114">
        <v>274.24</v>
      </c>
      <c r="M150" s="256">
        <v>0.1235</v>
      </c>
      <c r="N150" s="86">
        <f>((I150-D150)/D150)</f>
        <v>-3.729065889883082E-2</v>
      </c>
      <c r="O150" s="86">
        <f>((L150-G150)/G150)</f>
        <v>1.3039784270991207E-2</v>
      </c>
      <c r="P150" s="262">
        <f>M150-H150</f>
        <v>-1.5100000000000002E-2</v>
      </c>
      <c r="Q150" s="136"/>
      <c r="R150" s="215"/>
    </row>
    <row r="151" spans="1:20" s="138" customFormat="1" ht="6" customHeight="1">
      <c r="A151" s="382"/>
      <c r="B151" s="383"/>
      <c r="C151" s="383"/>
      <c r="D151" s="383"/>
      <c r="E151" s="383"/>
      <c r="F151" s="383"/>
      <c r="G151" s="383"/>
      <c r="H151" s="383"/>
      <c r="I151" s="383"/>
      <c r="J151" s="383"/>
      <c r="K151" s="383"/>
      <c r="L151" s="383"/>
      <c r="M151" s="383"/>
      <c r="N151" s="383"/>
      <c r="O151" s="383"/>
      <c r="P151" s="384"/>
      <c r="R151" s="215"/>
    </row>
    <row r="152" spans="1:20" s="138" customFormat="1" ht="12" customHeight="1">
      <c r="A152" s="394" t="s">
        <v>222</v>
      </c>
      <c r="B152" s="395"/>
      <c r="C152" s="395"/>
      <c r="D152" s="395"/>
      <c r="E152" s="395"/>
      <c r="F152" s="395"/>
      <c r="G152" s="395"/>
      <c r="H152" s="395"/>
      <c r="I152" s="395"/>
      <c r="J152" s="395"/>
      <c r="K152" s="395"/>
      <c r="L152" s="395"/>
      <c r="M152" s="395"/>
      <c r="N152" s="395"/>
      <c r="O152" s="395"/>
      <c r="P152" s="396"/>
      <c r="R152" s="215"/>
    </row>
    <row r="153" spans="1:20" s="138" customFormat="1" ht="12" customHeight="1">
      <c r="A153" s="337">
        <v>120</v>
      </c>
      <c r="B153" s="259" t="s">
        <v>6</v>
      </c>
      <c r="C153" s="374" t="s">
        <v>144</v>
      </c>
      <c r="D153" s="80">
        <v>6831210138.6999998</v>
      </c>
      <c r="E153" s="220">
        <f t="shared" ref="E153:E158" si="55">(D153/$D$159)</f>
        <v>0.35857213920963077</v>
      </c>
      <c r="F153" s="81">
        <v>119.16</v>
      </c>
      <c r="G153" s="81">
        <v>119.16</v>
      </c>
      <c r="H153" s="255">
        <v>1.8100000000000002E-2</v>
      </c>
      <c r="I153" s="80">
        <v>6820542956.3400002</v>
      </c>
      <c r="J153" s="220">
        <f t="shared" ref="J153:J158" si="56">(I153/$I$159)</f>
        <v>0.34803892890373511</v>
      </c>
      <c r="K153" s="81">
        <v>119.25</v>
      </c>
      <c r="L153" s="81">
        <v>119.25</v>
      </c>
      <c r="M153" s="255">
        <v>1.9599999999999999E-2</v>
      </c>
      <c r="N153" s="86">
        <f t="shared" ref="N153:N160" si="57">((I153-D153)/D153)</f>
        <v>-1.5615362642071575E-3</v>
      </c>
      <c r="O153" s="86">
        <f t="shared" ref="O153:O158" si="58">((L153-G153)/G153)</f>
        <v>7.5528700906347273E-4</v>
      </c>
      <c r="P153" s="262">
        <f t="shared" ref="P153:P159" si="59">M153-H153</f>
        <v>1.4999999999999979E-3</v>
      </c>
      <c r="Q153" s="136"/>
      <c r="R153" s="215"/>
    </row>
    <row r="154" spans="1:20" s="138" customFormat="1" ht="12" customHeight="1">
      <c r="A154" s="337">
        <v>121</v>
      </c>
      <c r="B154" s="259" t="s">
        <v>205</v>
      </c>
      <c r="C154" s="374" t="s">
        <v>206</v>
      </c>
      <c r="D154" s="80">
        <v>5889346268.9099998</v>
      </c>
      <c r="E154" s="220">
        <f t="shared" si="55"/>
        <v>0.3091334400951673</v>
      </c>
      <c r="F154" s="80">
        <v>121.84</v>
      </c>
      <c r="G154" s="80">
        <v>121.84</v>
      </c>
      <c r="H154" s="255">
        <v>0.1027</v>
      </c>
      <c r="I154" s="80">
        <v>6215375212.4799995</v>
      </c>
      <c r="J154" s="220">
        <f t="shared" si="56"/>
        <v>0.3171584059412132</v>
      </c>
      <c r="K154" s="80">
        <v>122.07</v>
      </c>
      <c r="L154" s="80">
        <v>122.07</v>
      </c>
      <c r="M154" s="255">
        <v>0.1053</v>
      </c>
      <c r="N154" s="86">
        <f t="shared" si="57"/>
        <v>5.5359105863941861E-2</v>
      </c>
      <c r="O154" s="86">
        <f t="shared" si="58"/>
        <v>1.8877216021010322E-3</v>
      </c>
      <c r="P154" s="262">
        <f t="shared" si="59"/>
        <v>2.6000000000000051E-3</v>
      </c>
      <c r="Q154" s="136"/>
      <c r="R154" s="215"/>
    </row>
    <row r="155" spans="1:20" s="138" customFormat="1" ht="12" customHeight="1">
      <c r="A155" s="337">
        <v>122</v>
      </c>
      <c r="B155" s="259" t="s">
        <v>46</v>
      </c>
      <c r="C155" s="374" t="s">
        <v>180</v>
      </c>
      <c r="D155" s="80">
        <v>1916058277.05</v>
      </c>
      <c r="E155" s="220">
        <f t="shared" si="55"/>
        <v>0.10057443722304883</v>
      </c>
      <c r="F155" s="81">
        <v>1.0706</v>
      </c>
      <c r="G155" s="81">
        <v>1.0706</v>
      </c>
      <c r="H155" s="255">
        <v>7.3300000000000004E-2</v>
      </c>
      <c r="I155" s="80">
        <v>1780604747.24</v>
      </c>
      <c r="J155" s="220">
        <f t="shared" si="56"/>
        <v>9.0860767683349664E-2</v>
      </c>
      <c r="K155" s="81">
        <v>1.0720000000000001</v>
      </c>
      <c r="L155" s="81">
        <v>1.0720000000000001</v>
      </c>
      <c r="M155" s="255">
        <v>7.3200000000000001E-2</v>
      </c>
      <c r="N155" s="86">
        <f t="shared" si="57"/>
        <v>-7.0693846545495889E-2</v>
      </c>
      <c r="O155" s="86">
        <f t="shared" si="58"/>
        <v>1.3076779376051447E-3</v>
      </c>
      <c r="P155" s="262">
        <f t="shared" si="59"/>
        <v>-1.0000000000000286E-4</v>
      </c>
      <c r="Q155" s="136"/>
      <c r="R155" s="215"/>
    </row>
    <row r="156" spans="1:20" s="138" customFormat="1" ht="12" customHeight="1">
      <c r="A156" s="337">
        <v>123</v>
      </c>
      <c r="B156" s="259" t="s">
        <v>192</v>
      </c>
      <c r="C156" s="374" t="s">
        <v>193</v>
      </c>
      <c r="D156" s="80">
        <v>310979814.49000001</v>
      </c>
      <c r="E156" s="220">
        <f t="shared" si="55"/>
        <v>1.632341782328978E-2</v>
      </c>
      <c r="F156" s="81">
        <v>101.51</v>
      </c>
      <c r="G156" s="81">
        <v>101.51</v>
      </c>
      <c r="H156" s="255">
        <v>1.9800000000000002E-2</v>
      </c>
      <c r="I156" s="80">
        <v>312446014.25999999</v>
      </c>
      <c r="J156" s="220">
        <f t="shared" si="56"/>
        <v>1.5943507260255535E-2</v>
      </c>
      <c r="K156" s="81">
        <v>101.66</v>
      </c>
      <c r="L156" s="81">
        <v>101.66</v>
      </c>
      <c r="M156" s="255">
        <v>9.69E-2</v>
      </c>
      <c r="N156" s="86">
        <f t="shared" si="57"/>
        <v>4.7147747271137708E-3</v>
      </c>
      <c r="O156" s="86">
        <f t="shared" si="58"/>
        <v>1.4776869273962316E-3</v>
      </c>
      <c r="P156" s="262">
        <f t="shared" si="59"/>
        <v>7.7100000000000002E-2</v>
      </c>
      <c r="Q156" s="136"/>
      <c r="R156" s="215"/>
    </row>
    <row r="157" spans="1:20" s="138" customFormat="1" ht="12" customHeight="1">
      <c r="A157" s="337">
        <v>124</v>
      </c>
      <c r="B157" s="259" t="s">
        <v>263</v>
      </c>
      <c r="C157" s="374" t="s">
        <v>262</v>
      </c>
      <c r="D157" s="80">
        <v>468851296.29000002</v>
      </c>
      <c r="E157" s="220">
        <f t="shared" si="55"/>
        <v>2.461013625236054E-2</v>
      </c>
      <c r="F157" s="80">
        <v>1009.24</v>
      </c>
      <c r="G157" s="80">
        <v>1009.24</v>
      </c>
      <c r="H157" s="255">
        <v>9.1999999999999998E-3</v>
      </c>
      <c r="I157" s="80">
        <v>469481798.61000001</v>
      </c>
      <c r="J157" s="220">
        <f t="shared" si="56"/>
        <v>2.3956735317697514E-2</v>
      </c>
      <c r="K157" s="80">
        <v>1010.59</v>
      </c>
      <c r="L157" s="80">
        <v>1010.59</v>
      </c>
      <c r="M157" s="255">
        <v>1.4E-3</v>
      </c>
      <c r="N157" s="86">
        <f t="shared" si="57"/>
        <v>1.3447810105019018E-3</v>
      </c>
      <c r="O157" s="86">
        <f t="shared" si="58"/>
        <v>1.3376402045103472E-3</v>
      </c>
      <c r="P157" s="262">
        <f t="shared" ref="P157" si="60">M157-H157</f>
        <v>-7.7999999999999996E-3</v>
      </c>
      <c r="Q157" s="136"/>
      <c r="R157" s="215"/>
    </row>
    <row r="158" spans="1:20" s="138" customFormat="1" ht="12" customHeight="1">
      <c r="A158" s="337">
        <v>125</v>
      </c>
      <c r="B158" s="259" t="s">
        <v>97</v>
      </c>
      <c r="C158" s="374" t="s">
        <v>271</v>
      </c>
      <c r="D158" s="80">
        <v>52645332.450000003</v>
      </c>
      <c r="E158" s="220">
        <f t="shared" si="55"/>
        <v>2.7633682894713401E-3</v>
      </c>
      <c r="F158" s="80">
        <v>101.17</v>
      </c>
      <c r="G158" s="80">
        <v>101.17</v>
      </c>
      <c r="H158" s="255">
        <v>4.4949999999999997E-2</v>
      </c>
      <c r="I158" s="80">
        <v>394834426.08999997</v>
      </c>
      <c r="J158" s="220">
        <f t="shared" si="56"/>
        <v>2.0147626315137949E-2</v>
      </c>
      <c r="K158" s="80">
        <v>103.13</v>
      </c>
      <c r="L158" s="80">
        <v>103.13</v>
      </c>
      <c r="M158" s="255">
        <v>0.112</v>
      </c>
      <c r="N158" s="86">
        <f t="shared" ref="N158" si="61">((I158-D158)/D158)</f>
        <v>6.4998942492194285</v>
      </c>
      <c r="O158" s="86">
        <f t="shared" si="58"/>
        <v>1.937333201541953E-2</v>
      </c>
      <c r="P158" s="262">
        <f t="shared" si="59"/>
        <v>6.7049999999999998E-2</v>
      </c>
      <c r="Q158" s="136"/>
      <c r="R158" s="215"/>
    </row>
    <row r="159" spans="1:20" s="138" customFormat="1" ht="12" customHeight="1">
      <c r="A159" s="309"/>
      <c r="B159" s="13"/>
      <c r="C159" s="339" t="s">
        <v>47</v>
      </c>
      <c r="D159" s="84">
        <f>SUM(D149:D158)</f>
        <v>19051145897.050003</v>
      </c>
      <c r="E159" s="310">
        <f>(D159/$D$160)</f>
        <v>1.3913120099808159E-2</v>
      </c>
      <c r="F159" s="311"/>
      <c r="G159" s="77"/>
      <c r="H159" s="292"/>
      <c r="I159" s="84">
        <f>SUM(I149:I158)</f>
        <v>19597069149.200001</v>
      </c>
      <c r="J159" s="310">
        <f>(I159/$I$160)</f>
        <v>1.4395977454996253E-2</v>
      </c>
      <c r="K159" s="312"/>
      <c r="L159" s="77"/>
      <c r="M159" s="313"/>
      <c r="N159" s="314">
        <f t="shared" si="57"/>
        <v>2.8655664866570143E-2</v>
      </c>
      <c r="O159" s="314"/>
      <c r="P159" s="315">
        <f t="shared" si="59"/>
        <v>0</v>
      </c>
      <c r="Q159" s="136"/>
      <c r="R159" s="163" t="s">
        <v>185</v>
      </c>
    </row>
    <row r="160" spans="1:20" s="138" customFormat="1" ht="12" customHeight="1">
      <c r="A160" s="316"/>
      <c r="B160" s="317"/>
      <c r="C160" s="318" t="s">
        <v>33</v>
      </c>
      <c r="D160" s="319">
        <f>SUM(D21,D53,D85,D107,D114,D139,D145,D159)</f>
        <v>1369293570412.9148</v>
      </c>
      <c r="E160" s="320"/>
      <c r="F160" s="320"/>
      <c r="G160" s="321"/>
      <c r="H160" s="322"/>
      <c r="I160" s="319">
        <f>SUM(I21,I53,I85,I107,I114,I139,I145,I159)</f>
        <v>1361287846585.135</v>
      </c>
      <c r="J160" s="320"/>
      <c r="K160" s="320"/>
      <c r="L160" s="321"/>
      <c r="M160" s="323"/>
      <c r="N160" s="324">
        <f t="shared" si="57"/>
        <v>-5.8466087921274865E-3</v>
      </c>
      <c r="O160" s="324"/>
      <c r="P160" s="325"/>
      <c r="R160" s="164">
        <f>((I160-D160)/D160)</f>
        <v>-5.8466087921274865E-3</v>
      </c>
    </row>
    <row r="161" spans="1:18" s="138" customFormat="1" ht="6.75" customHeight="1">
      <c r="A161" s="382"/>
      <c r="B161" s="383"/>
      <c r="C161" s="383"/>
      <c r="D161" s="383"/>
      <c r="E161" s="383"/>
      <c r="F161" s="383"/>
      <c r="G161" s="383"/>
      <c r="H161" s="383"/>
      <c r="I161" s="383"/>
      <c r="J161" s="383"/>
      <c r="K161" s="383"/>
      <c r="L161" s="383"/>
      <c r="M161" s="383"/>
      <c r="N161" s="383"/>
      <c r="O161" s="383"/>
      <c r="P161" s="384"/>
      <c r="R161" s="215"/>
    </row>
    <row r="162" spans="1:18" s="138" customFormat="1" ht="12" customHeight="1">
      <c r="A162" s="407" t="s">
        <v>223</v>
      </c>
      <c r="B162" s="408"/>
      <c r="C162" s="408"/>
      <c r="D162" s="408"/>
      <c r="E162" s="408"/>
      <c r="F162" s="408"/>
      <c r="G162" s="408"/>
      <c r="H162" s="408"/>
      <c r="I162" s="408"/>
      <c r="J162" s="408"/>
      <c r="K162" s="408"/>
      <c r="L162" s="408"/>
      <c r="M162" s="408"/>
      <c r="N162" s="408"/>
      <c r="O162" s="408"/>
      <c r="P162" s="409"/>
      <c r="R162" s="215"/>
    </row>
    <row r="163" spans="1:18" s="138" customFormat="1" ht="25.5" customHeight="1">
      <c r="A163" s="287"/>
      <c r="B163" s="288"/>
      <c r="C163" s="288"/>
      <c r="D163" s="304" t="s">
        <v>228</v>
      </c>
      <c r="E163" s="305"/>
      <c r="F163" s="305"/>
      <c r="G163" s="306" t="s">
        <v>229</v>
      </c>
      <c r="H163" s="307"/>
      <c r="I163" s="308" t="s">
        <v>228</v>
      </c>
      <c r="J163" s="305"/>
      <c r="K163" s="305"/>
      <c r="L163" s="306" t="s">
        <v>229</v>
      </c>
      <c r="M163" s="306"/>
      <c r="N163" s="385" t="s">
        <v>70</v>
      </c>
      <c r="O163" s="385"/>
      <c r="P163" s="406"/>
      <c r="R163" s="215"/>
    </row>
    <row r="164" spans="1:18" s="138" customFormat="1" ht="12" customHeight="1">
      <c r="A164" s="333" t="s">
        <v>2</v>
      </c>
      <c r="B164" s="334" t="s">
        <v>216</v>
      </c>
      <c r="C164" s="335" t="s">
        <v>3</v>
      </c>
      <c r="D164" s="228"/>
      <c r="E164" s="228"/>
      <c r="F164" s="228"/>
      <c r="G164" s="228"/>
      <c r="H164" s="228"/>
      <c r="I164" s="268"/>
      <c r="J164" s="269"/>
      <c r="K164" s="269"/>
      <c r="L164" s="270"/>
      <c r="M164" s="270"/>
      <c r="N164" s="264" t="s">
        <v>227</v>
      </c>
      <c r="O164" s="263" t="s">
        <v>230</v>
      </c>
      <c r="P164" s="266" t="s">
        <v>243</v>
      </c>
      <c r="R164" s="215"/>
    </row>
    <row r="165" spans="1:18" s="138" customFormat="1" ht="12" customHeight="1">
      <c r="A165" s="337">
        <v>1</v>
      </c>
      <c r="B165" s="259" t="s">
        <v>129</v>
      </c>
      <c r="C165" s="374" t="s">
        <v>247</v>
      </c>
      <c r="D165" s="80">
        <v>78055229066</v>
      </c>
      <c r="E165" s="220">
        <f>(D165/$D$167)</f>
        <v>0.9209636870730934</v>
      </c>
      <c r="F165" s="81">
        <v>107.55</v>
      </c>
      <c r="G165" s="81">
        <v>107.55</v>
      </c>
      <c r="H165" s="258">
        <v>0.121</v>
      </c>
      <c r="I165" s="80">
        <v>78126784934</v>
      </c>
      <c r="J165" s="220">
        <f>(I165/$I$167)</f>
        <v>0.92086370676249552</v>
      </c>
      <c r="K165" s="81">
        <v>107.59</v>
      </c>
      <c r="L165" s="81">
        <v>107.59</v>
      </c>
      <c r="M165" s="258">
        <v>0.121</v>
      </c>
      <c r="N165" s="86">
        <f>((I165-D165)/D165)</f>
        <v>9.1673381599451293E-4</v>
      </c>
      <c r="O165" s="86">
        <f>((L165-G165)/G165)</f>
        <v>3.7192003719206185E-4</v>
      </c>
      <c r="P165" s="262">
        <f>M165-H165</f>
        <v>0</v>
      </c>
      <c r="R165" s="215"/>
    </row>
    <row r="166" spans="1:18" s="138" customFormat="1" ht="12" customHeight="1">
      <c r="A166" s="337">
        <v>2</v>
      </c>
      <c r="B166" s="259" t="s">
        <v>44</v>
      </c>
      <c r="C166" s="374" t="s">
        <v>224</v>
      </c>
      <c r="D166" s="80">
        <v>6698632743.7600002</v>
      </c>
      <c r="E166" s="220">
        <f>(D166/$D$167)</f>
        <v>7.9036312926906729E-2</v>
      </c>
      <c r="F166" s="82">
        <v>99.13</v>
      </c>
      <c r="G166" s="82">
        <v>99.13</v>
      </c>
      <c r="H166" s="258"/>
      <c r="I166" s="80">
        <v>6713983966.1800003</v>
      </c>
      <c r="J166" s="220">
        <f>(I166/$I$167)</f>
        <v>7.9136293237504554E-2</v>
      </c>
      <c r="K166" s="82">
        <v>99.54</v>
      </c>
      <c r="L166" s="82">
        <v>99.54</v>
      </c>
      <c r="M166" s="258"/>
      <c r="N166" s="86">
        <f>((I166-D166)/D166)</f>
        <v>2.2916948886771336E-3</v>
      </c>
      <c r="O166" s="86">
        <f>((L166-G166)/G166)</f>
        <v>4.1359830525573571E-3</v>
      </c>
      <c r="P166" s="262">
        <f>M166-H166</f>
        <v>0</v>
      </c>
      <c r="R166" s="163" t="s">
        <v>232</v>
      </c>
    </row>
    <row r="167" spans="1:18" s="138" customFormat="1" ht="12" customHeight="1">
      <c r="A167" s="289"/>
      <c r="B167" s="290"/>
      <c r="C167" s="290" t="s">
        <v>225</v>
      </c>
      <c r="D167" s="85">
        <f>SUM(D165:D166)</f>
        <v>84753861809.759995</v>
      </c>
      <c r="E167" s="291"/>
      <c r="F167" s="77"/>
      <c r="G167" s="77"/>
      <c r="H167" s="292"/>
      <c r="I167" s="85">
        <f>SUM(I165:I166)</f>
        <v>84840768900.179993</v>
      </c>
      <c r="J167" s="272"/>
      <c r="K167" s="82"/>
      <c r="L167" s="82"/>
      <c r="M167" s="267"/>
      <c r="N167" s="86">
        <f>((I167-D167)/D167)</f>
        <v>1.0254056695973494E-3</v>
      </c>
      <c r="O167" s="245"/>
      <c r="P167" s="262">
        <f>M167-H167</f>
        <v>0</v>
      </c>
      <c r="R167" s="164">
        <f>((I167-D167)/D167)</f>
        <v>1.0254056695973494E-3</v>
      </c>
    </row>
    <row r="168" spans="1:18" s="138" customFormat="1" ht="7.5" customHeight="1">
      <c r="A168" s="410"/>
      <c r="B168" s="411"/>
      <c r="C168" s="411"/>
      <c r="D168" s="411"/>
      <c r="E168" s="411"/>
      <c r="F168" s="411"/>
      <c r="G168" s="411"/>
      <c r="H168" s="411"/>
      <c r="I168" s="411"/>
      <c r="J168" s="411"/>
      <c r="K168" s="411"/>
      <c r="L168" s="411"/>
      <c r="M168" s="411"/>
      <c r="N168" s="411"/>
      <c r="O168" s="411"/>
      <c r="P168" s="412"/>
      <c r="R168" s="215"/>
    </row>
    <row r="169" spans="1:18" s="138" customFormat="1" ht="12" customHeight="1">
      <c r="A169" s="407" t="s">
        <v>248</v>
      </c>
      <c r="B169" s="408"/>
      <c r="C169" s="408"/>
      <c r="D169" s="408"/>
      <c r="E169" s="408"/>
      <c r="F169" s="408"/>
      <c r="G169" s="408"/>
      <c r="H169" s="408"/>
      <c r="I169" s="408"/>
      <c r="J169" s="408"/>
      <c r="K169" s="408"/>
      <c r="L169" s="408"/>
      <c r="M169" s="408"/>
      <c r="N169" s="408"/>
      <c r="O169" s="408"/>
      <c r="P169" s="409"/>
      <c r="R169" s="215"/>
    </row>
    <row r="170" spans="1:18" s="138" customFormat="1" ht="25.5" customHeight="1">
      <c r="A170" s="298"/>
      <c r="B170" s="299" t="s">
        <v>216</v>
      </c>
      <c r="C170" s="300" t="s">
        <v>51</v>
      </c>
      <c r="D170" s="300" t="s">
        <v>81</v>
      </c>
      <c r="E170" s="301" t="s">
        <v>69</v>
      </c>
      <c r="F170" s="301"/>
      <c r="G170" s="301" t="s">
        <v>82</v>
      </c>
      <c r="H170" s="302"/>
      <c r="I170" s="303" t="s">
        <v>81</v>
      </c>
      <c r="J170" s="301" t="s">
        <v>69</v>
      </c>
      <c r="K170" s="301"/>
      <c r="L170" s="301" t="s">
        <v>82</v>
      </c>
      <c r="M170" s="301"/>
      <c r="N170" s="385" t="s">
        <v>70</v>
      </c>
      <c r="O170" s="385"/>
      <c r="P170" s="406"/>
      <c r="R170" s="215"/>
    </row>
    <row r="171" spans="1:18" s="138" customFormat="1" ht="12" customHeight="1">
      <c r="A171" s="216"/>
      <c r="B171" s="73"/>
      <c r="C171" s="73"/>
      <c r="D171" s="228"/>
      <c r="E171" s="228"/>
      <c r="F171" s="228"/>
      <c r="G171" s="228"/>
      <c r="H171" s="253"/>
      <c r="I171" s="249"/>
      <c r="J171" s="228"/>
      <c r="K171" s="228"/>
      <c r="L171" s="228"/>
      <c r="M171" s="252"/>
      <c r="N171" s="263" t="s">
        <v>132</v>
      </c>
      <c r="O171" s="265" t="s">
        <v>131</v>
      </c>
      <c r="P171" s="266" t="s">
        <v>243</v>
      </c>
      <c r="R171" s="215"/>
    </row>
    <row r="172" spans="1:18" s="138" customFormat="1" ht="12" customHeight="1">
      <c r="A172" s="337">
        <v>1</v>
      </c>
      <c r="B172" s="259" t="s">
        <v>34</v>
      </c>
      <c r="C172" s="374" t="s">
        <v>35</v>
      </c>
      <c r="D172" s="83">
        <v>2848125000</v>
      </c>
      <c r="E172" s="222">
        <f t="shared" ref="E172:E183" si="62">(D172/$D$184)</f>
        <v>0.3850069853553289</v>
      </c>
      <c r="F172" s="82">
        <v>18.440000000000001</v>
      </c>
      <c r="G172" s="82">
        <v>18.64</v>
      </c>
      <c r="H172" s="257"/>
      <c r="I172" s="83">
        <v>2848125000</v>
      </c>
      <c r="J172" s="222">
        <f t="shared" ref="J172:J182" si="63">(I172/$I$184)</f>
        <v>0.38323339628878983</v>
      </c>
      <c r="K172" s="82">
        <v>18.53</v>
      </c>
      <c r="L172" s="82">
        <v>18.73</v>
      </c>
      <c r="M172" s="257"/>
      <c r="N172" s="86">
        <f>((I172-D172)/D172)</f>
        <v>0</v>
      </c>
      <c r="O172" s="86">
        <f t="shared" ref="O172:O183" si="64">((L172-G172)/G172)</f>
        <v>4.8283261802575033E-3</v>
      </c>
      <c r="P172" s="262">
        <f t="shared" ref="P172:P183" si="65">M172-H172</f>
        <v>0</v>
      </c>
      <c r="R172" s="215"/>
    </row>
    <row r="173" spans="1:18" s="138" customFormat="1" ht="12" customHeight="1">
      <c r="A173" s="337">
        <v>2</v>
      </c>
      <c r="B173" s="259" t="s">
        <v>34</v>
      </c>
      <c r="C173" s="374" t="s">
        <v>67</v>
      </c>
      <c r="D173" s="83">
        <v>325480017.25999999</v>
      </c>
      <c r="E173" s="222">
        <f t="shared" si="62"/>
        <v>4.399809707743621E-2</v>
      </c>
      <c r="F173" s="82">
        <v>3.73</v>
      </c>
      <c r="G173" s="82">
        <v>3.83</v>
      </c>
      <c r="H173" s="257"/>
      <c r="I173" s="83">
        <v>325480017.25999999</v>
      </c>
      <c r="J173" s="222">
        <f t="shared" si="63"/>
        <v>4.3795413627802052E-2</v>
      </c>
      <c r="K173" s="82">
        <v>3.83</v>
      </c>
      <c r="L173" s="82">
        <v>3.93</v>
      </c>
      <c r="M173" s="257"/>
      <c r="N173" s="86">
        <f t="shared" ref="N173:N183" si="66">((I173-D173)/D173)</f>
        <v>0</v>
      </c>
      <c r="O173" s="86">
        <f t="shared" si="64"/>
        <v>2.6109660574412556E-2</v>
      </c>
      <c r="P173" s="262">
        <f t="shared" si="65"/>
        <v>0</v>
      </c>
      <c r="R173" s="215"/>
    </row>
    <row r="174" spans="1:18" s="138" customFormat="1" ht="12" customHeight="1">
      <c r="A174" s="337">
        <v>3</v>
      </c>
      <c r="B174" s="259" t="s">
        <v>34</v>
      </c>
      <c r="C174" s="374" t="s">
        <v>56</v>
      </c>
      <c r="D174" s="83">
        <v>156398605.44</v>
      </c>
      <c r="E174" s="222">
        <f t="shared" si="62"/>
        <v>2.1141823337891399E-2</v>
      </c>
      <c r="F174" s="82">
        <v>5.68</v>
      </c>
      <c r="G174" s="82">
        <v>5.78</v>
      </c>
      <c r="H174" s="257"/>
      <c r="I174" s="83">
        <v>156398605.44</v>
      </c>
      <c r="J174" s="222">
        <f t="shared" si="63"/>
        <v>2.1044430542058932E-2</v>
      </c>
      <c r="K174" s="82">
        <v>5.85</v>
      </c>
      <c r="L174" s="82">
        <v>5.95</v>
      </c>
      <c r="M174" s="257"/>
      <c r="N174" s="86">
        <f t="shared" si="66"/>
        <v>0</v>
      </c>
      <c r="O174" s="86">
        <f t="shared" si="64"/>
        <v>2.9411764705882339E-2</v>
      </c>
      <c r="P174" s="262">
        <f t="shared" si="65"/>
        <v>0</v>
      </c>
      <c r="R174" s="215"/>
    </row>
    <row r="175" spans="1:18" s="138" customFormat="1" ht="12" customHeight="1">
      <c r="A175" s="337">
        <v>4</v>
      </c>
      <c r="B175" s="259" t="s">
        <v>34</v>
      </c>
      <c r="C175" s="374" t="s">
        <v>57</v>
      </c>
      <c r="D175" s="83">
        <v>218846413.16999999</v>
      </c>
      <c r="E175" s="222">
        <f t="shared" si="62"/>
        <v>2.9583462028670945E-2</v>
      </c>
      <c r="F175" s="82">
        <v>20.52</v>
      </c>
      <c r="G175" s="82">
        <v>20.72</v>
      </c>
      <c r="H175" s="257"/>
      <c r="I175" s="83">
        <v>218846413.16999999</v>
      </c>
      <c r="J175" s="222">
        <f t="shared" si="63"/>
        <v>2.9447181631690616E-2</v>
      </c>
      <c r="K175" s="82">
        <v>19.34</v>
      </c>
      <c r="L175" s="82">
        <v>19.54</v>
      </c>
      <c r="M175" s="257"/>
      <c r="N175" s="86">
        <f t="shared" si="66"/>
        <v>0</v>
      </c>
      <c r="O175" s="86">
        <f t="shared" si="64"/>
        <v>-5.694980694980694E-2</v>
      </c>
      <c r="P175" s="262">
        <f t="shared" si="65"/>
        <v>0</v>
      </c>
      <c r="R175" s="215"/>
    </row>
    <row r="176" spans="1:18" s="138" customFormat="1" ht="12" customHeight="1">
      <c r="A176" s="337">
        <v>5</v>
      </c>
      <c r="B176" s="259" t="s">
        <v>34</v>
      </c>
      <c r="C176" s="374" t="s">
        <v>101</v>
      </c>
      <c r="D176" s="83">
        <v>697031082</v>
      </c>
      <c r="E176" s="222">
        <f t="shared" si="62"/>
        <v>9.422403706992602E-2</v>
      </c>
      <c r="F176" s="82">
        <v>151.69999999999999</v>
      </c>
      <c r="G176" s="82">
        <v>153.69999999999999</v>
      </c>
      <c r="H176" s="257"/>
      <c r="I176" s="83">
        <v>672142143.87</v>
      </c>
      <c r="J176" s="222">
        <f t="shared" si="63"/>
        <v>9.0441015258855728E-2</v>
      </c>
      <c r="K176" s="82">
        <v>149.12</v>
      </c>
      <c r="L176" s="82">
        <v>151.12</v>
      </c>
      <c r="M176" s="257"/>
      <c r="N176" s="86">
        <f t="shared" si="66"/>
        <v>-3.5707070707070701E-2</v>
      </c>
      <c r="O176" s="86">
        <f t="shared" si="64"/>
        <v>-1.6785946649316749E-2</v>
      </c>
      <c r="P176" s="262">
        <f t="shared" si="65"/>
        <v>0</v>
      </c>
      <c r="R176" s="215"/>
    </row>
    <row r="177" spans="1:18" s="138" customFormat="1" ht="12" customHeight="1">
      <c r="A177" s="337">
        <v>6</v>
      </c>
      <c r="B177" s="259" t="s">
        <v>36</v>
      </c>
      <c r="C177" s="374" t="s">
        <v>37</v>
      </c>
      <c r="D177" s="83">
        <v>582024800</v>
      </c>
      <c r="E177" s="222">
        <f t="shared" si="62"/>
        <v>7.8677590923866836E-2</v>
      </c>
      <c r="F177" s="82">
        <v>10600</v>
      </c>
      <c r="G177" s="82">
        <v>10600</v>
      </c>
      <c r="H177" s="257"/>
      <c r="I177" s="83">
        <v>658896000</v>
      </c>
      <c r="J177" s="222">
        <f t="shared" si="63"/>
        <v>8.8658662060512955E-2</v>
      </c>
      <c r="K177" s="82">
        <v>12000</v>
      </c>
      <c r="L177" s="82">
        <v>12000</v>
      </c>
      <c r="M177" s="257"/>
      <c r="N177" s="86">
        <f t="shared" si="66"/>
        <v>0.13207547169811321</v>
      </c>
      <c r="O177" s="86">
        <f t="shared" si="64"/>
        <v>0.13207547169811321</v>
      </c>
      <c r="P177" s="262">
        <f t="shared" si="65"/>
        <v>0</v>
      </c>
      <c r="R177" s="215"/>
    </row>
    <row r="178" spans="1:18" s="138" customFormat="1" ht="12" customHeight="1">
      <c r="A178" s="337">
        <v>7</v>
      </c>
      <c r="B178" s="259" t="s">
        <v>28</v>
      </c>
      <c r="C178" s="374" t="s">
        <v>105</v>
      </c>
      <c r="D178" s="83">
        <v>489641725.25999999</v>
      </c>
      <c r="E178" s="222">
        <f t="shared" si="62"/>
        <v>6.6189329663036131E-2</v>
      </c>
      <c r="F178" s="82">
        <v>14.66</v>
      </c>
      <c r="G178" s="82">
        <v>14.66</v>
      </c>
      <c r="H178" s="257">
        <v>4.4400000000000002E-2</v>
      </c>
      <c r="I178" s="83">
        <v>489666658.18000001</v>
      </c>
      <c r="J178" s="222">
        <f t="shared" si="63"/>
        <v>6.5887774049138759E-2</v>
      </c>
      <c r="K178" s="82">
        <v>14.66</v>
      </c>
      <c r="L178" s="82">
        <v>14.66</v>
      </c>
      <c r="M178" s="257">
        <v>4.4400000000000002E-2</v>
      </c>
      <c r="N178" s="86">
        <f t="shared" si="66"/>
        <v>5.0920742072741648E-5</v>
      </c>
      <c r="O178" s="86">
        <f t="shared" si="64"/>
        <v>0</v>
      </c>
      <c r="P178" s="262">
        <f t="shared" si="65"/>
        <v>0</v>
      </c>
      <c r="R178" s="215"/>
    </row>
    <row r="179" spans="1:18" s="138" customFormat="1" ht="12" customHeight="1">
      <c r="A179" s="337">
        <v>8</v>
      </c>
      <c r="B179" s="259" t="s">
        <v>44</v>
      </c>
      <c r="C179" s="374" t="s">
        <v>45</v>
      </c>
      <c r="D179" s="83">
        <v>465492039.31</v>
      </c>
      <c r="E179" s="222">
        <f t="shared" si="62"/>
        <v>6.2924796756338761E-2</v>
      </c>
      <c r="F179" s="82">
        <v>70</v>
      </c>
      <c r="G179" s="82">
        <v>70</v>
      </c>
      <c r="H179" s="257">
        <v>8.9800000000000005E-2</v>
      </c>
      <c r="I179" s="83">
        <v>461311480.37</v>
      </c>
      <c r="J179" s="222">
        <f t="shared" si="63"/>
        <v>6.2072403904043713E-2</v>
      </c>
      <c r="K179" s="82">
        <v>68</v>
      </c>
      <c r="L179" s="82">
        <v>68</v>
      </c>
      <c r="M179" s="257">
        <v>2.8400000000000002E-2</v>
      </c>
      <c r="N179" s="86">
        <f t="shared" si="66"/>
        <v>-8.9809461536589329E-3</v>
      </c>
      <c r="O179" s="86">
        <f t="shared" si="64"/>
        <v>-2.8571428571428571E-2</v>
      </c>
      <c r="P179" s="262">
        <f t="shared" si="65"/>
        <v>-6.1400000000000003E-2</v>
      </c>
      <c r="R179" s="215"/>
    </row>
    <row r="180" spans="1:18" s="138" customFormat="1" ht="12" customHeight="1">
      <c r="A180" s="337">
        <v>9</v>
      </c>
      <c r="B180" s="259" t="s">
        <v>44</v>
      </c>
      <c r="C180" s="374" t="s">
        <v>103</v>
      </c>
      <c r="D180" s="83">
        <v>634453703.38999999</v>
      </c>
      <c r="E180" s="222">
        <f t="shared" si="62"/>
        <v>8.5764883103693804E-2</v>
      </c>
      <c r="F180" s="82">
        <v>55</v>
      </c>
      <c r="G180" s="82">
        <v>55</v>
      </c>
      <c r="H180" s="257">
        <v>9.2200000000000004E-2</v>
      </c>
      <c r="I180" s="83">
        <v>638521855.08000004</v>
      </c>
      <c r="J180" s="222">
        <f t="shared" si="63"/>
        <v>8.5917190827975207E-2</v>
      </c>
      <c r="K180" s="82">
        <v>55</v>
      </c>
      <c r="L180" s="82">
        <v>55</v>
      </c>
      <c r="M180" s="257">
        <v>5.1700000000000003E-2</v>
      </c>
      <c r="N180" s="86">
        <f>((I180-D180)/D180)</f>
        <v>6.4120544466258018E-3</v>
      </c>
      <c r="O180" s="86">
        <f t="shared" si="64"/>
        <v>0</v>
      </c>
      <c r="P180" s="262">
        <f t="shared" si="65"/>
        <v>-4.0500000000000001E-2</v>
      </c>
      <c r="R180" s="215"/>
    </row>
    <row r="181" spans="1:18" s="138" customFormat="1" ht="12" customHeight="1">
      <c r="A181" s="337">
        <v>10</v>
      </c>
      <c r="B181" s="259" t="s">
        <v>96</v>
      </c>
      <c r="C181" s="374" t="s">
        <v>255</v>
      </c>
      <c r="D181" s="83">
        <v>581500147.67584324</v>
      </c>
      <c r="E181" s="222">
        <f t="shared" si="62"/>
        <v>7.8606668892817186E-2</v>
      </c>
      <c r="F181" s="82">
        <v>133.8782428170469</v>
      </c>
      <c r="G181" s="82">
        <v>135.63725153677908</v>
      </c>
      <c r="H181" s="257"/>
      <c r="I181" s="83">
        <v>559973890.29999995</v>
      </c>
      <c r="J181" s="222">
        <f t="shared" si="63"/>
        <v>7.534806085151291E-2</v>
      </c>
      <c r="K181" s="82">
        <v>120.23</v>
      </c>
      <c r="L181" s="82">
        <v>122.05</v>
      </c>
      <c r="M181" s="257"/>
      <c r="N181" s="86">
        <f>((I181-D181)/D181)</f>
        <v>-3.7018489955471308E-2</v>
      </c>
      <c r="O181" s="86">
        <f t="shared" si="64"/>
        <v>-0.10017345075069434</v>
      </c>
      <c r="P181" s="262">
        <f t="shared" si="65"/>
        <v>0</v>
      </c>
      <c r="R181" s="215"/>
    </row>
    <row r="182" spans="1:18" s="138" customFormat="1" ht="12" customHeight="1">
      <c r="A182" s="337">
        <v>11</v>
      </c>
      <c r="B182" s="259" t="s">
        <v>61</v>
      </c>
      <c r="C182" s="374" t="s">
        <v>203</v>
      </c>
      <c r="D182" s="83">
        <v>207392952.97</v>
      </c>
      <c r="E182" s="222">
        <f t="shared" si="62"/>
        <v>2.8035193542038778E-2</v>
      </c>
      <c r="F182" s="82">
        <v>19.88</v>
      </c>
      <c r="G182" s="82">
        <v>19.98</v>
      </c>
      <c r="H182" s="257"/>
      <c r="I182" s="83">
        <v>211440331.49000001</v>
      </c>
      <c r="J182" s="222">
        <f t="shared" si="63"/>
        <v>2.8450646073939961E-2</v>
      </c>
      <c r="K182" s="82">
        <v>20.73</v>
      </c>
      <c r="L182" s="82">
        <v>20.83</v>
      </c>
      <c r="M182" s="257"/>
      <c r="N182" s="86">
        <f>((I182-D182)/D182)</f>
        <v>1.9515506491609075E-2</v>
      </c>
      <c r="O182" s="86">
        <f t="shared" si="64"/>
        <v>4.2542542542542437E-2</v>
      </c>
      <c r="P182" s="262">
        <f t="shared" si="65"/>
        <v>0</v>
      </c>
      <c r="R182" s="215"/>
    </row>
    <row r="183" spans="1:18" s="138" customFormat="1" ht="12" customHeight="1">
      <c r="A183" s="337">
        <v>12</v>
      </c>
      <c r="B183" s="259" t="s">
        <v>61</v>
      </c>
      <c r="C183" s="374" t="s">
        <v>204</v>
      </c>
      <c r="D183" s="83">
        <v>191206565.94999999</v>
      </c>
      <c r="E183" s="222">
        <f t="shared" si="62"/>
        <v>2.5847132248954793E-2</v>
      </c>
      <c r="F183" s="82">
        <v>22.95</v>
      </c>
      <c r="G183" s="82">
        <v>23.05</v>
      </c>
      <c r="H183" s="257"/>
      <c r="I183" s="83">
        <v>191026426.59999999</v>
      </c>
      <c r="J183" s="222">
        <f>(I183/$I$184)</f>
        <v>2.5703824883679338E-2</v>
      </c>
      <c r="K183" s="82">
        <v>23.12</v>
      </c>
      <c r="L183" s="82">
        <v>23.22</v>
      </c>
      <c r="M183" s="257"/>
      <c r="N183" s="86">
        <f t="shared" si="66"/>
        <v>-9.4211905906568089E-4</v>
      </c>
      <c r="O183" s="86">
        <f t="shared" si="64"/>
        <v>7.3752711496745402E-3</v>
      </c>
      <c r="P183" s="262">
        <f t="shared" si="65"/>
        <v>0</v>
      </c>
      <c r="R183" s="217"/>
    </row>
    <row r="184" spans="1:18" s="138" customFormat="1" ht="12" customHeight="1">
      <c r="A184" s="289"/>
      <c r="B184" s="290"/>
      <c r="C184" s="290" t="s">
        <v>38</v>
      </c>
      <c r="D184" s="85">
        <f>SUM(D172:D183)</f>
        <v>7397593052.4258451</v>
      </c>
      <c r="E184" s="291"/>
      <c r="F184" s="271"/>
      <c r="G184" s="82"/>
      <c r="H184" s="267"/>
      <c r="I184" s="85">
        <f>SUM(I172:I183)</f>
        <v>7431828821.7600002</v>
      </c>
      <c r="J184" s="272"/>
      <c r="K184" s="271"/>
      <c r="L184" s="82"/>
      <c r="M184" s="267"/>
      <c r="N184" s="86">
        <f>((I184-D184)/D184)</f>
        <v>4.627960620641111E-3</v>
      </c>
      <c r="O184" s="245"/>
      <c r="P184" s="262" t="e">
        <f>((M184-H184)/H184)</f>
        <v>#DIV/0!</v>
      </c>
      <c r="R184" s="163" t="s">
        <v>184</v>
      </c>
    </row>
    <row r="185" spans="1:18" s="138" customFormat="1" ht="12" customHeight="1" thickBot="1">
      <c r="A185" s="293"/>
      <c r="B185" s="294"/>
      <c r="C185" s="294" t="s">
        <v>48</v>
      </c>
      <c r="D185" s="295">
        <f>SUM(D160,D167,D184)</f>
        <v>1461445025275.1006</v>
      </c>
      <c r="E185" s="295"/>
      <c r="F185" s="295"/>
      <c r="G185" s="296"/>
      <c r="H185" s="297"/>
      <c r="I185" s="295">
        <f>SUM(I160,I167,I184)</f>
        <v>1453560444307.075</v>
      </c>
      <c r="J185" s="273"/>
      <c r="K185" s="273"/>
      <c r="L185" s="274"/>
      <c r="M185" s="275"/>
      <c r="N185" s="241"/>
      <c r="O185" s="246"/>
      <c r="P185" s="242"/>
      <c r="R185" s="164">
        <f>((I184-D184)/D184)</f>
        <v>4.627960620641111E-3</v>
      </c>
    </row>
    <row r="186" spans="1:18" ht="12" customHeight="1">
      <c r="A186" s="276"/>
      <c r="B186" s="277"/>
      <c r="C186" s="116"/>
      <c r="D186" s="69"/>
      <c r="E186" s="69"/>
      <c r="F186" s="69"/>
      <c r="G186" s="278"/>
      <c r="H186" s="279"/>
      <c r="I186" s="8"/>
      <c r="J186" s="69"/>
      <c r="K186" s="69"/>
      <c r="L186" s="280"/>
      <c r="M186" s="281"/>
    </row>
    <row r="187" spans="1:18" ht="12" customHeight="1">
      <c r="A187" s="281"/>
      <c r="B187" s="283"/>
      <c r="C187" s="280"/>
      <c r="D187" s="280"/>
      <c r="E187" s="280"/>
      <c r="F187" s="280"/>
      <c r="G187" s="280"/>
      <c r="H187" s="282"/>
      <c r="I187" s="284"/>
      <c r="J187" s="280"/>
      <c r="K187" s="280"/>
      <c r="L187" s="280"/>
      <c r="M187" s="281"/>
    </row>
    <row r="188" spans="1:18" ht="12" customHeight="1">
      <c r="A188" s="281"/>
      <c r="B188" s="280"/>
      <c r="C188" s="283"/>
      <c r="D188" s="280"/>
      <c r="E188" s="280"/>
      <c r="F188" s="280"/>
      <c r="G188" s="280"/>
      <c r="H188" s="282"/>
      <c r="I188" s="284"/>
      <c r="J188" s="280"/>
      <c r="K188" s="280"/>
      <c r="L188" s="280"/>
      <c r="M188" s="281"/>
    </row>
    <row r="189" spans="1:18" ht="12" customHeight="1">
      <c r="A189" s="281"/>
      <c r="B189" s="285"/>
      <c r="C189" s="286"/>
      <c r="D189" s="280"/>
      <c r="E189" s="280"/>
      <c r="F189" s="280"/>
      <c r="G189" s="280"/>
      <c r="H189" s="282"/>
      <c r="I189" s="284"/>
      <c r="J189" s="280"/>
      <c r="K189" s="280"/>
      <c r="L189" s="280"/>
      <c r="M189" s="281"/>
    </row>
    <row r="190" spans="1:18" ht="12" customHeight="1">
      <c r="A190" s="281"/>
      <c r="B190" s="285"/>
      <c r="C190" s="285"/>
      <c r="D190" s="280"/>
      <c r="E190" s="280"/>
      <c r="F190" s="280"/>
      <c r="G190" s="280"/>
      <c r="H190" s="282"/>
      <c r="I190" s="284"/>
      <c r="J190" s="280"/>
      <c r="K190" s="280"/>
      <c r="L190" s="280"/>
      <c r="M190" s="281"/>
    </row>
    <row r="191" spans="1:18" ht="12" customHeight="1">
      <c r="A191" s="281"/>
      <c r="B191" s="285"/>
      <c r="C191" s="285"/>
      <c r="D191" s="280"/>
      <c r="E191" s="280"/>
      <c r="F191" s="280"/>
      <c r="G191" s="280"/>
      <c r="H191" s="282"/>
      <c r="I191" s="284"/>
      <c r="J191" s="280"/>
      <c r="K191" s="280"/>
      <c r="L191" s="280"/>
      <c r="M191" s="281"/>
    </row>
    <row r="192" spans="1:18" ht="12" customHeight="1">
      <c r="A192" s="281"/>
      <c r="B192" s="285"/>
      <c r="C192" s="285"/>
      <c r="D192" s="280"/>
      <c r="E192" s="280"/>
      <c r="F192" s="280"/>
      <c r="G192" s="280"/>
      <c r="H192" s="282"/>
      <c r="I192" s="284"/>
      <c r="J192" s="280"/>
      <c r="K192" s="280"/>
      <c r="L192" s="280"/>
      <c r="M192" s="281"/>
    </row>
    <row r="193" spans="1:13" ht="12" customHeight="1">
      <c r="A193" s="281"/>
      <c r="B193" s="285"/>
      <c r="C193" s="286"/>
      <c r="D193" s="280"/>
      <c r="E193" s="280"/>
      <c r="F193" s="280"/>
      <c r="G193" s="280"/>
      <c r="H193" s="282"/>
      <c r="I193" s="284"/>
      <c r="J193" s="280"/>
      <c r="K193" s="280"/>
      <c r="L193" s="280"/>
      <c r="M193" s="281"/>
    </row>
    <row r="194" spans="1:13" ht="12" customHeight="1">
      <c r="B194" s="285"/>
      <c r="C194" s="285"/>
      <c r="D194" s="280"/>
      <c r="E194" s="280"/>
      <c r="F194" s="280"/>
      <c r="G194" s="280"/>
      <c r="H194" s="282"/>
      <c r="I194" s="284"/>
      <c r="J194" s="280"/>
      <c r="K194" s="280"/>
      <c r="L194" s="280"/>
      <c r="M194" s="281"/>
    </row>
    <row r="195" spans="1:13" ht="12" customHeight="1">
      <c r="B195" s="5"/>
      <c r="C195" s="5"/>
    </row>
    <row r="196" spans="1:13" ht="12" customHeight="1">
      <c r="B196" s="5"/>
      <c r="C196" s="5"/>
    </row>
    <row r="197" spans="1:13" ht="12" customHeight="1">
      <c r="B197" s="5"/>
      <c r="C197" s="7"/>
    </row>
    <row r="198" spans="1:13" ht="12" customHeight="1">
      <c r="B198" s="5"/>
      <c r="C198" s="5"/>
    </row>
    <row r="199" spans="1:13" ht="12" customHeight="1">
      <c r="B199" s="5"/>
      <c r="C199" s="5"/>
    </row>
    <row r="200" spans="1:13" ht="12" customHeight="1">
      <c r="B200" s="5"/>
      <c r="C200" s="5"/>
    </row>
    <row r="201" spans="1:13" ht="12" customHeight="1">
      <c r="B201" s="5"/>
      <c r="C201" s="5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5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6"/>
      <c r="C230" s="6"/>
    </row>
    <row r="231" spans="2:3" ht="12" customHeight="1">
      <c r="B231" s="6"/>
      <c r="C231" s="6"/>
    </row>
    <row r="232" spans="2:3" ht="12" customHeight="1">
      <c r="B232" s="6"/>
      <c r="C232" s="6"/>
    </row>
  </sheetData>
  <protectedRanges>
    <protectedRange password="CADF" sqref="M19 H19" name="Yield_1_1_2_1"/>
    <protectedRange password="CADF" sqref="M46 E46 H46" name="Yield_1_1_2_1_1"/>
    <protectedRange password="CADF" sqref="M77 H77" name="Yield_1_1_2_1_2"/>
    <protectedRange password="CADF" sqref="M51 E51 H51" name="Yield_1_1_1"/>
    <protectedRange password="CADF" sqref="M138 H138" name="Yield_1_1_2"/>
    <protectedRange password="CADF" sqref="I138 D138" name="Fund Name_1_1_1"/>
    <protectedRange password="CADF" sqref="K138:L138 F138:G138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  <protectedRange password="CADF" sqref="I51 D51" name="Yield_2_1_2_4"/>
    <protectedRange password="CADF" sqref="K76 F76" name="BidOffer Prices_2_1_1_1_1_1_1_1"/>
    <protectedRange password="CADF" sqref="L76 G76" name="BidOffer Prices_2_1_1_1_1_1_1_1_1"/>
  </protectedRanges>
  <mergeCells count="42">
    <mergeCell ref="A148:P148"/>
    <mergeCell ref="A141:P141"/>
    <mergeCell ref="A116:P116"/>
    <mergeCell ref="A109:P109"/>
    <mergeCell ref="A146:P146"/>
    <mergeCell ref="A140:P140"/>
    <mergeCell ref="U114:U116"/>
    <mergeCell ref="T70:T83"/>
    <mergeCell ref="R117:R118"/>
    <mergeCell ref="N170:P170"/>
    <mergeCell ref="A169:P169"/>
    <mergeCell ref="N163:P163"/>
    <mergeCell ref="A162:P162"/>
    <mergeCell ref="A152:P152"/>
    <mergeCell ref="A151:P151"/>
    <mergeCell ref="A161:P161"/>
    <mergeCell ref="A168:P168"/>
    <mergeCell ref="A86:P86"/>
    <mergeCell ref="A97:P97"/>
    <mergeCell ref="A108:P108"/>
    <mergeCell ref="A115:P115"/>
    <mergeCell ref="A147:P147"/>
    <mergeCell ref="T30:U30"/>
    <mergeCell ref="T31:U31"/>
    <mergeCell ref="T29:U29"/>
    <mergeCell ref="T34:U34"/>
    <mergeCell ref="S39:S40"/>
    <mergeCell ref="A98:P98"/>
    <mergeCell ref="A88:P88"/>
    <mergeCell ref="A87:P87"/>
    <mergeCell ref="S69:T69"/>
    <mergeCell ref="S99:S100"/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7" max="16383" man="1"/>
    <brk id="96" max="16383" man="1"/>
    <brk id="1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3" t="s">
        <v>0</v>
      </c>
      <c r="F7" s="125">
        <f>'NAV Trend'!J2</f>
        <v>16084364796.91</v>
      </c>
      <c r="G7" s="126"/>
    </row>
    <row r="8" spans="1:7">
      <c r="E8" s="223" t="s">
        <v>49</v>
      </c>
      <c r="F8" s="125">
        <f>'NAV Trend'!J3</f>
        <v>560569590192.58362</v>
      </c>
      <c r="G8" s="126"/>
    </row>
    <row r="9" spans="1:7">
      <c r="A9" s="126"/>
      <c r="B9" s="126"/>
      <c r="E9" s="223" t="s">
        <v>215</v>
      </c>
      <c r="F9" s="125">
        <f>'NAV Trend'!J4</f>
        <v>401656430180.65002</v>
      </c>
      <c r="G9" s="126"/>
    </row>
    <row r="10" spans="1:7">
      <c r="A10" s="416"/>
      <c r="B10" s="416"/>
      <c r="E10" s="223" t="s">
        <v>217</v>
      </c>
      <c r="F10" s="125">
        <f>'NAV Trend'!J5</f>
        <v>292530418732.27576</v>
      </c>
      <c r="G10" s="126"/>
    </row>
    <row r="11" spans="1:7">
      <c r="A11" s="119"/>
      <c r="B11" s="119"/>
      <c r="E11" s="223" t="s">
        <v>239</v>
      </c>
      <c r="F11" s="125">
        <f>'NAV Trend'!J6</f>
        <v>45545162423.899994</v>
      </c>
      <c r="G11" s="126"/>
    </row>
    <row r="12" spans="1:7">
      <c r="A12" s="120"/>
      <c r="B12" s="121"/>
      <c r="E12" s="223" t="s">
        <v>68</v>
      </c>
      <c r="F12" s="125">
        <f>'NAV Trend'!J7</f>
        <v>30940700501.965412</v>
      </c>
      <c r="G12" s="126"/>
    </row>
    <row r="13" spans="1:7">
      <c r="A13" s="120"/>
      <c r="B13" s="121"/>
      <c r="E13" s="223" t="s">
        <v>74</v>
      </c>
      <c r="F13" s="125">
        <f>'NAV Trend'!J8</f>
        <v>2915757687.5799999</v>
      </c>
      <c r="G13" s="126"/>
    </row>
    <row r="14" spans="1:7">
      <c r="A14" s="120"/>
      <c r="B14" s="121"/>
      <c r="E14" s="223" t="s">
        <v>231</v>
      </c>
      <c r="F14" s="224">
        <f>'NAV Trend'!J9</f>
        <v>19051145897.050003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17" t="s">
        <v>282</v>
      </c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G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3" t="s">
        <v>72</v>
      </c>
      <c r="C1" s="104">
        <v>44722</v>
      </c>
      <c r="D1" s="104">
        <v>44729</v>
      </c>
      <c r="E1" s="104">
        <v>44736</v>
      </c>
      <c r="F1" s="104">
        <v>44743</v>
      </c>
      <c r="G1" s="104">
        <v>44750</v>
      </c>
      <c r="H1" s="104">
        <v>44757</v>
      </c>
      <c r="I1" s="104">
        <v>44764</v>
      </c>
      <c r="J1" s="104">
        <v>44771</v>
      </c>
      <c r="K1" s="104">
        <v>44778</v>
      </c>
      <c r="L1" s="375"/>
    </row>
    <row r="2" spans="2:24" s="134" customFormat="1">
      <c r="B2" s="105" t="s">
        <v>0</v>
      </c>
      <c r="C2" s="106">
        <v>16908384721.479996</v>
      </c>
      <c r="D2" s="106">
        <v>16789893632.119999</v>
      </c>
      <c r="E2" s="106">
        <v>16679688294.980003</v>
      </c>
      <c r="F2" s="106">
        <v>16730720209.260601</v>
      </c>
      <c r="G2" s="106">
        <v>16727141116.67815</v>
      </c>
      <c r="H2" s="106">
        <v>16644357010.510269</v>
      </c>
      <c r="I2" s="106">
        <v>16484896751.819998</v>
      </c>
      <c r="J2" s="106">
        <v>16084364796.91</v>
      </c>
      <c r="K2" s="106">
        <v>16283623731.59</v>
      </c>
    </row>
    <row r="3" spans="2:24" s="134" customFormat="1">
      <c r="B3" s="105" t="s">
        <v>49</v>
      </c>
      <c r="C3" s="108">
        <v>601252172081.96912</v>
      </c>
      <c r="D3" s="108">
        <v>595557060480.97021</v>
      </c>
      <c r="E3" s="108">
        <v>586959413118.53455</v>
      </c>
      <c r="F3" s="108">
        <v>586772299944.53882</v>
      </c>
      <c r="G3" s="108">
        <v>579071693976.47729</v>
      </c>
      <c r="H3" s="108">
        <v>574457274222.39368</v>
      </c>
      <c r="I3" s="108">
        <v>569934985173.19617</v>
      </c>
      <c r="J3" s="108">
        <v>560569590192.58362</v>
      </c>
      <c r="K3" s="108">
        <v>551230671335.81995</v>
      </c>
    </row>
    <row r="4" spans="2:24" s="134" customFormat="1">
      <c r="B4" s="105" t="s">
        <v>215</v>
      </c>
      <c r="C4" s="106">
        <v>412398367881.5</v>
      </c>
      <c r="D4" s="106">
        <v>419645385579.06</v>
      </c>
      <c r="E4" s="106">
        <v>417302626522.15002</v>
      </c>
      <c r="F4" s="106">
        <v>406450019940.09003</v>
      </c>
      <c r="G4" s="106">
        <v>409191848531.33008</v>
      </c>
      <c r="H4" s="106">
        <v>407293748070.25989</v>
      </c>
      <c r="I4" s="106">
        <v>404990211138.24017</v>
      </c>
      <c r="J4" s="106">
        <v>401656430180.65002</v>
      </c>
      <c r="K4" s="106">
        <v>398531410563.27002</v>
      </c>
    </row>
    <row r="5" spans="2:24" s="134" customFormat="1">
      <c r="B5" s="105" t="s">
        <v>217</v>
      </c>
      <c r="C5" s="108">
        <v>279412771456.53168</v>
      </c>
      <c r="D5" s="108">
        <v>279589388098.77533</v>
      </c>
      <c r="E5" s="108">
        <v>279911341896.60498</v>
      </c>
      <c r="F5" s="108">
        <v>289741777394.96783</v>
      </c>
      <c r="G5" s="108">
        <v>291294252763.33899</v>
      </c>
      <c r="H5" s="108">
        <v>295362285727.43726</v>
      </c>
      <c r="I5" s="108">
        <v>295393927748.16467</v>
      </c>
      <c r="J5" s="108">
        <v>292530418732.27576</v>
      </c>
      <c r="K5" s="108">
        <v>296522572723.57489</v>
      </c>
    </row>
    <row r="6" spans="2:24" s="134" customFormat="1">
      <c r="B6" s="105" t="s">
        <v>240</v>
      </c>
      <c r="C6" s="106">
        <v>45364029302.449997</v>
      </c>
      <c r="D6" s="106">
        <v>45365286267.028</v>
      </c>
      <c r="E6" s="106">
        <v>45369481875.959999</v>
      </c>
      <c r="F6" s="106">
        <v>45466121584.910004</v>
      </c>
      <c r="G6" s="106">
        <v>45495701782.290001</v>
      </c>
      <c r="H6" s="106">
        <v>45509389435.75</v>
      </c>
      <c r="I6" s="106">
        <v>45548053984.419998</v>
      </c>
      <c r="J6" s="106">
        <v>45545162423.899994</v>
      </c>
      <c r="K6" s="106">
        <v>45678654848.360001</v>
      </c>
    </row>
    <row r="7" spans="2:24" s="134" customFormat="1">
      <c r="B7" s="105" t="s">
        <v>253</v>
      </c>
      <c r="C7" s="107">
        <v>31434391641.343563</v>
      </c>
      <c r="D7" s="107">
        <v>31180488381.049999</v>
      </c>
      <c r="E7" s="107">
        <v>31195242304.963715</v>
      </c>
      <c r="F7" s="107">
        <v>30966196375.378197</v>
      </c>
      <c r="G7" s="107">
        <v>30912340456.637451</v>
      </c>
      <c r="H7" s="107">
        <v>30731548032.112244</v>
      </c>
      <c r="I7" s="107">
        <v>30660052006.312881</v>
      </c>
      <c r="J7" s="107">
        <v>30940700501.965412</v>
      </c>
      <c r="K7" s="107">
        <v>30472557519.299999</v>
      </c>
    </row>
    <row r="8" spans="2:24" s="336" customFormat="1">
      <c r="B8" s="105" t="s">
        <v>74</v>
      </c>
      <c r="C8" s="106">
        <v>2977554914.6500001</v>
      </c>
      <c r="D8" s="106">
        <v>2937105885.2600002</v>
      </c>
      <c r="E8" s="106">
        <v>2939002444.4700003</v>
      </c>
      <c r="F8" s="106">
        <v>2952957786.0099998</v>
      </c>
      <c r="G8" s="106">
        <v>2962032885.77</v>
      </c>
      <c r="H8" s="106">
        <v>2958693174.3899999</v>
      </c>
      <c r="I8" s="106">
        <v>2958018027.5499997</v>
      </c>
      <c r="J8" s="106">
        <v>2915757687.5799999</v>
      </c>
      <c r="K8" s="106">
        <v>2971286714.0200005</v>
      </c>
    </row>
    <row r="9" spans="2:24">
      <c r="B9" s="105" t="s">
        <v>231</v>
      </c>
      <c r="C9" s="341">
        <v>18801608490.450001</v>
      </c>
      <c r="D9" s="341">
        <v>18873953983.870003</v>
      </c>
      <c r="E9" s="341">
        <v>18899338421.490002</v>
      </c>
      <c r="F9" s="341">
        <v>18918152351.829998</v>
      </c>
      <c r="G9" s="341">
        <v>19032302764.310001</v>
      </c>
      <c r="H9" s="341">
        <v>18831698938.240002</v>
      </c>
      <c r="I9" s="341">
        <v>18835561545.599998</v>
      </c>
      <c r="J9" s="341">
        <v>19051145897.050003</v>
      </c>
      <c r="K9" s="341">
        <v>19597069149.200001</v>
      </c>
    </row>
    <row r="10" spans="2:24" s="2" customFormat="1">
      <c r="B10" s="109" t="s">
        <v>1</v>
      </c>
      <c r="C10" s="110">
        <f t="shared" ref="C10:I10" si="0">SUM(C2:C9)</f>
        <v>1408549280490.374</v>
      </c>
      <c r="D10" s="110">
        <f t="shared" si="0"/>
        <v>1409938562308.1338</v>
      </c>
      <c r="E10" s="110">
        <f t="shared" si="0"/>
        <v>1399256134879.1531</v>
      </c>
      <c r="F10" s="110">
        <f t="shared" si="0"/>
        <v>1397998245586.9854</v>
      </c>
      <c r="G10" s="110">
        <f t="shared" si="0"/>
        <v>1394687314276.832</v>
      </c>
      <c r="H10" s="110">
        <f t="shared" si="0"/>
        <v>1391788994611.0933</v>
      </c>
      <c r="I10" s="110">
        <f t="shared" si="0"/>
        <v>1384805706375.304</v>
      </c>
      <c r="J10" s="110">
        <f t="shared" ref="J10:K10" si="1">SUM(J2:J9)</f>
        <v>1369293570412.9148</v>
      </c>
      <c r="K10" s="110">
        <f t="shared" si="1"/>
        <v>1361287846585.135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2">(C10+D10)/2</f>
        <v>1409243921399.2539</v>
      </c>
      <c r="E12" s="98">
        <f t="shared" si="2"/>
        <v>1404597348593.6436</v>
      </c>
      <c r="F12" s="98">
        <f t="shared" si="2"/>
        <v>1398627190233.0693</v>
      </c>
      <c r="G12" s="98">
        <f t="shared" si="2"/>
        <v>1396342779931.9087</v>
      </c>
      <c r="H12" s="98">
        <f>(G10+H10)/2</f>
        <v>1393238154443.9626</v>
      </c>
      <c r="I12" s="98">
        <f t="shared" si="2"/>
        <v>1388297350493.1987</v>
      </c>
      <c r="J12" s="98">
        <f t="shared" si="2"/>
        <v>1377049638394.1094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40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9"/>
  <sheetViews>
    <sheetView zoomScaleNormal="100" workbookViewId="0">
      <pane xSplit="1" ySplit="8" topLeftCell="AC9" activePane="bottomRight" state="frozen"/>
      <selection pane="topRight" activeCell="E1" sqref="E1"/>
      <selection pane="bottomLeft" activeCell="A8" sqref="A8"/>
      <selection pane="bottomRight" activeCell="AO178" sqref="AO178:AO179"/>
    </sheetView>
  </sheetViews>
  <sheetFormatPr defaultColWidth="8.85546875" defaultRowHeight="15"/>
  <cols>
    <col min="1" max="1" width="37.140625" customWidth="1"/>
    <col min="2" max="2" width="18.140625" style="342" customWidth="1"/>
    <col min="3" max="3" width="9.28515625" style="342" customWidth="1"/>
    <col min="4" max="4" width="19.42578125" style="342" customWidth="1"/>
    <col min="5" max="7" width="9.28515625" style="342" customWidth="1"/>
    <col min="8" max="8" width="18.85546875" style="342" customWidth="1"/>
    <col min="9" max="11" width="9.28515625" style="342" customWidth="1"/>
    <col min="12" max="12" width="17.85546875" style="342" customWidth="1"/>
    <col min="13" max="15" width="9.28515625" style="342" customWidth="1"/>
    <col min="16" max="16" width="17.42578125" style="342" customWidth="1"/>
    <col min="17" max="19" width="9.28515625" style="342" customWidth="1"/>
    <col min="20" max="20" width="18.140625" style="368" customWidth="1"/>
    <col min="21" max="23" width="9.28515625" style="368" customWidth="1"/>
    <col min="24" max="24" width="18.42578125" style="368" customWidth="1"/>
    <col min="25" max="27" width="9.28515625" style="368" customWidth="1"/>
    <col min="28" max="28" width="19" style="368" customWidth="1"/>
    <col min="29" max="31" width="9.28515625" style="368" customWidth="1"/>
    <col min="32" max="32" width="19.85546875" style="368" customWidth="1"/>
    <col min="33" max="35" width="9.28515625" style="368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418" t="s">
        <v>79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  <c r="AM1" s="419"/>
      <c r="AN1" s="419"/>
      <c r="AO1" s="420"/>
    </row>
    <row r="2" spans="1:49" ht="30.75" customHeight="1">
      <c r="A2" s="229"/>
      <c r="B2" s="421" t="s">
        <v>264</v>
      </c>
      <c r="C2" s="421"/>
      <c r="D2" s="421" t="s">
        <v>265</v>
      </c>
      <c r="E2" s="421"/>
      <c r="F2" s="421" t="s">
        <v>70</v>
      </c>
      <c r="G2" s="421"/>
      <c r="H2" s="421" t="s">
        <v>266</v>
      </c>
      <c r="I2" s="421"/>
      <c r="J2" s="421" t="s">
        <v>70</v>
      </c>
      <c r="K2" s="421"/>
      <c r="L2" s="421" t="s">
        <v>269</v>
      </c>
      <c r="M2" s="421"/>
      <c r="N2" s="421" t="s">
        <v>70</v>
      </c>
      <c r="O2" s="421"/>
      <c r="P2" s="421" t="s">
        <v>270</v>
      </c>
      <c r="Q2" s="421"/>
      <c r="R2" s="421" t="s">
        <v>70</v>
      </c>
      <c r="S2" s="421"/>
      <c r="T2" s="421" t="s">
        <v>272</v>
      </c>
      <c r="U2" s="421"/>
      <c r="V2" s="421" t="s">
        <v>70</v>
      </c>
      <c r="W2" s="421"/>
      <c r="X2" s="421" t="s">
        <v>273</v>
      </c>
      <c r="Y2" s="421"/>
      <c r="Z2" s="421" t="s">
        <v>70</v>
      </c>
      <c r="AA2" s="421"/>
      <c r="AB2" s="421" t="s">
        <v>275</v>
      </c>
      <c r="AC2" s="421"/>
      <c r="AD2" s="421" t="s">
        <v>70</v>
      </c>
      <c r="AE2" s="421"/>
      <c r="AF2" s="421" t="s">
        <v>281</v>
      </c>
      <c r="AG2" s="421"/>
      <c r="AH2" s="421" t="s">
        <v>70</v>
      </c>
      <c r="AI2" s="421"/>
      <c r="AJ2" s="421" t="s">
        <v>87</v>
      </c>
      <c r="AK2" s="421"/>
      <c r="AL2" s="421" t="s">
        <v>88</v>
      </c>
      <c r="AM2" s="421"/>
      <c r="AN2" s="421" t="s">
        <v>78</v>
      </c>
      <c r="AO2" s="422"/>
      <c r="AP2" s="17"/>
      <c r="AQ2" s="423" t="s">
        <v>92</v>
      </c>
      <c r="AR2" s="424"/>
      <c r="AS2" s="17"/>
      <c r="AT2" s="17"/>
    </row>
    <row r="3" spans="1:49" ht="14.25" customHeight="1">
      <c r="A3" s="230" t="s">
        <v>3</v>
      </c>
      <c r="B3" s="218" t="s">
        <v>66</v>
      </c>
      <c r="C3" s="219" t="s">
        <v>4</v>
      </c>
      <c r="D3" s="218" t="s">
        <v>66</v>
      </c>
      <c r="E3" s="219" t="s">
        <v>4</v>
      </c>
      <c r="F3" s="225" t="s">
        <v>66</v>
      </c>
      <c r="G3" s="226" t="s">
        <v>4</v>
      </c>
      <c r="H3" s="218" t="s">
        <v>66</v>
      </c>
      <c r="I3" s="219" t="s">
        <v>4</v>
      </c>
      <c r="J3" s="225" t="s">
        <v>66</v>
      </c>
      <c r="K3" s="226" t="s">
        <v>4</v>
      </c>
      <c r="L3" s="218" t="s">
        <v>66</v>
      </c>
      <c r="M3" s="219" t="s">
        <v>4</v>
      </c>
      <c r="N3" s="225" t="s">
        <v>66</v>
      </c>
      <c r="O3" s="226" t="s">
        <v>4</v>
      </c>
      <c r="P3" s="218" t="s">
        <v>66</v>
      </c>
      <c r="Q3" s="219" t="s">
        <v>4</v>
      </c>
      <c r="R3" s="225" t="s">
        <v>66</v>
      </c>
      <c r="S3" s="226" t="s">
        <v>4</v>
      </c>
      <c r="T3" s="218" t="s">
        <v>66</v>
      </c>
      <c r="U3" s="219" t="s">
        <v>4</v>
      </c>
      <c r="V3" s="225" t="s">
        <v>66</v>
      </c>
      <c r="W3" s="226" t="s">
        <v>4</v>
      </c>
      <c r="X3" s="218" t="s">
        <v>66</v>
      </c>
      <c r="Y3" s="219" t="s">
        <v>4</v>
      </c>
      <c r="Z3" s="225" t="s">
        <v>66</v>
      </c>
      <c r="AA3" s="226" t="s">
        <v>4</v>
      </c>
      <c r="AB3" s="218" t="s">
        <v>66</v>
      </c>
      <c r="AC3" s="219" t="s">
        <v>4</v>
      </c>
      <c r="AD3" s="225" t="s">
        <v>66</v>
      </c>
      <c r="AE3" s="226" t="s">
        <v>4</v>
      </c>
      <c r="AF3" s="218" t="s">
        <v>66</v>
      </c>
      <c r="AG3" s="219" t="s">
        <v>4</v>
      </c>
      <c r="AH3" s="225" t="s">
        <v>66</v>
      </c>
      <c r="AI3" s="226" t="s">
        <v>4</v>
      </c>
      <c r="AJ3" s="225" t="s">
        <v>66</v>
      </c>
      <c r="AK3" s="226" t="s">
        <v>4</v>
      </c>
      <c r="AL3" s="225" t="s">
        <v>66</v>
      </c>
      <c r="AM3" s="226" t="s">
        <v>4</v>
      </c>
      <c r="AN3" s="225" t="s">
        <v>66</v>
      </c>
      <c r="AO3" s="227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1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2" t="s">
        <v>7</v>
      </c>
      <c r="B5" s="80">
        <v>7599797411.4799995</v>
      </c>
      <c r="C5" s="71">
        <v>12692.17</v>
      </c>
      <c r="D5" s="80">
        <v>7546639033.6499996</v>
      </c>
      <c r="E5" s="71">
        <v>12599.98</v>
      </c>
      <c r="F5" s="26">
        <f t="shared" ref="F5:F19" si="0">((D5-B5)/B5)</f>
        <v>-6.9947098523574667E-3</v>
      </c>
      <c r="G5" s="26">
        <f t="shared" ref="G5:G19" si="1">((E5-C5)/C5)</f>
        <v>-7.2635333437860118E-3</v>
      </c>
      <c r="H5" s="80">
        <v>7471878615.6599998</v>
      </c>
      <c r="I5" s="71">
        <v>12506.25</v>
      </c>
      <c r="J5" s="26">
        <f t="shared" ref="J5:J19" si="2">((H5-D5)/D5)</f>
        <v>-9.906452085047087E-3</v>
      </c>
      <c r="K5" s="26">
        <f t="shared" ref="K5:K19" si="3">((I5-E5)/E5)</f>
        <v>-7.4389006966677383E-3</v>
      </c>
      <c r="L5" s="80">
        <v>7542367133.4399996</v>
      </c>
      <c r="M5" s="71">
        <v>12628.2</v>
      </c>
      <c r="N5" s="26">
        <f t="shared" ref="N5:N19" si="4">((L5-H5)/H5)</f>
        <v>9.4338413946213982E-3</v>
      </c>
      <c r="O5" s="26">
        <f t="shared" ref="O5:O19" si="5">((M5-I5)/I5)</f>
        <v>9.7511244377811671E-3</v>
      </c>
      <c r="P5" s="80">
        <v>7510096590.7700005</v>
      </c>
      <c r="Q5" s="71">
        <v>12578.49</v>
      </c>
      <c r="R5" s="26">
        <f t="shared" ref="R5:R19" si="6">((P5-L5)/L5)</f>
        <v>-4.2785695921541342E-3</v>
      </c>
      <c r="S5" s="26">
        <f t="shared" ref="S5:S19" si="7">((Q5-M5)/M5)</f>
        <v>-3.9364279944886001E-3</v>
      </c>
      <c r="T5" s="80">
        <v>7476585822.79</v>
      </c>
      <c r="U5" s="71">
        <v>12517.93</v>
      </c>
      <c r="V5" s="26">
        <f t="shared" ref="V5:V19" si="8">((T5-P5)/P5)</f>
        <v>-4.462095470407882E-3</v>
      </c>
      <c r="W5" s="26">
        <f t="shared" ref="W5:W19" si="9">((U5-Q5)/Q5)</f>
        <v>-4.8145683623391595E-3</v>
      </c>
      <c r="X5" s="80">
        <v>7388720656.5200005</v>
      </c>
      <c r="Y5" s="71">
        <v>12390.14</v>
      </c>
      <c r="Z5" s="26">
        <f t="shared" ref="Z5:Z19" si="10">((X5-T5)/T5)</f>
        <v>-1.1752044095069494E-2</v>
      </c>
      <c r="AA5" s="26">
        <f t="shared" ref="AA5:AA19" si="11">((Y5-U5)/U5)</f>
        <v>-1.020855684606008E-2</v>
      </c>
      <c r="AB5" s="80">
        <v>7214018642.5500002</v>
      </c>
      <c r="AC5" s="71">
        <v>12118.78</v>
      </c>
      <c r="AD5" s="26">
        <f t="shared" ref="AD5:AD19" si="12">((AB5-X5)/X5)</f>
        <v>-2.3644419932947205E-2</v>
      </c>
      <c r="AE5" s="26">
        <f t="shared" ref="AE5:AE19" si="13">((AC5-Y5)/Y5)</f>
        <v>-2.1901286022595289E-2</v>
      </c>
      <c r="AF5" s="80">
        <v>7233402892.6700001</v>
      </c>
      <c r="AG5" s="71">
        <v>12118.78</v>
      </c>
      <c r="AH5" s="26">
        <f t="shared" ref="AH5:AH19" si="14">((AF5-AB5)/AB5)</f>
        <v>2.6870252324643247E-3</v>
      </c>
      <c r="AI5" s="26">
        <f t="shared" ref="AI5:AI19" si="15">((AG5-AC5)/AC5)</f>
        <v>0</v>
      </c>
      <c r="AJ5" s="27">
        <f>AVERAGE(F5,J5,N5,R5,V5,Z5,AD5,AH5)</f>
        <v>-6.114678050112194E-3</v>
      </c>
      <c r="AK5" s="27">
        <f>AVERAGE(G5,K5,O5,S5,W5,AA5,AE5,AI5)</f>
        <v>-5.7265186035194635E-3</v>
      </c>
      <c r="AL5" s="28">
        <f>((AF5-D5)/D5)</f>
        <v>-4.1506707765310999E-2</v>
      </c>
      <c r="AM5" s="28">
        <f>((AG5-E5)/E5)</f>
        <v>-3.8190536810375805E-2</v>
      </c>
      <c r="AN5" s="29">
        <f>STDEV(F5,J5,N5,R5,V5,Z5,AD5,AH5)</f>
        <v>9.8528640778675625E-3</v>
      </c>
      <c r="AO5" s="87">
        <f>STDEV(G5,K5,O5,S5,W5,AA5,AE5,AI5)</f>
        <v>8.9713270373278711E-3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2" t="s">
        <v>50</v>
      </c>
      <c r="B6" s="80">
        <v>992420369.33000004</v>
      </c>
      <c r="C6" s="71">
        <v>2.02</v>
      </c>
      <c r="D6" s="80">
        <v>975796543.62</v>
      </c>
      <c r="E6" s="71">
        <v>1.99</v>
      </c>
      <c r="F6" s="26">
        <f t="shared" si="0"/>
        <v>-1.6750790515538357E-2</v>
      </c>
      <c r="G6" s="26">
        <f t="shared" si="1"/>
        <v>-1.4851485148514865E-2</v>
      </c>
      <c r="H6" s="80">
        <v>971485201.76999998</v>
      </c>
      <c r="I6" s="71">
        <v>1.98</v>
      </c>
      <c r="J6" s="26">
        <f t="shared" si="2"/>
        <v>-4.4182794847846584E-3</v>
      </c>
      <c r="K6" s="26">
        <f t="shared" si="3"/>
        <v>-5.0251256281407079E-3</v>
      </c>
      <c r="L6" s="80">
        <v>980127711.13</v>
      </c>
      <c r="M6" s="71">
        <v>2</v>
      </c>
      <c r="N6" s="26">
        <f t="shared" si="4"/>
        <v>8.8961822004635493E-3</v>
      </c>
      <c r="O6" s="26">
        <f t="shared" si="5"/>
        <v>1.0101010101010111E-2</v>
      </c>
      <c r="P6" s="80">
        <v>979017301.52999997</v>
      </c>
      <c r="Q6" s="71">
        <v>1.99</v>
      </c>
      <c r="R6" s="26">
        <f t="shared" si="6"/>
        <v>-1.1329233806886456E-3</v>
      </c>
      <c r="S6" s="26">
        <f t="shared" si="7"/>
        <v>-5.0000000000000044E-3</v>
      </c>
      <c r="T6" s="80">
        <v>979735331.47000003</v>
      </c>
      <c r="U6" s="71">
        <v>2</v>
      </c>
      <c r="V6" s="26">
        <f t="shared" si="8"/>
        <v>7.3341905079504321E-4</v>
      </c>
      <c r="W6" s="26">
        <f t="shared" si="9"/>
        <v>5.0251256281407079E-3</v>
      </c>
      <c r="X6" s="80">
        <v>971229758.52999997</v>
      </c>
      <c r="Y6" s="71">
        <v>1.98</v>
      </c>
      <c r="Z6" s="26">
        <f t="shared" si="10"/>
        <v>-8.6815006734913304E-3</v>
      </c>
      <c r="AA6" s="26">
        <f t="shared" si="11"/>
        <v>-1.0000000000000009E-2</v>
      </c>
      <c r="AB6" s="80">
        <v>952763498.99000001</v>
      </c>
      <c r="AC6" s="71">
        <v>1.94</v>
      </c>
      <c r="AD6" s="26">
        <f t="shared" si="12"/>
        <v>-1.9013276084074562E-2</v>
      </c>
      <c r="AE6" s="26">
        <f t="shared" si="13"/>
        <v>-2.0202020202020221E-2</v>
      </c>
      <c r="AF6" s="80">
        <v>955013713.33000004</v>
      </c>
      <c r="AG6" s="71">
        <v>1.94</v>
      </c>
      <c r="AH6" s="26">
        <f t="shared" si="14"/>
        <v>2.3617763929720519E-3</v>
      </c>
      <c r="AI6" s="26">
        <f t="shared" si="15"/>
        <v>0</v>
      </c>
      <c r="AJ6" s="27">
        <f t="shared" ref="AJ6:AJ69" si="16">AVERAGE(F6,J6,N6,R6,V6,Z6,AD6,AH6)</f>
        <v>-4.7506740617933637E-3</v>
      </c>
      <c r="AK6" s="27">
        <f t="shared" ref="AK6:AK69" si="17">AVERAGE(G6,K6,O6,S6,W6,AA6,AE6,AI6)</f>
        <v>-4.9940619061906236E-3</v>
      </c>
      <c r="AL6" s="28">
        <f t="shared" ref="AL6:AL69" si="18">((AF6-D6)/D6)</f>
        <v>-2.1298323329676933E-2</v>
      </c>
      <c r="AM6" s="28">
        <f t="shared" ref="AM6:AM69" si="19">((AG6-E6)/E6)</f>
        <v>-2.512562814070354E-2</v>
      </c>
      <c r="AN6" s="29">
        <f t="shared" ref="AN6:AN69" si="20">STDEV(F6,J6,N6,R6,V6,Z6,AD6,AH6)</f>
        <v>9.5840159337442481E-3</v>
      </c>
      <c r="AO6" s="87">
        <f t="shared" ref="AO6:AO69" si="21">STDEV(G6,K6,O6,S6,W6,AA6,AE6,AI6)</f>
        <v>1.0047723103799457E-2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2" t="s">
        <v>12</v>
      </c>
      <c r="B7" s="80">
        <v>261759598.96000001</v>
      </c>
      <c r="C7" s="71">
        <v>134.78</v>
      </c>
      <c r="D7" s="80">
        <v>255948804.69999999</v>
      </c>
      <c r="E7" s="71">
        <v>131.44999999999999</v>
      </c>
      <c r="F7" s="26">
        <f t="shared" si="0"/>
        <v>-2.2198972962546366E-2</v>
      </c>
      <c r="G7" s="26">
        <f t="shared" si="1"/>
        <v>-2.4706929811544834E-2</v>
      </c>
      <c r="H7" s="80">
        <v>254538531.13</v>
      </c>
      <c r="I7" s="71">
        <v>130.72</v>
      </c>
      <c r="J7" s="26">
        <f t="shared" si="2"/>
        <v>-5.5099830282582789E-3</v>
      </c>
      <c r="K7" s="26">
        <f t="shared" si="3"/>
        <v>-5.553442373525978E-3</v>
      </c>
      <c r="L7" s="80">
        <v>253253154.66</v>
      </c>
      <c r="M7" s="71">
        <v>130.07</v>
      </c>
      <c r="N7" s="26">
        <f t="shared" si="4"/>
        <v>-5.0498306260104917E-3</v>
      </c>
      <c r="O7" s="26">
        <f t="shared" si="5"/>
        <v>-4.9724602203182807E-3</v>
      </c>
      <c r="P7" s="80">
        <v>253363780.03999999</v>
      </c>
      <c r="Q7" s="71">
        <v>129.49</v>
      </c>
      <c r="R7" s="26">
        <f t="shared" si="6"/>
        <v>4.3681738199278559E-4</v>
      </c>
      <c r="S7" s="26">
        <f t="shared" si="7"/>
        <v>-4.4591373875604223E-3</v>
      </c>
      <c r="T7" s="80">
        <v>251664222.59999999</v>
      </c>
      <c r="U7" s="71">
        <v>128.61000000000001</v>
      </c>
      <c r="V7" s="26">
        <f t="shared" si="8"/>
        <v>-6.7079731749016321E-3</v>
      </c>
      <c r="W7" s="26">
        <f t="shared" si="9"/>
        <v>-6.7958915746389329E-3</v>
      </c>
      <c r="X7" s="80">
        <v>251567883.53</v>
      </c>
      <c r="Y7" s="71">
        <v>128.57</v>
      </c>
      <c r="Z7" s="26">
        <f t="shared" si="10"/>
        <v>-3.8280796930406766E-4</v>
      </c>
      <c r="AA7" s="26">
        <f t="shared" si="11"/>
        <v>-3.1101780576953938E-4</v>
      </c>
      <c r="AB7" s="80">
        <v>252262378.81999999</v>
      </c>
      <c r="AC7" s="71">
        <v>129.1</v>
      </c>
      <c r="AD7" s="26">
        <f t="shared" si="12"/>
        <v>2.7606675393330627E-3</v>
      </c>
      <c r="AE7" s="26">
        <f t="shared" si="13"/>
        <v>4.122268025200289E-3</v>
      </c>
      <c r="AF7" s="80">
        <v>258833074.91</v>
      </c>
      <c r="AG7" s="71">
        <v>129.1</v>
      </c>
      <c r="AH7" s="26">
        <f t="shared" si="14"/>
        <v>2.6047070993049173E-2</v>
      </c>
      <c r="AI7" s="26">
        <f t="shared" si="15"/>
        <v>0</v>
      </c>
      <c r="AJ7" s="27">
        <f t="shared" si="16"/>
        <v>-1.3256264808307271E-3</v>
      </c>
      <c r="AK7" s="27">
        <f t="shared" si="17"/>
        <v>-5.3345763935197122E-3</v>
      </c>
      <c r="AL7" s="28">
        <f t="shared" si="18"/>
        <v>1.1268934087739494E-2</v>
      </c>
      <c r="AM7" s="28">
        <f t="shared" si="19"/>
        <v>-1.7877519969570137E-2</v>
      </c>
      <c r="AN7" s="29">
        <f t="shared" si="20"/>
        <v>1.3448325793001465E-2</v>
      </c>
      <c r="AO7" s="87">
        <f t="shared" si="21"/>
        <v>8.6312943529215178E-3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2" t="s">
        <v>14</v>
      </c>
      <c r="B8" s="80">
        <v>736122626.78999996</v>
      </c>
      <c r="C8" s="71">
        <v>20.84</v>
      </c>
      <c r="D8" s="80">
        <v>733537396.07000005</v>
      </c>
      <c r="E8" s="71">
        <v>20.22</v>
      </c>
      <c r="F8" s="26">
        <f t="shared" si="0"/>
        <v>-3.5119566033084602E-3</v>
      </c>
      <c r="G8" s="26">
        <f t="shared" si="1"/>
        <v>-2.9750479846449185E-2</v>
      </c>
      <c r="H8" s="80">
        <v>737485888.75999999</v>
      </c>
      <c r="I8" s="71">
        <v>20.329999999999998</v>
      </c>
      <c r="J8" s="26">
        <f t="shared" si="2"/>
        <v>5.3828103531658811E-3</v>
      </c>
      <c r="K8" s="26">
        <f t="shared" si="3"/>
        <v>5.4401582591493292E-3</v>
      </c>
      <c r="L8" s="80">
        <v>736423974.61000001</v>
      </c>
      <c r="M8" s="71">
        <v>20.3</v>
      </c>
      <c r="N8" s="26">
        <f t="shared" si="4"/>
        <v>-1.4399111443141861E-3</v>
      </c>
      <c r="O8" s="26">
        <f t="shared" si="5"/>
        <v>-1.475651746187781E-3</v>
      </c>
      <c r="P8" s="80">
        <v>733595738.77999997</v>
      </c>
      <c r="Q8" s="71">
        <v>20.32</v>
      </c>
      <c r="R8" s="26">
        <f t="shared" si="6"/>
        <v>-3.8404993964215213E-3</v>
      </c>
      <c r="S8" s="26">
        <f t="shared" si="7"/>
        <v>9.8522167487682618E-4</v>
      </c>
      <c r="T8" s="80">
        <v>735072291.44000006</v>
      </c>
      <c r="U8" s="71">
        <v>20.36</v>
      </c>
      <c r="V8" s="26">
        <f t="shared" si="8"/>
        <v>2.0127606826828817E-3</v>
      </c>
      <c r="W8" s="26">
        <f t="shared" si="9"/>
        <v>1.9685039370078319E-3</v>
      </c>
      <c r="X8" s="80">
        <v>733253320.13</v>
      </c>
      <c r="Y8" s="71">
        <v>20.309999999999999</v>
      </c>
      <c r="Z8" s="26">
        <f t="shared" si="10"/>
        <v>-2.4745475121048482E-3</v>
      </c>
      <c r="AA8" s="26">
        <f t="shared" si="11"/>
        <v>-2.4557956777996421E-3</v>
      </c>
      <c r="AB8" s="80">
        <v>708729283.11000001</v>
      </c>
      <c r="AC8" s="71">
        <v>19.63</v>
      </c>
      <c r="AD8" s="26">
        <f t="shared" si="12"/>
        <v>-3.3445517867756895E-2</v>
      </c>
      <c r="AE8" s="26">
        <f t="shared" si="13"/>
        <v>-3.3481043820777927E-2</v>
      </c>
      <c r="AF8" s="80">
        <v>730821337.09000003</v>
      </c>
      <c r="AG8" s="71">
        <v>19.63</v>
      </c>
      <c r="AH8" s="26">
        <f t="shared" si="14"/>
        <v>3.1171357677020336E-2</v>
      </c>
      <c r="AI8" s="26">
        <f t="shared" si="15"/>
        <v>0</v>
      </c>
      <c r="AJ8" s="27">
        <f t="shared" si="16"/>
        <v>-7.6818797637960177E-4</v>
      </c>
      <c r="AK8" s="27">
        <f t="shared" si="17"/>
        <v>-7.346135902522569E-3</v>
      </c>
      <c r="AL8" s="28">
        <f t="shared" si="18"/>
        <v>-3.7026864540943335E-3</v>
      </c>
      <c r="AM8" s="28">
        <f t="shared" si="19"/>
        <v>-2.9179030662710184E-2</v>
      </c>
      <c r="AN8" s="29">
        <f t="shared" si="20"/>
        <v>1.7541140050461257E-2</v>
      </c>
      <c r="AO8" s="87">
        <f t="shared" si="21"/>
        <v>1.519866120375909E-2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2" t="s">
        <v>18</v>
      </c>
      <c r="B9" s="80">
        <v>428845159.22000003</v>
      </c>
      <c r="C9" s="71">
        <v>203.46950000000001</v>
      </c>
      <c r="D9" s="80">
        <v>419625506.72000003</v>
      </c>
      <c r="E9" s="71">
        <v>194.73</v>
      </c>
      <c r="F9" s="26">
        <f t="shared" si="0"/>
        <v>-2.149879111791551E-2</v>
      </c>
      <c r="G9" s="26">
        <f t="shared" si="1"/>
        <v>-4.2952383526769472E-2</v>
      </c>
      <c r="H9" s="80">
        <v>420469203.04000002</v>
      </c>
      <c r="I9" s="71">
        <v>199.85329999999999</v>
      </c>
      <c r="J9" s="26">
        <f t="shared" si="2"/>
        <v>2.0105935089473935E-3</v>
      </c>
      <c r="K9" s="26">
        <f t="shared" si="3"/>
        <v>2.6309762234889338E-2</v>
      </c>
      <c r="L9" s="80">
        <v>424572900.11000001</v>
      </c>
      <c r="M9" s="71">
        <v>201.85120000000001</v>
      </c>
      <c r="N9" s="26">
        <f t="shared" si="4"/>
        <v>9.7598041433954921E-3</v>
      </c>
      <c r="O9" s="26">
        <f t="shared" si="5"/>
        <v>9.9968326767684874E-3</v>
      </c>
      <c r="P9" s="80">
        <v>417441355.00999999</v>
      </c>
      <c r="Q9" s="71">
        <v>199.32679999999999</v>
      </c>
      <c r="R9" s="26">
        <f t="shared" si="6"/>
        <v>-1.6796986096268403E-2</v>
      </c>
      <c r="S9" s="26">
        <f t="shared" si="7"/>
        <v>-1.2506242221993301E-2</v>
      </c>
      <c r="T9" s="80">
        <v>419239642.60000002</v>
      </c>
      <c r="U9" s="71">
        <v>200.25659999999999</v>
      </c>
      <c r="V9" s="26">
        <f t="shared" si="8"/>
        <v>4.3078807799408246E-3</v>
      </c>
      <c r="W9" s="26">
        <f t="shared" si="9"/>
        <v>4.6647013848614451E-3</v>
      </c>
      <c r="X9" s="80">
        <v>419492495.70999998</v>
      </c>
      <c r="Y9" s="71">
        <v>200.54239999999999</v>
      </c>
      <c r="Z9" s="26">
        <f t="shared" si="10"/>
        <v>6.0312309311169772E-4</v>
      </c>
      <c r="AA9" s="26">
        <f t="shared" si="11"/>
        <v>1.4271689422470707E-3</v>
      </c>
      <c r="AB9" s="80">
        <v>422215386.06999999</v>
      </c>
      <c r="AC9" s="71">
        <v>201.90309999999999</v>
      </c>
      <c r="AD9" s="26">
        <f t="shared" si="12"/>
        <v>6.4909155416271857E-3</v>
      </c>
      <c r="AE9" s="26">
        <f t="shared" si="13"/>
        <v>6.7850988120218393E-3</v>
      </c>
      <c r="AF9" s="80">
        <v>413286092.89999998</v>
      </c>
      <c r="AG9" s="71">
        <v>201.90309999999999</v>
      </c>
      <c r="AH9" s="26">
        <f t="shared" si="14"/>
        <v>-2.1148668344643438E-2</v>
      </c>
      <c r="AI9" s="26">
        <f t="shared" si="15"/>
        <v>0</v>
      </c>
      <c r="AJ9" s="27">
        <f t="shared" si="16"/>
        <v>-4.5340160614755947E-3</v>
      </c>
      <c r="AK9" s="27">
        <f t="shared" si="17"/>
        <v>-7.8438271224682405E-4</v>
      </c>
      <c r="AL9" s="28">
        <f t="shared" si="18"/>
        <v>-1.5107312874167346E-2</v>
      </c>
      <c r="AM9" s="28">
        <f t="shared" si="19"/>
        <v>3.6836132080316365E-2</v>
      </c>
      <c r="AN9" s="29">
        <f t="shared" si="20"/>
        <v>1.302467089279746E-2</v>
      </c>
      <c r="AO9" s="87">
        <f t="shared" si="21"/>
        <v>2.0207372642337216E-2</v>
      </c>
      <c r="AP9" s="33"/>
      <c r="AQ9" s="36"/>
      <c r="AR9" s="37"/>
      <c r="AS9" s="32"/>
      <c r="AT9" s="32"/>
    </row>
    <row r="10" spans="1:49">
      <c r="A10" s="232" t="s">
        <v>84</v>
      </c>
      <c r="B10" s="71">
        <v>1968802688.55</v>
      </c>
      <c r="C10" s="71">
        <v>1.0521</v>
      </c>
      <c r="D10" s="71">
        <v>2010494809.2</v>
      </c>
      <c r="E10" s="71">
        <v>1.0394000000000001</v>
      </c>
      <c r="F10" s="26">
        <f t="shared" si="0"/>
        <v>2.1176383439777732E-2</v>
      </c>
      <c r="G10" s="26">
        <f t="shared" si="1"/>
        <v>-1.2071095903431169E-2</v>
      </c>
      <c r="H10" s="71">
        <v>1984286556.2</v>
      </c>
      <c r="I10" s="78">
        <v>1.038</v>
      </c>
      <c r="J10" s="26">
        <f t="shared" si="2"/>
        <v>-1.3035722788276473E-2</v>
      </c>
      <c r="K10" s="26">
        <f t="shared" si="3"/>
        <v>-1.346930921685653E-3</v>
      </c>
      <c r="L10" s="71">
        <v>1923411948.1500001</v>
      </c>
      <c r="M10" s="78">
        <v>1.0316000000000001</v>
      </c>
      <c r="N10" s="26">
        <f t="shared" si="4"/>
        <v>-3.0678335172807714E-2</v>
      </c>
      <c r="O10" s="26">
        <f t="shared" si="5"/>
        <v>-6.1657032755298279E-3</v>
      </c>
      <c r="P10" s="71">
        <v>1973123401.55</v>
      </c>
      <c r="Q10" s="78">
        <v>1.0306</v>
      </c>
      <c r="R10" s="26">
        <f t="shared" si="6"/>
        <v>2.5845453153087637E-2</v>
      </c>
      <c r="S10" s="26">
        <f t="shared" si="7"/>
        <v>-9.6936797208231086E-4</v>
      </c>
      <c r="T10" s="71">
        <v>1958243740.8</v>
      </c>
      <c r="U10" s="78">
        <v>1.0245</v>
      </c>
      <c r="V10" s="26">
        <f t="shared" si="8"/>
        <v>-7.5411708858711957E-3</v>
      </c>
      <c r="W10" s="26">
        <f t="shared" si="9"/>
        <v>-5.9188822045410389E-3</v>
      </c>
      <c r="X10" s="71">
        <v>1902076943.74</v>
      </c>
      <c r="Y10" s="78">
        <v>1.0208999999999999</v>
      </c>
      <c r="Z10" s="26">
        <f t="shared" si="10"/>
        <v>-2.8682229841855214E-2</v>
      </c>
      <c r="AA10" s="26">
        <f t="shared" si="11"/>
        <v>-3.5139092240117596E-3</v>
      </c>
      <c r="AB10" s="71">
        <v>1868028564.5899999</v>
      </c>
      <c r="AC10" s="78">
        <v>1.0019</v>
      </c>
      <c r="AD10" s="26">
        <f t="shared" si="12"/>
        <v>-1.7900631865634065E-2</v>
      </c>
      <c r="AE10" s="26">
        <f t="shared" si="13"/>
        <v>-1.8611029483788722E-2</v>
      </c>
      <c r="AF10" s="71">
        <v>1941918354.95</v>
      </c>
      <c r="AG10" s="78">
        <v>1.0019</v>
      </c>
      <c r="AH10" s="26">
        <f t="shared" si="14"/>
        <v>3.9554957435149106E-2</v>
      </c>
      <c r="AI10" s="26">
        <f t="shared" si="15"/>
        <v>0</v>
      </c>
      <c r="AJ10" s="27">
        <f t="shared" si="16"/>
        <v>-1.4076620658037735E-3</v>
      </c>
      <c r="AK10" s="27">
        <f t="shared" si="17"/>
        <v>-6.0746148731338099E-3</v>
      </c>
      <c r="AL10" s="28">
        <f t="shared" si="18"/>
        <v>-3.410924213093959E-2</v>
      </c>
      <c r="AM10" s="28">
        <f t="shared" si="19"/>
        <v>-3.6078506830864041E-2</v>
      </c>
      <c r="AN10" s="29">
        <f t="shared" si="20"/>
        <v>2.6662525139896177E-2</v>
      </c>
      <c r="AO10" s="87">
        <f t="shared" si="21"/>
        <v>6.3810514868173403E-3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2" t="s">
        <v>15</v>
      </c>
      <c r="B11" s="71">
        <v>2439172316.3499999</v>
      </c>
      <c r="C11" s="71">
        <v>23.025700000000001</v>
      </c>
      <c r="D11" s="71">
        <v>2393104209.6100001</v>
      </c>
      <c r="E11" s="71">
        <v>22.602</v>
      </c>
      <c r="F11" s="26">
        <f t="shared" si="0"/>
        <v>-1.8886778285896796E-2</v>
      </c>
      <c r="G11" s="26">
        <f t="shared" si="1"/>
        <v>-1.8401177814355272E-2</v>
      </c>
      <c r="H11" s="71">
        <v>2387723655.4000001</v>
      </c>
      <c r="I11" s="71">
        <v>22.607199999999999</v>
      </c>
      <c r="J11" s="26">
        <f t="shared" si="2"/>
        <v>-2.2483576721788047E-3</v>
      </c>
      <c r="K11" s="26">
        <f t="shared" si="3"/>
        <v>2.3006813556315987E-4</v>
      </c>
      <c r="L11" s="71">
        <v>2434387903.6300001</v>
      </c>
      <c r="M11" s="71">
        <v>23.057600000000001</v>
      </c>
      <c r="N11" s="26">
        <f t="shared" si="4"/>
        <v>1.9543404080478759E-2</v>
      </c>
      <c r="O11" s="26">
        <f t="shared" si="5"/>
        <v>1.99228564351181E-2</v>
      </c>
      <c r="P11" s="71">
        <v>2432401943.0799999</v>
      </c>
      <c r="Q11" s="71">
        <v>23.054099999999998</v>
      </c>
      <c r="R11" s="26">
        <f t="shared" si="6"/>
        <v>-8.1579461803883279E-4</v>
      </c>
      <c r="S11" s="26">
        <f t="shared" si="7"/>
        <v>-1.5179376864905719E-4</v>
      </c>
      <c r="T11" s="71">
        <v>2417365378.5900002</v>
      </c>
      <c r="U11" s="71">
        <v>22.935300000000002</v>
      </c>
      <c r="V11" s="26">
        <f t="shared" si="8"/>
        <v>-6.1817762203231512E-3</v>
      </c>
      <c r="W11" s="26">
        <f t="shared" si="9"/>
        <v>-5.153096412351673E-3</v>
      </c>
      <c r="X11" s="71">
        <v>2420894536.3200002</v>
      </c>
      <c r="Y11" s="71">
        <v>22.959499999999998</v>
      </c>
      <c r="Z11" s="26">
        <f t="shared" si="10"/>
        <v>1.4599190346882955E-3</v>
      </c>
      <c r="AA11" s="26">
        <f t="shared" si="11"/>
        <v>1.0551420735720434E-3</v>
      </c>
      <c r="AB11" s="71">
        <v>2334552150.6500001</v>
      </c>
      <c r="AC11" s="71">
        <v>22.14</v>
      </c>
      <c r="AD11" s="26">
        <f t="shared" si="12"/>
        <v>-3.5665488262553176E-2</v>
      </c>
      <c r="AE11" s="26">
        <f t="shared" si="13"/>
        <v>-3.5693286003614974E-2</v>
      </c>
      <c r="AF11" s="71">
        <v>2370013836.0999999</v>
      </c>
      <c r="AG11" s="71">
        <v>22.14</v>
      </c>
      <c r="AH11" s="26">
        <f t="shared" si="14"/>
        <v>1.5189930728309648E-2</v>
      </c>
      <c r="AI11" s="26">
        <f t="shared" si="15"/>
        <v>0</v>
      </c>
      <c r="AJ11" s="27">
        <f t="shared" si="16"/>
        <v>-3.4506176519392574E-3</v>
      </c>
      <c r="AK11" s="27">
        <f t="shared" si="17"/>
        <v>-4.7739109193397087E-3</v>
      </c>
      <c r="AL11" s="28">
        <f t="shared" si="18"/>
        <v>-9.6487120858657575E-3</v>
      </c>
      <c r="AM11" s="28">
        <f t="shared" si="19"/>
        <v>-2.0440668967348009E-2</v>
      </c>
      <c r="AN11" s="29">
        <f t="shared" si="20"/>
        <v>1.7696764603728828E-2</v>
      </c>
      <c r="AO11" s="87">
        <f t="shared" si="21"/>
        <v>1.6278628038123188E-2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2" t="s">
        <v>59</v>
      </c>
      <c r="B12" s="71">
        <v>417056481.23000002</v>
      </c>
      <c r="C12" s="71">
        <v>170.13</v>
      </c>
      <c r="D12" s="71">
        <v>410661138.76999998</v>
      </c>
      <c r="E12" s="71">
        <v>167.69</v>
      </c>
      <c r="F12" s="26">
        <f t="shared" si="0"/>
        <v>-1.5334475659360653E-2</v>
      </c>
      <c r="G12" s="26">
        <f t="shared" si="1"/>
        <v>-1.4341973784752823E-2</v>
      </c>
      <c r="H12" s="71">
        <v>411815671.01999998</v>
      </c>
      <c r="I12" s="71">
        <v>168.2</v>
      </c>
      <c r="J12" s="26">
        <f t="shared" si="2"/>
        <v>2.8113988420185574E-3</v>
      </c>
      <c r="K12" s="26">
        <f t="shared" si="3"/>
        <v>3.041326256783296E-3</v>
      </c>
      <c r="L12" s="71">
        <v>410717935.44</v>
      </c>
      <c r="M12" s="71">
        <v>167.77</v>
      </c>
      <c r="N12" s="26">
        <f t="shared" si="4"/>
        <v>-2.6655993378811253E-3</v>
      </c>
      <c r="O12" s="26">
        <f t="shared" si="5"/>
        <v>-2.5564803804992773E-3</v>
      </c>
      <c r="P12" s="71">
        <v>405832581.07999998</v>
      </c>
      <c r="Q12" s="71">
        <v>166.5</v>
      </c>
      <c r="R12" s="26">
        <f t="shared" si="6"/>
        <v>-1.1894670133570767E-2</v>
      </c>
      <c r="S12" s="26">
        <f t="shared" si="7"/>
        <v>-7.5698873457710567E-3</v>
      </c>
      <c r="T12" s="71">
        <v>396869211.38999999</v>
      </c>
      <c r="U12" s="71">
        <v>165.17</v>
      </c>
      <c r="V12" s="26">
        <f t="shared" si="8"/>
        <v>-2.2086372824347212E-2</v>
      </c>
      <c r="W12" s="26">
        <f t="shared" si="9"/>
        <v>-7.9879879879880631E-3</v>
      </c>
      <c r="X12" s="71">
        <v>394189130.43000001</v>
      </c>
      <c r="Y12" s="71">
        <v>164.12</v>
      </c>
      <c r="Z12" s="26">
        <f t="shared" si="10"/>
        <v>-6.753058395770303E-3</v>
      </c>
      <c r="AA12" s="26">
        <f t="shared" si="11"/>
        <v>-6.3570866380092206E-3</v>
      </c>
      <c r="AB12" s="71">
        <v>383238042.01999998</v>
      </c>
      <c r="AC12" s="71">
        <v>164.12</v>
      </c>
      <c r="AD12" s="26">
        <f t="shared" si="12"/>
        <v>-2.7781304872749955E-2</v>
      </c>
      <c r="AE12" s="26">
        <f t="shared" si="13"/>
        <v>0</v>
      </c>
      <c r="AF12" s="71">
        <v>390436644.47000003</v>
      </c>
      <c r="AG12" s="71">
        <v>164.12</v>
      </c>
      <c r="AH12" s="26">
        <f t="shared" si="14"/>
        <v>1.8783632261706356E-2</v>
      </c>
      <c r="AI12" s="26">
        <f t="shared" si="15"/>
        <v>0</v>
      </c>
      <c r="AJ12" s="27">
        <f t="shared" si="16"/>
        <v>-8.1150562649943882E-3</v>
      </c>
      <c r="AK12" s="27">
        <f t="shared" si="17"/>
        <v>-4.4715112350296425E-3</v>
      </c>
      <c r="AL12" s="28">
        <f t="shared" si="18"/>
        <v>-4.9248619824548666E-2</v>
      </c>
      <c r="AM12" s="28">
        <f t="shared" si="19"/>
        <v>-2.1289283797483412E-2</v>
      </c>
      <c r="AN12" s="29">
        <f t="shared" si="20"/>
        <v>1.4749542379096019E-2</v>
      </c>
      <c r="AO12" s="87">
        <f t="shared" si="21"/>
        <v>5.644793614166011E-3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2" t="s">
        <v>60</v>
      </c>
      <c r="B13" s="71">
        <v>294287421.94999999</v>
      </c>
      <c r="C13" s="71">
        <v>12.7601</v>
      </c>
      <c r="D13" s="71">
        <v>294519971.00999999</v>
      </c>
      <c r="E13" s="71">
        <v>12.3498</v>
      </c>
      <c r="F13" s="26">
        <f t="shared" si="0"/>
        <v>7.9021066703799836E-4</v>
      </c>
      <c r="G13" s="26">
        <f t="shared" si="1"/>
        <v>-3.215492041598416E-2</v>
      </c>
      <c r="H13" s="71">
        <v>299883542.38999999</v>
      </c>
      <c r="I13" s="71">
        <v>12.5885</v>
      </c>
      <c r="J13" s="26">
        <f t="shared" si="2"/>
        <v>1.8211231522285744E-2</v>
      </c>
      <c r="K13" s="26">
        <f t="shared" si="3"/>
        <v>1.9328248230740554E-2</v>
      </c>
      <c r="L13" s="71">
        <v>288870044.75999999</v>
      </c>
      <c r="M13" s="71">
        <v>12.6518</v>
      </c>
      <c r="N13" s="26">
        <f t="shared" si="4"/>
        <v>-3.6725915474470718E-2</v>
      </c>
      <c r="O13" s="26">
        <f t="shared" si="5"/>
        <v>5.0283989355363956E-3</v>
      </c>
      <c r="P13" s="71">
        <v>289317939.68000001</v>
      </c>
      <c r="Q13" s="71">
        <v>12.74</v>
      </c>
      <c r="R13" s="26">
        <f t="shared" si="6"/>
        <v>1.5505066313543806E-3</v>
      </c>
      <c r="S13" s="26">
        <f t="shared" si="7"/>
        <v>6.9713400464756397E-3</v>
      </c>
      <c r="T13" s="71">
        <v>286087588.44999999</v>
      </c>
      <c r="U13" s="71">
        <v>12.590199999999999</v>
      </c>
      <c r="V13" s="26">
        <f t="shared" si="8"/>
        <v>-1.1165402441248364E-2</v>
      </c>
      <c r="W13" s="26">
        <f t="shared" si="9"/>
        <v>-1.1758241758241823E-2</v>
      </c>
      <c r="X13" s="71">
        <v>288535291.38</v>
      </c>
      <c r="Y13" s="71">
        <v>12.6096</v>
      </c>
      <c r="Z13" s="26">
        <f t="shared" si="10"/>
        <v>8.5557816166072376E-3</v>
      </c>
      <c r="AA13" s="26">
        <f t="shared" si="11"/>
        <v>1.5408810026847049E-3</v>
      </c>
      <c r="AB13" s="71">
        <v>280231565.26999998</v>
      </c>
      <c r="AC13" s="71">
        <v>12.280189</v>
      </c>
      <c r="AD13" s="26">
        <f t="shared" si="12"/>
        <v>-2.8778892420005687E-2</v>
      </c>
      <c r="AE13" s="26">
        <f t="shared" si="13"/>
        <v>-2.612382629107984E-2</v>
      </c>
      <c r="AF13" s="71">
        <v>287211462.88</v>
      </c>
      <c r="AG13" s="71">
        <v>12.280189</v>
      </c>
      <c r="AH13" s="26">
        <f t="shared" si="14"/>
        <v>2.4907606690470294E-2</v>
      </c>
      <c r="AI13" s="26">
        <f t="shared" si="15"/>
        <v>0</v>
      </c>
      <c r="AJ13" s="27">
        <f t="shared" si="16"/>
        <v>-2.8318591509961396E-3</v>
      </c>
      <c r="AK13" s="27">
        <f t="shared" si="17"/>
        <v>-4.6460150312335659E-3</v>
      </c>
      <c r="AL13" s="28">
        <f t="shared" si="18"/>
        <v>-2.4814983190908455E-2</v>
      </c>
      <c r="AM13" s="28">
        <f t="shared" si="19"/>
        <v>-5.6366094997489912E-3</v>
      </c>
      <c r="AN13" s="29">
        <f t="shared" si="20"/>
        <v>2.1599590093383459E-2</v>
      </c>
      <c r="AO13" s="87">
        <f t="shared" si="21"/>
        <v>1.7451179586649823E-2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3" t="s">
        <v>75</v>
      </c>
      <c r="B14" s="80">
        <v>372900960.49000001</v>
      </c>
      <c r="C14" s="71">
        <v>3313.14</v>
      </c>
      <c r="D14" s="80">
        <v>371835513.76999998</v>
      </c>
      <c r="E14" s="71">
        <v>3303.65</v>
      </c>
      <c r="F14" s="26">
        <f t="shared" si="0"/>
        <v>-2.8571841665411867E-3</v>
      </c>
      <c r="G14" s="26">
        <f t="shared" si="1"/>
        <v>-2.8643522459056311E-3</v>
      </c>
      <c r="H14" s="80">
        <v>361730331.57999998</v>
      </c>
      <c r="I14" s="71">
        <v>3285.51</v>
      </c>
      <c r="J14" s="26">
        <f t="shared" si="2"/>
        <v>-2.7176484805188861E-2</v>
      </c>
      <c r="K14" s="26">
        <f t="shared" si="3"/>
        <v>-5.4908964327334527E-3</v>
      </c>
      <c r="L14" s="80">
        <v>363498039.92000002</v>
      </c>
      <c r="M14" s="71">
        <v>3301.6</v>
      </c>
      <c r="N14" s="26">
        <f t="shared" si="4"/>
        <v>4.8868125940085523E-3</v>
      </c>
      <c r="O14" s="26">
        <f t="shared" si="5"/>
        <v>4.8972610036188266E-3</v>
      </c>
      <c r="P14" s="80">
        <v>360966289.31</v>
      </c>
      <c r="Q14" s="71">
        <v>3230.67</v>
      </c>
      <c r="R14" s="26">
        <f t="shared" si="6"/>
        <v>-6.964963581529109E-3</v>
      </c>
      <c r="S14" s="26">
        <f t="shared" si="7"/>
        <v>-2.1483523140295564E-2</v>
      </c>
      <c r="T14" s="80">
        <v>355043898.13999999</v>
      </c>
      <c r="U14" s="71">
        <v>3283.28</v>
      </c>
      <c r="V14" s="26">
        <f t="shared" si="8"/>
        <v>-1.6407047819675571E-2</v>
      </c>
      <c r="W14" s="26">
        <f t="shared" si="9"/>
        <v>1.6284547787301124E-2</v>
      </c>
      <c r="X14" s="80">
        <v>351666424.32999998</v>
      </c>
      <c r="Y14" s="71">
        <v>3251.49</v>
      </c>
      <c r="Z14" s="26">
        <f t="shared" si="10"/>
        <v>-9.5128344063758717E-3</v>
      </c>
      <c r="AA14" s="26">
        <f t="shared" si="11"/>
        <v>-9.6823907799518816E-3</v>
      </c>
      <c r="AB14" s="80">
        <v>343220311.47000003</v>
      </c>
      <c r="AC14" s="71">
        <v>3173.03</v>
      </c>
      <c r="AD14" s="26">
        <f t="shared" si="12"/>
        <v>-2.4017399090890217E-2</v>
      </c>
      <c r="AE14" s="26">
        <f t="shared" si="13"/>
        <v>-2.4130475566586269E-2</v>
      </c>
      <c r="AF14" s="80">
        <v>346713065.35000002</v>
      </c>
      <c r="AG14" s="71">
        <v>3173.03</v>
      </c>
      <c r="AH14" s="26">
        <f t="shared" si="14"/>
        <v>1.0176419527855616E-2</v>
      </c>
      <c r="AI14" s="26">
        <f t="shared" si="15"/>
        <v>0</v>
      </c>
      <c r="AJ14" s="27">
        <f t="shared" si="16"/>
        <v>-8.9840852185420813E-3</v>
      </c>
      <c r="AK14" s="27">
        <f t="shared" si="17"/>
        <v>-5.308728671819106E-3</v>
      </c>
      <c r="AL14" s="28">
        <f t="shared" si="18"/>
        <v>-6.7563337792257053E-2</v>
      </c>
      <c r="AM14" s="28">
        <f t="shared" si="19"/>
        <v>-3.9538086661722607E-2</v>
      </c>
      <c r="AN14" s="29">
        <f t="shared" si="20"/>
        <v>1.3166442165787755E-2</v>
      </c>
      <c r="AO14" s="87">
        <f t="shared" si="21"/>
        <v>1.330753614264738E-2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2" t="s">
        <v>90</v>
      </c>
      <c r="B15" s="80">
        <v>270691279.56</v>
      </c>
      <c r="C15" s="71">
        <v>148.11000000000001</v>
      </c>
      <c r="D15" s="80">
        <v>268257022.47</v>
      </c>
      <c r="E15" s="71">
        <v>146.81</v>
      </c>
      <c r="F15" s="26">
        <f t="shared" si="0"/>
        <v>-8.9927429282421305E-3</v>
      </c>
      <c r="G15" s="26">
        <f t="shared" si="1"/>
        <v>-8.7772601444872818E-3</v>
      </c>
      <c r="H15" s="80">
        <v>268045719.44</v>
      </c>
      <c r="I15" s="71">
        <v>147.59</v>
      </c>
      <c r="J15" s="26">
        <f t="shared" si="2"/>
        <v>-7.8768871753816564E-4</v>
      </c>
      <c r="K15" s="26">
        <f t="shared" si="3"/>
        <v>5.3129895783666043E-3</v>
      </c>
      <c r="L15" s="80">
        <v>268991917.72060227</v>
      </c>
      <c r="M15" s="71">
        <v>150.01006278663633</v>
      </c>
      <c r="N15" s="26">
        <f t="shared" si="4"/>
        <v>3.5299884011543623E-3</v>
      </c>
      <c r="O15" s="26">
        <f t="shared" si="5"/>
        <v>1.6397200261781434E-2</v>
      </c>
      <c r="P15" s="80">
        <v>269021423.85815102</v>
      </c>
      <c r="Q15" s="71">
        <v>150.52000000000001</v>
      </c>
      <c r="R15" s="26">
        <f t="shared" si="6"/>
        <v>1.09691539429048E-4</v>
      </c>
      <c r="S15" s="26">
        <f t="shared" si="7"/>
        <v>3.3993533759730729E-3</v>
      </c>
      <c r="T15" s="80">
        <v>268509677.88026804</v>
      </c>
      <c r="U15" s="71">
        <v>150.47</v>
      </c>
      <c r="V15" s="26">
        <f t="shared" si="8"/>
        <v>-1.9022499046500235E-3</v>
      </c>
      <c r="W15" s="26">
        <f t="shared" si="9"/>
        <v>-3.3218176986454535E-4</v>
      </c>
      <c r="X15" s="80">
        <v>276702653.76999998</v>
      </c>
      <c r="Y15" s="71">
        <v>155.06</v>
      </c>
      <c r="Z15" s="26">
        <f t="shared" si="10"/>
        <v>3.0512776874229829E-2</v>
      </c>
      <c r="AA15" s="26">
        <f t="shared" si="11"/>
        <v>3.0504419485611774E-2</v>
      </c>
      <c r="AB15" s="80">
        <v>282997191.33999997</v>
      </c>
      <c r="AC15" s="71">
        <v>147.43</v>
      </c>
      <c r="AD15" s="26">
        <f t="shared" si="12"/>
        <v>2.2748381644478628E-2</v>
      </c>
      <c r="AE15" s="26">
        <f t="shared" si="13"/>
        <v>-4.9206758674061622E-2</v>
      </c>
      <c r="AF15" s="80">
        <v>283122417.00999999</v>
      </c>
      <c r="AG15" s="71">
        <v>147.43</v>
      </c>
      <c r="AH15" s="26">
        <f t="shared" si="14"/>
        <v>4.4249792518105739E-4</v>
      </c>
      <c r="AI15" s="26">
        <f t="shared" si="15"/>
        <v>0</v>
      </c>
      <c r="AJ15" s="27">
        <f t="shared" si="16"/>
        <v>5.707581854255326E-3</v>
      </c>
      <c r="AK15" s="27">
        <f t="shared" si="17"/>
        <v>-3.3777973583507068E-4</v>
      </c>
      <c r="AL15" s="28">
        <f t="shared" si="18"/>
        <v>5.5414745169112711E-2</v>
      </c>
      <c r="AM15" s="28">
        <f t="shared" si="19"/>
        <v>4.223145562291428E-3</v>
      </c>
      <c r="AN15" s="29">
        <f t="shared" si="20"/>
        <v>1.3552456727124173E-2</v>
      </c>
      <c r="AO15" s="87">
        <f t="shared" si="21"/>
        <v>2.310446532164525E-2</v>
      </c>
      <c r="AP15" s="33"/>
      <c r="AQ15" s="31"/>
      <c r="AR15" s="31"/>
      <c r="AS15" s="32"/>
      <c r="AT15" s="32"/>
    </row>
    <row r="16" spans="1:49" s="101" customFormat="1" ht="12.75" customHeight="1">
      <c r="A16" s="232" t="s">
        <v>136</v>
      </c>
      <c r="B16" s="80">
        <v>340437465.42000002</v>
      </c>
      <c r="C16" s="71">
        <v>1.3599000000000001</v>
      </c>
      <c r="D16" s="80">
        <v>332828101.10000002</v>
      </c>
      <c r="E16" s="71">
        <v>1.33</v>
      </c>
      <c r="F16" s="26">
        <f t="shared" si="0"/>
        <v>-2.2351724157657762E-2</v>
      </c>
      <c r="G16" s="26">
        <f t="shared" si="1"/>
        <v>-2.1986910802264899E-2</v>
      </c>
      <c r="H16" s="80">
        <v>334039045.27999997</v>
      </c>
      <c r="I16" s="71">
        <v>1.33</v>
      </c>
      <c r="J16" s="26">
        <f t="shared" si="2"/>
        <v>3.6383471708000782E-3</v>
      </c>
      <c r="K16" s="26">
        <f t="shared" si="3"/>
        <v>0</v>
      </c>
      <c r="L16" s="80">
        <v>333058585.67000002</v>
      </c>
      <c r="M16" s="71">
        <v>1.33</v>
      </c>
      <c r="N16" s="26">
        <f t="shared" si="4"/>
        <v>-2.9351646876433521E-3</v>
      </c>
      <c r="O16" s="26">
        <f t="shared" si="5"/>
        <v>0</v>
      </c>
      <c r="P16" s="80">
        <v>332621655.63999999</v>
      </c>
      <c r="Q16" s="71">
        <v>1.33</v>
      </c>
      <c r="R16" s="26">
        <f t="shared" si="6"/>
        <v>-1.3118713907977395E-3</v>
      </c>
      <c r="S16" s="26">
        <f t="shared" si="7"/>
        <v>0</v>
      </c>
      <c r="T16" s="80">
        <v>331583234.86000001</v>
      </c>
      <c r="U16" s="71">
        <v>1.33</v>
      </c>
      <c r="V16" s="26">
        <f t="shared" si="8"/>
        <v>-3.1219277590388327E-3</v>
      </c>
      <c r="W16" s="26">
        <f t="shared" si="9"/>
        <v>0</v>
      </c>
      <c r="X16" s="80">
        <v>327422802.18000001</v>
      </c>
      <c r="Y16" s="71">
        <v>1.31</v>
      </c>
      <c r="Z16" s="26">
        <f t="shared" si="10"/>
        <v>-1.2547174412351128E-2</v>
      </c>
      <c r="AA16" s="26">
        <f t="shared" si="11"/>
        <v>-1.5037593984962419E-2</v>
      </c>
      <c r="AB16" s="80">
        <v>315733281.58999997</v>
      </c>
      <c r="AC16" s="71">
        <v>1.26</v>
      </c>
      <c r="AD16" s="26">
        <f t="shared" si="12"/>
        <v>-3.570160817197375E-2</v>
      </c>
      <c r="AE16" s="26">
        <f t="shared" si="13"/>
        <v>-3.8167938931297746E-2</v>
      </c>
      <c r="AF16" s="80">
        <v>325014192.74000001</v>
      </c>
      <c r="AG16" s="71">
        <v>1.26</v>
      </c>
      <c r="AH16" s="26">
        <f t="shared" si="14"/>
        <v>2.9394782530566092E-2</v>
      </c>
      <c r="AI16" s="26">
        <f t="shared" si="15"/>
        <v>0</v>
      </c>
      <c r="AJ16" s="27">
        <f t="shared" si="16"/>
        <v>-5.6170426097620499E-3</v>
      </c>
      <c r="AK16" s="27">
        <f t="shared" si="17"/>
        <v>-9.3990554648156338E-3</v>
      </c>
      <c r="AL16" s="28">
        <f t="shared" si="18"/>
        <v>-2.3477309560625961E-2</v>
      </c>
      <c r="AM16" s="28">
        <f t="shared" si="19"/>
        <v>-5.2631578947368467E-2</v>
      </c>
      <c r="AN16" s="29">
        <f t="shared" si="20"/>
        <v>1.91855603609919E-2</v>
      </c>
      <c r="AO16" s="87">
        <f t="shared" si="21"/>
        <v>1.4440058828041823E-2</v>
      </c>
      <c r="AP16" s="33"/>
      <c r="AQ16" s="31"/>
      <c r="AR16" s="31"/>
      <c r="AS16" s="32"/>
      <c r="AT16" s="32"/>
    </row>
    <row r="17" spans="1:46" s="101" customFormat="1" ht="12.75" customHeight="1">
      <c r="A17" s="232" t="s">
        <v>139</v>
      </c>
      <c r="B17" s="71">
        <v>301157285.83999997</v>
      </c>
      <c r="C17" s="71">
        <v>1.5315000000000001</v>
      </c>
      <c r="D17" s="71">
        <v>298138272.63</v>
      </c>
      <c r="E17" s="71">
        <v>1.5311999999999999</v>
      </c>
      <c r="F17" s="26">
        <f t="shared" si="0"/>
        <v>-1.0024705866169652E-2</v>
      </c>
      <c r="G17" s="26">
        <f t="shared" si="1"/>
        <v>-1.9588638589630361E-4</v>
      </c>
      <c r="H17" s="71">
        <v>298740385.25999999</v>
      </c>
      <c r="I17" s="71">
        <v>1.5192000000000001</v>
      </c>
      <c r="J17" s="26">
        <f t="shared" si="2"/>
        <v>2.0195750940948062E-3</v>
      </c>
      <c r="K17" s="26">
        <f t="shared" si="3"/>
        <v>-7.8369905956111475E-3</v>
      </c>
      <c r="L17" s="71">
        <v>293961986.05000001</v>
      </c>
      <c r="M17" s="71">
        <v>1.5107999999999999</v>
      </c>
      <c r="N17" s="26">
        <f t="shared" si="4"/>
        <v>-1.5995156482914882E-2</v>
      </c>
      <c r="O17" s="26">
        <f t="shared" si="5"/>
        <v>-5.5292259083729494E-3</v>
      </c>
      <c r="P17" s="71">
        <v>294139642.07999998</v>
      </c>
      <c r="Q17" s="71">
        <v>1.5121</v>
      </c>
      <c r="R17" s="26">
        <f t="shared" si="6"/>
        <v>6.0435035287097921E-4</v>
      </c>
      <c r="S17" s="26">
        <f t="shared" si="7"/>
        <v>8.6047127349753703E-4</v>
      </c>
      <c r="T17" s="71">
        <v>293185870.88</v>
      </c>
      <c r="U17" s="71">
        <v>1.5077</v>
      </c>
      <c r="V17" s="26">
        <f t="shared" si="8"/>
        <v>-3.2425795899370196E-3</v>
      </c>
      <c r="W17" s="26">
        <f t="shared" si="9"/>
        <v>-2.9098604589643273E-3</v>
      </c>
      <c r="X17" s="71">
        <v>293210251.88999999</v>
      </c>
      <c r="Y17" s="71">
        <v>1.5082</v>
      </c>
      <c r="Z17" s="26">
        <f t="shared" si="10"/>
        <v>8.3158884590211132E-5</v>
      </c>
      <c r="AA17" s="26">
        <f t="shared" si="11"/>
        <v>3.3163096106648862E-4</v>
      </c>
      <c r="AB17" s="71">
        <v>280251994.43000001</v>
      </c>
      <c r="AC17" s="71">
        <v>1.4391</v>
      </c>
      <c r="AD17" s="26">
        <f t="shared" si="12"/>
        <v>-4.4194421499495748E-2</v>
      </c>
      <c r="AE17" s="26">
        <f t="shared" si="13"/>
        <v>-4.5816204747380941E-2</v>
      </c>
      <c r="AF17" s="71">
        <v>289258024.19</v>
      </c>
      <c r="AG17" s="71">
        <v>1.4391</v>
      </c>
      <c r="AH17" s="26">
        <f t="shared" si="14"/>
        <v>3.2135470715622234E-2</v>
      </c>
      <c r="AI17" s="26">
        <f t="shared" si="15"/>
        <v>0</v>
      </c>
      <c r="AJ17" s="27">
        <f t="shared" si="16"/>
        <v>-4.8267885489173832E-3</v>
      </c>
      <c r="AK17" s="27">
        <f t="shared" si="17"/>
        <v>-7.6370082327077054E-3</v>
      </c>
      <c r="AL17" s="28">
        <f t="shared" si="18"/>
        <v>-2.9785670795177296E-2</v>
      </c>
      <c r="AM17" s="28">
        <f t="shared" si="19"/>
        <v>-6.0148902821316519E-2</v>
      </c>
      <c r="AN17" s="29">
        <f t="shared" si="20"/>
        <v>2.1282981757884272E-2</v>
      </c>
      <c r="AO17" s="87">
        <f t="shared" si="21"/>
        <v>1.5738398309764402E-2</v>
      </c>
      <c r="AP17" s="33"/>
      <c r="AQ17" s="31"/>
      <c r="AR17" s="31"/>
      <c r="AS17" s="32"/>
      <c r="AT17" s="32"/>
    </row>
    <row r="18" spans="1:46" s="134" customFormat="1" ht="12.75" customHeight="1">
      <c r="A18" s="232" t="s">
        <v>150</v>
      </c>
      <c r="B18" s="71">
        <v>459616955.63</v>
      </c>
      <c r="C18" s="71">
        <v>151.0214</v>
      </c>
      <c r="D18" s="71">
        <v>453990287.31</v>
      </c>
      <c r="E18" s="71">
        <v>147.5222</v>
      </c>
      <c r="F18" s="26">
        <f t="shared" si="0"/>
        <v>-1.2242081696676054E-2</v>
      </c>
      <c r="G18" s="26">
        <f t="shared" si="1"/>
        <v>-2.3170226206352226E-2</v>
      </c>
      <c r="H18" s="71">
        <v>453089158.61000001</v>
      </c>
      <c r="I18" s="71">
        <v>148.37639999999999</v>
      </c>
      <c r="J18" s="26">
        <f t="shared" si="2"/>
        <v>-1.9849074422701621E-3</v>
      </c>
      <c r="K18" s="26">
        <f t="shared" si="3"/>
        <v>5.7903149492075879E-3</v>
      </c>
      <c r="L18" s="71">
        <v>452353360.95999998</v>
      </c>
      <c r="M18" s="71">
        <v>147.55779999999999</v>
      </c>
      <c r="N18" s="26">
        <f t="shared" si="4"/>
        <v>-1.6239577487515637E-3</v>
      </c>
      <c r="O18" s="26">
        <f t="shared" si="5"/>
        <v>-5.5170498812479856E-3</v>
      </c>
      <c r="P18" s="71">
        <v>451348284.68000001</v>
      </c>
      <c r="Q18" s="71">
        <v>147.7079</v>
      </c>
      <c r="R18" s="26">
        <f t="shared" si="6"/>
        <v>-2.2218830824357392E-3</v>
      </c>
      <c r="S18" s="26">
        <f t="shared" si="7"/>
        <v>1.0172285030002413E-3</v>
      </c>
      <c r="T18" s="71">
        <v>450455226.67000002</v>
      </c>
      <c r="U18" s="71">
        <v>147.41159999999999</v>
      </c>
      <c r="V18" s="26">
        <f t="shared" si="8"/>
        <v>-1.9786449629096447E-3</v>
      </c>
      <c r="W18" s="26">
        <f t="shared" si="9"/>
        <v>-2.0059861388592097E-3</v>
      </c>
      <c r="X18" s="71">
        <v>441784675.87</v>
      </c>
      <c r="Y18" s="71">
        <v>144.61789999999999</v>
      </c>
      <c r="Z18" s="26">
        <f t="shared" si="10"/>
        <v>-1.9248418681024629E-2</v>
      </c>
      <c r="AA18" s="26">
        <f t="shared" si="11"/>
        <v>-1.8951697152734259E-2</v>
      </c>
      <c r="AB18" s="71">
        <v>422456991.85000002</v>
      </c>
      <c r="AC18" s="71">
        <v>139.9538</v>
      </c>
      <c r="AD18" s="26">
        <f t="shared" si="12"/>
        <v>-4.3749104655878474E-2</v>
      </c>
      <c r="AE18" s="26">
        <f t="shared" si="13"/>
        <v>-3.2251194354225798E-2</v>
      </c>
      <c r="AF18" s="71">
        <v>434289773.32999998</v>
      </c>
      <c r="AG18" s="71">
        <v>139.9538</v>
      </c>
      <c r="AH18" s="26">
        <f t="shared" si="14"/>
        <v>2.8009434589264352E-2</v>
      </c>
      <c r="AI18" s="26">
        <f t="shared" si="15"/>
        <v>0</v>
      </c>
      <c r="AJ18" s="27">
        <f t="shared" si="16"/>
        <v>-6.87994546008524E-3</v>
      </c>
      <c r="AK18" s="27">
        <f t="shared" si="17"/>
        <v>-9.3860762851514564E-3</v>
      </c>
      <c r="AL18" s="28">
        <f t="shared" si="18"/>
        <v>-4.3394130955378432E-2</v>
      </c>
      <c r="AM18" s="28">
        <f t="shared" si="19"/>
        <v>-5.1303464834445235E-2</v>
      </c>
      <c r="AN18" s="29">
        <f t="shared" si="20"/>
        <v>2.0197745526825461E-2</v>
      </c>
      <c r="AO18" s="87">
        <f t="shared" si="21"/>
        <v>1.3629813127693275E-2</v>
      </c>
      <c r="AP18" s="33"/>
      <c r="AQ18" s="31"/>
      <c r="AR18" s="31"/>
      <c r="AS18" s="32"/>
      <c r="AT18" s="32"/>
    </row>
    <row r="19" spans="1:46">
      <c r="A19" s="232" t="s">
        <v>245</v>
      </c>
      <c r="B19" s="80">
        <v>25316700.68</v>
      </c>
      <c r="C19" s="71">
        <v>101.5</v>
      </c>
      <c r="D19" s="80">
        <v>24517021.489999998</v>
      </c>
      <c r="E19" s="71">
        <v>98.28</v>
      </c>
      <c r="F19" s="26">
        <f t="shared" si="0"/>
        <v>-3.1587022341807033E-2</v>
      </c>
      <c r="G19" s="26">
        <f t="shared" si="1"/>
        <v>-3.1724137931034471E-2</v>
      </c>
      <c r="H19" s="80">
        <v>24476789.440000001</v>
      </c>
      <c r="I19" s="71">
        <v>98.12</v>
      </c>
      <c r="J19" s="26">
        <f t="shared" si="2"/>
        <v>-1.640984408175637E-3</v>
      </c>
      <c r="K19" s="26">
        <f t="shared" si="3"/>
        <v>-1.6280016280015932E-3</v>
      </c>
      <c r="L19" s="80">
        <v>24723613.010000002</v>
      </c>
      <c r="M19" s="71">
        <v>99.09</v>
      </c>
      <c r="N19" s="26">
        <f t="shared" si="4"/>
        <v>1.0083984691090283E-2</v>
      </c>
      <c r="O19" s="26">
        <f t="shared" si="5"/>
        <v>9.8858540562576317E-3</v>
      </c>
      <c r="P19" s="80">
        <v>24853189.59</v>
      </c>
      <c r="Q19" s="71">
        <v>99.09</v>
      </c>
      <c r="R19" s="26">
        <f t="shared" si="6"/>
        <v>5.2410050241276694E-3</v>
      </c>
      <c r="S19" s="26">
        <f t="shared" si="7"/>
        <v>0</v>
      </c>
      <c r="T19" s="80">
        <v>24715871.949999999</v>
      </c>
      <c r="U19" s="71">
        <v>99.06</v>
      </c>
      <c r="V19" s="26">
        <f t="shared" si="8"/>
        <v>-5.5251515908144085E-3</v>
      </c>
      <c r="W19" s="26">
        <f t="shared" si="9"/>
        <v>-3.027550711474532E-4</v>
      </c>
      <c r="X19" s="80">
        <v>24149927.489999998</v>
      </c>
      <c r="Y19" s="71">
        <v>96.78</v>
      </c>
      <c r="Z19" s="26">
        <f t="shared" si="10"/>
        <v>-2.2898017158565223E-2</v>
      </c>
      <c r="AA19" s="26">
        <f t="shared" si="11"/>
        <v>-2.3016353725015152E-2</v>
      </c>
      <c r="AB19" s="80">
        <v>23665514.16</v>
      </c>
      <c r="AC19" s="71">
        <v>94.83</v>
      </c>
      <c r="AD19" s="26">
        <f t="shared" si="12"/>
        <v>-2.0058583206950996E-2</v>
      </c>
      <c r="AE19" s="26">
        <f t="shared" si="13"/>
        <v>-2.0148791072535678E-2</v>
      </c>
      <c r="AF19" s="80">
        <v>24288849.670000002</v>
      </c>
      <c r="AG19" s="71">
        <v>94.83</v>
      </c>
      <c r="AH19" s="26">
        <f t="shared" si="14"/>
        <v>2.6339402802985693E-2</v>
      </c>
      <c r="AI19" s="26">
        <f t="shared" si="15"/>
        <v>0</v>
      </c>
      <c r="AJ19" s="27">
        <f t="shared" si="16"/>
        <v>-5.0056707735137082E-3</v>
      </c>
      <c r="AK19" s="27">
        <f t="shared" si="17"/>
        <v>-8.3667731714345897E-3</v>
      </c>
      <c r="AL19" s="28">
        <f t="shared" si="18"/>
        <v>-9.3066696577748347E-3</v>
      </c>
      <c r="AM19" s="28">
        <f t="shared" si="19"/>
        <v>-3.5103785103785132E-2</v>
      </c>
      <c r="AN19" s="29">
        <f t="shared" si="20"/>
        <v>1.9198553376319889E-2</v>
      </c>
      <c r="AO19" s="87">
        <f t="shared" si="21"/>
        <v>1.455333178291201E-2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4" t="s">
        <v>47</v>
      </c>
      <c r="B20" s="75">
        <f>SUM(B5:B19)</f>
        <v>16908384721.479996</v>
      </c>
      <c r="C20" s="100"/>
      <c r="D20" s="75">
        <f>SUM(D5:D19)</f>
        <v>16789893632.119999</v>
      </c>
      <c r="E20" s="100"/>
      <c r="F20" s="26">
        <f>((D20-B20)/B20)</f>
        <v>-7.0078302162990547E-3</v>
      </c>
      <c r="G20" s="26"/>
      <c r="H20" s="75">
        <f>SUM(H5:H19)</f>
        <v>16679688294.980003</v>
      </c>
      <c r="I20" s="100"/>
      <c r="J20" s="26">
        <f>((H20-D20)/D20)</f>
        <v>-6.5637900724496937E-3</v>
      </c>
      <c r="K20" s="26"/>
      <c r="L20" s="75">
        <f>SUM(L5:L19)</f>
        <v>16730720209.260601</v>
      </c>
      <c r="M20" s="100"/>
      <c r="N20" s="26">
        <f>((L20-H20)/H20)</f>
        <v>3.0595244574178576E-3</v>
      </c>
      <c r="O20" s="26"/>
      <c r="P20" s="75">
        <f>SUM(P5:P19)</f>
        <v>16727141116.67815</v>
      </c>
      <c r="Q20" s="100"/>
      <c r="R20" s="26">
        <f>((P20-L20)/L20)</f>
        <v>-2.1392340184314405E-4</v>
      </c>
      <c r="S20" s="26"/>
      <c r="T20" s="75">
        <f>SUM(T5:T19)</f>
        <v>16644357010.510269</v>
      </c>
      <c r="U20" s="100"/>
      <c r="V20" s="26">
        <f>((T20-P20)/P20)</f>
        <v>-4.9490887648062807E-3</v>
      </c>
      <c r="W20" s="26"/>
      <c r="X20" s="75">
        <f>SUM(X5:X19)</f>
        <v>16484896751.819998</v>
      </c>
      <c r="Y20" s="100"/>
      <c r="Z20" s="26">
        <f>((X20-T20)/T20)</f>
        <v>-9.5804397003487959E-3</v>
      </c>
      <c r="AA20" s="26"/>
      <c r="AB20" s="75">
        <f>SUM(AB5:AB19)</f>
        <v>16084364796.91</v>
      </c>
      <c r="AC20" s="100"/>
      <c r="AD20" s="26">
        <f>((AB20-X20)/X20)</f>
        <v>-2.429690406558219E-2</v>
      </c>
      <c r="AE20" s="26"/>
      <c r="AF20" s="75">
        <f>SUM(AF5:AF19)</f>
        <v>16283623731.59</v>
      </c>
      <c r="AG20" s="100"/>
      <c r="AH20" s="26">
        <f>((AF20-AB20)/AB20)</f>
        <v>1.2388362064399357E-2</v>
      </c>
      <c r="AI20" s="26"/>
      <c r="AJ20" s="27">
        <f t="shared" si="16"/>
        <v>-4.6455112124389932E-3</v>
      </c>
      <c r="AK20" s="27"/>
      <c r="AL20" s="28">
        <f t="shared" si="18"/>
        <v>-3.0153252404260401E-2</v>
      </c>
      <c r="AM20" s="28"/>
      <c r="AN20" s="29">
        <f t="shared" si="20"/>
        <v>1.06169853701415E-2</v>
      </c>
      <c r="AO20" s="87"/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4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1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2" t="s">
        <v>39</v>
      </c>
      <c r="B23" s="72">
        <v>229685963964.13</v>
      </c>
      <c r="C23" s="78">
        <v>100</v>
      </c>
      <c r="D23" s="72">
        <v>227554127129.98001</v>
      </c>
      <c r="E23" s="78">
        <v>100</v>
      </c>
      <c r="F23" s="26">
        <f t="shared" ref="F23:F51" si="22">((D23-B23)/B23)</f>
        <v>-9.2815285590673799E-3</v>
      </c>
      <c r="G23" s="26">
        <f t="shared" ref="G23:G51" si="23">((E23-C23)/C23)</f>
        <v>0</v>
      </c>
      <c r="H23" s="72">
        <v>219968771893.39999</v>
      </c>
      <c r="I23" s="78">
        <v>100</v>
      </c>
      <c r="J23" s="26">
        <f t="shared" ref="J23:J51" si="24">((H23-D23)/D23)</f>
        <v>-3.3334289877534173E-2</v>
      </c>
      <c r="K23" s="26">
        <f t="shared" ref="K23:K51" si="25">((I23-E23)/E23)</f>
        <v>0</v>
      </c>
      <c r="L23" s="72">
        <v>218153249541.35999</v>
      </c>
      <c r="M23" s="78">
        <v>100</v>
      </c>
      <c r="N23" s="26">
        <f t="shared" ref="N23:N51" si="26">((L23-H23)/H23)</f>
        <v>-8.2535458847760295E-3</v>
      </c>
      <c r="O23" s="26">
        <f t="shared" ref="O23:O51" si="27">((M23-I23)/I23)</f>
        <v>0</v>
      </c>
      <c r="P23" s="72">
        <v>217285178612.67001</v>
      </c>
      <c r="Q23" s="78">
        <v>100</v>
      </c>
      <c r="R23" s="26">
        <f t="shared" ref="R23:R51" si="28">((P23-L23)/L23)</f>
        <v>-3.9791794553369376E-3</v>
      </c>
      <c r="S23" s="26">
        <f t="shared" ref="S23:S51" si="29">((Q23-M23)/M23)</f>
        <v>0</v>
      </c>
      <c r="T23" s="72">
        <v>217262013057.16</v>
      </c>
      <c r="U23" s="78">
        <v>100</v>
      </c>
      <c r="V23" s="26">
        <f t="shared" ref="V23:V51" si="30">((T23-P23)/P23)</f>
        <v>-1.0661360180164156E-4</v>
      </c>
      <c r="W23" s="26">
        <f t="shared" ref="W23:W51" si="31">((U23-Q23)/Q23)</f>
        <v>0</v>
      </c>
      <c r="X23" s="72">
        <v>216296934092.07999</v>
      </c>
      <c r="Y23" s="78">
        <v>100</v>
      </c>
      <c r="Z23" s="26">
        <f t="shared" ref="Z23:Z51" si="32">((X23-T23)/T23)</f>
        <v>-4.4420050771881237E-3</v>
      </c>
      <c r="AA23" s="26">
        <f t="shared" ref="AA23:AA51" si="33">((Y23-U23)/U23)</f>
        <v>0</v>
      </c>
      <c r="AB23" s="72">
        <v>214373696791.38</v>
      </c>
      <c r="AC23" s="78">
        <v>100</v>
      </c>
      <c r="AD23" s="26">
        <f t="shared" ref="AD23:AD51" si="34">((AB23-X23)/X23)</f>
        <v>-8.8916530822449776E-3</v>
      </c>
      <c r="AE23" s="26">
        <f t="shared" ref="AE23:AE51" si="35">((AC23-Y23)/Y23)</f>
        <v>0</v>
      </c>
      <c r="AF23" s="72">
        <v>212749877297.54999</v>
      </c>
      <c r="AG23" s="78">
        <v>100</v>
      </c>
      <c r="AH23" s="26">
        <f t="shared" ref="AH23:AH51" si="36">((AF23-AB23)/AB23)</f>
        <v>-7.5747142402934533E-3</v>
      </c>
      <c r="AI23" s="26">
        <f t="shared" ref="AI23:AI51" si="37">((AG23-AC23)/AC23)</f>
        <v>0</v>
      </c>
      <c r="AJ23" s="27">
        <f t="shared" si="16"/>
        <v>-9.4829412222803399E-3</v>
      </c>
      <c r="AK23" s="27">
        <f t="shared" si="17"/>
        <v>0</v>
      </c>
      <c r="AL23" s="28">
        <f t="shared" si="18"/>
        <v>-6.5058146908378259E-2</v>
      </c>
      <c r="AM23" s="28">
        <f t="shared" si="19"/>
        <v>0</v>
      </c>
      <c r="AN23" s="29">
        <f t="shared" si="20"/>
        <v>1.0128091873337143E-2</v>
      </c>
      <c r="AO23" s="87">
        <f t="shared" si="21"/>
        <v>0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2" t="s">
        <v>19</v>
      </c>
      <c r="B24" s="72">
        <v>166247822424.09</v>
      </c>
      <c r="C24" s="78">
        <v>100</v>
      </c>
      <c r="D24" s="72">
        <v>163411159007.17999</v>
      </c>
      <c r="E24" s="78">
        <v>100</v>
      </c>
      <c r="F24" s="26">
        <f t="shared" si="22"/>
        <v>-1.7062860586972473E-2</v>
      </c>
      <c r="G24" s="26">
        <f t="shared" si="23"/>
        <v>0</v>
      </c>
      <c r="H24" s="72">
        <v>162766515000.76999</v>
      </c>
      <c r="I24" s="78">
        <v>100</v>
      </c>
      <c r="J24" s="26">
        <f t="shared" si="24"/>
        <v>-3.9449203489321022E-3</v>
      </c>
      <c r="K24" s="26">
        <f t="shared" si="25"/>
        <v>0</v>
      </c>
      <c r="L24" s="72">
        <v>162448625199.37</v>
      </c>
      <c r="M24" s="78">
        <v>100</v>
      </c>
      <c r="N24" s="26">
        <f t="shared" si="26"/>
        <v>-1.9530417629110635E-3</v>
      </c>
      <c r="O24" s="26">
        <f t="shared" si="27"/>
        <v>0</v>
      </c>
      <c r="P24" s="72">
        <v>160551037655</v>
      </c>
      <c r="Q24" s="78">
        <v>100</v>
      </c>
      <c r="R24" s="26">
        <f t="shared" si="28"/>
        <v>-1.1681154839206077E-2</v>
      </c>
      <c r="S24" s="26">
        <f t="shared" si="29"/>
        <v>0</v>
      </c>
      <c r="T24" s="72">
        <v>156557848324.48999</v>
      </c>
      <c r="U24" s="78">
        <v>100</v>
      </c>
      <c r="V24" s="26">
        <f t="shared" si="30"/>
        <v>-2.4871775286129088E-2</v>
      </c>
      <c r="W24" s="26">
        <f t="shared" si="31"/>
        <v>0</v>
      </c>
      <c r="X24" s="72">
        <v>154034389710.28</v>
      </c>
      <c r="Y24" s="78">
        <v>100</v>
      </c>
      <c r="Z24" s="26">
        <f t="shared" si="32"/>
        <v>-1.6118378230261181E-2</v>
      </c>
      <c r="AA24" s="26">
        <f t="shared" si="33"/>
        <v>0</v>
      </c>
      <c r="AB24" s="72">
        <v>148860021973.57999</v>
      </c>
      <c r="AC24" s="78">
        <v>100</v>
      </c>
      <c r="AD24" s="26">
        <f t="shared" si="34"/>
        <v>-3.3592289010475972E-2</v>
      </c>
      <c r="AE24" s="26">
        <f t="shared" si="35"/>
        <v>0</v>
      </c>
      <c r="AF24" s="72">
        <v>144327254804.67001</v>
      </c>
      <c r="AG24" s="78">
        <v>100</v>
      </c>
      <c r="AH24" s="26">
        <f t="shared" si="36"/>
        <v>-3.0449862285486285E-2</v>
      </c>
      <c r="AI24" s="26">
        <f t="shared" si="37"/>
        <v>0</v>
      </c>
      <c r="AJ24" s="27">
        <f t="shared" si="16"/>
        <v>-1.7459285293796784E-2</v>
      </c>
      <c r="AK24" s="27">
        <f t="shared" si="17"/>
        <v>0</v>
      </c>
      <c r="AL24" s="28">
        <f t="shared" si="18"/>
        <v>-0.11678458385863029</v>
      </c>
      <c r="AM24" s="28">
        <f t="shared" si="19"/>
        <v>0</v>
      </c>
      <c r="AN24" s="29">
        <f t="shared" si="20"/>
        <v>1.1602940092551873E-2</v>
      </c>
      <c r="AO24" s="87">
        <f t="shared" si="21"/>
        <v>0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2" t="s">
        <v>85</v>
      </c>
      <c r="B25" s="72">
        <v>20143706107.950001</v>
      </c>
      <c r="C25" s="78">
        <v>1</v>
      </c>
      <c r="D25" s="72">
        <v>19474917973.119999</v>
      </c>
      <c r="E25" s="78">
        <v>1</v>
      </c>
      <c r="F25" s="26">
        <f t="shared" si="22"/>
        <v>-3.3200848505531712E-2</v>
      </c>
      <c r="G25" s="26">
        <f t="shared" si="23"/>
        <v>0</v>
      </c>
      <c r="H25" s="72">
        <v>19642854237.299999</v>
      </c>
      <c r="I25" s="78">
        <v>1</v>
      </c>
      <c r="J25" s="26">
        <f t="shared" si="24"/>
        <v>8.6232077799656016E-3</v>
      </c>
      <c r="K25" s="26">
        <f t="shared" si="25"/>
        <v>0</v>
      </c>
      <c r="L25" s="72">
        <v>20304786075.349998</v>
      </c>
      <c r="M25" s="78">
        <v>1</v>
      </c>
      <c r="N25" s="26">
        <f t="shared" si="26"/>
        <v>3.3698353103544937E-2</v>
      </c>
      <c r="O25" s="26">
        <f t="shared" si="27"/>
        <v>0</v>
      </c>
      <c r="P25" s="72">
        <v>20578102862.68</v>
      </c>
      <c r="Q25" s="78">
        <v>1</v>
      </c>
      <c r="R25" s="26">
        <f t="shared" si="28"/>
        <v>1.3460707555141805E-2</v>
      </c>
      <c r="S25" s="26">
        <f t="shared" si="29"/>
        <v>0</v>
      </c>
      <c r="T25" s="72">
        <v>20526445718.639999</v>
      </c>
      <c r="U25" s="78">
        <v>1</v>
      </c>
      <c r="V25" s="26">
        <f t="shared" si="30"/>
        <v>-2.5102967161120177E-3</v>
      </c>
      <c r="W25" s="26">
        <f t="shared" si="31"/>
        <v>0</v>
      </c>
      <c r="X25" s="72">
        <v>21058633666.689999</v>
      </c>
      <c r="Y25" s="78">
        <v>1</v>
      </c>
      <c r="Z25" s="26">
        <f t="shared" si="32"/>
        <v>2.5926941046920806E-2</v>
      </c>
      <c r="AA25" s="26">
        <f t="shared" si="33"/>
        <v>0</v>
      </c>
      <c r="AB25" s="72">
        <v>21510288703.130001</v>
      </c>
      <c r="AC25" s="78">
        <v>1</v>
      </c>
      <c r="AD25" s="26">
        <f t="shared" si="34"/>
        <v>2.144749956662282E-2</v>
      </c>
      <c r="AE25" s="26">
        <f t="shared" si="35"/>
        <v>0</v>
      </c>
      <c r="AF25" s="72">
        <v>21681938632.790001</v>
      </c>
      <c r="AG25" s="78">
        <v>1</v>
      </c>
      <c r="AH25" s="26">
        <f t="shared" si="36"/>
        <v>7.9798989232079797E-3</v>
      </c>
      <c r="AI25" s="26">
        <f t="shared" si="37"/>
        <v>0</v>
      </c>
      <c r="AJ25" s="27">
        <f t="shared" si="16"/>
        <v>9.4281828442200257E-3</v>
      </c>
      <c r="AK25" s="27">
        <f t="shared" si="17"/>
        <v>0</v>
      </c>
      <c r="AL25" s="28">
        <f t="shared" si="18"/>
        <v>0.11332631350315382</v>
      </c>
      <c r="AM25" s="28">
        <f t="shared" si="19"/>
        <v>0</v>
      </c>
      <c r="AN25" s="29">
        <f t="shared" si="20"/>
        <v>2.0648357028607622E-2</v>
      </c>
      <c r="AO25" s="87">
        <f t="shared" si="21"/>
        <v>0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2" t="s">
        <v>42</v>
      </c>
      <c r="B26" s="72">
        <v>1026435167.83</v>
      </c>
      <c r="C26" s="78">
        <v>100</v>
      </c>
      <c r="D26" s="72">
        <v>1028561301.48</v>
      </c>
      <c r="E26" s="78">
        <v>100</v>
      </c>
      <c r="F26" s="26">
        <f t="shared" si="22"/>
        <v>2.0713764654954905E-3</v>
      </c>
      <c r="G26" s="26">
        <f t="shared" si="23"/>
        <v>0</v>
      </c>
      <c r="H26" s="72">
        <v>1020618668.3</v>
      </c>
      <c r="I26" s="78">
        <v>100</v>
      </c>
      <c r="J26" s="26">
        <f t="shared" si="24"/>
        <v>-7.722080510487209E-3</v>
      </c>
      <c r="K26" s="26">
        <f t="shared" si="25"/>
        <v>0</v>
      </c>
      <c r="L26" s="72">
        <v>1029255668.3</v>
      </c>
      <c r="M26" s="78">
        <v>100</v>
      </c>
      <c r="N26" s="26">
        <f t="shared" si="26"/>
        <v>8.4625142261862355E-3</v>
      </c>
      <c r="O26" s="26">
        <f t="shared" si="27"/>
        <v>0</v>
      </c>
      <c r="P26" s="72">
        <v>1029987007.95</v>
      </c>
      <c r="Q26" s="78">
        <v>100</v>
      </c>
      <c r="R26" s="26">
        <f t="shared" si="28"/>
        <v>7.1055197704962244E-4</v>
      </c>
      <c r="S26" s="26">
        <f t="shared" si="29"/>
        <v>0</v>
      </c>
      <c r="T26" s="72">
        <v>1023523600.8099999</v>
      </c>
      <c r="U26" s="78">
        <v>100</v>
      </c>
      <c r="V26" s="26">
        <f t="shared" si="30"/>
        <v>-6.2752317166255619E-3</v>
      </c>
      <c r="W26" s="26">
        <f t="shared" si="31"/>
        <v>0</v>
      </c>
      <c r="X26" s="72">
        <v>1027403428.21</v>
      </c>
      <c r="Y26" s="78">
        <v>100</v>
      </c>
      <c r="Z26" s="26">
        <f t="shared" si="32"/>
        <v>3.7906574864806858E-3</v>
      </c>
      <c r="AA26" s="26">
        <f t="shared" si="33"/>
        <v>0</v>
      </c>
      <c r="AB26" s="72">
        <v>1023884141.52</v>
      </c>
      <c r="AC26" s="78">
        <v>100</v>
      </c>
      <c r="AD26" s="26">
        <f t="shared" si="34"/>
        <v>-3.4254184805783219E-3</v>
      </c>
      <c r="AE26" s="26">
        <f t="shared" si="35"/>
        <v>0</v>
      </c>
      <c r="AF26" s="72">
        <v>1024034341.52</v>
      </c>
      <c r="AG26" s="78">
        <v>100</v>
      </c>
      <c r="AH26" s="26">
        <f t="shared" si="36"/>
        <v>1.4669628516466877E-4</v>
      </c>
      <c r="AI26" s="26">
        <f t="shared" si="37"/>
        <v>0</v>
      </c>
      <c r="AJ26" s="27">
        <f t="shared" si="16"/>
        <v>-2.8011678341429867E-4</v>
      </c>
      <c r="AK26" s="27">
        <f t="shared" si="17"/>
        <v>0</v>
      </c>
      <c r="AL26" s="28">
        <f t="shared" si="18"/>
        <v>-4.401254406019536E-3</v>
      </c>
      <c r="AM26" s="28">
        <f t="shared" si="19"/>
        <v>0</v>
      </c>
      <c r="AN26" s="29">
        <f t="shared" si="20"/>
        <v>5.3574389478325182E-3</v>
      </c>
      <c r="AO26" s="87">
        <f t="shared" si="21"/>
        <v>0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2" t="s">
        <v>20</v>
      </c>
      <c r="B27" s="72">
        <v>66463888110.760002</v>
      </c>
      <c r="C27" s="78">
        <v>1</v>
      </c>
      <c r="D27" s="72">
        <v>66677566180.059998</v>
      </c>
      <c r="E27" s="78">
        <v>1</v>
      </c>
      <c r="F27" s="26">
        <f t="shared" si="22"/>
        <v>3.2149498829184891E-3</v>
      </c>
      <c r="G27" s="26">
        <f t="shared" si="23"/>
        <v>0</v>
      </c>
      <c r="H27" s="72">
        <v>66970018616.510002</v>
      </c>
      <c r="I27" s="78">
        <v>1</v>
      </c>
      <c r="J27" s="26">
        <f t="shared" si="24"/>
        <v>4.3860694564083055E-3</v>
      </c>
      <c r="K27" s="26">
        <f t="shared" si="25"/>
        <v>0</v>
      </c>
      <c r="L27" s="72">
        <v>67635743574.510002</v>
      </c>
      <c r="M27" s="78">
        <v>1</v>
      </c>
      <c r="N27" s="26">
        <f t="shared" si="26"/>
        <v>9.9406416744802877E-3</v>
      </c>
      <c r="O27" s="26">
        <f t="shared" si="27"/>
        <v>0</v>
      </c>
      <c r="P27" s="72">
        <v>67292504016.93</v>
      </c>
      <c r="Q27" s="78">
        <v>1</v>
      </c>
      <c r="R27" s="26">
        <f t="shared" si="28"/>
        <v>-5.0748249289501281E-3</v>
      </c>
      <c r="S27" s="26">
        <f t="shared" si="29"/>
        <v>0</v>
      </c>
      <c r="T27" s="72">
        <v>66415674718.25</v>
      </c>
      <c r="U27" s="78">
        <v>1</v>
      </c>
      <c r="V27" s="26">
        <f t="shared" si="30"/>
        <v>-1.3030118458058871E-2</v>
      </c>
      <c r="W27" s="26">
        <f t="shared" si="31"/>
        <v>0</v>
      </c>
      <c r="X27" s="72">
        <v>66266034712.550003</v>
      </c>
      <c r="Y27" s="78">
        <v>1</v>
      </c>
      <c r="Z27" s="26">
        <f t="shared" si="32"/>
        <v>-2.2530826696378977E-3</v>
      </c>
      <c r="AA27" s="26">
        <f t="shared" si="33"/>
        <v>0</v>
      </c>
      <c r="AB27" s="72">
        <v>65710165126.660004</v>
      </c>
      <c r="AC27" s="78">
        <v>1</v>
      </c>
      <c r="AD27" s="26">
        <f t="shared" si="34"/>
        <v>-8.3884540292966138E-3</v>
      </c>
      <c r="AE27" s="26">
        <f t="shared" si="35"/>
        <v>0</v>
      </c>
      <c r="AF27" s="72">
        <v>65381922113.199997</v>
      </c>
      <c r="AG27" s="78">
        <v>1</v>
      </c>
      <c r="AH27" s="26">
        <f t="shared" si="36"/>
        <v>-4.9953156079778531E-3</v>
      </c>
      <c r="AI27" s="26">
        <f t="shared" si="37"/>
        <v>0</v>
      </c>
      <c r="AJ27" s="27">
        <f t="shared" si="16"/>
        <v>-2.0250168350142853E-3</v>
      </c>
      <c r="AK27" s="27">
        <f t="shared" si="17"/>
        <v>0</v>
      </c>
      <c r="AL27" s="28">
        <f t="shared" si="18"/>
        <v>-1.9431484097082483E-2</v>
      </c>
      <c r="AM27" s="28">
        <f t="shared" si="19"/>
        <v>0</v>
      </c>
      <c r="AN27" s="29">
        <f t="shared" si="20"/>
        <v>7.4787114541543095E-3</v>
      </c>
      <c r="AO27" s="87">
        <f t="shared" si="21"/>
        <v>0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2" t="s">
        <v>62</v>
      </c>
      <c r="B28" s="248">
        <v>2057144677.72</v>
      </c>
      <c r="C28" s="78">
        <v>10</v>
      </c>
      <c r="D28" s="248">
        <v>2065947762.8699999</v>
      </c>
      <c r="E28" s="78">
        <v>10</v>
      </c>
      <c r="F28" s="26">
        <f t="shared" si="22"/>
        <v>4.2792737163030265E-3</v>
      </c>
      <c r="G28" s="26">
        <f t="shared" si="23"/>
        <v>0</v>
      </c>
      <c r="H28" s="248">
        <v>2047441914.78</v>
      </c>
      <c r="I28" s="78">
        <v>10</v>
      </c>
      <c r="J28" s="26">
        <f t="shared" si="24"/>
        <v>-8.9575585707412676E-3</v>
      </c>
      <c r="K28" s="26">
        <f t="shared" si="25"/>
        <v>0</v>
      </c>
      <c r="L28" s="248">
        <v>2052595331.3099999</v>
      </c>
      <c r="M28" s="78">
        <v>10</v>
      </c>
      <c r="N28" s="26">
        <f t="shared" si="26"/>
        <v>2.5170025546505975E-3</v>
      </c>
      <c r="O28" s="26">
        <f t="shared" si="27"/>
        <v>0</v>
      </c>
      <c r="P28" s="248">
        <v>2012429427.54</v>
      </c>
      <c r="Q28" s="78">
        <v>10</v>
      </c>
      <c r="R28" s="26">
        <f t="shared" si="28"/>
        <v>-1.9568349960323375E-2</v>
      </c>
      <c r="S28" s="26">
        <f t="shared" si="29"/>
        <v>0</v>
      </c>
      <c r="T28" s="248">
        <v>2022754254.3299999</v>
      </c>
      <c r="U28" s="78">
        <v>10</v>
      </c>
      <c r="V28" s="26">
        <f t="shared" si="30"/>
        <v>5.1305286280876258E-3</v>
      </c>
      <c r="W28" s="26">
        <f t="shared" si="31"/>
        <v>0</v>
      </c>
      <c r="X28" s="248">
        <v>1997457496.8599999</v>
      </c>
      <c r="Y28" s="78">
        <v>10</v>
      </c>
      <c r="Z28" s="26">
        <f t="shared" si="32"/>
        <v>-1.2506095298451919E-2</v>
      </c>
      <c r="AA28" s="26">
        <f t="shared" si="33"/>
        <v>0</v>
      </c>
      <c r="AB28" s="248">
        <v>2016135279.2</v>
      </c>
      <c r="AC28" s="78">
        <v>10</v>
      </c>
      <c r="AD28" s="26">
        <f t="shared" si="34"/>
        <v>9.3507783616730757E-3</v>
      </c>
      <c r="AE28" s="26">
        <f t="shared" si="35"/>
        <v>0</v>
      </c>
      <c r="AF28" s="248">
        <v>1990970212.6400001</v>
      </c>
      <c r="AG28" s="78">
        <v>10</v>
      </c>
      <c r="AH28" s="26">
        <f t="shared" si="36"/>
        <v>-1.2481834339005966E-2</v>
      </c>
      <c r="AI28" s="26">
        <f t="shared" si="37"/>
        <v>0</v>
      </c>
      <c r="AJ28" s="27">
        <f t="shared" si="16"/>
        <v>-4.0295318634760253E-3</v>
      </c>
      <c r="AK28" s="27">
        <f t="shared" si="17"/>
        <v>0</v>
      </c>
      <c r="AL28" s="28">
        <f t="shared" si="18"/>
        <v>-3.6292084232488774E-2</v>
      </c>
      <c r="AM28" s="28">
        <f t="shared" si="19"/>
        <v>0</v>
      </c>
      <c r="AN28" s="29">
        <f t="shared" si="20"/>
        <v>1.0582105062388977E-2</v>
      </c>
      <c r="AO28" s="87">
        <f t="shared" si="21"/>
        <v>0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2" t="s">
        <v>91</v>
      </c>
      <c r="B29" s="72">
        <v>33612954552.529999</v>
      </c>
      <c r="C29" s="78">
        <v>1</v>
      </c>
      <c r="D29" s="72">
        <v>33958113105.91</v>
      </c>
      <c r="E29" s="78">
        <v>1</v>
      </c>
      <c r="F29" s="26">
        <f t="shared" si="22"/>
        <v>1.0268616906038136E-2</v>
      </c>
      <c r="G29" s="26">
        <f t="shared" si="23"/>
        <v>0</v>
      </c>
      <c r="H29" s="72">
        <v>33675647956.09</v>
      </c>
      <c r="I29" s="78">
        <v>1</v>
      </c>
      <c r="J29" s="26">
        <f t="shared" si="24"/>
        <v>-8.3180460863368777E-3</v>
      </c>
      <c r="K29" s="26">
        <f t="shared" si="25"/>
        <v>0</v>
      </c>
      <c r="L29" s="72">
        <v>32211430914.705513</v>
      </c>
      <c r="M29" s="78">
        <v>1</v>
      </c>
      <c r="N29" s="26">
        <f t="shared" si="26"/>
        <v>-4.3479996087787048E-2</v>
      </c>
      <c r="O29" s="26">
        <f t="shared" si="27"/>
        <v>0</v>
      </c>
      <c r="P29" s="72">
        <v>32752674553.509998</v>
      </c>
      <c r="Q29" s="78">
        <v>1</v>
      </c>
      <c r="R29" s="26">
        <f t="shared" si="28"/>
        <v>1.6802843693522192E-2</v>
      </c>
      <c r="S29" s="26">
        <f t="shared" si="29"/>
        <v>0</v>
      </c>
      <c r="T29" s="72">
        <v>32881923071.906155</v>
      </c>
      <c r="U29" s="78">
        <v>1</v>
      </c>
      <c r="V29" s="26">
        <f t="shared" si="30"/>
        <v>3.9461973764919655E-3</v>
      </c>
      <c r="W29" s="26">
        <f t="shared" si="31"/>
        <v>0</v>
      </c>
      <c r="X29" s="72">
        <v>32347678954.619999</v>
      </c>
      <c r="Y29" s="78">
        <v>1</v>
      </c>
      <c r="Z29" s="26">
        <f t="shared" si="32"/>
        <v>-1.6247350135753048E-2</v>
      </c>
      <c r="AA29" s="26">
        <f t="shared" si="33"/>
        <v>0</v>
      </c>
      <c r="AB29" s="72">
        <v>33537370133.549999</v>
      </c>
      <c r="AC29" s="78">
        <v>1</v>
      </c>
      <c r="AD29" s="26">
        <f t="shared" si="34"/>
        <v>3.6778254804587296E-2</v>
      </c>
      <c r="AE29" s="26">
        <f t="shared" si="35"/>
        <v>0</v>
      </c>
      <c r="AF29" s="72">
        <v>31534072781.080002</v>
      </c>
      <c r="AG29" s="78">
        <v>1</v>
      </c>
      <c r="AH29" s="26">
        <f t="shared" si="36"/>
        <v>-5.9733286912259875E-2</v>
      </c>
      <c r="AI29" s="26">
        <f t="shared" si="37"/>
        <v>0</v>
      </c>
      <c r="AJ29" s="27">
        <f t="shared" si="16"/>
        <v>-7.4978458051871578E-3</v>
      </c>
      <c r="AK29" s="27">
        <f t="shared" si="17"/>
        <v>0</v>
      </c>
      <c r="AL29" s="28">
        <f t="shared" si="18"/>
        <v>-7.1383245508070445E-2</v>
      </c>
      <c r="AM29" s="28">
        <f t="shared" si="19"/>
        <v>0</v>
      </c>
      <c r="AN29" s="29">
        <f t="shared" si="20"/>
        <v>3.1843350770552004E-2</v>
      </c>
      <c r="AO29" s="87">
        <f t="shared" si="21"/>
        <v>0</v>
      </c>
      <c r="AP29" s="33"/>
      <c r="AQ29" s="41"/>
      <c r="AR29" s="38"/>
      <c r="AS29" s="32"/>
      <c r="AT29" s="32"/>
    </row>
    <row r="30" spans="1:46">
      <c r="A30" s="232" t="s">
        <v>95</v>
      </c>
      <c r="B30" s="72">
        <v>2201755381.2187605</v>
      </c>
      <c r="C30" s="78">
        <v>100</v>
      </c>
      <c r="D30" s="72">
        <v>2229234205.75</v>
      </c>
      <c r="E30" s="78">
        <v>100</v>
      </c>
      <c r="F30" s="26">
        <f t="shared" si="22"/>
        <v>1.248041665556365E-2</v>
      </c>
      <c r="G30" s="26">
        <f t="shared" si="23"/>
        <v>0</v>
      </c>
      <c r="H30" s="72">
        <v>2350725929.7251964</v>
      </c>
      <c r="I30" s="78">
        <v>100</v>
      </c>
      <c r="J30" s="26">
        <f t="shared" si="24"/>
        <v>5.4499309072965657E-2</v>
      </c>
      <c r="K30" s="26">
        <f t="shared" si="25"/>
        <v>0</v>
      </c>
      <c r="L30" s="72">
        <v>2413902627.6653223</v>
      </c>
      <c r="M30" s="78">
        <v>100</v>
      </c>
      <c r="N30" s="26">
        <f t="shared" si="26"/>
        <v>2.6875399271879985E-2</v>
      </c>
      <c r="O30" s="26">
        <f t="shared" si="27"/>
        <v>0</v>
      </c>
      <c r="P30" s="72">
        <v>2260964959.5190992</v>
      </c>
      <c r="Q30" s="78">
        <v>100</v>
      </c>
      <c r="R30" s="26">
        <f t="shared" si="28"/>
        <v>-6.3357016307712996E-2</v>
      </c>
      <c r="S30" s="26">
        <f t="shared" si="29"/>
        <v>0</v>
      </c>
      <c r="T30" s="72">
        <v>2289991360.0175672</v>
      </c>
      <c r="U30" s="78">
        <v>100</v>
      </c>
      <c r="V30" s="26">
        <f t="shared" si="30"/>
        <v>1.2838058536140142E-2</v>
      </c>
      <c r="W30" s="26">
        <f t="shared" si="31"/>
        <v>0</v>
      </c>
      <c r="X30" s="72">
        <v>2276234626.0261226</v>
      </c>
      <c r="Y30" s="78">
        <v>100</v>
      </c>
      <c r="Z30" s="26">
        <f t="shared" si="32"/>
        <v>-6.0073300850091663E-3</v>
      </c>
      <c r="AA30" s="26">
        <f t="shared" si="33"/>
        <v>0</v>
      </c>
      <c r="AB30" s="72">
        <v>2283596248.5437465</v>
      </c>
      <c r="AC30" s="78">
        <v>100</v>
      </c>
      <c r="AD30" s="26">
        <f t="shared" si="34"/>
        <v>3.2341228946490062E-3</v>
      </c>
      <c r="AE30" s="26">
        <f t="shared" si="35"/>
        <v>0</v>
      </c>
      <c r="AF30" s="72">
        <v>2278791255.9699998</v>
      </c>
      <c r="AG30" s="78">
        <v>100</v>
      </c>
      <c r="AH30" s="26">
        <f t="shared" si="36"/>
        <v>-2.1041340284259241E-3</v>
      </c>
      <c r="AI30" s="26">
        <f t="shared" si="37"/>
        <v>0</v>
      </c>
      <c r="AJ30" s="27">
        <f t="shared" si="16"/>
        <v>4.8073532512562956E-3</v>
      </c>
      <c r="AK30" s="27">
        <f t="shared" si="17"/>
        <v>0</v>
      </c>
      <c r="AL30" s="28">
        <f t="shared" si="18"/>
        <v>2.2230526560275389E-2</v>
      </c>
      <c r="AM30" s="28">
        <f t="shared" si="19"/>
        <v>0</v>
      </c>
      <c r="AN30" s="29">
        <f t="shared" si="20"/>
        <v>3.3579840085431065E-2</v>
      </c>
      <c r="AO30" s="87">
        <f t="shared" si="21"/>
        <v>0</v>
      </c>
      <c r="AP30" s="33"/>
      <c r="AQ30" s="41"/>
      <c r="AR30" s="38"/>
      <c r="AS30" s="32"/>
      <c r="AT30" s="32"/>
    </row>
    <row r="31" spans="1:46">
      <c r="A31" s="232" t="s">
        <v>98</v>
      </c>
      <c r="B31" s="72">
        <v>5545109384.9099998</v>
      </c>
      <c r="C31" s="78">
        <v>100</v>
      </c>
      <c r="D31" s="72">
        <v>5534674355.25</v>
      </c>
      <c r="E31" s="78">
        <v>100</v>
      </c>
      <c r="F31" s="26">
        <f t="shared" si="22"/>
        <v>-1.881843789844231E-3</v>
      </c>
      <c r="G31" s="26">
        <f t="shared" si="23"/>
        <v>0</v>
      </c>
      <c r="H31" s="72">
        <v>5474739990.3900003</v>
      </c>
      <c r="I31" s="78">
        <v>100</v>
      </c>
      <c r="J31" s="26">
        <f t="shared" si="24"/>
        <v>-1.0828887304480344E-2</v>
      </c>
      <c r="K31" s="26">
        <f t="shared" si="25"/>
        <v>0</v>
      </c>
      <c r="L31" s="72">
        <v>6475586189.5500002</v>
      </c>
      <c r="M31" s="78">
        <v>100</v>
      </c>
      <c r="N31" s="26">
        <f t="shared" si="26"/>
        <v>0.18281164053759991</v>
      </c>
      <c r="O31" s="26">
        <f t="shared" si="27"/>
        <v>0</v>
      </c>
      <c r="P31" s="72">
        <v>5290766569.4799995</v>
      </c>
      <c r="Q31" s="78">
        <v>100</v>
      </c>
      <c r="R31" s="26">
        <f t="shared" si="28"/>
        <v>-0.18296716086985415</v>
      </c>
      <c r="S31" s="26">
        <f t="shared" si="29"/>
        <v>0</v>
      </c>
      <c r="T31" s="72">
        <v>5239983284.79</v>
      </c>
      <c r="U31" s="78">
        <v>100</v>
      </c>
      <c r="V31" s="26">
        <f t="shared" si="30"/>
        <v>-9.5984738738890893E-3</v>
      </c>
      <c r="W31" s="26">
        <f t="shared" si="31"/>
        <v>0</v>
      </c>
      <c r="X31" s="72">
        <v>5124082500.1000004</v>
      </c>
      <c r="Y31" s="78">
        <v>100</v>
      </c>
      <c r="Z31" s="26">
        <f t="shared" si="32"/>
        <v>-2.2118540917186243E-2</v>
      </c>
      <c r="AA31" s="26">
        <f t="shared" si="33"/>
        <v>0</v>
      </c>
      <c r="AB31" s="72">
        <v>5171458887.4200001</v>
      </c>
      <c r="AC31" s="78">
        <v>100</v>
      </c>
      <c r="AD31" s="26">
        <f t="shared" si="34"/>
        <v>9.245828364214493E-3</v>
      </c>
      <c r="AE31" s="26">
        <f t="shared" si="35"/>
        <v>0</v>
      </c>
      <c r="AF31" s="72">
        <v>4675880634.75</v>
      </c>
      <c r="AG31" s="78">
        <v>100</v>
      </c>
      <c r="AH31" s="26">
        <f t="shared" si="36"/>
        <v>-9.5829487086426426E-2</v>
      </c>
      <c r="AI31" s="26">
        <f t="shared" si="37"/>
        <v>0</v>
      </c>
      <c r="AJ31" s="27">
        <f t="shared" si="16"/>
        <v>-1.6395865617483261E-2</v>
      </c>
      <c r="AK31" s="27">
        <f t="shared" si="17"/>
        <v>0</v>
      </c>
      <c r="AL31" s="28">
        <f t="shared" si="18"/>
        <v>-0.15516607940725149</v>
      </c>
      <c r="AM31" s="28">
        <f t="shared" si="19"/>
        <v>0</v>
      </c>
      <c r="AN31" s="29">
        <f t="shared" si="20"/>
        <v>0.10331465476519136</v>
      </c>
      <c r="AO31" s="87">
        <f t="shared" si="21"/>
        <v>0</v>
      </c>
      <c r="AP31" s="33"/>
      <c r="AQ31" s="41"/>
      <c r="AR31" s="38"/>
      <c r="AS31" s="32"/>
      <c r="AT31" s="32"/>
    </row>
    <row r="32" spans="1:46">
      <c r="A32" s="232" t="s">
        <v>104</v>
      </c>
      <c r="B32" s="248">
        <v>743092768.62</v>
      </c>
      <c r="C32" s="78">
        <v>10</v>
      </c>
      <c r="D32" s="248">
        <v>750302225.59000003</v>
      </c>
      <c r="E32" s="78">
        <v>10</v>
      </c>
      <c r="F32" s="26">
        <f t="shared" si="22"/>
        <v>9.7019608781669809E-3</v>
      </c>
      <c r="G32" s="26">
        <f t="shared" si="23"/>
        <v>0</v>
      </c>
      <c r="H32" s="248">
        <v>751586589.15999997</v>
      </c>
      <c r="I32" s="78">
        <v>10</v>
      </c>
      <c r="J32" s="26">
        <f t="shared" si="24"/>
        <v>1.7117949623433066E-3</v>
      </c>
      <c r="K32" s="26">
        <f t="shared" si="25"/>
        <v>0</v>
      </c>
      <c r="L32" s="248">
        <v>755070717.47000003</v>
      </c>
      <c r="M32" s="78">
        <v>10</v>
      </c>
      <c r="N32" s="26">
        <f t="shared" si="26"/>
        <v>4.6356978161279441E-3</v>
      </c>
      <c r="O32" s="26">
        <f t="shared" si="27"/>
        <v>0</v>
      </c>
      <c r="P32" s="248">
        <v>719709028.36000001</v>
      </c>
      <c r="Q32" s="78">
        <v>10</v>
      </c>
      <c r="R32" s="26">
        <f t="shared" si="28"/>
        <v>-4.6832287747147316E-2</v>
      </c>
      <c r="S32" s="26">
        <f t="shared" si="29"/>
        <v>0</v>
      </c>
      <c r="T32" s="248">
        <v>716654391.73000002</v>
      </c>
      <c r="U32" s="78">
        <v>10</v>
      </c>
      <c r="V32" s="26">
        <f t="shared" si="30"/>
        <v>-4.2442660987046269E-3</v>
      </c>
      <c r="W32" s="26">
        <f t="shared" si="31"/>
        <v>0</v>
      </c>
      <c r="X32" s="248">
        <v>710109443.77999997</v>
      </c>
      <c r="Y32" s="78">
        <v>10</v>
      </c>
      <c r="Z32" s="26">
        <f t="shared" si="32"/>
        <v>-9.1326419338623975E-3</v>
      </c>
      <c r="AA32" s="26">
        <f t="shared" si="33"/>
        <v>0</v>
      </c>
      <c r="AB32" s="248">
        <v>705574929.40999997</v>
      </c>
      <c r="AC32" s="78">
        <v>10</v>
      </c>
      <c r="AD32" s="26">
        <f t="shared" si="34"/>
        <v>-6.385655633393955E-3</v>
      </c>
      <c r="AE32" s="26">
        <f t="shared" si="35"/>
        <v>0</v>
      </c>
      <c r="AF32" s="248">
        <v>716025849.02999997</v>
      </c>
      <c r="AG32" s="78">
        <v>10</v>
      </c>
      <c r="AH32" s="26">
        <f t="shared" si="36"/>
        <v>1.4811920299859631E-2</v>
      </c>
      <c r="AI32" s="26">
        <f t="shared" si="37"/>
        <v>0</v>
      </c>
      <c r="AJ32" s="27">
        <f t="shared" si="16"/>
        <v>-4.4666846820763037E-3</v>
      </c>
      <c r="AK32" s="27">
        <f t="shared" si="17"/>
        <v>0</v>
      </c>
      <c r="AL32" s="28">
        <f t="shared" si="18"/>
        <v>-4.5683426479305504E-2</v>
      </c>
      <c r="AM32" s="28">
        <f t="shared" si="19"/>
        <v>0</v>
      </c>
      <c r="AN32" s="29">
        <f t="shared" si="20"/>
        <v>1.8950271406282321E-2</v>
      </c>
      <c r="AO32" s="87">
        <f t="shared" si="21"/>
        <v>0</v>
      </c>
      <c r="AP32" s="33"/>
      <c r="AQ32" s="41"/>
      <c r="AR32" s="38"/>
      <c r="AS32" s="32"/>
      <c r="AT32" s="32"/>
    </row>
    <row r="33" spans="1:47">
      <c r="A33" s="232" t="s">
        <v>106</v>
      </c>
      <c r="B33" s="72">
        <v>2549012632.3200002</v>
      </c>
      <c r="C33" s="78">
        <v>100</v>
      </c>
      <c r="D33" s="72">
        <v>2285069246.7800002</v>
      </c>
      <c r="E33" s="78">
        <v>100</v>
      </c>
      <c r="F33" s="26">
        <f t="shared" si="22"/>
        <v>-0.1035473038435946</v>
      </c>
      <c r="G33" s="26">
        <f t="shared" si="23"/>
        <v>0</v>
      </c>
      <c r="H33" s="72">
        <v>2511724796.3099999</v>
      </c>
      <c r="I33" s="78">
        <v>100</v>
      </c>
      <c r="J33" s="26">
        <f t="shared" si="24"/>
        <v>9.9189794729149169E-2</v>
      </c>
      <c r="K33" s="26">
        <f t="shared" si="25"/>
        <v>0</v>
      </c>
      <c r="L33" s="72">
        <v>3362836386.8699999</v>
      </c>
      <c r="M33" s="78">
        <v>100</v>
      </c>
      <c r="N33" s="26">
        <f t="shared" si="26"/>
        <v>0.33885543185717498</v>
      </c>
      <c r="O33" s="26">
        <f t="shared" si="27"/>
        <v>0</v>
      </c>
      <c r="P33" s="72">
        <v>3344096115.9000001</v>
      </c>
      <c r="Q33" s="78">
        <v>100</v>
      </c>
      <c r="R33" s="26">
        <f t="shared" si="28"/>
        <v>-5.5727572840504804E-3</v>
      </c>
      <c r="S33" s="26">
        <f t="shared" si="29"/>
        <v>0</v>
      </c>
      <c r="T33" s="72">
        <v>3360631258.8800001</v>
      </c>
      <c r="U33" s="78">
        <v>100</v>
      </c>
      <c r="V33" s="26">
        <f t="shared" si="30"/>
        <v>4.9445776696971219E-3</v>
      </c>
      <c r="W33" s="26">
        <f t="shared" si="31"/>
        <v>0</v>
      </c>
      <c r="X33" s="72">
        <v>3421907383.3499999</v>
      </c>
      <c r="Y33" s="78">
        <v>100</v>
      </c>
      <c r="Z33" s="26">
        <f t="shared" si="32"/>
        <v>1.8233516190771053E-2</v>
      </c>
      <c r="AA33" s="26">
        <f t="shared" si="33"/>
        <v>0</v>
      </c>
      <c r="AB33" s="72">
        <v>3413126853.46</v>
      </c>
      <c r="AC33" s="78">
        <v>100</v>
      </c>
      <c r="AD33" s="26">
        <f t="shared" si="34"/>
        <v>-2.5659753191227081E-3</v>
      </c>
      <c r="AE33" s="26">
        <f t="shared" si="35"/>
        <v>0</v>
      </c>
      <c r="AF33" s="72">
        <v>3408169094.9099998</v>
      </c>
      <c r="AG33" s="78">
        <v>100</v>
      </c>
      <c r="AH33" s="26">
        <f t="shared" si="36"/>
        <v>-1.452556193443073E-3</v>
      </c>
      <c r="AI33" s="26">
        <f t="shared" si="37"/>
        <v>0</v>
      </c>
      <c r="AJ33" s="27">
        <f t="shared" si="16"/>
        <v>4.3510590975822681E-2</v>
      </c>
      <c r="AK33" s="27">
        <f t="shared" si="17"/>
        <v>0</v>
      </c>
      <c r="AL33" s="28">
        <f t="shared" si="18"/>
        <v>0.4914948856419179</v>
      </c>
      <c r="AM33" s="28">
        <f t="shared" si="19"/>
        <v>0</v>
      </c>
      <c r="AN33" s="29">
        <f t="shared" si="20"/>
        <v>0.13127667115560038</v>
      </c>
      <c r="AO33" s="87">
        <f t="shared" si="21"/>
        <v>0</v>
      </c>
      <c r="AP33" s="33"/>
      <c r="AQ33" s="41"/>
      <c r="AR33" s="38"/>
      <c r="AS33" s="32"/>
      <c r="AT33" s="32"/>
    </row>
    <row r="34" spans="1:47">
      <c r="A34" s="232" t="s">
        <v>107</v>
      </c>
      <c r="B34" s="72">
        <v>20333897831.049999</v>
      </c>
      <c r="C34" s="78">
        <v>100</v>
      </c>
      <c r="D34" s="72">
        <v>20246287970.779999</v>
      </c>
      <c r="E34" s="78">
        <v>100</v>
      </c>
      <c r="F34" s="26">
        <f t="shared" si="22"/>
        <v>-4.3085620375361384E-3</v>
      </c>
      <c r="G34" s="26">
        <f t="shared" si="23"/>
        <v>0</v>
      </c>
      <c r="H34" s="72">
        <v>20284546101.48</v>
      </c>
      <c r="I34" s="78">
        <v>100</v>
      </c>
      <c r="J34" s="26">
        <f t="shared" si="24"/>
        <v>1.889636794419597E-3</v>
      </c>
      <c r="K34" s="26">
        <f t="shared" si="25"/>
        <v>0</v>
      </c>
      <c r="L34" s="72">
        <v>20250154247.509998</v>
      </c>
      <c r="M34" s="78">
        <v>100</v>
      </c>
      <c r="N34" s="26">
        <f t="shared" si="26"/>
        <v>-1.6954707193320893E-3</v>
      </c>
      <c r="O34" s="26">
        <f t="shared" si="27"/>
        <v>0</v>
      </c>
      <c r="P34" s="72">
        <v>16430263086.200001</v>
      </c>
      <c r="Q34" s="78">
        <v>100</v>
      </c>
      <c r="R34" s="26">
        <f t="shared" si="28"/>
        <v>-0.18863516369410863</v>
      </c>
      <c r="S34" s="26">
        <f t="shared" si="29"/>
        <v>0</v>
      </c>
      <c r="T34" s="72">
        <v>16447999258.4</v>
      </c>
      <c r="U34" s="78">
        <v>100</v>
      </c>
      <c r="V34" s="26">
        <f t="shared" si="30"/>
        <v>1.0794819356785409E-3</v>
      </c>
      <c r="W34" s="26">
        <f t="shared" si="31"/>
        <v>0</v>
      </c>
      <c r="X34" s="72">
        <v>15853608342.629999</v>
      </c>
      <c r="Y34" s="78">
        <v>100</v>
      </c>
      <c r="Z34" s="26">
        <f t="shared" si="32"/>
        <v>-3.6137581625099162E-2</v>
      </c>
      <c r="AA34" s="26">
        <f t="shared" si="33"/>
        <v>0</v>
      </c>
      <c r="AB34" s="72">
        <v>12642110764.700001</v>
      </c>
      <c r="AC34" s="78">
        <v>100</v>
      </c>
      <c r="AD34" s="26">
        <f t="shared" si="34"/>
        <v>-0.20257202704411165</v>
      </c>
      <c r="AE34" s="26">
        <f t="shared" si="35"/>
        <v>0</v>
      </c>
      <c r="AF34" s="72">
        <v>12548308172.51</v>
      </c>
      <c r="AG34" s="78">
        <v>100</v>
      </c>
      <c r="AH34" s="26">
        <f t="shared" si="36"/>
        <v>-7.4198521066530529E-3</v>
      </c>
      <c r="AI34" s="26">
        <f t="shared" si="37"/>
        <v>0</v>
      </c>
      <c r="AJ34" s="27">
        <f t="shared" si="16"/>
        <v>-5.4724942312092829E-2</v>
      </c>
      <c r="AK34" s="27">
        <f t="shared" si="17"/>
        <v>0</v>
      </c>
      <c r="AL34" s="28">
        <f t="shared" si="18"/>
        <v>-0.38021684811457462</v>
      </c>
      <c r="AM34" s="28">
        <f t="shared" si="19"/>
        <v>0</v>
      </c>
      <c r="AN34" s="29">
        <f t="shared" si="20"/>
        <v>8.7869424213609923E-2</v>
      </c>
      <c r="AO34" s="87">
        <f t="shared" si="21"/>
        <v>0</v>
      </c>
      <c r="AP34" s="33"/>
      <c r="AQ34" s="41"/>
      <c r="AR34" s="38"/>
      <c r="AS34" s="32"/>
      <c r="AT34" s="32"/>
    </row>
    <row r="35" spans="1:47">
      <c r="A35" s="232" t="s">
        <v>110</v>
      </c>
      <c r="B35" s="72">
        <v>12177581322.52</v>
      </c>
      <c r="C35" s="74">
        <v>100</v>
      </c>
      <c r="D35" s="72">
        <v>11985678542.290001</v>
      </c>
      <c r="E35" s="74">
        <v>100</v>
      </c>
      <c r="F35" s="26">
        <f t="shared" si="22"/>
        <v>-1.575869420597617E-2</v>
      </c>
      <c r="G35" s="26">
        <f t="shared" si="23"/>
        <v>0</v>
      </c>
      <c r="H35" s="72">
        <v>11874284291.190001</v>
      </c>
      <c r="I35" s="74">
        <v>100</v>
      </c>
      <c r="J35" s="26">
        <f t="shared" si="24"/>
        <v>-9.2939461630778264E-3</v>
      </c>
      <c r="K35" s="26">
        <f t="shared" si="25"/>
        <v>0</v>
      </c>
      <c r="L35" s="72">
        <v>11591205143</v>
      </c>
      <c r="M35" s="74">
        <v>100</v>
      </c>
      <c r="N35" s="26">
        <f t="shared" si="26"/>
        <v>-2.3839680880811325E-2</v>
      </c>
      <c r="O35" s="26">
        <f t="shared" si="27"/>
        <v>0</v>
      </c>
      <c r="P35" s="72">
        <v>11528561764.709999</v>
      </c>
      <c r="Q35" s="74">
        <v>100</v>
      </c>
      <c r="R35" s="26">
        <f t="shared" si="28"/>
        <v>-5.4043887168912404E-3</v>
      </c>
      <c r="S35" s="26">
        <f t="shared" si="29"/>
        <v>0</v>
      </c>
      <c r="T35" s="72">
        <v>11507453699.32</v>
      </c>
      <c r="U35" s="74">
        <v>100</v>
      </c>
      <c r="V35" s="26">
        <f t="shared" si="30"/>
        <v>-1.8309365748130997E-3</v>
      </c>
      <c r="W35" s="26">
        <f t="shared" si="31"/>
        <v>0</v>
      </c>
      <c r="X35" s="72">
        <v>11550777981.209999</v>
      </c>
      <c r="Y35" s="74">
        <v>100</v>
      </c>
      <c r="Z35" s="26">
        <f t="shared" si="32"/>
        <v>3.7648886558248342E-3</v>
      </c>
      <c r="AA35" s="26">
        <f t="shared" si="33"/>
        <v>0</v>
      </c>
      <c r="AB35" s="72">
        <v>11243882398.35</v>
      </c>
      <c r="AC35" s="74">
        <v>100</v>
      </c>
      <c r="AD35" s="26">
        <f t="shared" si="34"/>
        <v>-2.6569256491574426E-2</v>
      </c>
      <c r="AE35" s="26">
        <f t="shared" si="35"/>
        <v>0</v>
      </c>
      <c r="AF35" s="72">
        <v>10670755573.57</v>
      </c>
      <c r="AG35" s="74">
        <v>100</v>
      </c>
      <c r="AH35" s="26">
        <f t="shared" si="36"/>
        <v>-5.0972324725141648E-2</v>
      </c>
      <c r="AI35" s="26">
        <f t="shared" si="37"/>
        <v>0</v>
      </c>
      <c r="AJ35" s="27">
        <f t="shared" si="16"/>
        <v>-1.6238042387807614E-2</v>
      </c>
      <c r="AK35" s="27">
        <f t="shared" si="17"/>
        <v>0</v>
      </c>
      <c r="AL35" s="28">
        <f t="shared" si="18"/>
        <v>-0.10970784541571479</v>
      </c>
      <c r="AM35" s="28">
        <f t="shared" si="19"/>
        <v>0</v>
      </c>
      <c r="AN35" s="29">
        <f t="shared" si="20"/>
        <v>1.7503018144994501E-2</v>
      </c>
      <c r="AO35" s="87">
        <f t="shared" si="21"/>
        <v>0</v>
      </c>
      <c r="AP35" s="33"/>
      <c r="AQ35" s="41"/>
      <c r="AR35" s="38"/>
      <c r="AS35" s="32"/>
      <c r="AT35" s="32"/>
    </row>
    <row r="36" spans="1:47">
      <c r="A36" s="232" t="s">
        <v>109</v>
      </c>
      <c r="B36" s="72">
        <v>396086264.80000001</v>
      </c>
      <c r="C36" s="74">
        <v>1000000</v>
      </c>
      <c r="D36" s="72">
        <v>390478719.5</v>
      </c>
      <c r="E36" s="74">
        <v>1000000</v>
      </c>
      <c r="F36" s="26">
        <f t="shared" si="22"/>
        <v>-1.4157383879068588E-2</v>
      </c>
      <c r="G36" s="26">
        <f t="shared" si="23"/>
        <v>0</v>
      </c>
      <c r="H36" s="72">
        <v>390867902.61000001</v>
      </c>
      <c r="I36" s="74">
        <v>1000000</v>
      </c>
      <c r="J36" s="26">
        <f t="shared" si="24"/>
        <v>9.9668199716070396E-4</v>
      </c>
      <c r="K36" s="26">
        <f t="shared" si="25"/>
        <v>0</v>
      </c>
      <c r="L36" s="72">
        <v>391357626.05000001</v>
      </c>
      <c r="M36" s="74">
        <v>1000000</v>
      </c>
      <c r="N36" s="26">
        <f t="shared" si="26"/>
        <v>1.252912906713227E-3</v>
      </c>
      <c r="O36" s="26">
        <f t="shared" si="27"/>
        <v>0</v>
      </c>
      <c r="P36" s="72">
        <v>388837914.45999998</v>
      </c>
      <c r="Q36" s="74">
        <v>1000000</v>
      </c>
      <c r="R36" s="26">
        <f t="shared" si="28"/>
        <v>-6.4383863307626308E-3</v>
      </c>
      <c r="S36" s="26">
        <f t="shared" si="29"/>
        <v>0</v>
      </c>
      <c r="T36" s="72">
        <v>389354085.80000001</v>
      </c>
      <c r="U36" s="74">
        <v>1000000</v>
      </c>
      <c r="V36" s="26">
        <f t="shared" si="30"/>
        <v>1.3274717325774882E-3</v>
      </c>
      <c r="W36" s="26">
        <f t="shared" si="31"/>
        <v>0</v>
      </c>
      <c r="X36" s="72">
        <v>392272203.51999998</v>
      </c>
      <c r="Y36" s="74">
        <v>1000000</v>
      </c>
      <c r="Z36" s="26">
        <f t="shared" si="32"/>
        <v>7.4947658864402472E-3</v>
      </c>
      <c r="AA36" s="26">
        <f t="shared" si="33"/>
        <v>0</v>
      </c>
      <c r="AB36" s="72">
        <v>390296454.99000001</v>
      </c>
      <c r="AC36" s="74">
        <v>1000000</v>
      </c>
      <c r="AD36" s="26">
        <f t="shared" si="34"/>
        <v>-5.0366773691096827E-3</v>
      </c>
      <c r="AE36" s="26">
        <f t="shared" si="35"/>
        <v>0</v>
      </c>
      <c r="AF36" s="72">
        <v>388991600.39999998</v>
      </c>
      <c r="AG36" s="74">
        <v>1000000</v>
      </c>
      <c r="AH36" s="26">
        <f t="shared" si="36"/>
        <v>-3.3432396664567852E-3</v>
      </c>
      <c r="AI36" s="26">
        <f t="shared" si="37"/>
        <v>0</v>
      </c>
      <c r="AJ36" s="27">
        <f t="shared" si="16"/>
        <v>-2.2379818403132521E-3</v>
      </c>
      <c r="AK36" s="27">
        <f t="shared" si="17"/>
        <v>0</v>
      </c>
      <c r="AL36" s="28">
        <f t="shared" si="18"/>
        <v>-3.8084510774473172E-3</v>
      </c>
      <c r="AM36" s="28">
        <f t="shared" si="19"/>
        <v>0</v>
      </c>
      <c r="AN36" s="29">
        <f t="shared" si="20"/>
        <v>6.5340653298077795E-3</v>
      </c>
      <c r="AO36" s="87">
        <f t="shared" si="21"/>
        <v>0</v>
      </c>
      <c r="AP36" s="33"/>
      <c r="AQ36" s="41"/>
      <c r="AR36" s="38"/>
      <c r="AS36" s="32"/>
      <c r="AT36" s="32"/>
      <c r="AU36" s="111"/>
    </row>
    <row r="37" spans="1:47">
      <c r="A37" s="232" t="s">
        <v>119</v>
      </c>
      <c r="B37" s="72">
        <v>5113850202.2700005</v>
      </c>
      <c r="C37" s="78">
        <v>1</v>
      </c>
      <c r="D37" s="72">
        <v>5097218336.6099997</v>
      </c>
      <c r="E37" s="78">
        <v>1</v>
      </c>
      <c r="F37" s="26">
        <f t="shared" si="22"/>
        <v>-3.2523177258141113E-3</v>
      </c>
      <c r="G37" s="26">
        <f t="shared" si="23"/>
        <v>0</v>
      </c>
      <c r="H37" s="72">
        <v>5122778260.6899996</v>
      </c>
      <c r="I37" s="78">
        <v>1</v>
      </c>
      <c r="J37" s="26">
        <f t="shared" si="24"/>
        <v>5.014484840961125E-3</v>
      </c>
      <c r="K37" s="26">
        <f t="shared" si="25"/>
        <v>0</v>
      </c>
      <c r="L37" s="72">
        <v>5053930819.4200001</v>
      </c>
      <c r="M37" s="78">
        <v>1</v>
      </c>
      <c r="N37" s="26">
        <f t="shared" si="26"/>
        <v>-1.343947322457917E-2</v>
      </c>
      <c r="O37" s="26">
        <f t="shared" si="27"/>
        <v>0</v>
      </c>
      <c r="P37" s="72">
        <v>4870766165.5</v>
      </c>
      <c r="Q37" s="78">
        <v>1</v>
      </c>
      <c r="R37" s="26">
        <f t="shared" si="28"/>
        <v>-3.6242018433687316E-2</v>
      </c>
      <c r="S37" s="26">
        <f t="shared" si="29"/>
        <v>0</v>
      </c>
      <c r="T37" s="72">
        <v>5086424911.6800003</v>
      </c>
      <c r="U37" s="78">
        <v>1</v>
      </c>
      <c r="V37" s="26">
        <f t="shared" si="30"/>
        <v>4.4276144420055986E-2</v>
      </c>
      <c r="W37" s="26">
        <f t="shared" si="31"/>
        <v>0</v>
      </c>
      <c r="X37" s="72">
        <v>5080793178.6099997</v>
      </c>
      <c r="Y37" s="78">
        <v>1</v>
      </c>
      <c r="Z37" s="26">
        <f t="shared" si="32"/>
        <v>-1.1072085340468611E-3</v>
      </c>
      <c r="AA37" s="26">
        <f t="shared" si="33"/>
        <v>0</v>
      </c>
      <c r="AB37" s="72">
        <v>5079357044.4099998</v>
      </c>
      <c r="AC37" s="78">
        <v>1</v>
      </c>
      <c r="AD37" s="26">
        <f t="shared" si="34"/>
        <v>-2.8265944893129973E-4</v>
      </c>
      <c r="AE37" s="26">
        <f t="shared" si="35"/>
        <v>0</v>
      </c>
      <c r="AF37" s="72">
        <v>4843410970.8599997</v>
      </c>
      <c r="AG37" s="78">
        <v>1</v>
      </c>
      <c r="AH37" s="26">
        <f t="shared" si="36"/>
        <v>-4.6451956711660317E-2</v>
      </c>
      <c r="AI37" s="26">
        <f t="shared" si="37"/>
        <v>0</v>
      </c>
      <c r="AJ37" s="27">
        <f t="shared" si="16"/>
        <v>-6.4356256022127453E-3</v>
      </c>
      <c r="AK37" s="27">
        <f t="shared" si="17"/>
        <v>0</v>
      </c>
      <c r="AL37" s="28">
        <f t="shared" si="18"/>
        <v>-4.9793308622286592E-2</v>
      </c>
      <c r="AM37" s="28">
        <f t="shared" si="19"/>
        <v>0</v>
      </c>
      <c r="AN37" s="29">
        <f t="shared" si="20"/>
        <v>2.7562797931079106E-2</v>
      </c>
      <c r="AO37" s="87">
        <f t="shared" si="21"/>
        <v>0</v>
      </c>
      <c r="AP37" s="33"/>
      <c r="AQ37" s="41"/>
      <c r="AR37" s="38"/>
      <c r="AS37" s="32"/>
      <c r="AT37" s="32"/>
    </row>
    <row r="38" spans="1:47" s="99" customFormat="1">
      <c r="A38" s="232" t="s">
        <v>124</v>
      </c>
      <c r="B38" s="72">
        <v>16453144077.42</v>
      </c>
      <c r="C38" s="78">
        <v>1</v>
      </c>
      <c r="D38" s="72">
        <v>16577812537.790001</v>
      </c>
      <c r="E38" s="78">
        <v>1</v>
      </c>
      <c r="F38" s="26">
        <f t="shared" si="22"/>
        <v>7.5771815881132167E-3</v>
      </c>
      <c r="G38" s="26">
        <f t="shared" si="23"/>
        <v>0</v>
      </c>
      <c r="H38" s="72">
        <v>15918955374.209999</v>
      </c>
      <c r="I38" s="78">
        <v>1</v>
      </c>
      <c r="J38" s="26">
        <f t="shared" si="24"/>
        <v>-3.9743311252802629E-2</v>
      </c>
      <c r="K38" s="26">
        <f t="shared" si="25"/>
        <v>0</v>
      </c>
      <c r="L38" s="72">
        <v>15987501204.219999</v>
      </c>
      <c r="M38" s="78">
        <v>1</v>
      </c>
      <c r="N38" s="26">
        <f t="shared" si="26"/>
        <v>4.3059251313091835E-3</v>
      </c>
      <c r="O38" s="26">
        <f t="shared" si="27"/>
        <v>0</v>
      </c>
      <c r="P38" s="72">
        <v>15993498470.35</v>
      </c>
      <c r="Q38" s="78">
        <v>1</v>
      </c>
      <c r="R38" s="26">
        <f t="shared" si="28"/>
        <v>3.751221690865645E-4</v>
      </c>
      <c r="S38" s="26">
        <f t="shared" si="29"/>
        <v>0</v>
      </c>
      <c r="T38" s="72">
        <v>16010977843.23</v>
      </c>
      <c r="U38" s="78">
        <v>1</v>
      </c>
      <c r="V38" s="26">
        <f t="shared" si="30"/>
        <v>1.0929049021015502E-3</v>
      </c>
      <c r="W38" s="26">
        <f t="shared" si="31"/>
        <v>0</v>
      </c>
      <c r="X38" s="72">
        <v>15629483914.23</v>
      </c>
      <c r="Y38" s="78">
        <v>1</v>
      </c>
      <c r="Z38" s="26">
        <f t="shared" si="32"/>
        <v>-2.3827022480160946E-2</v>
      </c>
      <c r="AA38" s="26">
        <f t="shared" si="33"/>
        <v>0</v>
      </c>
      <c r="AB38" s="72">
        <v>15618813434.120001</v>
      </c>
      <c r="AC38" s="78">
        <v>1</v>
      </c>
      <c r="AD38" s="26">
        <f t="shared" si="34"/>
        <v>-6.8271480802278264E-4</v>
      </c>
      <c r="AE38" s="26">
        <f t="shared" si="35"/>
        <v>0</v>
      </c>
      <c r="AF38" s="72">
        <v>15708489384.65</v>
      </c>
      <c r="AG38" s="78">
        <v>1</v>
      </c>
      <c r="AH38" s="26">
        <f t="shared" si="36"/>
        <v>5.7415341381886051E-3</v>
      </c>
      <c r="AI38" s="26">
        <f t="shared" si="37"/>
        <v>0</v>
      </c>
      <c r="AJ38" s="27">
        <f t="shared" si="16"/>
        <v>-5.6450475765234048E-3</v>
      </c>
      <c r="AK38" s="27">
        <f t="shared" si="17"/>
        <v>0</v>
      </c>
      <c r="AL38" s="28">
        <f t="shared" si="18"/>
        <v>-5.2438954244314995E-2</v>
      </c>
      <c r="AM38" s="28">
        <f t="shared" si="19"/>
        <v>0</v>
      </c>
      <c r="AN38" s="29">
        <f t="shared" si="20"/>
        <v>1.6915953738025277E-2</v>
      </c>
      <c r="AO38" s="87">
        <f t="shared" si="21"/>
        <v>0</v>
      </c>
      <c r="AP38" s="33"/>
      <c r="AQ38" s="41"/>
      <c r="AR38" s="38"/>
      <c r="AS38" s="32"/>
      <c r="AT38" s="32"/>
    </row>
    <row r="39" spans="1:47" s="101" customFormat="1">
      <c r="A39" s="232" t="s">
        <v>127</v>
      </c>
      <c r="B39" s="72">
        <v>592240908.13</v>
      </c>
      <c r="C39" s="78">
        <v>100</v>
      </c>
      <c r="D39" s="72">
        <v>597035568.21000004</v>
      </c>
      <c r="E39" s="78">
        <v>100</v>
      </c>
      <c r="F39" s="26">
        <f t="shared" si="22"/>
        <v>8.0957934755624648E-3</v>
      </c>
      <c r="G39" s="26">
        <f t="shared" si="23"/>
        <v>0</v>
      </c>
      <c r="H39" s="72">
        <v>575804576.13999999</v>
      </c>
      <c r="I39" s="78">
        <v>100</v>
      </c>
      <c r="J39" s="26">
        <f t="shared" si="24"/>
        <v>-3.5560682144371518E-2</v>
      </c>
      <c r="K39" s="26">
        <f t="shared" si="25"/>
        <v>0</v>
      </c>
      <c r="L39" s="72">
        <v>575009215.94000006</v>
      </c>
      <c r="M39" s="78">
        <v>100</v>
      </c>
      <c r="N39" s="26">
        <f t="shared" si="26"/>
        <v>-1.3813023254031003E-3</v>
      </c>
      <c r="O39" s="26">
        <f t="shared" si="27"/>
        <v>0</v>
      </c>
      <c r="P39" s="72">
        <v>581633320.94000006</v>
      </c>
      <c r="Q39" s="78">
        <v>100</v>
      </c>
      <c r="R39" s="26">
        <f t="shared" si="28"/>
        <v>1.1519997969373762E-2</v>
      </c>
      <c r="S39" s="26">
        <f t="shared" si="29"/>
        <v>0</v>
      </c>
      <c r="T39" s="72">
        <v>581638484.88999999</v>
      </c>
      <c r="U39" s="78">
        <v>100</v>
      </c>
      <c r="V39" s="26">
        <f t="shared" si="30"/>
        <v>8.8783599804475016E-6</v>
      </c>
      <c r="W39" s="26">
        <f t="shared" si="31"/>
        <v>0</v>
      </c>
      <c r="X39" s="72">
        <v>587996605.17999995</v>
      </c>
      <c r="Y39" s="78">
        <v>100</v>
      </c>
      <c r="Z39" s="26">
        <f t="shared" si="32"/>
        <v>1.0931395454691097E-2</v>
      </c>
      <c r="AA39" s="26">
        <f t="shared" si="33"/>
        <v>0</v>
      </c>
      <c r="AB39" s="72">
        <v>587965663.83000004</v>
      </c>
      <c r="AC39" s="78">
        <v>100</v>
      </c>
      <c r="AD39" s="26">
        <f t="shared" si="34"/>
        <v>-5.2621647348512736E-5</v>
      </c>
      <c r="AE39" s="26">
        <f t="shared" si="35"/>
        <v>0</v>
      </c>
      <c r="AF39" s="72">
        <v>576502149.01999998</v>
      </c>
      <c r="AG39" s="78">
        <v>100</v>
      </c>
      <c r="AH39" s="26">
        <f t="shared" si="36"/>
        <v>-1.9496912005587008E-2</v>
      </c>
      <c r="AI39" s="26">
        <f t="shared" si="37"/>
        <v>0</v>
      </c>
      <c r="AJ39" s="27">
        <f t="shared" si="16"/>
        <v>-3.2419316078877956E-3</v>
      </c>
      <c r="AK39" s="27">
        <f t="shared" si="17"/>
        <v>0</v>
      </c>
      <c r="AL39" s="28">
        <f t="shared" si="18"/>
        <v>-3.4392287969646849E-2</v>
      </c>
      <c r="AM39" s="28">
        <f t="shared" si="19"/>
        <v>0</v>
      </c>
      <c r="AN39" s="29">
        <f t="shared" si="20"/>
        <v>1.6389322324097989E-2</v>
      </c>
      <c r="AO39" s="87">
        <f t="shared" si="21"/>
        <v>0</v>
      </c>
      <c r="AP39" s="33"/>
      <c r="AQ39" s="41"/>
      <c r="AR39" s="38"/>
      <c r="AS39" s="32"/>
      <c r="AT39" s="32"/>
    </row>
    <row r="40" spans="1:47" s="101" customFormat="1">
      <c r="A40" s="232" t="s">
        <v>134</v>
      </c>
      <c r="B40" s="72">
        <v>4135353477.5799999</v>
      </c>
      <c r="C40" s="78">
        <v>1</v>
      </c>
      <c r="D40" s="72">
        <v>4140549179.2399998</v>
      </c>
      <c r="E40" s="78">
        <v>1</v>
      </c>
      <c r="F40" s="26">
        <f t="shared" si="22"/>
        <v>1.2564105313290802E-3</v>
      </c>
      <c r="G40" s="26">
        <f t="shared" si="23"/>
        <v>0</v>
      </c>
      <c r="H40" s="72">
        <v>4078787982.3499999</v>
      </c>
      <c r="I40" s="78">
        <v>1</v>
      </c>
      <c r="J40" s="26">
        <f t="shared" si="24"/>
        <v>-1.4916184838392904E-2</v>
      </c>
      <c r="K40" s="26">
        <f t="shared" si="25"/>
        <v>0</v>
      </c>
      <c r="L40" s="72">
        <v>4251851407.5500002</v>
      </c>
      <c r="M40" s="78">
        <v>1</v>
      </c>
      <c r="N40" s="26">
        <f t="shared" si="26"/>
        <v>4.2430110598759174E-2</v>
      </c>
      <c r="O40" s="26">
        <f t="shared" si="27"/>
        <v>0</v>
      </c>
      <c r="P40" s="72">
        <v>4226341248.9400001</v>
      </c>
      <c r="Q40" s="78">
        <v>1</v>
      </c>
      <c r="R40" s="26">
        <f t="shared" si="28"/>
        <v>-5.9997766066570007E-3</v>
      </c>
      <c r="S40" s="26">
        <f t="shared" si="29"/>
        <v>0</v>
      </c>
      <c r="T40" s="72">
        <v>4227022002.46</v>
      </c>
      <c r="U40" s="78">
        <v>1</v>
      </c>
      <c r="V40" s="26">
        <f t="shared" si="30"/>
        <v>1.6107395969757986E-4</v>
      </c>
      <c r="W40" s="26">
        <f t="shared" si="31"/>
        <v>0</v>
      </c>
      <c r="X40" s="72">
        <v>4223589592.4499998</v>
      </c>
      <c r="Y40" s="78">
        <v>1</v>
      </c>
      <c r="Z40" s="26">
        <f t="shared" si="32"/>
        <v>-8.1201612104282142E-4</v>
      </c>
      <c r="AA40" s="26">
        <f t="shared" si="33"/>
        <v>0</v>
      </c>
      <c r="AB40" s="72">
        <v>4131326367.9099998</v>
      </c>
      <c r="AC40" s="78">
        <v>1</v>
      </c>
      <c r="AD40" s="26">
        <f t="shared" si="34"/>
        <v>-2.1844741900332306E-2</v>
      </c>
      <c r="AE40" s="26">
        <f t="shared" si="35"/>
        <v>0</v>
      </c>
      <c r="AF40" s="72">
        <v>4082969534.02</v>
      </c>
      <c r="AG40" s="78">
        <v>1</v>
      </c>
      <c r="AH40" s="26">
        <f t="shared" si="36"/>
        <v>-1.1704917400283519E-2</v>
      </c>
      <c r="AI40" s="26">
        <f t="shared" si="37"/>
        <v>0</v>
      </c>
      <c r="AJ40" s="27">
        <f t="shared" si="16"/>
        <v>-1.4287552221153397E-3</v>
      </c>
      <c r="AK40" s="27">
        <f t="shared" si="17"/>
        <v>0</v>
      </c>
      <c r="AL40" s="28">
        <f t="shared" si="18"/>
        <v>-1.3906282168726363E-2</v>
      </c>
      <c r="AM40" s="28">
        <f t="shared" si="19"/>
        <v>0</v>
      </c>
      <c r="AN40" s="29">
        <f t="shared" si="20"/>
        <v>1.9489686523434486E-2</v>
      </c>
      <c r="AO40" s="87">
        <f t="shared" si="21"/>
        <v>0</v>
      </c>
      <c r="AP40" s="33"/>
      <c r="AQ40" s="41"/>
      <c r="AR40" s="38"/>
      <c r="AS40" s="32"/>
      <c r="AT40" s="32"/>
    </row>
    <row r="41" spans="1:47" s="101" customFormat="1">
      <c r="A41" s="232" t="s">
        <v>135</v>
      </c>
      <c r="B41" s="72">
        <v>599751076.54999995</v>
      </c>
      <c r="C41" s="78">
        <v>10</v>
      </c>
      <c r="D41" s="72">
        <v>585320613.53999996</v>
      </c>
      <c r="E41" s="78">
        <v>10</v>
      </c>
      <c r="F41" s="26">
        <f t="shared" si="22"/>
        <v>-2.4060753826420107E-2</v>
      </c>
      <c r="G41" s="26">
        <f t="shared" si="23"/>
        <v>0</v>
      </c>
      <c r="H41" s="72">
        <v>582841050.13999999</v>
      </c>
      <c r="I41" s="78">
        <v>10</v>
      </c>
      <c r="J41" s="26">
        <f t="shared" si="24"/>
        <v>-4.2362482076338604E-3</v>
      </c>
      <c r="K41" s="26">
        <f t="shared" si="25"/>
        <v>0</v>
      </c>
      <c r="L41" s="72">
        <v>589346780.38999999</v>
      </c>
      <c r="M41" s="78">
        <v>10</v>
      </c>
      <c r="N41" s="26">
        <f t="shared" si="26"/>
        <v>1.1162100281778893E-2</v>
      </c>
      <c r="O41" s="26">
        <f t="shared" si="27"/>
        <v>0</v>
      </c>
      <c r="P41" s="72">
        <v>597237447.10000002</v>
      </c>
      <c r="Q41" s="78">
        <v>10</v>
      </c>
      <c r="R41" s="26">
        <f t="shared" si="28"/>
        <v>1.3388834846570967E-2</v>
      </c>
      <c r="S41" s="26">
        <f t="shared" si="29"/>
        <v>0</v>
      </c>
      <c r="T41" s="72">
        <v>606184340.11000001</v>
      </c>
      <c r="U41" s="78">
        <v>10</v>
      </c>
      <c r="V41" s="26">
        <f t="shared" si="30"/>
        <v>1.4980462215561549E-2</v>
      </c>
      <c r="W41" s="26">
        <f t="shared" si="31"/>
        <v>0</v>
      </c>
      <c r="X41" s="72">
        <v>606177685.87</v>
      </c>
      <c r="Y41" s="78">
        <v>10</v>
      </c>
      <c r="Z41" s="26">
        <f t="shared" si="32"/>
        <v>-1.0977254870691709E-5</v>
      </c>
      <c r="AA41" s="26">
        <f t="shared" si="33"/>
        <v>0</v>
      </c>
      <c r="AB41" s="72">
        <v>606417673.14999998</v>
      </c>
      <c r="AC41" s="78">
        <v>10</v>
      </c>
      <c r="AD41" s="26">
        <f t="shared" si="34"/>
        <v>3.9590253088174336E-4</v>
      </c>
      <c r="AE41" s="26">
        <f t="shared" si="35"/>
        <v>0</v>
      </c>
      <c r="AF41" s="72">
        <v>617246700.11000001</v>
      </c>
      <c r="AG41" s="78">
        <v>10</v>
      </c>
      <c r="AH41" s="26">
        <f t="shared" si="36"/>
        <v>1.7857373621301818E-2</v>
      </c>
      <c r="AI41" s="26">
        <f t="shared" si="37"/>
        <v>0</v>
      </c>
      <c r="AJ41" s="27">
        <f t="shared" si="16"/>
        <v>3.6845867758962892E-3</v>
      </c>
      <c r="AK41" s="27">
        <f t="shared" si="17"/>
        <v>0</v>
      </c>
      <c r="AL41" s="28">
        <f t="shared" si="18"/>
        <v>5.4544613381907261E-2</v>
      </c>
      <c r="AM41" s="28">
        <f t="shared" si="19"/>
        <v>0</v>
      </c>
      <c r="AN41" s="29">
        <f t="shared" si="20"/>
        <v>1.3812864176480819E-2</v>
      </c>
      <c r="AO41" s="87">
        <f t="shared" si="21"/>
        <v>0</v>
      </c>
      <c r="AP41" s="33"/>
      <c r="AQ41" s="41"/>
      <c r="AR41" s="38"/>
      <c r="AS41" s="32"/>
      <c r="AT41" s="32"/>
    </row>
    <row r="42" spans="1:47" s="101" customFormat="1">
      <c r="A42" s="232" t="s">
        <v>145</v>
      </c>
      <c r="B42" s="72">
        <v>611094551.14999998</v>
      </c>
      <c r="C42" s="78">
        <v>1</v>
      </c>
      <c r="D42" s="72">
        <v>612235710.51999998</v>
      </c>
      <c r="E42" s="78">
        <v>1</v>
      </c>
      <c r="F42" s="26">
        <f t="shared" si="22"/>
        <v>1.8674022994518479E-3</v>
      </c>
      <c r="G42" s="26">
        <f t="shared" si="23"/>
        <v>0</v>
      </c>
      <c r="H42" s="72">
        <v>612556661.24000001</v>
      </c>
      <c r="I42" s="78">
        <v>1</v>
      </c>
      <c r="J42" s="26">
        <f t="shared" si="24"/>
        <v>5.2422737596836749E-4</v>
      </c>
      <c r="K42" s="26">
        <f t="shared" si="25"/>
        <v>0</v>
      </c>
      <c r="L42" s="72">
        <v>606096434.58000004</v>
      </c>
      <c r="M42" s="78">
        <v>1</v>
      </c>
      <c r="N42" s="26">
        <f t="shared" si="26"/>
        <v>-1.0546333210910667E-2</v>
      </c>
      <c r="O42" s="26">
        <f t="shared" si="27"/>
        <v>0</v>
      </c>
      <c r="P42" s="72">
        <v>604136940.16999996</v>
      </c>
      <c r="Q42" s="78">
        <v>1</v>
      </c>
      <c r="R42" s="26">
        <f t="shared" si="28"/>
        <v>-3.2329746525533269E-3</v>
      </c>
      <c r="S42" s="26">
        <f t="shared" si="29"/>
        <v>0</v>
      </c>
      <c r="T42" s="72">
        <v>603742926.21000004</v>
      </c>
      <c r="U42" s="78">
        <v>1</v>
      </c>
      <c r="V42" s="26">
        <f t="shared" si="30"/>
        <v>-6.5219312675872149E-4</v>
      </c>
      <c r="W42" s="26">
        <f t="shared" si="31"/>
        <v>0</v>
      </c>
      <c r="X42" s="72">
        <v>599654334.86000001</v>
      </c>
      <c r="Y42" s="78">
        <v>1</v>
      </c>
      <c r="Z42" s="26">
        <f t="shared" si="32"/>
        <v>-6.7720732989224094E-3</v>
      </c>
      <c r="AA42" s="26">
        <f t="shared" si="33"/>
        <v>0</v>
      </c>
      <c r="AB42" s="72">
        <v>601317002.38999999</v>
      </c>
      <c r="AC42" s="78">
        <v>1</v>
      </c>
      <c r="AD42" s="26">
        <f t="shared" si="34"/>
        <v>2.7727099319446273E-3</v>
      </c>
      <c r="AE42" s="26">
        <f t="shared" si="35"/>
        <v>0</v>
      </c>
      <c r="AF42" s="72">
        <v>601172583.59000003</v>
      </c>
      <c r="AG42" s="78">
        <v>1</v>
      </c>
      <c r="AH42" s="26">
        <f t="shared" si="36"/>
        <v>-2.4017082408437488E-4</v>
      </c>
      <c r="AI42" s="26">
        <f t="shared" si="37"/>
        <v>0</v>
      </c>
      <c r="AJ42" s="27">
        <f t="shared" si="16"/>
        <v>-2.034925688233082E-3</v>
      </c>
      <c r="AK42" s="27">
        <f t="shared" si="17"/>
        <v>0</v>
      </c>
      <c r="AL42" s="28">
        <f t="shared" si="18"/>
        <v>-1.8070045147486617E-2</v>
      </c>
      <c r="AM42" s="28">
        <f t="shared" si="19"/>
        <v>0</v>
      </c>
      <c r="AN42" s="29">
        <f t="shared" si="20"/>
        <v>4.5723365325507923E-3</v>
      </c>
      <c r="AO42" s="87">
        <f t="shared" si="21"/>
        <v>0</v>
      </c>
      <c r="AP42" s="33"/>
      <c r="AQ42" s="41"/>
      <c r="AR42" s="38"/>
      <c r="AS42" s="32"/>
      <c r="AT42" s="32"/>
    </row>
    <row r="43" spans="1:47" s="101" customFormat="1">
      <c r="A43" s="232" t="s">
        <v>183</v>
      </c>
      <c r="B43" s="72">
        <v>6012005194.1899996</v>
      </c>
      <c r="C43" s="78">
        <v>100</v>
      </c>
      <c r="D43" s="72">
        <v>5812600568.6300001</v>
      </c>
      <c r="E43" s="78">
        <v>100</v>
      </c>
      <c r="F43" s="26">
        <f t="shared" si="22"/>
        <v>-3.31677400666094E-2</v>
      </c>
      <c r="G43" s="26">
        <f t="shared" si="23"/>
        <v>0</v>
      </c>
      <c r="H43" s="72">
        <v>5734361783.5699997</v>
      </c>
      <c r="I43" s="78">
        <v>100</v>
      </c>
      <c r="J43" s="26">
        <f t="shared" si="24"/>
        <v>-1.3460203249169914E-2</v>
      </c>
      <c r="K43" s="26">
        <f t="shared" si="25"/>
        <v>0</v>
      </c>
      <c r="L43" s="72">
        <v>5826980660.9499998</v>
      </c>
      <c r="M43" s="78">
        <v>100</v>
      </c>
      <c r="N43" s="26">
        <f t="shared" si="26"/>
        <v>1.6151558076675631E-2</v>
      </c>
      <c r="O43" s="26">
        <f t="shared" si="27"/>
        <v>0</v>
      </c>
      <c r="P43" s="72">
        <v>5876029635.75</v>
      </c>
      <c r="Q43" s="78">
        <v>100</v>
      </c>
      <c r="R43" s="26">
        <f t="shared" si="28"/>
        <v>8.4175626544817656E-3</v>
      </c>
      <c r="S43" s="26">
        <f t="shared" si="29"/>
        <v>0</v>
      </c>
      <c r="T43" s="72">
        <v>5870111284.2700005</v>
      </c>
      <c r="U43" s="78">
        <v>100</v>
      </c>
      <c r="V43" s="26">
        <f t="shared" si="30"/>
        <v>-1.0072024558882506E-3</v>
      </c>
      <c r="W43" s="26">
        <f t="shared" si="31"/>
        <v>0</v>
      </c>
      <c r="X43" s="72">
        <v>5846314385.7200003</v>
      </c>
      <c r="Y43" s="78">
        <v>100</v>
      </c>
      <c r="Z43" s="26">
        <f t="shared" si="32"/>
        <v>-4.0539092697898559E-3</v>
      </c>
      <c r="AA43" s="26">
        <f t="shared" si="33"/>
        <v>0</v>
      </c>
      <c r="AB43" s="72">
        <v>5853667366.3800001</v>
      </c>
      <c r="AC43" s="78">
        <v>100</v>
      </c>
      <c r="AD43" s="26">
        <f t="shared" si="34"/>
        <v>1.2577121541667306E-3</v>
      </c>
      <c r="AE43" s="26">
        <f t="shared" si="35"/>
        <v>0</v>
      </c>
      <c r="AF43" s="72">
        <v>6128954610.7299995</v>
      </c>
      <c r="AG43" s="78">
        <v>100</v>
      </c>
      <c r="AH43" s="26">
        <f t="shared" si="36"/>
        <v>4.7028166638078274E-2</v>
      </c>
      <c r="AI43" s="26">
        <f t="shared" si="37"/>
        <v>0</v>
      </c>
      <c r="AJ43" s="27">
        <f t="shared" si="16"/>
        <v>2.6457430602431233E-3</v>
      </c>
      <c r="AK43" s="27">
        <f t="shared" si="17"/>
        <v>0</v>
      </c>
      <c r="AL43" s="28">
        <f t="shared" si="18"/>
        <v>5.4425560188554711E-2</v>
      </c>
      <c r="AM43" s="28">
        <f t="shared" si="19"/>
        <v>0</v>
      </c>
      <c r="AN43" s="29">
        <f t="shared" si="20"/>
        <v>2.3261505680327373E-2</v>
      </c>
      <c r="AO43" s="87">
        <f t="shared" si="21"/>
        <v>0</v>
      </c>
      <c r="AP43" s="33"/>
      <c r="AQ43" s="41"/>
      <c r="AR43" s="38"/>
      <c r="AS43" s="32"/>
      <c r="AT43" s="32"/>
    </row>
    <row r="44" spans="1:47" s="101" customFormat="1">
      <c r="A44" s="232" t="s">
        <v>148</v>
      </c>
      <c r="B44" s="72">
        <v>301061074.52999997</v>
      </c>
      <c r="C44" s="78">
        <v>1</v>
      </c>
      <c r="D44" s="72">
        <v>300958348.75</v>
      </c>
      <c r="E44" s="78">
        <v>1</v>
      </c>
      <c r="F44" s="26">
        <f t="shared" si="22"/>
        <v>-3.4121242728021628E-4</v>
      </c>
      <c r="G44" s="26">
        <f t="shared" si="23"/>
        <v>0</v>
      </c>
      <c r="H44" s="72">
        <v>300524883.08999997</v>
      </c>
      <c r="I44" s="78">
        <v>1</v>
      </c>
      <c r="J44" s="26">
        <f t="shared" si="24"/>
        <v>-1.4402845503385499E-3</v>
      </c>
      <c r="K44" s="26">
        <f t="shared" si="25"/>
        <v>0</v>
      </c>
      <c r="L44" s="72">
        <v>271235940.45999998</v>
      </c>
      <c r="M44" s="78">
        <v>1</v>
      </c>
      <c r="N44" s="26">
        <f t="shared" si="26"/>
        <v>-9.7459292983831436E-2</v>
      </c>
      <c r="O44" s="26">
        <f t="shared" si="27"/>
        <v>0</v>
      </c>
      <c r="P44" s="72">
        <v>301107400.41000003</v>
      </c>
      <c r="Q44" s="78">
        <v>1</v>
      </c>
      <c r="R44" s="26">
        <f t="shared" si="28"/>
        <v>0.11013090632214828</v>
      </c>
      <c r="S44" s="26">
        <f t="shared" si="29"/>
        <v>0</v>
      </c>
      <c r="T44" s="72">
        <v>300881787.30000001</v>
      </c>
      <c r="U44" s="78">
        <v>1</v>
      </c>
      <c r="V44" s="26">
        <f t="shared" si="30"/>
        <v>-7.4927786461843969E-4</v>
      </c>
      <c r="W44" s="26">
        <f t="shared" si="31"/>
        <v>0</v>
      </c>
      <c r="X44" s="72">
        <v>301207391.41000003</v>
      </c>
      <c r="Y44" s="78">
        <v>1</v>
      </c>
      <c r="Z44" s="26">
        <f t="shared" si="32"/>
        <v>1.0821662318675487E-3</v>
      </c>
      <c r="AA44" s="26">
        <f t="shared" si="33"/>
        <v>0</v>
      </c>
      <c r="AB44" s="72">
        <v>302543219.44</v>
      </c>
      <c r="AC44" s="78">
        <v>1</v>
      </c>
      <c r="AD44" s="26">
        <f t="shared" si="34"/>
        <v>4.4349111877591933E-3</v>
      </c>
      <c r="AE44" s="26">
        <f t="shared" si="35"/>
        <v>0</v>
      </c>
      <c r="AF44" s="72">
        <v>302543219.44</v>
      </c>
      <c r="AG44" s="78">
        <v>1</v>
      </c>
      <c r="AH44" s="26">
        <f t="shared" si="36"/>
        <v>0</v>
      </c>
      <c r="AI44" s="26">
        <f t="shared" si="37"/>
        <v>0</v>
      </c>
      <c r="AJ44" s="27">
        <f t="shared" si="16"/>
        <v>1.9572394894632971E-3</v>
      </c>
      <c r="AK44" s="27">
        <f t="shared" si="17"/>
        <v>0</v>
      </c>
      <c r="AL44" s="28">
        <f t="shared" si="18"/>
        <v>5.2660798299252951E-3</v>
      </c>
      <c r="AM44" s="28">
        <f t="shared" si="19"/>
        <v>0</v>
      </c>
      <c r="AN44" s="29">
        <f t="shared" si="20"/>
        <v>5.55750146953451E-2</v>
      </c>
      <c r="AO44" s="87">
        <f t="shared" si="21"/>
        <v>0</v>
      </c>
      <c r="AP44" s="33"/>
      <c r="AQ44" s="41"/>
      <c r="AR44" s="38"/>
      <c r="AS44" s="32"/>
      <c r="AT44" s="32"/>
    </row>
    <row r="45" spans="1:47" s="101" customFormat="1">
      <c r="A45" s="232" t="s">
        <v>153</v>
      </c>
      <c r="B45" s="72">
        <v>423015560.41000003</v>
      </c>
      <c r="C45" s="78">
        <v>100</v>
      </c>
      <c r="D45" s="72">
        <v>438242887.85000002</v>
      </c>
      <c r="E45" s="78">
        <v>100</v>
      </c>
      <c r="F45" s="26">
        <f t="shared" si="22"/>
        <v>3.5997085840627684E-2</v>
      </c>
      <c r="G45" s="26">
        <f t="shared" si="23"/>
        <v>0</v>
      </c>
      <c r="H45" s="72">
        <v>445229079.32999998</v>
      </c>
      <c r="I45" s="78">
        <v>100</v>
      </c>
      <c r="J45" s="26">
        <f t="shared" si="24"/>
        <v>1.5941368756202529E-2</v>
      </c>
      <c r="K45" s="26">
        <f t="shared" si="25"/>
        <v>0</v>
      </c>
      <c r="L45" s="72">
        <v>436981730.19999999</v>
      </c>
      <c r="M45" s="78">
        <v>100</v>
      </c>
      <c r="N45" s="26">
        <f t="shared" si="26"/>
        <v>-1.8523833039861107E-2</v>
      </c>
      <c r="O45" s="26">
        <f t="shared" si="27"/>
        <v>0</v>
      </c>
      <c r="P45" s="72">
        <v>443795683.26999998</v>
      </c>
      <c r="Q45" s="78">
        <v>100</v>
      </c>
      <c r="R45" s="26">
        <f t="shared" si="28"/>
        <v>1.559322186509113E-2</v>
      </c>
      <c r="S45" s="26">
        <f t="shared" si="29"/>
        <v>0</v>
      </c>
      <c r="T45" s="72">
        <v>446602646.35000002</v>
      </c>
      <c r="U45" s="78">
        <v>100</v>
      </c>
      <c r="V45" s="26">
        <f t="shared" si="30"/>
        <v>6.3248994657127394E-3</v>
      </c>
      <c r="W45" s="26">
        <f t="shared" si="31"/>
        <v>0</v>
      </c>
      <c r="X45" s="72">
        <v>451917293.81</v>
      </c>
      <c r="Y45" s="78">
        <v>100</v>
      </c>
      <c r="Z45" s="26">
        <f t="shared" si="32"/>
        <v>1.1900170102966472E-2</v>
      </c>
      <c r="AA45" s="26">
        <f t="shared" si="33"/>
        <v>0</v>
      </c>
      <c r="AB45" s="72">
        <v>453219418.74000001</v>
      </c>
      <c r="AC45" s="78">
        <v>100</v>
      </c>
      <c r="AD45" s="26">
        <f t="shared" si="34"/>
        <v>2.8813345889512712E-3</v>
      </c>
      <c r="AE45" s="26">
        <f t="shared" si="35"/>
        <v>0</v>
      </c>
      <c r="AF45" s="72">
        <v>481636373.80000001</v>
      </c>
      <c r="AG45" s="78">
        <v>100</v>
      </c>
      <c r="AH45" s="26">
        <f t="shared" si="36"/>
        <v>6.2700215138623741E-2</v>
      </c>
      <c r="AI45" s="26">
        <f t="shared" si="37"/>
        <v>0</v>
      </c>
      <c r="AJ45" s="27">
        <f t="shared" si="16"/>
        <v>1.6601807839789307E-2</v>
      </c>
      <c r="AK45" s="27">
        <f t="shared" si="17"/>
        <v>0</v>
      </c>
      <c r="AL45" s="28">
        <f t="shared" si="18"/>
        <v>9.9016977007628085E-2</v>
      </c>
      <c r="AM45" s="28">
        <f t="shared" si="19"/>
        <v>0</v>
      </c>
      <c r="AN45" s="29">
        <f t="shared" si="20"/>
        <v>2.406086231159027E-2</v>
      </c>
      <c r="AO45" s="87">
        <f t="shared" si="21"/>
        <v>0</v>
      </c>
      <c r="AP45" s="33"/>
      <c r="AQ45" s="41"/>
      <c r="AR45" s="38"/>
      <c r="AS45" s="32"/>
      <c r="AT45" s="32"/>
    </row>
    <row r="46" spans="1:47" s="117" customFormat="1">
      <c r="A46" s="232" t="s">
        <v>165</v>
      </c>
      <c r="B46" s="72">
        <v>122806973.77</v>
      </c>
      <c r="C46" s="78">
        <v>1</v>
      </c>
      <c r="D46" s="72">
        <v>132684997.29000001</v>
      </c>
      <c r="E46" s="78">
        <v>1</v>
      </c>
      <c r="F46" s="26">
        <f t="shared" si="22"/>
        <v>8.0435363047868469E-2</v>
      </c>
      <c r="G46" s="26">
        <f t="shared" si="23"/>
        <v>0</v>
      </c>
      <c r="H46" s="72">
        <v>136738336.00999999</v>
      </c>
      <c r="I46" s="78">
        <v>1</v>
      </c>
      <c r="J46" s="26">
        <f t="shared" si="24"/>
        <v>3.05485835082085E-2</v>
      </c>
      <c r="K46" s="26">
        <f t="shared" si="25"/>
        <v>0</v>
      </c>
      <c r="L46" s="72">
        <v>138293008.13</v>
      </c>
      <c r="M46" s="78">
        <v>1</v>
      </c>
      <c r="N46" s="26">
        <f t="shared" si="26"/>
        <v>1.136968728276983E-2</v>
      </c>
      <c r="O46" s="26">
        <f t="shared" si="27"/>
        <v>0</v>
      </c>
      <c r="P46" s="72">
        <v>146206573.99000001</v>
      </c>
      <c r="Q46" s="78">
        <v>1</v>
      </c>
      <c r="R46" s="26">
        <f t="shared" si="28"/>
        <v>5.7223181178913986E-2</v>
      </c>
      <c r="S46" s="26">
        <f t="shared" si="29"/>
        <v>0</v>
      </c>
      <c r="T46" s="72">
        <v>146358552.78</v>
      </c>
      <c r="U46" s="78">
        <v>1</v>
      </c>
      <c r="V46" s="26">
        <f t="shared" si="30"/>
        <v>1.0394798664141219E-3</v>
      </c>
      <c r="W46" s="26">
        <f t="shared" si="31"/>
        <v>0</v>
      </c>
      <c r="X46" s="72">
        <v>147057111.12</v>
      </c>
      <c r="Y46" s="78">
        <v>1</v>
      </c>
      <c r="Z46" s="26">
        <f t="shared" si="32"/>
        <v>4.7729246206065388E-3</v>
      </c>
      <c r="AA46" s="26">
        <f t="shared" si="33"/>
        <v>0</v>
      </c>
      <c r="AB46" s="72">
        <v>158545427.56</v>
      </c>
      <c r="AC46" s="78">
        <v>1</v>
      </c>
      <c r="AD46" s="26">
        <f t="shared" si="34"/>
        <v>7.8121461468295961E-2</v>
      </c>
      <c r="AE46" s="26">
        <f t="shared" si="35"/>
        <v>0</v>
      </c>
      <c r="AF46" s="72">
        <v>161474682.47999999</v>
      </c>
      <c r="AG46" s="78">
        <v>1</v>
      </c>
      <c r="AH46" s="26">
        <f t="shared" si="36"/>
        <v>1.8475808259380035E-2</v>
      </c>
      <c r="AI46" s="26">
        <f t="shared" si="37"/>
        <v>0</v>
      </c>
      <c r="AJ46" s="27">
        <f t="shared" si="16"/>
        <v>3.5248311154057181E-2</v>
      </c>
      <c r="AK46" s="27">
        <f t="shared" si="17"/>
        <v>0</v>
      </c>
      <c r="AL46" s="28">
        <f t="shared" si="18"/>
        <v>0.21697769738862374</v>
      </c>
      <c r="AM46" s="28">
        <f t="shared" si="19"/>
        <v>0</v>
      </c>
      <c r="AN46" s="29">
        <f t="shared" si="20"/>
        <v>3.2371631944042412E-2</v>
      </c>
      <c r="AO46" s="87">
        <f t="shared" si="21"/>
        <v>0</v>
      </c>
      <c r="AP46" s="33"/>
      <c r="AQ46" s="41"/>
      <c r="AR46" s="38"/>
      <c r="AS46" s="32"/>
      <c r="AT46" s="32"/>
    </row>
    <row r="47" spans="1:47" s="117" customFormat="1">
      <c r="A47" s="232" t="s">
        <v>173</v>
      </c>
      <c r="B47" s="72">
        <v>1383266452.0599999</v>
      </c>
      <c r="C47" s="78">
        <v>1</v>
      </c>
      <c r="D47" s="72">
        <v>1384402674.8900001</v>
      </c>
      <c r="E47" s="78">
        <v>1</v>
      </c>
      <c r="F47" s="26">
        <f t="shared" si="22"/>
        <v>8.2140561444837086E-4</v>
      </c>
      <c r="G47" s="26">
        <f t="shared" si="23"/>
        <v>0</v>
      </c>
      <c r="H47" s="72">
        <v>1379174694.46</v>
      </c>
      <c r="I47" s="78">
        <v>1</v>
      </c>
      <c r="J47" s="26">
        <f t="shared" si="24"/>
        <v>-3.7763437797571895E-3</v>
      </c>
      <c r="K47" s="26">
        <f t="shared" si="25"/>
        <v>0</v>
      </c>
      <c r="L47" s="72">
        <v>1381890977.01</v>
      </c>
      <c r="M47" s="78">
        <v>1</v>
      </c>
      <c r="N47" s="26">
        <f t="shared" si="26"/>
        <v>1.9694985420708297E-3</v>
      </c>
      <c r="O47" s="26">
        <f t="shared" si="27"/>
        <v>0</v>
      </c>
      <c r="P47" s="72">
        <v>1384391551</v>
      </c>
      <c r="Q47" s="78">
        <v>1</v>
      </c>
      <c r="R47" s="26">
        <f t="shared" si="28"/>
        <v>1.8095305864218798E-3</v>
      </c>
      <c r="S47" s="26">
        <f t="shared" si="29"/>
        <v>0</v>
      </c>
      <c r="T47" s="72">
        <v>1363201149.1900001</v>
      </c>
      <c r="U47" s="78">
        <v>1</v>
      </c>
      <c r="V47" s="26">
        <f t="shared" si="30"/>
        <v>-1.5306653522042437E-2</v>
      </c>
      <c r="W47" s="26">
        <f t="shared" si="31"/>
        <v>0</v>
      </c>
      <c r="X47" s="72">
        <v>1409600789.8</v>
      </c>
      <c r="Y47" s="78">
        <v>1</v>
      </c>
      <c r="Z47" s="26">
        <f t="shared" si="32"/>
        <v>3.4037266354690267E-2</v>
      </c>
      <c r="AA47" s="26">
        <f t="shared" si="33"/>
        <v>0</v>
      </c>
      <c r="AB47" s="72">
        <v>1604753604.55</v>
      </c>
      <c r="AC47" s="78">
        <v>1</v>
      </c>
      <c r="AD47" s="26">
        <f t="shared" si="34"/>
        <v>0.13844544935143593</v>
      </c>
      <c r="AE47" s="26">
        <f t="shared" si="35"/>
        <v>0</v>
      </c>
      <c r="AF47" s="72">
        <v>1634533525.49</v>
      </c>
      <c r="AG47" s="78">
        <v>1</v>
      </c>
      <c r="AH47" s="26">
        <f t="shared" si="36"/>
        <v>1.85573167466733E-2</v>
      </c>
      <c r="AI47" s="26">
        <f t="shared" si="37"/>
        <v>0</v>
      </c>
      <c r="AJ47" s="27">
        <f t="shared" si="16"/>
        <v>2.2069683736742618E-2</v>
      </c>
      <c r="AK47" s="27">
        <f t="shared" si="17"/>
        <v>0</v>
      </c>
      <c r="AL47" s="28">
        <f t="shared" si="18"/>
        <v>0.1806778151594329</v>
      </c>
      <c r="AM47" s="28">
        <f t="shared" si="19"/>
        <v>0</v>
      </c>
      <c r="AN47" s="29">
        <f t="shared" si="20"/>
        <v>4.9323808908882071E-2</v>
      </c>
      <c r="AO47" s="87">
        <f t="shared" si="21"/>
        <v>0</v>
      </c>
      <c r="AP47" s="33"/>
      <c r="AQ47" s="41"/>
      <c r="AR47" s="38"/>
      <c r="AS47" s="32"/>
      <c r="AT47" s="32"/>
    </row>
    <row r="48" spans="1:47" s="128" customFormat="1">
      <c r="A48" s="232" t="s">
        <v>178</v>
      </c>
      <c r="B48" s="72">
        <v>150570697.50999999</v>
      </c>
      <c r="C48" s="78">
        <v>1</v>
      </c>
      <c r="D48" s="72">
        <v>147740718.91999999</v>
      </c>
      <c r="E48" s="78">
        <v>1</v>
      </c>
      <c r="F48" s="26">
        <f t="shared" si="22"/>
        <v>-1.879501547644789E-2</v>
      </c>
      <c r="G48" s="26">
        <f t="shared" si="23"/>
        <v>0</v>
      </c>
      <c r="H48" s="72">
        <v>147740718.87</v>
      </c>
      <c r="I48" s="78">
        <v>1</v>
      </c>
      <c r="J48" s="26">
        <f t="shared" si="24"/>
        <v>-3.3843061333470985E-10</v>
      </c>
      <c r="K48" s="26">
        <f t="shared" si="25"/>
        <v>0</v>
      </c>
      <c r="L48" s="72">
        <v>148235715.03999999</v>
      </c>
      <c r="M48" s="78">
        <v>1</v>
      </c>
      <c r="N48" s="26">
        <f t="shared" si="26"/>
        <v>3.350438347572573E-3</v>
      </c>
      <c r="O48" s="26">
        <f t="shared" si="27"/>
        <v>0</v>
      </c>
      <c r="P48" s="72">
        <v>148205715.24000001</v>
      </c>
      <c r="Q48" s="78">
        <v>1</v>
      </c>
      <c r="R48" s="26">
        <f t="shared" si="28"/>
        <v>-2.0237902850798784E-4</v>
      </c>
      <c r="S48" s="26">
        <f t="shared" si="29"/>
        <v>0</v>
      </c>
      <c r="T48" s="72">
        <v>148025702.55000001</v>
      </c>
      <c r="U48" s="78">
        <v>1</v>
      </c>
      <c r="V48" s="26">
        <f t="shared" si="30"/>
        <v>-1.214613685501199E-3</v>
      </c>
      <c r="W48" s="26">
        <f t="shared" si="31"/>
        <v>0</v>
      </c>
      <c r="X48" s="72">
        <v>148730619.15000001</v>
      </c>
      <c r="Y48" s="78">
        <v>1</v>
      </c>
      <c r="Z48" s="26">
        <f t="shared" si="32"/>
        <v>4.7621229817293911E-3</v>
      </c>
      <c r="AA48" s="26">
        <f t="shared" si="33"/>
        <v>0</v>
      </c>
      <c r="AB48" s="72">
        <v>148960617.44999999</v>
      </c>
      <c r="AC48" s="78">
        <v>1</v>
      </c>
      <c r="AD48" s="26">
        <f t="shared" si="34"/>
        <v>1.5464085426015798E-3</v>
      </c>
      <c r="AE48" s="26">
        <f t="shared" si="35"/>
        <v>0</v>
      </c>
      <c r="AF48" s="72">
        <v>149965692</v>
      </c>
      <c r="AG48" s="78">
        <v>1</v>
      </c>
      <c r="AH48" s="26">
        <f t="shared" si="36"/>
        <v>6.7472501605155772E-3</v>
      </c>
      <c r="AI48" s="26">
        <f t="shared" si="37"/>
        <v>0</v>
      </c>
      <c r="AJ48" s="27">
        <f t="shared" si="16"/>
        <v>-4.7572356205857096E-4</v>
      </c>
      <c r="AK48" s="27">
        <f t="shared" si="17"/>
        <v>0</v>
      </c>
      <c r="AL48" s="28">
        <f t="shared" si="18"/>
        <v>1.5059985468222962E-2</v>
      </c>
      <c r="AM48" s="28">
        <f t="shared" si="19"/>
        <v>0</v>
      </c>
      <c r="AN48" s="29">
        <f t="shared" si="20"/>
        <v>7.8810655887506693E-3</v>
      </c>
      <c r="AO48" s="87">
        <f t="shared" si="21"/>
        <v>0</v>
      </c>
      <c r="AP48" s="33"/>
      <c r="AQ48" s="41"/>
      <c r="AR48" s="38"/>
      <c r="AS48" s="32"/>
      <c r="AT48" s="32"/>
    </row>
    <row r="49" spans="1:48" s="128" customFormat="1">
      <c r="A49" s="232" t="s">
        <v>189</v>
      </c>
      <c r="B49" s="72">
        <v>983144603.54999995</v>
      </c>
      <c r="C49" s="78">
        <v>1</v>
      </c>
      <c r="D49" s="72">
        <v>978996903.24000001</v>
      </c>
      <c r="E49" s="78">
        <v>1</v>
      </c>
      <c r="F49" s="26">
        <f t="shared" si="22"/>
        <v>-4.2188100255274429E-3</v>
      </c>
      <c r="G49" s="26">
        <f t="shared" si="23"/>
        <v>0</v>
      </c>
      <c r="H49" s="72">
        <v>994421061.97000003</v>
      </c>
      <c r="I49" s="78">
        <v>1</v>
      </c>
      <c r="J49" s="26">
        <f t="shared" si="24"/>
        <v>1.5755063860726844E-2</v>
      </c>
      <c r="K49" s="26">
        <f t="shared" si="25"/>
        <v>0</v>
      </c>
      <c r="L49" s="72">
        <v>1012369991.71</v>
      </c>
      <c r="M49" s="78">
        <v>1</v>
      </c>
      <c r="N49" s="26">
        <f t="shared" si="26"/>
        <v>1.8049627493249433E-2</v>
      </c>
      <c r="O49" s="26">
        <f t="shared" si="27"/>
        <v>0</v>
      </c>
      <c r="P49" s="72">
        <v>1032367308.54</v>
      </c>
      <c r="Q49" s="78">
        <v>1</v>
      </c>
      <c r="R49" s="26">
        <f t="shared" si="28"/>
        <v>1.9752972721190934E-2</v>
      </c>
      <c r="S49" s="26">
        <f t="shared" si="29"/>
        <v>0</v>
      </c>
      <c r="T49" s="72">
        <v>1027054259.73</v>
      </c>
      <c r="U49" s="78">
        <v>1</v>
      </c>
      <c r="V49" s="26">
        <f t="shared" si="30"/>
        <v>-5.1464713828586759E-3</v>
      </c>
      <c r="W49" s="26">
        <f t="shared" si="31"/>
        <v>0</v>
      </c>
      <c r="X49" s="72">
        <v>1071615937.34</v>
      </c>
      <c r="Y49" s="78">
        <v>1</v>
      </c>
      <c r="Z49" s="26">
        <f t="shared" si="32"/>
        <v>4.3387851408858119E-2</v>
      </c>
      <c r="AA49" s="26">
        <f t="shared" si="33"/>
        <v>0</v>
      </c>
      <c r="AB49" s="72">
        <v>1074156715.8299999</v>
      </c>
      <c r="AC49" s="78">
        <v>1</v>
      </c>
      <c r="AD49" s="26">
        <f t="shared" si="34"/>
        <v>2.3709786327988864E-3</v>
      </c>
      <c r="AE49" s="26">
        <f t="shared" si="35"/>
        <v>0</v>
      </c>
      <c r="AF49" s="72">
        <v>1086012819.79</v>
      </c>
      <c r="AG49" s="78">
        <v>1</v>
      </c>
      <c r="AH49" s="26">
        <f t="shared" si="36"/>
        <v>1.1037592359918205E-2</v>
      </c>
      <c r="AI49" s="26">
        <f t="shared" si="37"/>
        <v>0</v>
      </c>
      <c r="AJ49" s="27">
        <f t="shared" si="16"/>
        <v>1.2623600633544538E-2</v>
      </c>
      <c r="AK49" s="27">
        <f t="shared" si="17"/>
        <v>0</v>
      </c>
      <c r="AL49" s="28">
        <f t="shared" si="18"/>
        <v>0.10931180292381897</v>
      </c>
      <c r="AM49" s="28">
        <f t="shared" si="19"/>
        <v>0</v>
      </c>
      <c r="AN49" s="29">
        <f t="shared" si="20"/>
        <v>1.5782399047976969E-2</v>
      </c>
      <c r="AO49" s="87">
        <f t="shared" si="21"/>
        <v>0</v>
      </c>
      <c r="AP49" s="33"/>
      <c r="AQ49" s="41"/>
      <c r="AR49" s="38"/>
      <c r="AS49" s="32"/>
      <c r="AT49" s="32"/>
    </row>
    <row r="50" spans="1:48" s="134" customFormat="1">
      <c r="A50" s="232" t="s">
        <v>199</v>
      </c>
      <c r="B50" s="72">
        <v>6658444.9000000004</v>
      </c>
      <c r="C50" s="78">
        <v>100</v>
      </c>
      <c r="D50" s="72">
        <v>6658444.9000000004</v>
      </c>
      <c r="E50" s="78">
        <v>100</v>
      </c>
      <c r="F50" s="26">
        <f t="shared" si="22"/>
        <v>0</v>
      </c>
      <c r="G50" s="26">
        <f t="shared" si="23"/>
        <v>0</v>
      </c>
      <c r="H50" s="72">
        <v>16074879.939582234</v>
      </c>
      <c r="I50" s="78">
        <v>100</v>
      </c>
      <c r="J50" s="26">
        <f t="shared" si="24"/>
        <v>1.4142093508323894</v>
      </c>
      <c r="K50" s="26">
        <f t="shared" si="25"/>
        <v>0</v>
      </c>
      <c r="L50" s="72">
        <v>16079389.128167097</v>
      </c>
      <c r="M50" s="78">
        <v>100</v>
      </c>
      <c r="N50" s="26">
        <f t="shared" si="26"/>
        <v>2.8051149382204749E-4</v>
      </c>
      <c r="O50" s="26">
        <f t="shared" si="27"/>
        <v>0</v>
      </c>
      <c r="P50" s="72">
        <v>16088412.878211668</v>
      </c>
      <c r="Q50" s="78">
        <v>100</v>
      </c>
      <c r="R50" s="26">
        <f t="shared" si="28"/>
        <v>5.6119980508238755E-4</v>
      </c>
      <c r="S50" s="26">
        <f t="shared" si="29"/>
        <v>0</v>
      </c>
      <c r="T50" s="72">
        <v>16097435.24</v>
      </c>
      <c r="U50" s="78">
        <v>100</v>
      </c>
      <c r="V50" s="26">
        <f t="shared" si="30"/>
        <v>5.6079874731157183E-4</v>
      </c>
      <c r="W50" s="26">
        <f t="shared" si="31"/>
        <v>0</v>
      </c>
      <c r="X50" s="72">
        <v>16101204.23</v>
      </c>
      <c r="Y50" s="78">
        <v>100</v>
      </c>
      <c r="Z50" s="26">
        <f t="shared" si="32"/>
        <v>2.3413605607399999E-4</v>
      </c>
      <c r="AA50" s="26">
        <f t="shared" si="33"/>
        <v>0</v>
      </c>
      <c r="AB50" s="72">
        <v>10093530.35</v>
      </c>
      <c r="AC50" s="78">
        <v>100</v>
      </c>
      <c r="AD50" s="26">
        <f t="shared" si="34"/>
        <v>-0.37311953778006335</v>
      </c>
      <c r="AE50" s="26">
        <f t="shared" si="35"/>
        <v>0</v>
      </c>
      <c r="AF50" s="72">
        <v>10099975.65</v>
      </c>
      <c r="AG50" s="78">
        <v>100</v>
      </c>
      <c r="AH50" s="26">
        <f t="shared" si="36"/>
        <v>6.3855754889573842E-4</v>
      </c>
      <c r="AI50" s="26">
        <f t="shared" si="37"/>
        <v>0</v>
      </c>
      <c r="AJ50" s="27">
        <f t="shared" si="16"/>
        <v>0.13042062708793895</v>
      </c>
      <c r="AK50" s="27">
        <f t="shared" si="17"/>
        <v>0</v>
      </c>
      <c r="AL50" s="28">
        <f t="shared" si="18"/>
        <v>0.51686704653814886</v>
      </c>
      <c r="AM50" s="28">
        <f t="shared" si="19"/>
        <v>0</v>
      </c>
      <c r="AN50" s="29">
        <f t="shared" si="20"/>
        <v>0.53494073482122129</v>
      </c>
      <c r="AO50" s="87">
        <f t="shared" si="21"/>
        <v>0</v>
      </c>
      <c r="AP50" s="33"/>
      <c r="AQ50" s="41"/>
      <c r="AR50" s="38"/>
      <c r="AS50" s="32"/>
      <c r="AT50" s="32"/>
    </row>
    <row r="51" spans="1:48">
      <c r="A51" s="232" t="s">
        <v>208</v>
      </c>
      <c r="B51" s="72">
        <v>1179758197.5</v>
      </c>
      <c r="C51" s="78">
        <v>100</v>
      </c>
      <c r="D51" s="72">
        <v>1152485264.05</v>
      </c>
      <c r="E51" s="78">
        <v>100</v>
      </c>
      <c r="F51" s="26">
        <f t="shared" si="22"/>
        <v>-2.3117392621465591E-2</v>
      </c>
      <c r="G51" s="26">
        <f t="shared" si="23"/>
        <v>0</v>
      </c>
      <c r="H51" s="72">
        <v>1183079888.51</v>
      </c>
      <c r="I51" s="78">
        <v>100</v>
      </c>
      <c r="J51" s="26">
        <f t="shared" si="24"/>
        <v>2.6546651323320267E-2</v>
      </c>
      <c r="K51" s="26">
        <f t="shared" si="25"/>
        <v>0</v>
      </c>
      <c r="L51" s="72">
        <v>1400697426.79</v>
      </c>
      <c r="M51" s="78">
        <v>100</v>
      </c>
      <c r="N51" s="26">
        <f t="shared" si="26"/>
        <v>0.18394154138996721</v>
      </c>
      <c r="O51" s="26">
        <f t="shared" si="27"/>
        <v>0</v>
      </c>
      <c r="P51" s="72">
        <v>1384774527.49</v>
      </c>
      <c r="Q51" s="78">
        <v>100</v>
      </c>
      <c r="R51" s="26">
        <f t="shared" si="28"/>
        <v>-1.1367836475926645E-2</v>
      </c>
      <c r="S51" s="26">
        <f t="shared" si="29"/>
        <v>0</v>
      </c>
      <c r="T51" s="72">
        <v>1380700811.8800001</v>
      </c>
      <c r="U51" s="78">
        <v>100</v>
      </c>
      <c r="V51" s="26">
        <f t="shared" si="30"/>
        <v>-2.9417898214691945E-3</v>
      </c>
      <c r="W51" s="26">
        <f t="shared" si="31"/>
        <v>0</v>
      </c>
      <c r="X51" s="72">
        <v>1457220587.51</v>
      </c>
      <c r="Y51" s="78">
        <v>100</v>
      </c>
      <c r="Z51" s="26">
        <f t="shared" si="32"/>
        <v>5.5420968084902079E-2</v>
      </c>
      <c r="AA51" s="26">
        <f t="shared" si="33"/>
        <v>0</v>
      </c>
      <c r="AB51" s="72">
        <v>1456844420.5799999</v>
      </c>
      <c r="AC51" s="78">
        <v>100</v>
      </c>
      <c r="AD51" s="26">
        <f t="shared" si="34"/>
        <v>-2.5814000517439527E-4</v>
      </c>
      <c r="AE51" s="26">
        <f t="shared" si="35"/>
        <v>0</v>
      </c>
      <c r="AF51" s="72">
        <v>1468666749.5999999</v>
      </c>
      <c r="AG51" s="78">
        <v>100</v>
      </c>
      <c r="AH51" s="26">
        <f t="shared" si="36"/>
        <v>8.1150250864078319E-3</v>
      </c>
      <c r="AI51" s="26">
        <f t="shared" si="37"/>
        <v>0</v>
      </c>
      <c r="AJ51" s="27">
        <f t="shared" si="16"/>
        <v>2.9542378370070191E-2</v>
      </c>
      <c r="AK51" s="27">
        <f t="shared" si="17"/>
        <v>0</v>
      </c>
      <c r="AL51" s="28">
        <f t="shared" si="18"/>
        <v>0.27434752999694978</v>
      </c>
      <c r="AM51" s="28">
        <f t="shared" si="19"/>
        <v>0</v>
      </c>
      <c r="AN51" s="29">
        <f t="shared" si="20"/>
        <v>6.6940163082210943E-2</v>
      </c>
      <c r="AO51" s="87">
        <f t="shared" si="21"/>
        <v>0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4" t="s">
        <v>47</v>
      </c>
      <c r="B52" s="84">
        <f>SUM(B23:B51)</f>
        <v>601252172081.96912</v>
      </c>
      <c r="C52" s="100"/>
      <c r="D52" s="84">
        <f>SUM(D23:D51)</f>
        <v>595557060480.97021</v>
      </c>
      <c r="E52" s="100"/>
      <c r="F52" s="26">
        <f>((D52-B52)/B52)</f>
        <v>-9.472084867948689E-3</v>
      </c>
      <c r="G52" s="26"/>
      <c r="H52" s="84">
        <f>SUM(H23:H51)</f>
        <v>586959413118.53455</v>
      </c>
      <c r="I52" s="100"/>
      <c r="J52" s="26">
        <f>((H52-D52)/D52)</f>
        <v>-1.4436311703688363E-2</v>
      </c>
      <c r="K52" s="26"/>
      <c r="L52" s="84">
        <f>SUM(L23:L51)</f>
        <v>586772299944.53882</v>
      </c>
      <c r="M52" s="100"/>
      <c r="N52" s="26">
        <f>((L52-H52)/H52)</f>
        <v>-3.1878383720194406E-4</v>
      </c>
      <c r="O52" s="26"/>
      <c r="P52" s="84">
        <f>SUM(P23:P51)</f>
        <v>579071693976.47729</v>
      </c>
      <c r="Q52" s="100"/>
      <c r="R52" s="26">
        <f>((P52-L52)/L52)</f>
        <v>-1.312366989510135E-2</v>
      </c>
      <c r="S52" s="26"/>
      <c r="T52" s="84">
        <f>SUM(T23:T51)</f>
        <v>574457274222.39368</v>
      </c>
      <c r="U52" s="100"/>
      <c r="V52" s="26">
        <f>((T52-P52)/P52)</f>
        <v>-7.9686501724794412E-3</v>
      </c>
      <c r="W52" s="26"/>
      <c r="X52" s="84">
        <f>SUM(X23:X51)</f>
        <v>569934985173.19617</v>
      </c>
      <c r="Y52" s="100"/>
      <c r="Z52" s="26">
        <f>((X52-T52)/T52)</f>
        <v>-7.8722809373752735E-3</v>
      </c>
      <c r="AA52" s="26"/>
      <c r="AB52" s="84">
        <f>SUM(AB23:AB51)</f>
        <v>560569590192.58362</v>
      </c>
      <c r="AC52" s="100"/>
      <c r="AD52" s="26">
        <f>((AB52-X52)/X52)</f>
        <v>-1.6432391806526003E-2</v>
      </c>
      <c r="AE52" s="26"/>
      <c r="AF52" s="84">
        <f>SUM(AF23:AF51)</f>
        <v>551230671335.81995</v>
      </c>
      <c r="AG52" s="100"/>
      <c r="AH52" s="26">
        <f>((AF52-AB52)/AB52)</f>
        <v>-1.6659695816812481E-2</v>
      </c>
      <c r="AI52" s="26"/>
      <c r="AJ52" s="27">
        <f t="shared" si="16"/>
        <v>-1.0785483629641693E-2</v>
      </c>
      <c r="AK52" s="27"/>
      <c r="AL52" s="28">
        <f t="shared" si="18"/>
        <v>-7.4428450414730035E-2</v>
      </c>
      <c r="AM52" s="28"/>
      <c r="AN52" s="29">
        <f t="shared" si="20"/>
        <v>5.5147558282975448E-3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4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5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2" t="s">
        <v>21</v>
      </c>
      <c r="B55" s="80">
        <v>64545339011.790001</v>
      </c>
      <c r="C55" s="81">
        <v>239.05</v>
      </c>
      <c r="D55" s="80">
        <v>63331786603.449997</v>
      </c>
      <c r="E55" s="81">
        <v>239.2</v>
      </c>
      <c r="F55" s="26">
        <f t="shared" ref="F55:F83" si="38">((D55-B55)/B55)</f>
        <v>-1.8801549839537347E-2</v>
      </c>
      <c r="G55" s="26">
        <f t="shared" ref="G55:G83" si="39">((E55-C55)/C55)</f>
        <v>6.2748379000199651E-4</v>
      </c>
      <c r="H55" s="80">
        <v>61330937123.769997</v>
      </c>
      <c r="I55" s="81">
        <v>239.36</v>
      </c>
      <c r="J55" s="26">
        <f t="shared" ref="J55:J84" si="40">((H55-D55)/D55)</f>
        <v>-3.1593131774542489E-2</v>
      </c>
      <c r="K55" s="26">
        <f t="shared" ref="K55:K83" si="41">((I55-E55)/E55)</f>
        <v>6.6889632107033871E-4</v>
      </c>
      <c r="L55" s="80">
        <v>57399285029.650002</v>
      </c>
      <c r="M55" s="81">
        <v>239.5</v>
      </c>
      <c r="N55" s="26">
        <f t="shared" ref="N55:N84" si="42">((L55-H55)/H55)</f>
        <v>-6.4105527789109995E-2</v>
      </c>
      <c r="O55" s="26">
        <f t="shared" ref="O55:O83" si="43">((M55-I55)/I55)</f>
        <v>5.8489304812828517E-4</v>
      </c>
      <c r="P55" s="80">
        <v>58041559767.910004</v>
      </c>
      <c r="Q55" s="81">
        <v>239.73</v>
      </c>
      <c r="R55" s="26">
        <f t="shared" ref="R55:R84" si="44">((P55-L55)/L55)</f>
        <v>1.1189594747185973E-2</v>
      </c>
      <c r="S55" s="26">
        <f t="shared" ref="S55:S83" si="45">((Q55-M55)/M55)</f>
        <v>9.6033402922751469E-4</v>
      </c>
      <c r="T55" s="80">
        <v>57847018054.059998</v>
      </c>
      <c r="U55" s="81">
        <v>239.87</v>
      </c>
      <c r="V55" s="26">
        <f t="shared" ref="V55:V84" si="46">((T55-P55)/P55)</f>
        <v>-3.3517657800361915E-3</v>
      </c>
      <c r="W55" s="26">
        <f t="shared" ref="W55:W83" si="47">((U55-Q55)/Q55)</f>
        <v>5.8399032244614687E-4</v>
      </c>
      <c r="X55" s="80">
        <v>57866519062.739998</v>
      </c>
      <c r="Y55" s="81">
        <v>240.02</v>
      </c>
      <c r="Z55" s="26">
        <f t="shared" ref="Z55:Z84" si="48">((X55-T55)/T55)</f>
        <v>3.3711346472130944E-4</v>
      </c>
      <c r="AA55" s="26">
        <f t="shared" ref="AA55:AA83" si="49">((Y55-U55)/U55)</f>
        <v>6.2533872514280932E-4</v>
      </c>
      <c r="AB55" s="80">
        <v>57315009276.779999</v>
      </c>
      <c r="AC55" s="81">
        <v>240.18</v>
      </c>
      <c r="AD55" s="26">
        <f t="shared" ref="AD55:AD84" si="50">((AB55-X55)/X55)</f>
        <v>-9.5307233767084124E-3</v>
      </c>
      <c r="AE55" s="26">
        <f t="shared" ref="AE55:AE83" si="51">((AC55-Y55)/Y55)</f>
        <v>6.6661111574034071E-4</v>
      </c>
      <c r="AF55" s="80">
        <v>56664229672.010002</v>
      </c>
      <c r="AG55" s="81">
        <v>240.44</v>
      </c>
      <c r="AH55" s="26">
        <f t="shared" ref="AH55:AH84" si="52">((AF55-AB55)/AB55)</f>
        <v>-1.1354436001699239E-2</v>
      </c>
      <c r="AI55" s="26">
        <f t="shared" ref="AI55:AI83" si="53">((AG55-AC55)/AC55)</f>
        <v>1.0825214422516068E-3</v>
      </c>
      <c r="AJ55" s="27">
        <f t="shared" si="16"/>
        <v>-1.59013032937158E-2</v>
      </c>
      <c r="AK55" s="27">
        <f t="shared" si="17"/>
        <v>7.2500859925112991E-4</v>
      </c>
      <c r="AL55" s="28">
        <f t="shared" si="18"/>
        <v>-0.10527978585522456</v>
      </c>
      <c r="AM55" s="28">
        <f t="shared" si="19"/>
        <v>5.1839464882943529E-3</v>
      </c>
      <c r="AN55" s="29">
        <f t="shared" si="20"/>
        <v>2.3282870123275679E-2</v>
      </c>
      <c r="AO55" s="87">
        <f t="shared" si="21"/>
        <v>1.8849632017258475E-4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2" t="s">
        <v>22</v>
      </c>
      <c r="B56" s="80">
        <v>1370543721.3499999</v>
      </c>
      <c r="C56" s="81">
        <v>318.79809999999998</v>
      </c>
      <c r="D56" s="80">
        <v>1373032208</v>
      </c>
      <c r="E56" s="81">
        <v>319.37700000000001</v>
      </c>
      <c r="F56" s="26">
        <f t="shared" si="38"/>
        <v>1.8156930065309483E-3</v>
      </c>
      <c r="G56" s="26">
        <f t="shared" si="39"/>
        <v>1.8158828424637188E-3</v>
      </c>
      <c r="H56" s="80">
        <v>1375617396.01</v>
      </c>
      <c r="I56" s="81">
        <v>319.95499999999998</v>
      </c>
      <c r="J56" s="26">
        <f t="shared" si="40"/>
        <v>1.8828312948067352E-3</v>
      </c>
      <c r="K56" s="26">
        <f t="shared" si="41"/>
        <v>1.8097734025930938E-3</v>
      </c>
      <c r="L56" s="80">
        <v>1385728956.71</v>
      </c>
      <c r="M56" s="81">
        <v>324.08150000000001</v>
      </c>
      <c r="N56" s="26">
        <f t="shared" si="42"/>
        <v>7.3505618127022738E-3</v>
      </c>
      <c r="O56" s="26">
        <f t="shared" si="43"/>
        <v>1.2897126158366088E-2</v>
      </c>
      <c r="P56" s="80">
        <v>1388423210.26</v>
      </c>
      <c r="Q56" s="81">
        <v>324.71159999999998</v>
      </c>
      <c r="R56" s="26">
        <f t="shared" si="44"/>
        <v>1.9442861007946703E-3</v>
      </c>
      <c r="S56" s="26">
        <f t="shared" si="45"/>
        <v>1.9442640200072214E-3</v>
      </c>
      <c r="T56" s="80">
        <v>1372125959.1300001</v>
      </c>
      <c r="U56" s="81">
        <v>320.90019999999998</v>
      </c>
      <c r="V56" s="26">
        <f t="shared" si="46"/>
        <v>-1.1737956416723981E-2</v>
      </c>
      <c r="W56" s="26">
        <f t="shared" si="47"/>
        <v>-1.1737800559019117E-2</v>
      </c>
      <c r="X56" s="80">
        <v>1372199288.8699999</v>
      </c>
      <c r="Y56" s="81">
        <v>308.18979999999999</v>
      </c>
      <c r="Z56" s="26">
        <f t="shared" si="48"/>
        <v>5.3442425975430142E-5</v>
      </c>
      <c r="AA56" s="26">
        <f t="shared" si="49"/>
        <v>-3.9608576124290334E-2</v>
      </c>
      <c r="AB56" s="80">
        <v>1374910362.8499999</v>
      </c>
      <c r="AC56" s="81">
        <v>308.7987</v>
      </c>
      <c r="AD56" s="26">
        <f t="shared" si="50"/>
        <v>1.9757144621701246E-3</v>
      </c>
      <c r="AE56" s="26">
        <f t="shared" si="51"/>
        <v>1.9757305400762959E-3</v>
      </c>
      <c r="AF56" s="80">
        <v>1373668568.6900001</v>
      </c>
      <c r="AG56" s="81">
        <v>390.411</v>
      </c>
      <c r="AH56" s="26">
        <f t="shared" si="52"/>
        <v>-9.0318190447396076E-4</v>
      </c>
      <c r="AI56" s="26">
        <f t="shared" si="53"/>
        <v>0.26428964888777057</v>
      </c>
      <c r="AJ56" s="27">
        <f t="shared" si="16"/>
        <v>2.9767384772278025E-4</v>
      </c>
      <c r="AK56" s="27">
        <f t="shared" si="17"/>
        <v>2.9173256145995943E-2</v>
      </c>
      <c r="AL56" s="28">
        <f t="shared" si="18"/>
        <v>4.6347105792004644E-4</v>
      </c>
      <c r="AM56" s="28">
        <f t="shared" si="19"/>
        <v>0.22241426276782608</v>
      </c>
      <c r="AN56" s="29">
        <f t="shared" si="20"/>
        <v>5.4306746035595642E-3</v>
      </c>
      <c r="AO56" s="87">
        <f t="shared" si="21"/>
        <v>9.6308726075245363E-2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2" t="s">
        <v>238</v>
      </c>
      <c r="B57" s="80">
        <v>65380453295.040001</v>
      </c>
      <c r="C57" s="80">
        <v>1460.71</v>
      </c>
      <c r="D57" s="80">
        <v>65999908218.389999</v>
      </c>
      <c r="E57" s="80">
        <v>1464.5</v>
      </c>
      <c r="F57" s="26">
        <f t="shared" si="38"/>
        <v>9.4746195862944957E-3</v>
      </c>
      <c r="G57" s="26">
        <f t="shared" si="39"/>
        <v>2.5946286394972059E-3</v>
      </c>
      <c r="H57" s="80">
        <v>66761605349.980003</v>
      </c>
      <c r="I57" s="80">
        <v>1467.3</v>
      </c>
      <c r="J57" s="26">
        <f t="shared" si="40"/>
        <v>1.1540881679253111E-2</v>
      </c>
      <c r="K57" s="26">
        <f t="shared" si="41"/>
        <v>1.9119153294639498E-3</v>
      </c>
      <c r="L57" s="80">
        <v>64516138705.279999</v>
      </c>
      <c r="M57" s="80">
        <v>1470.25</v>
      </c>
      <c r="N57" s="26">
        <f t="shared" si="42"/>
        <v>-3.3634102010111071E-2</v>
      </c>
      <c r="O57" s="26">
        <f t="shared" si="43"/>
        <v>2.0104954678661796E-3</v>
      </c>
      <c r="P57" s="80">
        <v>65155105061.300003</v>
      </c>
      <c r="Q57" s="80">
        <v>1473.08</v>
      </c>
      <c r="R57" s="26">
        <f t="shared" si="44"/>
        <v>9.9039770333885658E-3</v>
      </c>
      <c r="S57" s="26">
        <f t="shared" si="45"/>
        <v>1.92484271382413E-3</v>
      </c>
      <c r="T57" s="80">
        <v>65033018101.150002</v>
      </c>
      <c r="U57" s="80">
        <v>1475.93</v>
      </c>
      <c r="V57" s="26">
        <f t="shared" si="46"/>
        <v>-1.8737896291493694E-3</v>
      </c>
      <c r="W57" s="26">
        <f t="shared" si="47"/>
        <v>1.9347218073696856E-3</v>
      </c>
      <c r="X57" s="80">
        <v>67215834219.970001</v>
      </c>
      <c r="Y57" s="80">
        <v>1478.69</v>
      </c>
      <c r="Z57" s="26">
        <f t="shared" si="48"/>
        <v>3.356473653775266E-2</v>
      </c>
      <c r="AA57" s="26">
        <f t="shared" si="49"/>
        <v>1.8700073851740874E-3</v>
      </c>
      <c r="AB57" s="80">
        <v>66520264667.830002</v>
      </c>
      <c r="AC57" s="80">
        <v>1481.56</v>
      </c>
      <c r="AD57" s="26">
        <f t="shared" si="50"/>
        <v>-1.0348299031202738E-2</v>
      </c>
      <c r="AE57" s="26">
        <f t="shared" si="51"/>
        <v>1.9409071543054263E-3</v>
      </c>
      <c r="AF57" s="80">
        <v>67142098294.830002</v>
      </c>
      <c r="AG57" s="338">
        <v>1484.68</v>
      </c>
      <c r="AH57" s="26">
        <f t="shared" si="52"/>
        <v>9.3480329656704785E-3</v>
      </c>
      <c r="AI57" s="26">
        <f t="shared" si="53"/>
        <v>2.1058883879155202E-3</v>
      </c>
      <c r="AJ57" s="27">
        <f t="shared" si="16"/>
        <v>3.4970071414870164E-3</v>
      </c>
      <c r="AK57" s="27">
        <f t="shared" si="17"/>
        <v>2.0366758606770231E-3</v>
      </c>
      <c r="AL57" s="28">
        <f t="shared" si="18"/>
        <v>1.7305934315250248E-2</v>
      </c>
      <c r="AM57" s="28">
        <f t="shared" si="19"/>
        <v>1.3779446910208305E-2</v>
      </c>
      <c r="AN57" s="29">
        <f t="shared" si="20"/>
        <v>1.9563249486701847E-2</v>
      </c>
      <c r="AO57" s="87">
        <f t="shared" si="21"/>
        <v>2.3670463451422197E-4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2" t="s">
        <v>190</v>
      </c>
      <c r="B58" s="80">
        <v>641632569.45000005</v>
      </c>
      <c r="C58" s="338">
        <v>1.0452999999999999</v>
      </c>
      <c r="D58" s="80">
        <v>641535374.04999995</v>
      </c>
      <c r="E58" s="338">
        <v>1.0470999999999999</v>
      </c>
      <c r="F58" s="26">
        <f t="shared" si="38"/>
        <v>-1.514814001468319E-4</v>
      </c>
      <c r="G58" s="26">
        <f t="shared" si="39"/>
        <v>1.7219936860231743E-3</v>
      </c>
      <c r="H58" s="80">
        <v>642216144.82000005</v>
      </c>
      <c r="I58" s="338">
        <v>1.0488</v>
      </c>
      <c r="J58" s="26">
        <f t="shared" si="40"/>
        <v>1.0611585853830755E-3</v>
      </c>
      <c r="K58" s="26">
        <f t="shared" si="41"/>
        <v>1.6235316588673813E-3</v>
      </c>
      <c r="L58" s="80">
        <v>643428234.02999997</v>
      </c>
      <c r="M58" s="338">
        <v>1.0506</v>
      </c>
      <c r="N58" s="26">
        <f t="shared" si="42"/>
        <v>1.8873540003259224E-3</v>
      </c>
      <c r="O58" s="26">
        <f t="shared" si="43"/>
        <v>1.7162471395881234E-3</v>
      </c>
      <c r="P58" s="80">
        <v>644515125.70000005</v>
      </c>
      <c r="Q58" s="338">
        <v>1.0524</v>
      </c>
      <c r="R58" s="26">
        <f t="shared" si="44"/>
        <v>1.6892197334775331E-3</v>
      </c>
      <c r="S58" s="26">
        <f t="shared" si="45"/>
        <v>1.7133066818960821E-3</v>
      </c>
      <c r="T58" s="80">
        <v>652589790.88</v>
      </c>
      <c r="U58" s="338">
        <v>1.054</v>
      </c>
      <c r="V58" s="26">
        <f t="shared" si="46"/>
        <v>1.2528278791331936E-2</v>
      </c>
      <c r="W58" s="26">
        <f t="shared" si="47"/>
        <v>1.5203344735842321E-3</v>
      </c>
      <c r="X58" s="80">
        <v>653725915.59000003</v>
      </c>
      <c r="Y58" s="338">
        <v>1.0559000000000001</v>
      </c>
      <c r="Z58" s="26">
        <f t="shared" si="48"/>
        <v>1.7409477222559736E-3</v>
      </c>
      <c r="AA58" s="26">
        <f t="shared" si="49"/>
        <v>1.8026565464895755E-3</v>
      </c>
      <c r="AB58" s="80">
        <v>654223163.09000003</v>
      </c>
      <c r="AC58" s="338">
        <v>1.0270999999999999</v>
      </c>
      <c r="AD58" s="26">
        <f t="shared" si="50"/>
        <v>7.6063605272742581E-4</v>
      </c>
      <c r="AE58" s="26">
        <f t="shared" si="51"/>
        <v>-2.7275310161947303E-2</v>
      </c>
      <c r="AF58" s="80">
        <v>652813097.63999999</v>
      </c>
      <c r="AG58" s="338">
        <v>1.0288999999999999</v>
      </c>
      <c r="AH58" s="26">
        <f t="shared" si="52"/>
        <v>-2.1553279210416278E-3</v>
      </c>
      <c r="AI58" s="26">
        <f t="shared" si="53"/>
        <v>1.7525070587090098E-3</v>
      </c>
      <c r="AJ58" s="27">
        <f t="shared" si="16"/>
        <v>2.1700981955391761E-3</v>
      </c>
      <c r="AK58" s="27">
        <f t="shared" si="17"/>
        <v>-1.9280916145987155E-3</v>
      </c>
      <c r="AL58" s="28">
        <f t="shared" si="18"/>
        <v>1.757927005459417E-2</v>
      </c>
      <c r="AM58" s="28">
        <f t="shared" si="19"/>
        <v>-1.7381338936109249E-2</v>
      </c>
      <c r="AN58" s="29">
        <f t="shared" si="20"/>
        <v>4.3932194062323553E-3</v>
      </c>
      <c r="AO58" s="87">
        <f t="shared" si="21"/>
        <v>1.0242185565420501E-2</v>
      </c>
      <c r="AP58" s="33"/>
      <c r="AQ58" s="34"/>
      <c r="AR58" s="34"/>
      <c r="AS58" s="32"/>
      <c r="AT58" s="32"/>
    </row>
    <row r="59" spans="1:48">
      <c r="A59" s="233" t="s">
        <v>23</v>
      </c>
      <c r="B59" s="80">
        <v>2903708527.77</v>
      </c>
      <c r="C59" s="80">
        <v>3564.24</v>
      </c>
      <c r="D59" s="80">
        <v>2907053548.46</v>
      </c>
      <c r="E59" s="80">
        <v>3568.39</v>
      </c>
      <c r="F59" s="26">
        <f t="shared" si="38"/>
        <v>1.1519822523540189E-3</v>
      </c>
      <c r="G59" s="26">
        <f t="shared" si="39"/>
        <v>1.1643435907795466E-3</v>
      </c>
      <c r="H59" s="80">
        <v>2909062250.1100001</v>
      </c>
      <c r="I59" s="80">
        <v>3572.7</v>
      </c>
      <c r="J59" s="26">
        <f t="shared" si="40"/>
        <v>6.9097511157446584E-4</v>
      </c>
      <c r="K59" s="26">
        <f t="shared" si="41"/>
        <v>1.2078276197388586E-3</v>
      </c>
      <c r="L59" s="80">
        <v>2821861590.9400001</v>
      </c>
      <c r="M59" s="80">
        <v>3576.7857169544131</v>
      </c>
      <c r="N59" s="26">
        <f t="shared" si="42"/>
        <v>-2.9975521894281487E-2</v>
      </c>
      <c r="O59" s="26">
        <f t="shared" si="43"/>
        <v>1.1435936279041981E-3</v>
      </c>
      <c r="P59" s="80">
        <v>2801933293.5599999</v>
      </c>
      <c r="Q59" s="80">
        <v>3580.9279055838838</v>
      </c>
      <c r="R59" s="26">
        <f t="shared" si="44"/>
        <v>-7.0621101488403375E-3</v>
      </c>
      <c r="S59" s="26">
        <f t="shared" si="45"/>
        <v>1.1580757018336727E-3</v>
      </c>
      <c r="T59" s="80">
        <v>2801696001.4699998</v>
      </c>
      <c r="U59" s="80">
        <v>3585</v>
      </c>
      <c r="V59" s="26">
        <f t="shared" si="46"/>
        <v>-8.4688700671621214E-5</v>
      </c>
      <c r="W59" s="26">
        <f t="shared" si="47"/>
        <v>1.1371617981379731E-3</v>
      </c>
      <c r="X59" s="80">
        <v>2802073913.75</v>
      </c>
      <c r="Y59" s="80">
        <v>3588.8169930098529</v>
      </c>
      <c r="Z59" s="26">
        <f t="shared" si="48"/>
        <v>1.3488696839411771E-4</v>
      </c>
      <c r="AA59" s="26">
        <f t="shared" si="49"/>
        <v>1.0647121366395877E-3</v>
      </c>
      <c r="AB59" s="80">
        <v>2800679579.5599999</v>
      </c>
      <c r="AC59" s="80">
        <v>3592.6631433335997</v>
      </c>
      <c r="AD59" s="26">
        <f t="shared" si="50"/>
        <v>-4.9760792645688187E-4</v>
      </c>
      <c r="AE59" s="26">
        <f t="shared" si="51"/>
        <v>1.0717042220982958E-3</v>
      </c>
      <c r="AF59" s="80">
        <v>2809133416.98</v>
      </c>
      <c r="AG59" s="80">
        <v>3596.47</v>
      </c>
      <c r="AH59" s="26">
        <f t="shared" si="52"/>
        <v>3.0184950401674349E-3</v>
      </c>
      <c r="AI59" s="26">
        <f t="shared" si="53"/>
        <v>1.0596197067526238E-3</v>
      </c>
      <c r="AJ59" s="27">
        <f t="shared" si="16"/>
        <v>-4.0779486622200371E-3</v>
      </c>
      <c r="AK59" s="27">
        <f t="shared" si="17"/>
        <v>1.1258798004855947E-3</v>
      </c>
      <c r="AL59" s="28">
        <f t="shared" si="18"/>
        <v>-3.3683635284899656E-2</v>
      </c>
      <c r="AM59" s="28">
        <f t="shared" si="19"/>
        <v>7.8690950260481424E-3</v>
      </c>
      <c r="AN59" s="29">
        <f t="shared" si="20"/>
        <v>1.08664410824999E-2</v>
      </c>
      <c r="AO59" s="87">
        <f t="shared" si="21"/>
        <v>5.4431377342853573E-5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2" t="s">
        <v>171</v>
      </c>
      <c r="B60" s="80">
        <v>107138694811.52</v>
      </c>
      <c r="C60" s="80">
        <v>1.8849</v>
      </c>
      <c r="D60" s="80">
        <v>114658428520.7</v>
      </c>
      <c r="E60" s="80">
        <v>1.8871</v>
      </c>
      <c r="F60" s="26">
        <f t="shared" si="38"/>
        <v>7.018690793656597E-2</v>
      </c>
      <c r="G60" s="26">
        <f t="shared" si="39"/>
        <v>1.16717067218419E-3</v>
      </c>
      <c r="H60" s="80">
        <v>114065080901.56</v>
      </c>
      <c r="I60" s="80">
        <v>1.8892</v>
      </c>
      <c r="J60" s="26">
        <f t="shared" si="40"/>
        <v>-5.1749149782990321E-3</v>
      </c>
      <c r="K60" s="26">
        <f t="shared" si="41"/>
        <v>1.1128186105664728E-3</v>
      </c>
      <c r="L60" s="80">
        <v>112435751588.39999</v>
      </c>
      <c r="M60" s="80">
        <v>1.8914</v>
      </c>
      <c r="N60" s="26">
        <f t="shared" si="42"/>
        <v>-1.4284207754747846E-2</v>
      </c>
      <c r="O60" s="26">
        <f t="shared" si="43"/>
        <v>1.164514080033866E-3</v>
      </c>
      <c r="P60" s="80">
        <v>112397194712.74001</v>
      </c>
      <c r="Q60" s="80">
        <v>1.8933</v>
      </c>
      <c r="R60" s="26">
        <f t="shared" si="44"/>
        <v>-3.4292362629580463E-4</v>
      </c>
      <c r="S60" s="26">
        <f t="shared" si="45"/>
        <v>1.0045468964788055E-3</v>
      </c>
      <c r="T60" s="80">
        <v>109812957262.58</v>
      </c>
      <c r="U60" s="80">
        <v>1.8954</v>
      </c>
      <c r="V60" s="26">
        <f t="shared" si="46"/>
        <v>-2.2992010225563801E-2</v>
      </c>
      <c r="W60" s="26">
        <f t="shared" si="47"/>
        <v>1.1091744572967784E-3</v>
      </c>
      <c r="X60" s="80">
        <v>108496396163.39999</v>
      </c>
      <c r="Y60" s="80">
        <v>1.8977999999999999</v>
      </c>
      <c r="Z60" s="26">
        <f t="shared" si="48"/>
        <v>-1.1989123433147364E-2</v>
      </c>
      <c r="AA60" s="26">
        <f t="shared" si="49"/>
        <v>1.2662234884456883E-3</v>
      </c>
      <c r="AB60" s="80">
        <v>107227792687.41</v>
      </c>
      <c r="AC60" s="80">
        <v>1.8998999999999999</v>
      </c>
      <c r="AD60" s="26">
        <f t="shared" si="50"/>
        <v>-1.1692586305626425E-2</v>
      </c>
      <c r="AE60" s="26">
        <f t="shared" si="51"/>
        <v>1.1065444198545635E-3</v>
      </c>
      <c r="AF60" s="80">
        <v>106456262018.63</v>
      </c>
      <c r="AG60" s="80">
        <v>1.9019999999999999</v>
      </c>
      <c r="AH60" s="26">
        <f t="shared" si="52"/>
        <v>-7.195249006282929E-3</v>
      </c>
      <c r="AI60" s="26">
        <f t="shared" si="53"/>
        <v>1.1053213327017163E-3</v>
      </c>
      <c r="AJ60" s="27">
        <f t="shared" si="16"/>
        <v>-4.355134241746532E-4</v>
      </c>
      <c r="AK60" s="27">
        <f t="shared" si="17"/>
        <v>1.1295392446952601E-3</v>
      </c>
      <c r="AL60" s="28">
        <f t="shared" si="18"/>
        <v>-7.1535661249615023E-2</v>
      </c>
      <c r="AM60" s="28">
        <f t="shared" si="19"/>
        <v>7.8957129987811524E-3</v>
      </c>
      <c r="AN60" s="29">
        <f t="shared" si="20"/>
        <v>2.9317182676635221E-2</v>
      </c>
      <c r="AO60" s="87">
        <f t="shared" si="21"/>
        <v>7.4406803112870741E-5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2" t="s">
        <v>55</v>
      </c>
      <c r="B61" s="80">
        <v>9970662296.7900009</v>
      </c>
      <c r="C61" s="81">
        <v>1</v>
      </c>
      <c r="D61" s="80">
        <v>10019287578.780001</v>
      </c>
      <c r="E61" s="81">
        <v>1</v>
      </c>
      <c r="F61" s="26">
        <f t="shared" si="38"/>
        <v>4.8768357148806863E-3</v>
      </c>
      <c r="G61" s="26">
        <f t="shared" si="39"/>
        <v>0</v>
      </c>
      <c r="H61" s="80">
        <v>10032315270.959999</v>
      </c>
      <c r="I61" s="81">
        <v>1</v>
      </c>
      <c r="J61" s="26">
        <f t="shared" si="40"/>
        <v>1.3002613287186149E-3</v>
      </c>
      <c r="K61" s="26">
        <f t="shared" si="41"/>
        <v>0</v>
      </c>
      <c r="L61" s="80">
        <v>9835666917.9200001</v>
      </c>
      <c r="M61" s="81">
        <v>1</v>
      </c>
      <c r="N61" s="26">
        <f t="shared" si="42"/>
        <v>-1.9601492549703493E-2</v>
      </c>
      <c r="O61" s="26">
        <f t="shared" si="43"/>
        <v>0</v>
      </c>
      <c r="P61" s="80">
        <v>10135602316.690001</v>
      </c>
      <c r="Q61" s="81">
        <v>1</v>
      </c>
      <c r="R61" s="26">
        <f t="shared" si="44"/>
        <v>3.0494668157533475E-2</v>
      </c>
      <c r="S61" s="26">
        <f t="shared" si="45"/>
        <v>0</v>
      </c>
      <c r="T61" s="80">
        <v>10158448256.76</v>
      </c>
      <c r="U61" s="81">
        <v>1</v>
      </c>
      <c r="V61" s="26">
        <f t="shared" si="46"/>
        <v>2.2540288535571242E-3</v>
      </c>
      <c r="W61" s="26">
        <f t="shared" si="47"/>
        <v>0</v>
      </c>
      <c r="X61" s="80">
        <v>10197347216.889999</v>
      </c>
      <c r="Y61" s="81">
        <v>1</v>
      </c>
      <c r="Z61" s="26">
        <f t="shared" si="48"/>
        <v>3.8292226476729471E-3</v>
      </c>
      <c r="AA61" s="26">
        <f t="shared" si="49"/>
        <v>0</v>
      </c>
      <c r="AB61" s="80">
        <v>9894876882.4099998</v>
      </c>
      <c r="AC61" s="81">
        <v>1</v>
      </c>
      <c r="AD61" s="26">
        <f t="shared" si="50"/>
        <v>-2.9661668671928123E-2</v>
      </c>
      <c r="AE61" s="26">
        <f t="shared" si="51"/>
        <v>0</v>
      </c>
      <c r="AF61" s="80">
        <v>10214444169.690001</v>
      </c>
      <c r="AG61" s="81">
        <v>1</v>
      </c>
      <c r="AH61" s="26">
        <f t="shared" si="52"/>
        <v>3.229623683828664E-2</v>
      </c>
      <c r="AI61" s="26">
        <f t="shared" si="53"/>
        <v>0</v>
      </c>
      <c r="AJ61" s="27">
        <f t="shared" si="16"/>
        <v>3.2235115398772341E-3</v>
      </c>
      <c r="AK61" s="27">
        <f t="shared" si="17"/>
        <v>0</v>
      </c>
      <c r="AL61" s="28">
        <f t="shared" si="18"/>
        <v>1.9478090570363996E-2</v>
      </c>
      <c r="AM61" s="28">
        <f t="shared" si="19"/>
        <v>0</v>
      </c>
      <c r="AN61" s="29">
        <f t="shared" si="20"/>
        <v>2.1377873686933398E-2</v>
      </c>
      <c r="AO61" s="87">
        <f t="shared" si="21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2" t="s">
        <v>24</v>
      </c>
      <c r="B62" s="80">
        <v>4036308647.6399999</v>
      </c>
      <c r="C62" s="81">
        <v>22.672999999999998</v>
      </c>
      <c r="D62" s="80">
        <v>4044322450.0999999</v>
      </c>
      <c r="E62" s="81">
        <v>22.695900000000002</v>
      </c>
      <c r="F62" s="26">
        <f t="shared" si="38"/>
        <v>1.9854285585136433E-3</v>
      </c>
      <c r="G62" s="26">
        <f t="shared" si="39"/>
        <v>1.0100119084375016E-3</v>
      </c>
      <c r="H62" s="80">
        <v>4035521076.3299999</v>
      </c>
      <c r="I62" s="81">
        <v>22.771100000000001</v>
      </c>
      <c r="J62" s="26">
        <f t="shared" si="40"/>
        <v>-2.1762294867913802E-3</v>
      </c>
      <c r="K62" s="26">
        <f t="shared" si="41"/>
        <v>3.3133737811674715E-3</v>
      </c>
      <c r="L62" s="80">
        <v>4038698713.3699999</v>
      </c>
      <c r="M62" s="81">
        <v>22.7897</v>
      </c>
      <c r="N62" s="26">
        <f t="shared" si="42"/>
        <v>7.8741678705090089E-4</v>
      </c>
      <c r="O62" s="26">
        <f t="shared" si="43"/>
        <v>8.168248349881773E-4</v>
      </c>
      <c r="P62" s="80">
        <v>4016482100.6700001</v>
      </c>
      <c r="Q62" s="81">
        <v>22.8141</v>
      </c>
      <c r="R62" s="26">
        <f t="shared" si="44"/>
        <v>-5.5009334136394798E-3</v>
      </c>
      <c r="S62" s="26">
        <f t="shared" si="45"/>
        <v>1.0706591135469083E-3</v>
      </c>
      <c r="T62" s="80">
        <v>4024351747.8699999</v>
      </c>
      <c r="U62" s="81">
        <v>22.838999999999999</v>
      </c>
      <c r="V62" s="26">
        <f t="shared" si="46"/>
        <v>1.9593382972345509E-3</v>
      </c>
      <c r="W62" s="26">
        <f t="shared" si="47"/>
        <v>1.0914302996830386E-3</v>
      </c>
      <c r="X62" s="80">
        <v>4037904901.6900001</v>
      </c>
      <c r="Y62" s="81">
        <v>22.869399999999999</v>
      </c>
      <c r="Z62" s="26">
        <f t="shared" si="48"/>
        <v>3.3677855886164909E-3</v>
      </c>
      <c r="AA62" s="26">
        <f t="shared" si="49"/>
        <v>1.3310565261176149E-3</v>
      </c>
      <c r="AB62" s="80">
        <v>3859971511.3899999</v>
      </c>
      <c r="AC62" s="81">
        <v>22.886500000000002</v>
      </c>
      <c r="AD62" s="26">
        <f t="shared" si="50"/>
        <v>-4.4065770401261563E-2</v>
      </c>
      <c r="AE62" s="26">
        <f t="shared" si="51"/>
        <v>7.4772403298743219E-4</v>
      </c>
      <c r="AF62" s="80">
        <v>3839940856.9699998</v>
      </c>
      <c r="AG62" s="81">
        <v>22.9178</v>
      </c>
      <c r="AH62" s="26">
        <f t="shared" si="52"/>
        <v>-5.1893270095112473E-3</v>
      </c>
      <c r="AI62" s="26">
        <f t="shared" si="53"/>
        <v>1.3676184650338891E-3</v>
      </c>
      <c r="AJ62" s="27">
        <f t="shared" si="16"/>
        <v>-6.1040363849735107E-3</v>
      </c>
      <c r="AK62" s="27">
        <f t="shared" si="17"/>
        <v>1.3435873702452542E-3</v>
      </c>
      <c r="AL62" s="28">
        <f t="shared" si="18"/>
        <v>-5.0535434711677499E-2</v>
      </c>
      <c r="AM62" s="28">
        <f t="shared" si="19"/>
        <v>9.7770963037375896E-3</v>
      </c>
      <c r="AN62" s="29">
        <f t="shared" si="20"/>
        <v>1.5699801343818556E-2</v>
      </c>
      <c r="AO62" s="87">
        <f t="shared" si="21"/>
        <v>8.2485241240243235E-4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2" t="s">
        <v>116</v>
      </c>
      <c r="B63" s="80">
        <v>461021868.48000002</v>
      </c>
      <c r="C63" s="81">
        <v>2.1208</v>
      </c>
      <c r="D63" s="80">
        <v>460626129.32999998</v>
      </c>
      <c r="E63" s="81">
        <v>2.1240999999999999</v>
      </c>
      <c r="F63" s="26">
        <f t="shared" si="38"/>
        <v>-8.5839561430089441E-4</v>
      </c>
      <c r="G63" s="26">
        <f t="shared" si="39"/>
        <v>1.5560165975103068E-3</v>
      </c>
      <c r="H63" s="80">
        <v>453645727.61000001</v>
      </c>
      <c r="I63" s="81">
        <v>2.0918999999999999</v>
      </c>
      <c r="J63" s="26">
        <f t="shared" si="40"/>
        <v>-1.5154159253087218E-2</v>
      </c>
      <c r="K63" s="26">
        <f t="shared" si="41"/>
        <v>-1.515936161197684E-2</v>
      </c>
      <c r="L63" s="80">
        <v>454267943.77999997</v>
      </c>
      <c r="M63" s="81">
        <v>2.0947485320953128</v>
      </c>
      <c r="N63" s="26">
        <f t="shared" si="42"/>
        <v>1.3715904992163343E-3</v>
      </c>
      <c r="O63" s="26">
        <f t="shared" si="43"/>
        <v>1.3616961113403526E-3</v>
      </c>
      <c r="P63" s="80">
        <v>453205371.55000001</v>
      </c>
      <c r="Q63" s="81">
        <v>2.0952999999999999</v>
      </c>
      <c r="R63" s="26">
        <f t="shared" si="44"/>
        <v>-2.3390869739964718E-3</v>
      </c>
      <c r="S63" s="26">
        <f t="shared" si="45"/>
        <v>2.6326210341609345E-4</v>
      </c>
      <c r="T63" s="80">
        <v>452241274.63</v>
      </c>
      <c r="U63" s="81">
        <v>2.0908000000000002</v>
      </c>
      <c r="V63" s="26">
        <f t="shared" si="46"/>
        <v>-2.1272848481533333E-3</v>
      </c>
      <c r="W63" s="26">
        <f t="shared" si="47"/>
        <v>-2.1476638190233983E-3</v>
      </c>
      <c r="X63" s="80">
        <v>452921573.41000003</v>
      </c>
      <c r="Y63" s="81">
        <v>2.0939000000000001</v>
      </c>
      <c r="Z63" s="26">
        <f t="shared" si="48"/>
        <v>1.5042828201751724E-3</v>
      </c>
      <c r="AA63" s="26">
        <f t="shared" si="49"/>
        <v>1.4826860531853264E-3</v>
      </c>
      <c r="AB63" s="80">
        <v>450457714.05000001</v>
      </c>
      <c r="AC63" s="81">
        <v>2.0825</v>
      </c>
      <c r="AD63" s="26">
        <f t="shared" si="50"/>
        <v>-5.4399249332502978E-3</v>
      </c>
      <c r="AE63" s="26">
        <f t="shared" si="51"/>
        <v>-5.4443860738335528E-3</v>
      </c>
      <c r="AF63" s="80">
        <v>450868230.04000002</v>
      </c>
      <c r="AG63" s="81">
        <v>2.0844</v>
      </c>
      <c r="AH63" s="26">
        <f t="shared" si="52"/>
        <v>9.1133080241676803E-4</v>
      </c>
      <c r="AI63" s="26">
        <f t="shared" si="53"/>
        <v>9.1236494597839754E-4</v>
      </c>
      <c r="AJ63" s="27">
        <f t="shared" si="16"/>
        <v>-2.7664559376224924E-3</v>
      </c>
      <c r="AK63" s="27">
        <f t="shared" si="17"/>
        <v>-2.1469232116754144E-3</v>
      </c>
      <c r="AL63" s="28">
        <f t="shared" si="18"/>
        <v>-2.118398994037363E-2</v>
      </c>
      <c r="AM63" s="28">
        <f t="shared" si="19"/>
        <v>-1.8690268819735345E-2</v>
      </c>
      <c r="AN63" s="29">
        <f t="shared" si="20"/>
        <v>5.525567342153012E-3</v>
      </c>
      <c r="AO63" s="87">
        <f t="shared" si="21"/>
        <v>5.7886747617586273E-3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2" t="s">
        <v>71</v>
      </c>
      <c r="B64" s="80">
        <v>22563067710.009998</v>
      </c>
      <c r="C64" s="81">
        <v>320.85000000000002</v>
      </c>
      <c r="D64" s="80">
        <v>22238887796.43</v>
      </c>
      <c r="E64" s="81">
        <v>321.08</v>
      </c>
      <c r="F64" s="26">
        <f t="shared" si="38"/>
        <v>-1.4367723296605503E-2</v>
      </c>
      <c r="G64" s="26">
        <f t="shared" si="39"/>
        <v>7.1684587813608015E-4</v>
      </c>
      <c r="H64" s="80">
        <v>21938931214.959999</v>
      </c>
      <c r="I64" s="81">
        <v>321.39999999999998</v>
      </c>
      <c r="J64" s="26">
        <f t="shared" si="40"/>
        <v>-1.3487930881064706E-2</v>
      </c>
      <c r="K64" s="26">
        <f t="shared" si="41"/>
        <v>9.9663635231092931E-4</v>
      </c>
      <c r="L64" s="80">
        <v>21699757202.599998</v>
      </c>
      <c r="M64" s="81">
        <v>321.77</v>
      </c>
      <c r="N64" s="26">
        <f t="shared" si="42"/>
        <v>-1.0901807841801772E-2</v>
      </c>
      <c r="O64" s="26">
        <f t="shared" si="43"/>
        <v>1.1512134411947872E-3</v>
      </c>
      <c r="P64" s="80">
        <v>21672733004.529999</v>
      </c>
      <c r="Q64" s="81">
        <v>322.17</v>
      </c>
      <c r="R64" s="26">
        <f t="shared" si="44"/>
        <v>-1.2453686839759542E-3</v>
      </c>
      <c r="S64" s="26">
        <f t="shared" si="45"/>
        <v>1.2431239705380679E-3</v>
      </c>
      <c r="T64" s="80">
        <v>21642748128.900002</v>
      </c>
      <c r="U64" s="81">
        <v>322.58</v>
      </c>
      <c r="V64" s="26">
        <f t="shared" si="46"/>
        <v>-1.3835299693734917E-3</v>
      </c>
      <c r="W64" s="26">
        <f t="shared" si="47"/>
        <v>1.2726200453175905E-3</v>
      </c>
      <c r="X64" s="80">
        <v>20586552840.48</v>
      </c>
      <c r="Y64" s="81">
        <v>322.98</v>
      </c>
      <c r="Z64" s="26">
        <f t="shared" si="48"/>
        <v>-4.8801348245126178E-2</v>
      </c>
      <c r="AA64" s="26">
        <f t="shared" si="49"/>
        <v>1.2400024800050659E-3</v>
      </c>
      <c r="AB64" s="80">
        <v>20399750723.470001</v>
      </c>
      <c r="AC64" s="81">
        <v>323.37</v>
      </c>
      <c r="AD64" s="26">
        <f t="shared" si="50"/>
        <v>-9.0739872021061881E-3</v>
      </c>
      <c r="AE64" s="26">
        <f t="shared" si="51"/>
        <v>1.2075051086754174E-3</v>
      </c>
      <c r="AF64" s="80">
        <v>20128406850.990002</v>
      </c>
      <c r="AG64" s="81">
        <v>323.77999999999997</v>
      </c>
      <c r="AH64" s="26">
        <f t="shared" si="52"/>
        <v>-1.330133275441534E-2</v>
      </c>
      <c r="AI64" s="26">
        <f t="shared" si="53"/>
        <v>1.2678974549276932E-3</v>
      </c>
      <c r="AJ64" s="27">
        <f t="shared" si="16"/>
        <v>-1.4070378609308641E-2</v>
      </c>
      <c r="AK64" s="27">
        <f t="shared" si="17"/>
        <v>1.1369805913882039E-3</v>
      </c>
      <c r="AL64" s="28">
        <f t="shared" si="18"/>
        <v>-9.4900471856276605E-2</v>
      </c>
      <c r="AM64" s="28">
        <f t="shared" si="19"/>
        <v>8.4091192226236101E-3</v>
      </c>
      <c r="AN64" s="29">
        <f t="shared" si="20"/>
        <v>1.4965198287027618E-2</v>
      </c>
      <c r="AO64" s="87">
        <f t="shared" si="21"/>
        <v>1.9228073871542658E-4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2" t="s">
        <v>40</v>
      </c>
      <c r="B65" s="80">
        <v>6936032508.2200003</v>
      </c>
      <c r="C65" s="81">
        <v>1.04</v>
      </c>
      <c r="D65" s="80">
        <v>6989140703.8000002</v>
      </c>
      <c r="E65" s="81">
        <v>1.04</v>
      </c>
      <c r="F65" s="26">
        <f t="shared" si="38"/>
        <v>7.6568550561233054E-3</v>
      </c>
      <c r="G65" s="26">
        <f t="shared" si="39"/>
        <v>0</v>
      </c>
      <c r="H65" s="80">
        <v>7173362701.1800003</v>
      </c>
      <c r="I65" s="81">
        <v>1.04</v>
      </c>
      <c r="J65" s="26">
        <f t="shared" si="40"/>
        <v>2.6358318595566189E-2</v>
      </c>
      <c r="K65" s="26">
        <f t="shared" si="41"/>
        <v>0</v>
      </c>
      <c r="L65" s="80">
        <v>7105231330.71</v>
      </c>
      <c r="M65" s="81">
        <v>1.05</v>
      </c>
      <c r="N65" s="26">
        <f t="shared" si="42"/>
        <v>-9.4978287461740685E-3</v>
      </c>
      <c r="O65" s="26">
        <f t="shared" si="43"/>
        <v>9.6153846153846229E-3</v>
      </c>
      <c r="P65" s="80">
        <v>7003022191.25</v>
      </c>
      <c r="Q65" s="81">
        <v>1.05</v>
      </c>
      <c r="R65" s="26">
        <f t="shared" si="44"/>
        <v>-1.4385054434221587E-2</v>
      </c>
      <c r="S65" s="26">
        <f t="shared" si="45"/>
        <v>0</v>
      </c>
      <c r="T65" s="80">
        <v>6947739668.5100002</v>
      </c>
      <c r="U65" s="81">
        <v>1.05</v>
      </c>
      <c r="V65" s="26">
        <f t="shared" si="46"/>
        <v>-7.894095039292193E-3</v>
      </c>
      <c r="W65" s="26">
        <f t="shared" si="47"/>
        <v>0</v>
      </c>
      <c r="X65" s="80">
        <v>6933559620.3400002</v>
      </c>
      <c r="Y65" s="81">
        <v>1.05</v>
      </c>
      <c r="Z65" s="26">
        <f t="shared" si="48"/>
        <v>-2.0409584766495868E-3</v>
      </c>
      <c r="AA65" s="26">
        <f t="shared" si="49"/>
        <v>0</v>
      </c>
      <c r="AB65" s="80">
        <v>6962068453.1199999</v>
      </c>
      <c r="AC65" s="81">
        <v>1.05</v>
      </c>
      <c r="AD65" s="26">
        <f t="shared" si="50"/>
        <v>4.1117166853757792E-3</v>
      </c>
      <c r="AE65" s="26">
        <f t="shared" si="51"/>
        <v>0</v>
      </c>
      <c r="AF65" s="80">
        <v>6895167565.5200005</v>
      </c>
      <c r="AG65" s="81">
        <v>1.05</v>
      </c>
      <c r="AH65" s="26">
        <f t="shared" si="52"/>
        <v>-9.6093406794956586E-3</v>
      </c>
      <c r="AI65" s="26">
        <f t="shared" si="53"/>
        <v>0</v>
      </c>
      <c r="AJ65" s="27">
        <f t="shared" si="16"/>
        <v>-6.6254837984597705E-4</v>
      </c>
      <c r="AK65" s="27">
        <f t="shared" si="17"/>
        <v>1.2019230769230779E-3</v>
      </c>
      <c r="AL65" s="28">
        <f t="shared" si="18"/>
        <v>-1.3445592564606187E-2</v>
      </c>
      <c r="AM65" s="28">
        <f t="shared" si="19"/>
        <v>9.6153846153846229E-3</v>
      </c>
      <c r="AN65" s="29">
        <f t="shared" si="20"/>
        <v>1.3216564596023977E-2</v>
      </c>
      <c r="AO65" s="87">
        <f t="shared" si="21"/>
        <v>3.399551832627635E-3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2" t="s">
        <v>123</v>
      </c>
      <c r="B66" s="80">
        <v>4780477004.1499996</v>
      </c>
      <c r="C66" s="81">
        <v>3.96</v>
      </c>
      <c r="D66" s="80">
        <v>4778685389.0100002</v>
      </c>
      <c r="E66" s="81">
        <v>3.96</v>
      </c>
      <c r="F66" s="26">
        <f t="shared" si="38"/>
        <v>-3.7477748317669204E-4</v>
      </c>
      <c r="G66" s="26">
        <f t="shared" si="39"/>
        <v>0</v>
      </c>
      <c r="H66" s="80">
        <v>4709781560.4200001</v>
      </c>
      <c r="I66" s="81">
        <v>3.96</v>
      </c>
      <c r="J66" s="26">
        <f t="shared" si="40"/>
        <v>-1.4418992459404187E-2</v>
      </c>
      <c r="K66" s="26">
        <f t="shared" si="41"/>
        <v>0</v>
      </c>
      <c r="L66" s="365">
        <v>3811552225.3899999</v>
      </c>
      <c r="M66" s="81">
        <v>3.88</v>
      </c>
      <c r="N66" s="26">
        <f t="shared" si="42"/>
        <v>-0.19071571016764938</v>
      </c>
      <c r="O66" s="26">
        <f t="shared" si="43"/>
        <v>-2.0202020202020221E-2</v>
      </c>
      <c r="P66" s="80">
        <v>3824508037.9899998</v>
      </c>
      <c r="Q66" s="81">
        <v>3.88</v>
      </c>
      <c r="R66" s="26">
        <f t="shared" si="44"/>
        <v>3.3990909303818497E-3</v>
      </c>
      <c r="S66" s="26">
        <f t="shared" si="45"/>
        <v>0</v>
      </c>
      <c r="T66" s="80">
        <v>3814569085.8099999</v>
      </c>
      <c r="U66" s="81">
        <v>3.88</v>
      </c>
      <c r="V66" s="26">
        <f t="shared" si="46"/>
        <v>-2.598753115766315E-3</v>
      </c>
      <c r="W66" s="26">
        <f t="shared" si="47"/>
        <v>0</v>
      </c>
      <c r="X66" s="80">
        <v>3242441133.1199999</v>
      </c>
      <c r="Y66" s="81">
        <v>3.8</v>
      </c>
      <c r="Z66" s="26">
        <f t="shared" si="48"/>
        <v>-0.14998494975966919</v>
      </c>
      <c r="AA66" s="26">
        <f t="shared" si="49"/>
        <v>-2.0618556701030948E-2</v>
      </c>
      <c r="AB66" s="80">
        <v>3234093914.1100001</v>
      </c>
      <c r="AC66" s="81">
        <v>3.81</v>
      </c>
      <c r="AD66" s="26">
        <f t="shared" si="50"/>
        <v>-2.5743625457797415E-3</v>
      </c>
      <c r="AE66" s="26">
        <f t="shared" si="51"/>
        <v>2.6315789473684821E-3</v>
      </c>
      <c r="AF66" s="80">
        <v>3160319796.4000001</v>
      </c>
      <c r="AG66" s="81">
        <v>3.73</v>
      </c>
      <c r="AH66" s="26">
        <f t="shared" si="52"/>
        <v>-2.2811371490522148E-2</v>
      </c>
      <c r="AI66" s="26">
        <f t="shared" si="53"/>
        <v>-2.0997375328084007E-2</v>
      </c>
      <c r="AJ66" s="27">
        <f t="shared" si="16"/>
        <v>-4.7509978261448226E-2</v>
      </c>
      <c r="AK66" s="27">
        <f t="shared" si="17"/>
        <v>-7.3982966604708364E-3</v>
      </c>
      <c r="AL66" s="28">
        <f t="shared" si="18"/>
        <v>-0.33866334794332981</v>
      </c>
      <c r="AM66" s="28">
        <f t="shared" si="19"/>
        <v>-5.808080808080808E-2</v>
      </c>
      <c r="AN66" s="29">
        <f t="shared" si="20"/>
        <v>7.7056309776262003E-2</v>
      </c>
      <c r="AO66" s="87">
        <f t="shared" si="21"/>
        <v>1.0975187152914224E-2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3" t="s">
        <v>76</v>
      </c>
      <c r="B67" s="80">
        <v>66742861146.879997</v>
      </c>
      <c r="C67" s="80">
        <v>4397.83</v>
      </c>
      <c r="D67" s="80">
        <v>67111570907.300003</v>
      </c>
      <c r="E67" s="80">
        <v>4403.87</v>
      </c>
      <c r="F67" s="26">
        <f t="shared" si="38"/>
        <v>5.5243325515906766E-3</v>
      </c>
      <c r="G67" s="26">
        <f t="shared" si="39"/>
        <v>1.3734046109103726E-3</v>
      </c>
      <c r="H67" s="80">
        <v>66862511656.699997</v>
      </c>
      <c r="I67" s="80">
        <v>4410.0200000000004</v>
      </c>
      <c r="J67" s="26">
        <f t="shared" si="40"/>
        <v>-3.7111223479484208E-3</v>
      </c>
      <c r="K67" s="26">
        <f t="shared" si="41"/>
        <v>1.3964989883898811E-3</v>
      </c>
      <c r="L67" s="80">
        <v>64528826855.940002</v>
      </c>
      <c r="M67" s="80">
        <v>4147.63</v>
      </c>
      <c r="N67" s="26">
        <f t="shared" si="42"/>
        <v>-3.4902739112495577E-2</v>
      </c>
      <c r="O67" s="26">
        <f t="shared" si="43"/>
        <v>-5.9498596378247788E-2</v>
      </c>
      <c r="P67" s="80">
        <v>65479675213.599998</v>
      </c>
      <c r="Q67" s="80">
        <v>4422.5</v>
      </c>
      <c r="R67" s="26">
        <f t="shared" si="44"/>
        <v>1.4735249406947317E-2</v>
      </c>
      <c r="S67" s="26">
        <f t="shared" si="45"/>
        <v>6.6271581602023302E-2</v>
      </c>
      <c r="T67" s="80">
        <v>66449480387.370003</v>
      </c>
      <c r="U67" s="80">
        <v>4430.57</v>
      </c>
      <c r="V67" s="26">
        <f t="shared" si="46"/>
        <v>1.4810781675480542E-2</v>
      </c>
      <c r="W67" s="26">
        <f t="shared" si="47"/>
        <v>1.8247597512718392E-3</v>
      </c>
      <c r="X67" s="80">
        <v>64495591351.360001</v>
      </c>
      <c r="Y67" s="80">
        <v>4437.53</v>
      </c>
      <c r="Z67" s="26">
        <f t="shared" si="48"/>
        <v>-2.9404128137943669E-2</v>
      </c>
      <c r="AA67" s="26">
        <f t="shared" si="49"/>
        <v>1.570903969466691E-3</v>
      </c>
      <c r="AB67" s="80">
        <v>63921478629.620003</v>
      </c>
      <c r="AC67" s="80">
        <v>4444.51</v>
      </c>
      <c r="AD67" s="26">
        <f t="shared" si="50"/>
        <v>-8.9015808632924749E-3</v>
      </c>
      <c r="AE67" s="26">
        <f t="shared" si="51"/>
        <v>1.5729471124703322E-3</v>
      </c>
      <c r="AF67" s="80">
        <v>61911824978.019997</v>
      </c>
      <c r="AG67" s="80">
        <v>4451.8</v>
      </c>
      <c r="AH67" s="26">
        <f t="shared" si="52"/>
        <v>-3.1439411207061327E-2</v>
      </c>
      <c r="AI67" s="26">
        <f t="shared" si="53"/>
        <v>1.6402258066693434E-3</v>
      </c>
      <c r="AJ67" s="27">
        <f t="shared" si="16"/>
        <v>-9.1610772543403666E-3</v>
      </c>
      <c r="AK67" s="27">
        <f t="shared" si="17"/>
        <v>2.0189656828692466E-3</v>
      </c>
      <c r="AL67" s="28">
        <f t="shared" si="18"/>
        <v>-7.7479127056380798E-2</v>
      </c>
      <c r="AM67" s="28">
        <f t="shared" si="19"/>
        <v>1.0883609189190483E-2</v>
      </c>
      <c r="AN67" s="29">
        <f t="shared" si="20"/>
        <v>2.0562981594831754E-2</v>
      </c>
      <c r="AO67" s="87">
        <f t="shared" si="21"/>
        <v>3.362438349935723E-2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3" t="s">
        <v>77</v>
      </c>
      <c r="B68" s="80">
        <v>256785521.63</v>
      </c>
      <c r="C68" s="80">
        <v>4144.9799999999996</v>
      </c>
      <c r="D68" s="80">
        <v>256383014.59</v>
      </c>
      <c r="E68" s="80">
        <v>4138.42</v>
      </c>
      <c r="F68" s="26">
        <f t="shared" si="38"/>
        <v>-1.5674833902043766E-3</v>
      </c>
      <c r="G68" s="26">
        <f t="shared" si="39"/>
        <v>-1.5826373106744764E-3</v>
      </c>
      <c r="H68" s="80">
        <v>255958467.69999999</v>
      </c>
      <c r="I68" s="80">
        <v>4131.5200000000004</v>
      </c>
      <c r="J68" s="26">
        <f t="shared" si="40"/>
        <v>-1.6559087998826213E-3</v>
      </c>
      <c r="K68" s="26">
        <f t="shared" si="41"/>
        <v>-1.6673029803643991E-3</v>
      </c>
      <c r="L68" s="80">
        <v>256952528.86000001</v>
      </c>
      <c r="M68" s="80">
        <v>4416.59</v>
      </c>
      <c r="N68" s="26">
        <f t="shared" si="42"/>
        <v>3.8836814774384832E-3</v>
      </c>
      <c r="O68" s="26">
        <f t="shared" si="43"/>
        <v>6.8998818836650835E-2</v>
      </c>
      <c r="P68" s="80">
        <v>256772405.65000001</v>
      </c>
      <c r="Q68" s="80">
        <v>4145.13</v>
      </c>
      <c r="R68" s="26">
        <f t="shared" si="44"/>
        <v>-7.0099800456973921E-4</v>
      </c>
      <c r="S68" s="26">
        <f t="shared" si="45"/>
        <v>-6.1463708426636843E-2</v>
      </c>
      <c r="T68" s="80">
        <v>256603371.91</v>
      </c>
      <c r="U68" s="80">
        <v>4142.09</v>
      </c>
      <c r="V68" s="26">
        <f t="shared" si="46"/>
        <v>-6.5830181234667075E-4</v>
      </c>
      <c r="W68" s="26">
        <f t="shared" si="47"/>
        <v>-7.3339075010915545E-4</v>
      </c>
      <c r="X68" s="80">
        <v>255538612.96000001</v>
      </c>
      <c r="Y68" s="80">
        <v>4124.75</v>
      </c>
      <c r="Z68" s="26">
        <f t="shared" si="48"/>
        <v>-4.1494347563501123E-3</v>
      </c>
      <c r="AA68" s="26">
        <f t="shared" si="49"/>
        <v>-4.1862924272529434E-3</v>
      </c>
      <c r="AB68" s="80">
        <v>253342937.30000001</v>
      </c>
      <c r="AC68" s="80">
        <v>4089.11</v>
      </c>
      <c r="AD68" s="26">
        <f t="shared" si="50"/>
        <v>-8.5923439693385596E-3</v>
      </c>
      <c r="AE68" s="26">
        <f t="shared" si="51"/>
        <v>-8.6405236681010664E-3</v>
      </c>
      <c r="AF68" s="80">
        <v>230758907.03</v>
      </c>
      <c r="AG68" s="80">
        <v>4081.23</v>
      </c>
      <c r="AH68" s="26">
        <f t="shared" si="52"/>
        <v>-8.9144108419556126E-2</v>
      </c>
      <c r="AI68" s="26">
        <f t="shared" si="53"/>
        <v>-1.9270697046545847E-3</v>
      </c>
      <c r="AJ68" s="27">
        <f t="shared" si="16"/>
        <v>-1.2823112209351215E-2</v>
      </c>
      <c r="AK68" s="27">
        <f t="shared" si="17"/>
        <v>-1.4002633038928296E-3</v>
      </c>
      <c r="AL68" s="28">
        <f t="shared" si="18"/>
        <v>-9.9944637912060222E-2</v>
      </c>
      <c r="AM68" s="28">
        <f t="shared" si="19"/>
        <v>-1.381928368797755E-2</v>
      </c>
      <c r="AN68" s="29">
        <f t="shared" si="20"/>
        <v>3.1037920068297465E-2</v>
      </c>
      <c r="AO68" s="87">
        <f t="shared" si="21"/>
        <v>3.5101197271228034E-2</v>
      </c>
      <c r="AP68" s="33"/>
      <c r="AQ68" s="31"/>
      <c r="AR68" s="31"/>
      <c r="AS68" s="32"/>
      <c r="AT68" s="32"/>
    </row>
    <row r="69" spans="1:46">
      <c r="A69" s="233" t="s">
        <v>100</v>
      </c>
      <c r="B69" s="80">
        <v>55861299.43</v>
      </c>
      <c r="C69" s="80">
        <v>11.8345</v>
      </c>
      <c r="D69" s="80">
        <v>55891088.32</v>
      </c>
      <c r="E69" s="80">
        <v>11.856999999999999</v>
      </c>
      <c r="F69" s="26">
        <f t="shared" si="38"/>
        <v>5.332652534753361E-4</v>
      </c>
      <c r="G69" s="26">
        <f t="shared" si="39"/>
        <v>1.9012210063795746E-3</v>
      </c>
      <c r="H69" s="80">
        <v>54987740.439999998</v>
      </c>
      <c r="I69" s="80">
        <v>11.632</v>
      </c>
      <c r="J69" s="26">
        <f t="shared" si="40"/>
        <v>-1.6162646088191304E-2</v>
      </c>
      <c r="K69" s="26">
        <f t="shared" si="41"/>
        <v>-1.897613224255711E-2</v>
      </c>
      <c r="L69" s="80">
        <v>54906551.600000001</v>
      </c>
      <c r="M69" s="80">
        <v>11.654500000000001</v>
      </c>
      <c r="N69" s="26">
        <f t="shared" si="42"/>
        <v>-1.4764898384683678E-3</v>
      </c>
      <c r="O69" s="26">
        <f t="shared" si="43"/>
        <v>1.9343191196699496E-3</v>
      </c>
      <c r="P69" s="80">
        <v>55432622.82</v>
      </c>
      <c r="Q69" s="80">
        <v>11.6492</v>
      </c>
      <c r="R69" s="26">
        <f t="shared" si="44"/>
        <v>9.5812103413902752E-3</v>
      </c>
      <c r="S69" s="26">
        <f t="shared" si="45"/>
        <v>-4.5475996396242502E-4</v>
      </c>
      <c r="T69" s="80">
        <v>55523523.609999999</v>
      </c>
      <c r="U69" s="80">
        <v>11.6717</v>
      </c>
      <c r="V69" s="26">
        <f t="shared" si="46"/>
        <v>1.6398428466062453E-3</v>
      </c>
      <c r="W69" s="26">
        <f t="shared" si="47"/>
        <v>1.9314631047624795E-3</v>
      </c>
      <c r="X69" s="80">
        <v>56528902.640000001</v>
      </c>
      <c r="Y69" s="80">
        <v>11.8856</v>
      </c>
      <c r="Z69" s="26">
        <f t="shared" si="48"/>
        <v>1.8107262735373816E-2</v>
      </c>
      <c r="AA69" s="26">
        <f t="shared" si="49"/>
        <v>1.832637919069207E-2</v>
      </c>
      <c r="AB69" s="80">
        <v>56385763.270000003</v>
      </c>
      <c r="AC69" s="80">
        <v>11.827999999999999</v>
      </c>
      <c r="AD69" s="26">
        <f t="shared" si="50"/>
        <v>-2.5321448553772478E-3</v>
      </c>
      <c r="AE69" s="26">
        <f t="shared" si="51"/>
        <v>-4.8462004442351046E-3</v>
      </c>
      <c r="AF69" s="80">
        <v>56303434.240000002</v>
      </c>
      <c r="AG69" s="338">
        <v>11.7479</v>
      </c>
      <c r="AH69" s="26">
        <f t="shared" si="52"/>
        <v>-1.4601031399676784E-3</v>
      </c>
      <c r="AI69" s="26">
        <f t="shared" si="53"/>
        <v>-6.7720662833953196E-3</v>
      </c>
      <c r="AJ69" s="27">
        <f t="shared" si="16"/>
        <v>1.028774656855134E-3</v>
      </c>
      <c r="AK69" s="27">
        <f t="shared" si="17"/>
        <v>-8.6947206408073544E-4</v>
      </c>
      <c r="AL69" s="28">
        <f t="shared" si="18"/>
        <v>7.3776684690616129E-3</v>
      </c>
      <c r="AM69" s="28">
        <f t="shared" si="19"/>
        <v>-9.2013156785021311E-3</v>
      </c>
      <c r="AN69" s="29">
        <f t="shared" si="20"/>
        <v>9.9004603282043316E-3</v>
      </c>
      <c r="AO69" s="87">
        <f t="shared" si="21"/>
        <v>1.0491779396817696E-2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2" t="s">
        <v>94</v>
      </c>
      <c r="B70" s="80">
        <v>14801627350.200001</v>
      </c>
      <c r="C70" s="80">
        <v>1168.6199999999999</v>
      </c>
      <c r="D70" s="80">
        <v>14855525015.6</v>
      </c>
      <c r="E70" s="80">
        <v>1171.93</v>
      </c>
      <c r="F70" s="26">
        <f t="shared" si="38"/>
        <v>3.6413337618090586E-3</v>
      </c>
      <c r="G70" s="26">
        <f t="shared" si="39"/>
        <v>2.8324006092657777E-3</v>
      </c>
      <c r="H70" s="80">
        <v>15072343372.74</v>
      </c>
      <c r="I70" s="80">
        <v>1173.72</v>
      </c>
      <c r="J70" s="26">
        <f t="shared" si="40"/>
        <v>1.4595132579448744E-2</v>
      </c>
      <c r="K70" s="26">
        <f t="shared" si="41"/>
        <v>1.527394980928864E-3</v>
      </c>
      <c r="L70" s="80">
        <v>15213609314.139999</v>
      </c>
      <c r="M70" s="80">
        <v>1176.1300000000001</v>
      </c>
      <c r="N70" s="26">
        <f t="shared" si="42"/>
        <v>9.3725267469353633E-3</v>
      </c>
      <c r="O70" s="26">
        <f t="shared" si="43"/>
        <v>2.0533006168422466E-3</v>
      </c>
      <c r="P70" s="80">
        <v>14947162442.1</v>
      </c>
      <c r="Q70" s="80">
        <v>1151.6600000000001</v>
      </c>
      <c r="R70" s="26">
        <f t="shared" si="44"/>
        <v>-1.751371857514147E-2</v>
      </c>
      <c r="S70" s="26">
        <f t="shared" si="45"/>
        <v>-2.0805523198966121E-2</v>
      </c>
      <c r="T70" s="80">
        <v>15184413419.98</v>
      </c>
      <c r="U70" s="80">
        <v>1153.06</v>
      </c>
      <c r="V70" s="26">
        <f t="shared" si="46"/>
        <v>1.587264330598033E-2</v>
      </c>
      <c r="W70" s="26">
        <f t="shared" si="47"/>
        <v>1.2156365594010936E-3</v>
      </c>
      <c r="X70" s="80">
        <v>15245206318.889999</v>
      </c>
      <c r="Y70" s="80">
        <v>1154.56</v>
      </c>
      <c r="Z70" s="26">
        <f t="shared" si="48"/>
        <v>4.0036382854280799E-3</v>
      </c>
      <c r="AA70" s="26">
        <f t="shared" si="49"/>
        <v>1.3008863372244289E-3</v>
      </c>
      <c r="AB70" s="80">
        <v>15258243955.16</v>
      </c>
      <c r="AC70" s="80">
        <v>1156.9100000000001</v>
      </c>
      <c r="AD70" s="26">
        <f t="shared" si="50"/>
        <v>8.5519579055127711E-4</v>
      </c>
      <c r="AE70" s="26">
        <f t="shared" si="51"/>
        <v>2.0354074279380339E-3</v>
      </c>
      <c r="AF70" s="80">
        <v>15124936989.23</v>
      </c>
      <c r="AG70" s="80">
        <v>1159.9100000000001</v>
      </c>
      <c r="AH70" s="26">
        <f t="shared" si="52"/>
        <v>-8.7367174310330024E-3</v>
      </c>
      <c r="AI70" s="26">
        <f t="shared" si="53"/>
        <v>2.5931144168517858E-3</v>
      </c>
      <c r="AJ70" s="27">
        <f t="shared" ref="AJ70:AJ133" si="54">AVERAGE(F70,J70,N70,R70,V70,Z70,AD70,AH70)</f>
        <v>2.7612543079972977E-3</v>
      </c>
      <c r="AK70" s="27">
        <f t="shared" ref="AK70:AK133" si="55">AVERAGE(G70,K70,O70,S70,W70,AA70,AE70,AI70)</f>
        <v>-9.0592278131423638E-4</v>
      </c>
      <c r="AL70" s="28">
        <f t="shared" ref="AL70:AL133" si="56">((AF70-D70)/D70)</f>
        <v>1.8135473054441749E-2</v>
      </c>
      <c r="AM70" s="28">
        <f t="shared" ref="AM70:AM133" si="57">((AG70-E70)/E70)</f>
        <v>-1.0256585290930329E-2</v>
      </c>
      <c r="AN70" s="29">
        <f t="shared" ref="AN70:AN133" si="58">STDEV(F70,J70,N70,R70,V70,Z70,AD70,AH70)</f>
        <v>1.1369678447832212E-2</v>
      </c>
      <c r="AO70" s="87">
        <f t="shared" ref="AO70:AO133" si="59">STDEV(G70,K70,O70,S70,W70,AA70,AE70,AI70)</f>
        <v>8.0614860579961561E-3</v>
      </c>
      <c r="AP70" s="33"/>
      <c r="AQ70" s="31"/>
      <c r="AR70" s="31"/>
      <c r="AS70" s="32"/>
      <c r="AT70" s="32"/>
    </row>
    <row r="71" spans="1:46">
      <c r="A71" s="232" t="s">
        <v>194</v>
      </c>
      <c r="B71" s="80">
        <v>21753097.68</v>
      </c>
      <c r="C71" s="80">
        <v>0.70530000000000004</v>
      </c>
      <c r="D71" s="80">
        <v>21781421.02</v>
      </c>
      <c r="E71" s="80">
        <v>0.70689999999999997</v>
      </c>
      <c r="F71" s="26">
        <f t="shared" si="38"/>
        <v>1.3020370899194092E-3</v>
      </c>
      <c r="G71" s="26">
        <f t="shared" si="39"/>
        <v>2.2685382106903936E-3</v>
      </c>
      <c r="H71" s="80">
        <v>21820046.66</v>
      </c>
      <c r="I71" s="80">
        <v>0.70820000000000005</v>
      </c>
      <c r="J71" s="26">
        <f t="shared" si="40"/>
        <v>1.7733296631351097E-3</v>
      </c>
      <c r="K71" s="26">
        <f t="shared" si="41"/>
        <v>1.8390154194370899E-3</v>
      </c>
      <c r="L71" s="80">
        <v>21833493.100000001</v>
      </c>
      <c r="M71" s="80">
        <v>0.70860000000000001</v>
      </c>
      <c r="N71" s="26">
        <f t="shared" si="42"/>
        <v>6.1624249523952856E-4</v>
      </c>
      <c r="O71" s="26">
        <f t="shared" si="43"/>
        <v>5.6481219994345658E-4</v>
      </c>
      <c r="P71" s="80">
        <v>21527324.66</v>
      </c>
      <c r="Q71" s="80">
        <v>0.69869999999999999</v>
      </c>
      <c r="R71" s="26">
        <f t="shared" si="44"/>
        <v>-1.4022879371510246E-2</v>
      </c>
      <c r="S71" s="26">
        <f t="shared" si="45"/>
        <v>-1.3971210838272678E-2</v>
      </c>
      <c r="T71" s="80">
        <v>20453132.07</v>
      </c>
      <c r="U71" s="80">
        <v>0.66379999999999995</v>
      </c>
      <c r="V71" s="26">
        <f t="shared" si="46"/>
        <v>-4.9899028651524034E-2</v>
      </c>
      <c r="W71" s="26">
        <f t="shared" si="47"/>
        <v>-4.9949906970087367E-2</v>
      </c>
      <c r="X71" s="80">
        <v>20485130.710000001</v>
      </c>
      <c r="Y71" s="80">
        <v>0.66479999999999995</v>
      </c>
      <c r="Z71" s="26">
        <f t="shared" si="48"/>
        <v>1.5644860596649242E-3</v>
      </c>
      <c r="AA71" s="26">
        <f t="shared" si="49"/>
        <v>1.5064778547755364E-3</v>
      </c>
      <c r="AB71" s="80">
        <v>20517107.670000002</v>
      </c>
      <c r="AC71" s="80">
        <v>0.66590000000000005</v>
      </c>
      <c r="AD71" s="26">
        <f t="shared" si="50"/>
        <v>1.5609839377002878E-3</v>
      </c>
      <c r="AE71" s="26">
        <f t="shared" si="51"/>
        <v>1.654632972322655E-3</v>
      </c>
      <c r="AF71" s="80">
        <v>20547998.989999998</v>
      </c>
      <c r="AG71" s="80">
        <v>0.66690000000000005</v>
      </c>
      <c r="AH71" s="26">
        <f t="shared" si="52"/>
        <v>1.5056371734679583E-3</v>
      </c>
      <c r="AI71" s="26">
        <f t="shared" si="53"/>
        <v>1.5017269860339404E-3</v>
      </c>
      <c r="AJ71" s="27">
        <f t="shared" si="54"/>
        <v>-6.9498989504883828E-3</v>
      </c>
      <c r="AK71" s="27">
        <f t="shared" si="55"/>
        <v>-6.8232392706446213E-3</v>
      </c>
      <c r="AL71" s="28">
        <f t="shared" si="56"/>
        <v>-5.6627252596029257E-2</v>
      </c>
      <c r="AM71" s="28">
        <f t="shared" si="57"/>
        <v>-5.6585089828829996E-2</v>
      </c>
      <c r="AN71" s="29">
        <f t="shared" si="58"/>
        <v>1.8175794056660477E-2</v>
      </c>
      <c r="AO71" s="87">
        <f t="shared" si="59"/>
        <v>1.8259419922487832E-2</v>
      </c>
      <c r="AP71" s="33"/>
      <c r="AQ71" s="31"/>
      <c r="AR71" s="31"/>
      <c r="AS71" s="32"/>
      <c r="AT71" s="32"/>
    </row>
    <row r="72" spans="1:46">
      <c r="A72" s="232" t="s">
        <v>111</v>
      </c>
      <c r="B72" s="80">
        <v>416571345.87</v>
      </c>
      <c r="C72" s="80">
        <v>1173.3</v>
      </c>
      <c r="D72" s="80">
        <v>416889061.25999999</v>
      </c>
      <c r="E72" s="80">
        <v>1174.7</v>
      </c>
      <c r="F72" s="26">
        <f t="shared" si="38"/>
        <v>7.6269141684828117E-4</v>
      </c>
      <c r="G72" s="26">
        <f t="shared" si="39"/>
        <v>1.1932157163556559E-3</v>
      </c>
      <c r="H72" s="80">
        <v>417691559.63999999</v>
      </c>
      <c r="I72" s="80">
        <v>1177.46</v>
      </c>
      <c r="J72" s="26">
        <f t="shared" si="40"/>
        <v>1.9249686657033761E-3</v>
      </c>
      <c r="K72" s="26">
        <f t="shared" si="41"/>
        <v>2.3495360517578876E-3</v>
      </c>
      <c r="L72" s="80">
        <v>418131082.48000002</v>
      </c>
      <c r="M72" s="80">
        <v>1178.77</v>
      </c>
      <c r="N72" s="26">
        <f t="shared" si="42"/>
        <v>1.0522665106732091E-3</v>
      </c>
      <c r="O72" s="26">
        <f t="shared" si="43"/>
        <v>1.112564333395568E-3</v>
      </c>
      <c r="P72" s="80">
        <v>417912889.75999999</v>
      </c>
      <c r="Q72" s="80">
        <v>1179.5999999999999</v>
      </c>
      <c r="R72" s="26">
        <f t="shared" si="44"/>
        <v>-5.2182851058546974E-4</v>
      </c>
      <c r="S72" s="26">
        <f t="shared" si="45"/>
        <v>7.0412379005228094E-4</v>
      </c>
      <c r="T72" s="80">
        <v>405077972.94999999</v>
      </c>
      <c r="U72" s="80">
        <v>1128.58</v>
      </c>
      <c r="V72" s="26">
        <f t="shared" si="46"/>
        <v>-3.0711942906022516E-2</v>
      </c>
      <c r="W72" s="26">
        <f t="shared" si="47"/>
        <v>-4.3251949813496088E-2</v>
      </c>
      <c r="X72" s="80">
        <v>411299261.55000001</v>
      </c>
      <c r="Y72" s="80">
        <v>1131.8699999999999</v>
      </c>
      <c r="Z72" s="26">
        <f t="shared" si="48"/>
        <v>1.5358249560432002E-2</v>
      </c>
      <c r="AA72" s="26">
        <f t="shared" si="49"/>
        <v>2.9151677329032621E-3</v>
      </c>
      <c r="AB72" s="80">
        <v>406115545.64999998</v>
      </c>
      <c r="AC72" s="80">
        <v>1132.6500000000001</v>
      </c>
      <c r="AD72" s="26">
        <f t="shared" si="50"/>
        <v>-1.2603270622137676E-2</v>
      </c>
      <c r="AE72" s="26">
        <f t="shared" si="51"/>
        <v>6.8912507620150741E-4</v>
      </c>
      <c r="AF72" s="80">
        <v>394457980.52999997</v>
      </c>
      <c r="AG72" s="80">
        <v>1116.44</v>
      </c>
      <c r="AH72" s="26">
        <f t="shared" si="52"/>
        <v>-2.8705045263267934E-2</v>
      </c>
      <c r="AI72" s="26">
        <f t="shared" si="53"/>
        <v>-1.4311570211451054E-2</v>
      </c>
      <c r="AJ72" s="27">
        <f t="shared" si="54"/>
        <v>-6.6804888935445908E-3</v>
      </c>
      <c r="AK72" s="27">
        <f t="shared" si="55"/>
        <v>-6.0749734155351219E-3</v>
      </c>
      <c r="AL72" s="28">
        <f t="shared" si="56"/>
        <v>-5.3805875026331024E-2</v>
      </c>
      <c r="AM72" s="28">
        <f t="shared" si="57"/>
        <v>-4.9595641440367745E-2</v>
      </c>
      <c r="AN72" s="29">
        <f t="shared" si="58"/>
        <v>1.6082628774441398E-2</v>
      </c>
      <c r="AO72" s="87">
        <f t="shared" si="59"/>
        <v>1.6026587543313094E-2</v>
      </c>
      <c r="AP72" s="33"/>
      <c r="AQ72" s="31"/>
      <c r="AR72" s="31"/>
      <c r="AS72" s="32"/>
      <c r="AT72" s="32"/>
    </row>
    <row r="73" spans="1:46" s="101" customFormat="1">
      <c r="A73" s="232" t="s">
        <v>112</v>
      </c>
      <c r="B73" s="80">
        <v>162300706.80000001</v>
      </c>
      <c r="C73" s="80">
        <v>140.69890000000001</v>
      </c>
      <c r="D73" s="80">
        <v>162474613.74000001</v>
      </c>
      <c r="E73" s="80">
        <v>140.85</v>
      </c>
      <c r="F73" s="26">
        <f t="shared" si="38"/>
        <v>1.071510675639261E-3</v>
      </c>
      <c r="G73" s="26">
        <f t="shared" si="39"/>
        <v>1.0739245296159767E-3</v>
      </c>
      <c r="H73" s="80">
        <v>162474613.74000001</v>
      </c>
      <c r="I73" s="80">
        <v>141</v>
      </c>
      <c r="J73" s="26">
        <f t="shared" si="40"/>
        <v>0</v>
      </c>
      <c r="K73" s="26">
        <f t="shared" si="41"/>
        <v>1.0649627263046198E-3</v>
      </c>
      <c r="L73" s="80">
        <v>162790002.84999999</v>
      </c>
      <c r="M73" s="80">
        <v>141.13</v>
      </c>
      <c r="N73" s="26">
        <f t="shared" si="42"/>
        <v>1.9411593155388934E-3</v>
      </c>
      <c r="O73" s="26">
        <f t="shared" si="43"/>
        <v>9.2198581560280464E-4</v>
      </c>
      <c r="P73" s="80">
        <v>162990129.31</v>
      </c>
      <c r="Q73" s="80">
        <v>141.30000000000001</v>
      </c>
      <c r="R73" s="26">
        <f t="shared" si="44"/>
        <v>1.2293535014211614E-3</v>
      </c>
      <c r="S73" s="26">
        <f t="shared" si="45"/>
        <v>1.2045631687098131E-3</v>
      </c>
      <c r="T73" s="80">
        <v>163184286.11000001</v>
      </c>
      <c r="U73" s="80">
        <v>141.46</v>
      </c>
      <c r="V73" s="26">
        <f t="shared" si="46"/>
        <v>1.1912181481292913E-3</v>
      </c>
      <c r="W73" s="26">
        <f t="shared" si="47"/>
        <v>1.1323425336163947E-3</v>
      </c>
      <c r="X73" s="80">
        <v>163343373.56999999</v>
      </c>
      <c r="Y73" s="80">
        <v>141.6</v>
      </c>
      <c r="Z73" s="26">
        <f t="shared" si="48"/>
        <v>9.7489448152342402E-4</v>
      </c>
      <c r="AA73" s="26">
        <f t="shared" si="49"/>
        <v>9.8967906121862266E-4</v>
      </c>
      <c r="AB73" s="80">
        <v>163518557.63999999</v>
      </c>
      <c r="AC73" s="80">
        <v>141.75</v>
      </c>
      <c r="AD73" s="26">
        <f t="shared" si="50"/>
        <v>1.0724896037788677E-3</v>
      </c>
      <c r="AE73" s="26">
        <f t="shared" si="51"/>
        <v>1.0593220338983452E-3</v>
      </c>
      <c r="AF73" s="80">
        <v>163693697.55000001</v>
      </c>
      <c r="AG73" s="80">
        <v>141.91</v>
      </c>
      <c r="AH73" s="26">
        <f t="shared" si="52"/>
        <v>1.0710705410306495E-3</v>
      </c>
      <c r="AI73" s="26">
        <f t="shared" si="53"/>
        <v>1.1287477954144379E-3</v>
      </c>
      <c r="AJ73" s="27">
        <f t="shared" si="54"/>
        <v>1.0689620333826934E-3</v>
      </c>
      <c r="AK73" s="27">
        <f t="shared" si="55"/>
        <v>1.0719409580476269E-3</v>
      </c>
      <c r="AL73" s="28">
        <f t="shared" si="56"/>
        <v>7.5032263929603257E-3</v>
      </c>
      <c r="AM73" s="28">
        <f t="shared" si="57"/>
        <v>7.5257365992190441E-3</v>
      </c>
      <c r="AN73" s="29">
        <f t="shared" si="58"/>
        <v>5.2819801453004114E-4</v>
      </c>
      <c r="AO73" s="87">
        <f t="shared" si="59"/>
        <v>8.7773612859119452E-5</v>
      </c>
      <c r="AP73" s="33"/>
      <c r="AQ73" s="31"/>
      <c r="AR73" s="31"/>
      <c r="AS73" s="32"/>
      <c r="AT73" s="32"/>
    </row>
    <row r="74" spans="1:46">
      <c r="A74" s="232" t="s">
        <v>115</v>
      </c>
      <c r="B74" s="80">
        <v>759733169.16999996</v>
      </c>
      <c r="C74" s="81">
        <v>191.27868599999999</v>
      </c>
      <c r="D74" s="80">
        <v>755798194.88</v>
      </c>
      <c r="E74" s="81">
        <v>191.53417400000001</v>
      </c>
      <c r="F74" s="26">
        <f t="shared" si="38"/>
        <v>-5.1794162077968475E-3</v>
      </c>
      <c r="G74" s="26">
        <f t="shared" si="39"/>
        <v>1.3356846251025268E-3</v>
      </c>
      <c r="H74" s="80">
        <v>758541504.01999998</v>
      </c>
      <c r="I74" s="81">
        <v>191.21061499999999</v>
      </c>
      <c r="J74" s="26">
        <f t="shared" si="40"/>
        <v>3.6296846943853151E-3</v>
      </c>
      <c r="K74" s="26">
        <f t="shared" si="41"/>
        <v>-1.6893016699986772E-3</v>
      </c>
      <c r="L74" s="80">
        <v>767284487.19000006</v>
      </c>
      <c r="M74" s="81">
        <v>191.82896199999999</v>
      </c>
      <c r="N74" s="26">
        <f t="shared" si="42"/>
        <v>1.152604455216409E-2</v>
      </c>
      <c r="O74" s="26">
        <f t="shared" si="43"/>
        <v>3.233852890437071E-3</v>
      </c>
      <c r="P74" s="80">
        <v>766421497.20000005</v>
      </c>
      <c r="Q74" s="81">
        <v>192.032004</v>
      </c>
      <c r="R74" s="26">
        <f t="shared" si="44"/>
        <v>-1.1247327482932811E-3</v>
      </c>
      <c r="S74" s="26">
        <f t="shared" si="45"/>
        <v>1.0584533111325004E-3</v>
      </c>
      <c r="T74" s="80">
        <v>768236163.50999999</v>
      </c>
      <c r="U74" s="81">
        <v>192.49278699999999</v>
      </c>
      <c r="V74" s="26">
        <f t="shared" si="46"/>
        <v>2.3677132186786772E-3</v>
      </c>
      <c r="W74" s="26">
        <f t="shared" si="47"/>
        <v>2.3995114897618431E-3</v>
      </c>
      <c r="X74" s="80">
        <v>766237304.07000005</v>
      </c>
      <c r="Y74" s="81">
        <v>192.19638800000001</v>
      </c>
      <c r="Z74" s="26">
        <f t="shared" si="48"/>
        <v>-2.6018814720558509E-3</v>
      </c>
      <c r="AA74" s="26">
        <f t="shared" si="49"/>
        <v>-1.5397927611696934E-3</v>
      </c>
      <c r="AB74" s="80">
        <v>760364102.63999999</v>
      </c>
      <c r="AC74" s="81">
        <v>190.95750200000001</v>
      </c>
      <c r="AD74" s="26">
        <f t="shared" si="50"/>
        <v>-7.6649902044752406E-3</v>
      </c>
      <c r="AE74" s="26">
        <f t="shared" si="51"/>
        <v>-6.4459379954633061E-3</v>
      </c>
      <c r="AF74" s="80">
        <v>764466834.25</v>
      </c>
      <c r="AG74" s="81">
        <v>189.90732</v>
      </c>
      <c r="AH74" s="26">
        <f t="shared" si="52"/>
        <v>5.3957460587043034E-3</v>
      </c>
      <c r="AI74" s="26">
        <f t="shared" si="53"/>
        <v>-5.4995587447515233E-3</v>
      </c>
      <c r="AJ74" s="27">
        <f t="shared" si="54"/>
        <v>7.9352098641389548E-4</v>
      </c>
      <c r="AK74" s="27">
        <f t="shared" si="55"/>
        <v>-8.9338610686865729E-4</v>
      </c>
      <c r="AL74" s="28">
        <f t="shared" si="56"/>
        <v>1.1469515842620326E-2</v>
      </c>
      <c r="AM74" s="28">
        <f t="shared" si="57"/>
        <v>-8.4938053926606784E-3</v>
      </c>
      <c r="AN74" s="29">
        <f t="shared" si="58"/>
        <v>6.2027676887708993E-3</v>
      </c>
      <c r="AO74" s="87">
        <f t="shared" si="59"/>
        <v>3.5807958364516002E-3</v>
      </c>
      <c r="AP74" s="33"/>
      <c r="AQ74" s="31"/>
      <c r="AR74" s="31"/>
      <c r="AS74" s="32"/>
      <c r="AT74" s="32"/>
    </row>
    <row r="75" spans="1:46" s="101" customFormat="1">
      <c r="A75" s="232" t="s">
        <v>121</v>
      </c>
      <c r="B75" s="80">
        <v>429448857.11000001</v>
      </c>
      <c r="C75" s="81">
        <v>1.4992000000000001</v>
      </c>
      <c r="D75" s="80">
        <v>430013778.50999999</v>
      </c>
      <c r="E75" s="81">
        <v>1.5017</v>
      </c>
      <c r="F75" s="26">
        <f t="shared" si="38"/>
        <v>1.3154567549711184E-3</v>
      </c>
      <c r="G75" s="26">
        <f t="shared" si="39"/>
        <v>1.6675560298825684E-3</v>
      </c>
      <c r="H75" s="80">
        <v>431874795.80000001</v>
      </c>
      <c r="I75" s="81">
        <v>1.5045999999999999</v>
      </c>
      <c r="J75" s="26">
        <f t="shared" si="40"/>
        <v>4.3278085098771863E-3</v>
      </c>
      <c r="K75" s="26">
        <f t="shared" si="41"/>
        <v>1.9311447026702422E-3</v>
      </c>
      <c r="L75" s="80">
        <v>431857040.94999999</v>
      </c>
      <c r="M75" s="81">
        <v>1.504</v>
      </c>
      <c r="N75" s="26">
        <f t="shared" si="42"/>
        <v>-4.1111104821792061E-5</v>
      </c>
      <c r="O75" s="26">
        <f t="shared" si="43"/>
        <v>-3.9877708361021799E-4</v>
      </c>
      <c r="P75" s="80">
        <v>431174440.83999997</v>
      </c>
      <c r="Q75" s="81">
        <v>1.4339</v>
      </c>
      <c r="R75" s="26">
        <f t="shared" si="44"/>
        <v>-1.5806159105300893E-3</v>
      </c>
      <c r="S75" s="26">
        <f t="shared" si="45"/>
        <v>-4.6609042553191524E-2</v>
      </c>
      <c r="T75" s="80">
        <v>433751156.63</v>
      </c>
      <c r="U75" s="81">
        <v>1.4341999999999999</v>
      </c>
      <c r="V75" s="26">
        <f t="shared" si="46"/>
        <v>5.97604019612143E-3</v>
      </c>
      <c r="W75" s="26">
        <f t="shared" si="47"/>
        <v>2.0921961085150077E-4</v>
      </c>
      <c r="X75" s="80">
        <v>423767691.31999999</v>
      </c>
      <c r="Y75" s="81">
        <v>1.4012</v>
      </c>
      <c r="Z75" s="26">
        <f t="shared" si="48"/>
        <v>-2.3016573344877868E-2</v>
      </c>
      <c r="AA75" s="26">
        <f t="shared" si="49"/>
        <v>-2.3009343187839856E-2</v>
      </c>
      <c r="AB75" s="80">
        <v>423363268.43000001</v>
      </c>
      <c r="AC75" s="81">
        <v>1.4016999999999999</v>
      </c>
      <c r="AD75" s="26">
        <f t="shared" si="50"/>
        <v>-9.5435045729947723E-4</v>
      </c>
      <c r="AE75" s="26">
        <f t="shared" si="51"/>
        <v>3.5683699685979515E-4</v>
      </c>
      <c r="AF75" s="80">
        <v>416974201.12</v>
      </c>
      <c r="AG75" s="81">
        <v>1.3997999999999999</v>
      </c>
      <c r="AH75" s="26">
        <f t="shared" si="52"/>
        <v>-1.5091217841578968E-2</v>
      </c>
      <c r="AI75" s="26">
        <f t="shared" si="53"/>
        <v>-1.3554968966255354E-3</v>
      </c>
      <c r="AJ75" s="27">
        <f t="shared" si="54"/>
        <v>-3.6330703997673073E-3</v>
      </c>
      <c r="AK75" s="27">
        <f t="shared" si="55"/>
        <v>-8.4009877976253793E-3</v>
      </c>
      <c r="AL75" s="28">
        <f t="shared" si="56"/>
        <v>-3.0323626920007517E-2</v>
      </c>
      <c r="AM75" s="28">
        <f t="shared" si="57"/>
        <v>-6.7856429380036026E-2</v>
      </c>
      <c r="AN75" s="29">
        <f t="shared" si="58"/>
        <v>1.0081794987697538E-2</v>
      </c>
      <c r="AO75" s="87">
        <f t="shared" si="59"/>
        <v>1.7508763182706631E-2</v>
      </c>
      <c r="AP75" s="33"/>
      <c r="AQ75" s="31"/>
      <c r="AR75" s="31"/>
      <c r="AS75" s="32"/>
      <c r="AT75" s="32"/>
    </row>
    <row r="76" spans="1:46" s="101" customFormat="1">
      <c r="A76" s="232" t="s">
        <v>152</v>
      </c>
      <c r="B76" s="80">
        <v>447925186.86000001</v>
      </c>
      <c r="C76" s="81">
        <v>1.1991000000000001</v>
      </c>
      <c r="D76" s="80">
        <v>447703167.31</v>
      </c>
      <c r="E76" s="81">
        <v>1.1993</v>
      </c>
      <c r="F76" s="26">
        <f t="shared" si="38"/>
        <v>-4.9566212508921634E-4</v>
      </c>
      <c r="G76" s="26">
        <f t="shared" si="39"/>
        <v>1.6679176048701357E-4</v>
      </c>
      <c r="H76" s="80">
        <v>452142416.75</v>
      </c>
      <c r="I76" s="81">
        <v>1.2068000000000001</v>
      </c>
      <c r="J76" s="26">
        <f t="shared" si="40"/>
        <v>9.9156087428931648E-3</v>
      </c>
      <c r="K76" s="26">
        <f t="shared" si="41"/>
        <v>6.2536479613108159E-3</v>
      </c>
      <c r="L76" s="80">
        <v>453112918.69999999</v>
      </c>
      <c r="M76" s="81">
        <v>1.2050000000000001</v>
      </c>
      <c r="N76" s="26">
        <f t="shared" si="42"/>
        <v>2.1464519010977929E-3</v>
      </c>
      <c r="O76" s="26">
        <f t="shared" si="43"/>
        <v>-1.4915478952602119E-3</v>
      </c>
      <c r="P76" s="80">
        <v>453241030.32999998</v>
      </c>
      <c r="Q76" s="81">
        <v>1.2095</v>
      </c>
      <c r="R76" s="26">
        <f t="shared" si="44"/>
        <v>2.8273665285808423E-4</v>
      </c>
      <c r="S76" s="26">
        <f t="shared" si="45"/>
        <v>3.7344398340248535E-3</v>
      </c>
      <c r="T76" s="80">
        <v>452529526.94</v>
      </c>
      <c r="U76" s="81">
        <v>1.2074</v>
      </c>
      <c r="V76" s="26">
        <f t="shared" si="46"/>
        <v>-1.5698124008807139E-3</v>
      </c>
      <c r="W76" s="26">
        <f t="shared" si="47"/>
        <v>-1.7362546506820924E-3</v>
      </c>
      <c r="X76" s="80">
        <v>453578210.97000003</v>
      </c>
      <c r="Y76" s="81">
        <v>1.2011000000000001</v>
      </c>
      <c r="Z76" s="26">
        <f t="shared" si="48"/>
        <v>2.3173825520098582E-3</v>
      </c>
      <c r="AA76" s="26">
        <f t="shared" si="49"/>
        <v>-5.2178234222295611E-3</v>
      </c>
      <c r="AB76" s="80">
        <v>439658128.12</v>
      </c>
      <c r="AC76" s="81">
        <v>1.1958</v>
      </c>
      <c r="AD76" s="26">
        <f t="shared" si="50"/>
        <v>-3.0689487531226908E-2</v>
      </c>
      <c r="AE76" s="26">
        <f t="shared" si="51"/>
        <v>-4.4126217633836335E-3</v>
      </c>
      <c r="AF76" s="80">
        <v>438867294.43000001</v>
      </c>
      <c r="AG76" s="81">
        <v>1.1943999999999999</v>
      </c>
      <c r="AH76" s="26">
        <f t="shared" si="52"/>
        <v>-1.7987468885919198E-3</v>
      </c>
      <c r="AI76" s="26">
        <f t="shared" si="53"/>
        <v>-1.1707643418632447E-3</v>
      </c>
      <c r="AJ76" s="27">
        <f t="shared" si="54"/>
        <v>-2.4864411371162323E-3</v>
      </c>
      <c r="AK76" s="27">
        <f t="shared" si="55"/>
        <v>-4.8426656469950744E-4</v>
      </c>
      <c r="AL76" s="28">
        <f t="shared" si="56"/>
        <v>-1.9736007080516885E-2</v>
      </c>
      <c r="AM76" s="28">
        <f t="shared" si="57"/>
        <v>-4.0857166680564718E-3</v>
      </c>
      <c r="AN76" s="29">
        <f t="shared" si="58"/>
        <v>1.1992305660601728E-2</v>
      </c>
      <c r="AO76" s="87">
        <f t="shared" si="59"/>
        <v>3.8639867811837828E-3</v>
      </c>
      <c r="AP76" s="33"/>
      <c r="AQ76" s="31"/>
      <c r="AR76" s="31"/>
      <c r="AS76" s="32"/>
      <c r="AT76" s="32"/>
    </row>
    <row r="77" spans="1:46" s="101" customFormat="1">
      <c r="A77" s="232" t="s">
        <v>158</v>
      </c>
      <c r="B77" s="80">
        <v>1271008306.1099999</v>
      </c>
      <c r="C77" s="81">
        <v>1.0450999999999999</v>
      </c>
      <c r="D77" s="80">
        <v>1250599751.5999999</v>
      </c>
      <c r="E77" s="81">
        <v>1.0462</v>
      </c>
      <c r="F77" s="26">
        <f t="shared" si="38"/>
        <v>-1.605697965299821E-2</v>
      </c>
      <c r="G77" s="26">
        <f t="shared" si="39"/>
        <v>1.0525308582911693E-3</v>
      </c>
      <c r="H77" s="80">
        <v>1241421717.8199999</v>
      </c>
      <c r="I77" s="81">
        <v>1.0471999999999999</v>
      </c>
      <c r="J77" s="26">
        <f t="shared" si="40"/>
        <v>-7.3389058075996917E-3</v>
      </c>
      <c r="K77" s="26">
        <f t="shared" si="41"/>
        <v>9.5584018352120996E-4</v>
      </c>
      <c r="L77" s="80">
        <v>1237132138</v>
      </c>
      <c r="M77" s="81">
        <v>1.0482</v>
      </c>
      <c r="N77" s="26">
        <f t="shared" si="42"/>
        <v>-3.4553768138780873E-3</v>
      </c>
      <c r="O77" s="26">
        <f t="shared" si="43"/>
        <v>9.5492742551576775E-4</v>
      </c>
      <c r="P77" s="80">
        <v>1236157248.1900001</v>
      </c>
      <c r="Q77" s="81">
        <v>1.0491999999999999</v>
      </c>
      <c r="R77" s="26">
        <f t="shared" si="44"/>
        <v>-7.8802399521848228E-4</v>
      </c>
      <c r="S77" s="26">
        <f t="shared" si="45"/>
        <v>9.5401640908213115E-4</v>
      </c>
      <c r="T77" s="80">
        <v>1237468484.6099999</v>
      </c>
      <c r="U77" s="81">
        <v>1.0502</v>
      </c>
      <c r="V77" s="26">
        <f t="shared" si="46"/>
        <v>1.0607359394767695E-3</v>
      </c>
      <c r="W77" s="26">
        <f t="shared" si="47"/>
        <v>9.5310712924143344E-4</v>
      </c>
      <c r="X77" s="80">
        <v>1235373490.5799999</v>
      </c>
      <c r="Y77" s="81">
        <v>1.0511999999999999</v>
      </c>
      <c r="Z77" s="26">
        <f t="shared" si="48"/>
        <v>-1.6929675834615125E-3</v>
      </c>
      <c r="AA77" s="26">
        <f t="shared" si="49"/>
        <v>9.5219958103207947E-4</v>
      </c>
      <c r="AB77" s="80">
        <v>1187315548.8699999</v>
      </c>
      <c r="AC77" s="81">
        <v>1.0528999999999999</v>
      </c>
      <c r="AD77" s="26">
        <f t="shared" si="50"/>
        <v>-3.890154846000228E-2</v>
      </c>
      <c r="AE77" s="26">
        <f t="shared" si="51"/>
        <v>1.6171993911720272E-3</v>
      </c>
      <c r="AF77" s="80">
        <v>1186651867.27</v>
      </c>
      <c r="AG77" s="81">
        <v>1.0487</v>
      </c>
      <c r="AH77" s="26">
        <f t="shared" si="52"/>
        <v>-5.5897659272764364E-4</v>
      </c>
      <c r="AI77" s="26">
        <f t="shared" si="53"/>
        <v>-3.98898280938359E-3</v>
      </c>
      <c r="AJ77" s="27">
        <f t="shared" si="54"/>
        <v>-8.4665053708011424E-3</v>
      </c>
      <c r="AK77" s="27">
        <f t="shared" si="55"/>
        <v>4.3135477105902859E-4</v>
      </c>
      <c r="AL77" s="28">
        <f t="shared" si="56"/>
        <v>-5.1133773414064644E-2</v>
      </c>
      <c r="AM77" s="28">
        <f t="shared" si="57"/>
        <v>2.3896004588032371E-3</v>
      </c>
      <c r="AN77" s="29">
        <f t="shared" si="58"/>
        <v>1.3461199620768154E-2</v>
      </c>
      <c r="AO77" s="87">
        <f t="shared" si="59"/>
        <v>1.8006889482742644E-3</v>
      </c>
      <c r="AP77" s="33"/>
      <c r="AQ77" s="31"/>
      <c r="AR77" s="31"/>
      <c r="AS77" s="32"/>
      <c r="AT77" s="32"/>
    </row>
    <row r="78" spans="1:46" s="128" customFormat="1" ht="15.75" customHeight="1">
      <c r="A78" s="232" t="s">
        <v>182</v>
      </c>
      <c r="B78" s="80">
        <v>31818847176.709999</v>
      </c>
      <c r="C78" s="81">
        <v>109.69</v>
      </c>
      <c r="D78" s="80">
        <v>32016079151.919998</v>
      </c>
      <c r="E78" s="81">
        <v>109.84</v>
      </c>
      <c r="F78" s="26">
        <f t="shared" si="38"/>
        <v>6.1985896005171499E-3</v>
      </c>
      <c r="G78" s="26">
        <f t="shared" si="39"/>
        <v>1.367490199653621E-3</v>
      </c>
      <c r="H78" s="80">
        <v>30839334675.279999</v>
      </c>
      <c r="I78" s="81">
        <v>110.1</v>
      </c>
      <c r="J78" s="26">
        <f t="shared" si="40"/>
        <v>-3.6754796583810617E-2</v>
      </c>
      <c r="K78" s="26">
        <f t="shared" si="41"/>
        <v>2.3670793882009369E-3</v>
      </c>
      <c r="L78" s="80">
        <v>31451403136.700001</v>
      </c>
      <c r="M78" s="81">
        <v>110.27</v>
      </c>
      <c r="N78" s="26">
        <f t="shared" si="42"/>
        <v>1.9847006035140571E-2</v>
      </c>
      <c r="O78" s="26">
        <f t="shared" si="43"/>
        <v>1.5440508628519684E-3</v>
      </c>
      <c r="P78" s="80">
        <v>32017939125.919998</v>
      </c>
      <c r="Q78" s="81">
        <v>110.41</v>
      </c>
      <c r="R78" s="26">
        <f t="shared" si="44"/>
        <v>1.8013059282525876E-2</v>
      </c>
      <c r="S78" s="26">
        <f t="shared" si="45"/>
        <v>1.2696109549288164E-3</v>
      </c>
      <c r="T78" s="80">
        <v>31646758719.290001</v>
      </c>
      <c r="U78" s="81">
        <v>110.61</v>
      </c>
      <c r="V78" s="26">
        <f t="shared" si="46"/>
        <v>-1.1592888760585767E-2</v>
      </c>
      <c r="W78" s="26">
        <f t="shared" si="47"/>
        <v>1.8114301240829893E-3</v>
      </c>
      <c r="X78" s="80">
        <v>31784171826.779999</v>
      </c>
      <c r="Y78" s="81">
        <v>110.78</v>
      </c>
      <c r="Z78" s="26">
        <f t="shared" si="48"/>
        <v>4.3420910403136771E-3</v>
      </c>
      <c r="AA78" s="26">
        <f t="shared" si="49"/>
        <v>1.5369315613416664E-3</v>
      </c>
      <c r="AB78" s="80">
        <v>32221865983.419998</v>
      </c>
      <c r="AC78" s="81">
        <v>110.95</v>
      </c>
      <c r="AD78" s="26">
        <f t="shared" si="50"/>
        <v>1.3770821496478848E-2</v>
      </c>
      <c r="AE78" s="26">
        <f t="shared" si="51"/>
        <v>1.5345730276223298E-3</v>
      </c>
      <c r="AF78" s="80">
        <v>32118475170.950001</v>
      </c>
      <c r="AG78" s="81">
        <v>111.13</v>
      </c>
      <c r="AH78" s="26">
        <f t="shared" si="52"/>
        <v>-3.2087158615580463E-3</v>
      </c>
      <c r="AI78" s="26">
        <f t="shared" si="53"/>
        <v>1.6223524109958774E-3</v>
      </c>
      <c r="AJ78" s="27">
        <f t="shared" si="54"/>
        <v>1.3268957811277116E-3</v>
      </c>
      <c r="AK78" s="27">
        <f t="shared" si="55"/>
        <v>1.6316898162097755E-3</v>
      </c>
      <c r="AL78" s="28">
        <f t="shared" si="56"/>
        <v>3.1982685495035679E-3</v>
      </c>
      <c r="AM78" s="28">
        <f t="shared" si="57"/>
        <v>1.1744355426074217E-2</v>
      </c>
      <c r="AN78" s="29">
        <f t="shared" si="58"/>
        <v>1.8696090215801132E-2</v>
      </c>
      <c r="AO78" s="87">
        <f t="shared" si="59"/>
        <v>3.3810089593315295E-4</v>
      </c>
      <c r="AP78" s="33"/>
      <c r="AQ78" s="31"/>
      <c r="AR78" s="31"/>
      <c r="AS78" s="32"/>
      <c r="AT78" s="32"/>
    </row>
    <row r="79" spans="1:46" s="128" customFormat="1" ht="15.75" customHeight="1">
      <c r="A79" s="232" t="s">
        <v>187</v>
      </c>
      <c r="B79" s="80">
        <v>265526309.66</v>
      </c>
      <c r="C79" s="80">
        <v>1113.8800000000001</v>
      </c>
      <c r="D79" s="80">
        <v>266190205.75</v>
      </c>
      <c r="E79" s="80">
        <v>1116.2</v>
      </c>
      <c r="F79" s="26">
        <f t="shared" si="38"/>
        <v>2.5003024779356384E-3</v>
      </c>
      <c r="G79" s="26">
        <f t="shared" si="39"/>
        <v>2.0828096383810968E-3</v>
      </c>
      <c r="H79" s="80">
        <v>263934050.80000001</v>
      </c>
      <c r="I79" s="80">
        <v>1117.51</v>
      </c>
      <c r="J79" s="26">
        <f t="shared" si="40"/>
        <v>-8.4757248811735738E-3</v>
      </c>
      <c r="K79" s="26">
        <f t="shared" si="41"/>
        <v>1.1736247984231727E-3</v>
      </c>
      <c r="L79" s="80">
        <v>264760825.65000001</v>
      </c>
      <c r="M79" s="80">
        <v>1119.73</v>
      </c>
      <c r="N79" s="26">
        <f t="shared" si="42"/>
        <v>3.132505440256722E-3</v>
      </c>
      <c r="O79" s="26">
        <f t="shared" si="43"/>
        <v>1.9865594043901418E-3</v>
      </c>
      <c r="P79" s="80">
        <v>264683264.08000001</v>
      </c>
      <c r="Q79" s="80">
        <v>1121.97</v>
      </c>
      <c r="R79" s="26">
        <f t="shared" si="44"/>
        <v>-2.9294956989794706E-4</v>
      </c>
      <c r="S79" s="26">
        <f t="shared" si="45"/>
        <v>2.0004822591160451E-3</v>
      </c>
      <c r="T79" s="80">
        <v>263651651.18000001</v>
      </c>
      <c r="U79" s="80">
        <v>1124.22</v>
      </c>
      <c r="V79" s="26">
        <f t="shared" si="46"/>
        <v>-3.8975373210155175E-3</v>
      </c>
      <c r="W79" s="26">
        <f t="shared" si="47"/>
        <v>2.0054012139362016E-3</v>
      </c>
      <c r="X79" s="80">
        <v>247369835.88999999</v>
      </c>
      <c r="Y79" s="80">
        <v>1094.8</v>
      </c>
      <c r="Z79" s="26">
        <f t="shared" si="48"/>
        <v>-6.1755028717359009E-2</v>
      </c>
      <c r="AA79" s="26">
        <f t="shared" si="49"/>
        <v>-2.6169255127999922E-2</v>
      </c>
      <c r="AB79" s="80">
        <v>254914114.50999999</v>
      </c>
      <c r="AC79" s="80">
        <v>1090.82</v>
      </c>
      <c r="AD79" s="26">
        <f t="shared" si="50"/>
        <v>3.0497973177921266E-2</v>
      </c>
      <c r="AE79" s="26">
        <f t="shared" si="51"/>
        <v>-3.6353671903544193E-3</v>
      </c>
      <c r="AF79" s="80">
        <v>317015471.75</v>
      </c>
      <c r="AG79" s="80">
        <v>39822.07</v>
      </c>
      <c r="AH79" s="26">
        <f t="shared" si="52"/>
        <v>0.24361678583146421</v>
      </c>
      <c r="AI79" s="26">
        <f t="shared" si="53"/>
        <v>35.506545534551989</v>
      </c>
      <c r="AJ79" s="27">
        <f t="shared" si="54"/>
        <v>2.5665790804766473E-2</v>
      </c>
      <c r="AK79" s="27">
        <f t="shared" si="55"/>
        <v>4.4357487236934849</v>
      </c>
      <c r="AL79" s="28">
        <f t="shared" si="56"/>
        <v>0.19093589809887285</v>
      </c>
      <c r="AM79" s="28">
        <f t="shared" si="57"/>
        <v>34.676464791256045</v>
      </c>
      <c r="AN79" s="29">
        <f t="shared" si="58"/>
        <v>9.1749865215408372E-2</v>
      </c>
      <c r="AO79" s="87">
        <f t="shared" si="59"/>
        <v>12.554501512607843</v>
      </c>
      <c r="AP79" s="33"/>
      <c r="AQ79" s="31"/>
      <c r="AR79" s="31"/>
      <c r="AS79" s="32"/>
      <c r="AT79" s="32"/>
    </row>
    <row r="80" spans="1:46" s="336" customFormat="1" ht="15.75" customHeight="1">
      <c r="A80" s="232" t="s">
        <v>196</v>
      </c>
      <c r="B80" s="80">
        <v>1410773490.71</v>
      </c>
      <c r="C80" s="81">
        <v>1.0461</v>
      </c>
      <c r="D80" s="80">
        <v>1403855606.3800001</v>
      </c>
      <c r="E80" s="81">
        <v>1.0461</v>
      </c>
      <c r="F80" s="26">
        <f t="shared" si="38"/>
        <v>-4.9036109450272987E-3</v>
      </c>
      <c r="G80" s="26">
        <f t="shared" si="39"/>
        <v>0</v>
      </c>
      <c r="H80" s="80">
        <v>1401271896.8900001</v>
      </c>
      <c r="I80" s="81">
        <v>1.0478000000000001</v>
      </c>
      <c r="J80" s="26">
        <f t="shared" si="40"/>
        <v>-1.8404382033722084E-3</v>
      </c>
      <c r="K80" s="26">
        <f t="shared" si="41"/>
        <v>1.625083644011122E-3</v>
      </c>
      <c r="L80" s="80">
        <v>1405115790.6400001</v>
      </c>
      <c r="M80" s="81">
        <v>1.0495000000000001</v>
      </c>
      <c r="N80" s="26">
        <f t="shared" si="42"/>
        <v>2.7431462505821923E-3</v>
      </c>
      <c r="O80" s="26">
        <f t="shared" si="43"/>
        <v>1.6224470318763455E-3</v>
      </c>
      <c r="P80" s="80">
        <v>1407474498.29</v>
      </c>
      <c r="Q80" s="81">
        <v>1.0509999999999999</v>
      </c>
      <c r="R80" s="26">
        <f t="shared" si="44"/>
        <v>1.6786571368082883E-3</v>
      </c>
      <c r="S80" s="26">
        <f t="shared" si="45"/>
        <v>1.4292520247735443E-3</v>
      </c>
      <c r="T80" s="80">
        <v>1410492949.25</v>
      </c>
      <c r="U80" s="81">
        <v>1.0526</v>
      </c>
      <c r="V80" s="26">
        <f t="shared" si="46"/>
        <v>2.1445866079046415E-3</v>
      </c>
      <c r="W80" s="26">
        <f t="shared" si="47"/>
        <v>1.5223596574691209E-3</v>
      </c>
      <c r="X80" s="80">
        <v>1391955164.4000001</v>
      </c>
      <c r="Y80" s="81">
        <v>1.054</v>
      </c>
      <c r="Z80" s="26">
        <f t="shared" si="48"/>
        <v>-1.3142770305840226E-2</v>
      </c>
      <c r="AA80" s="26">
        <f t="shared" si="49"/>
        <v>1.3300399011971003E-3</v>
      </c>
      <c r="AB80" s="80">
        <v>1405388181.6900001</v>
      </c>
      <c r="AC80" s="81">
        <v>1.0557000000000001</v>
      </c>
      <c r="AD80" s="26">
        <f t="shared" si="50"/>
        <v>9.6504669356862801E-3</v>
      </c>
      <c r="AE80" s="26">
        <f t="shared" si="51"/>
        <v>1.6129032258064846E-3</v>
      </c>
      <c r="AF80" s="80">
        <v>1390730932.49</v>
      </c>
      <c r="AG80" s="81">
        <v>1.0570999999999999</v>
      </c>
      <c r="AH80" s="26">
        <f t="shared" si="52"/>
        <v>-1.0429324361027776E-2</v>
      </c>
      <c r="AI80" s="26">
        <f t="shared" si="53"/>
        <v>1.326134318461538E-3</v>
      </c>
      <c r="AJ80" s="27">
        <f t="shared" si="54"/>
        <v>-1.7624108605357634E-3</v>
      </c>
      <c r="AK80" s="27">
        <f t="shared" si="55"/>
        <v>1.3085274754494069E-3</v>
      </c>
      <c r="AL80" s="28">
        <f t="shared" si="56"/>
        <v>-9.3490198210936775E-3</v>
      </c>
      <c r="AM80" s="28">
        <f t="shared" si="57"/>
        <v>1.0515247108306949E-2</v>
      </c>
      <c r="AN80" s="29">
        <f t="shared" si="58"/>
        <v>7.4848475470701073E-3</v>
      </c>
      <c r="AO80" s="87">
        <f t="shared" si="59"/>
        <v>5.431013390614555E-4</v>
      </c>
      <c r="AP80" s="33"/>
      <c r="AQ80" s="31"/>
      <c r="AR80" s="31"/>
      <c r="AS80" s="32"/>
      <c r="AT80" s="32"/>
    </row>
    <row r="81" spans="1:46" s="336" customFormat="1" ht="15.75" customHeight="1">
      <c r="A81" s="232" t="s">
        <v>250</v>
      </c>
      <c r="B81" s="80">
        <v>1506605316</v>
      </c>
      <c r="C81" s="81">
        <v>104.52</v>
      </c>
      <c r="D81" s="80">
        <v>1449085615.9400001</v>
      </c>
      <c r="E81" s="81">
        <v>104.58</v>
      </c>
      <c r="F81" s="26">
        <f t="shared" si="38"/>
        <v>-3.8178346677226208E-2</v>
      </c>
      <c r="G81" s="26">
        <f t="shared" si="39"/>
        <v>5.7405281285880481E-4</v>
      </c>
      <c r="H81" s="80">
        <v>2326003901.1300001</v>
      </c>
      <c r="I81" s="81">
        <v>104.7</v>
      </c>
      <c r="J81" s="26">
        <f t="shared" si="40"/>
        <v>0.60515284641836453</v>
      </c>
      <c r="K81" s="26">
        <f t="shared" si="41"/>
        <v>1.1474469305795042E-3</v>
      </c>
      <c r="L81" s="80">
        <v>2320741368.3400002</v>
      </c>
      <c r="M81" s="81">
        <v>104.87</v>
      </c>
      <c r="N81" s="26">
        <f t="shared" si="42"/>
        <v>-2.2624780583744343E-3</v>
      </c>
      <c r="O81" s="26">
        <f t="shared" si="43"/>
        <v>1.6236867239732731E-3</v>
      </c>
      <c r="P81" s="80">
        <v>2429970217.6300001</v>
      </c>
      <c r="Q81" s="81">
        <v>105.04</v>
      </c>
      <c r="R81" s="26">
        <f t="shared" si="44"/>
        <v>4.7066360250272145E-2</v>
      </c>
      <c r="S81" s="26">
        <f t="shared" si="45"/>
        <v>1.6210546390769687E-3</v>
      </c>
      <c r="T81" s="80">
        <v>2663571922.3800001</v>
      </c>
      <c r="U81" s="81">
        <v>105.21</v>
      </c>
      <c r="V81" s="26">
        <f t="shared" si="46"/>
        <v>9.6133567010478232E-2</v>
      </c>
      <c r="W81" s="26">
        <f t="shared" si="47"/>
        <v>1.6184310738764994E-3</v>
      </c>
      <c r="X81" s="80">
        <v>2859496377.1799998</v>
      </c>
      <c r="Y81" s="81">
        <v>105.36</v>
      </c>
      <c r="Z81" s="26">
        <f t="shared" si="48"/>
        <v>7.3557035630910983E-2</v>
      </c>
      <c r="AA81" s="26">
        <f t="shared" si="49"/>
        <v>1.4257199885942943E-3</v>
      </c>
      <c r="AB81" s="80">
        <v>2866738425.0700002</v>
      </c>
      <c r="AC81" s="81">
        <v>105.54</v>
      </c>
      <c r="AD81" s="26">
        <f t="shared" si="50"/>
        <v>2.5326305526368114E-3</v>
      </c>
      <c r="AE81" s="26">
        <f t="shared" si="51"/>
        <v>1.7084282460137321E-3</v>
      </c>
      <c r="AF81" s="80">
        <v>2879467210.73</v>
      </c>
      <c r="AG81" s="81">
        <v>105.72</v>
      </c>
      <c r="AH81" s="26">
        <f t="shared" si="52"/>
        <v>4.4401629212783983E-3</v>
      </c>
      <c r="AI81" s="26">
        <f t="shared" si="53"/>
        <v>1.7055144968731533E-3</v>
      </c>
      <c r="AJ81" s="27">
        <f t="shared" si="54"/>
        <v>9.855522225604256E-2</v>
      </c>
      <c r="AK81" s="27">
        <f t="shared" si="55"/>
        <v>1.4280418639807787E-3</v>
      </c>
      <c r="AL81" s="28">
        <f t="shared" si="56"/>
        <v>0.98709253549669174</v>
      </c>
      <c r="AM81" s="28">
        <f t="shared" si="57"/>
        <v>1.0900745840504883E-2</v>
      </c>
      <c r="AN81" s="29">
        <f t="shared" si="58"/>
        <v>0.20937365421219462</v>
      </c>
      <c r="AO81" s="87">
        <f t="shared" si="59"/>
        <v>3.9195894213958415E-4</v>
      </c>
      <c r="AP81" s="33"/>
      <c r="AQ81" s="31"/>
      <c r="AR81" s="31"/>
      <c r="AS81" s="32"/>
      <c r="AT81" s="32"/>
    </row>
    <row r="82" spans="1:46" s="342" customFormat="1" ht="15.75" customHeight="1">
      <c r="A82" s="232" t="s">
        <v>254</v>
      </c>
      <c r="B82" s="80">
        <v>383983573.06999999</v>
      </c>
      <c r="C82" s="81">
        <v>101.74</v>
      </c>
      <c r="D82" s="80">
        <v>383084185.38999999</v>
      </c>
      <c r="E82" s="81">
        <v>101.98</v>
      </c>
      <c r="F82" s="26">
        <f t="shared" si="38"/>
        <v>-2.3422556147631069E-3</v>
      </c>
      <c r="G82" s="26">
        <f t="shared" si="39"/>
        <v>2.3589541969727648E-3</v>
      </c>
      <c r="H82" s="80">
        <v>391336797.52999997</v>
      </c>
      <c r="I82" s="81">
        <v>102.19</v>
      </c>
      <c r="J82" s="26">
        <f t="shared" si="40"/>
        <v>2.1542555017243507E-2</v>
      </c>
      <c r="K82" s="26">
        <f t="shared" si="41"/>
        <v>2.0592272994704231E-3</v>
      </c>
      <c r="L82" s="80">
        <v>391809438</v>
      </c>
      <c r="M82" s="81">
        <v>102.27</v>
      </c>
      <c r="N82" s="26">
        <f t="shared" si="42"/>
        <v>1.2077588230475461E-3</v>
      </c>
      <c r="O82" s="26">
        <f t="shared" si="43"/>
        <v>7.8285546530970055E-4</v>
      </c>
      <c r="P82" s="80">
        <v>385082316.20999998</v>
      </c>
      <c r="Q82" s="81">
        <v>102.45</v>
      </c>
      <c r="R82" s="26">
        <f t="shared" si="44"/>
        <v>-1.7169371478999496E-2</v>
      </c>
      <c r="S82" s="26">
        <f t="shared" si="45"/>
        <v>1.760046934584989E-3</v>
      </c>
      <c r="T82" s="80">
        <v>397765681.05000001</v>
      </c>
      <c r="U82" s="81">
        <v>102.63</v>
      </c>
      <c r="V82" s="26">
        <f t="shared" si="46"/>
        <v>3.2936762624756089E-2</v>
      </c>
      <c r="W82" s="26">
        <f t="shared" si="47"/>
        <v>1.7569546120057844E-3</v>
      </c>
      <c r="X82" s="80">
        <v>396485018.45999998</v>
      </c>
      <c r="Y82" s="81">
        <v>102.81</v>
      </c>
      <c r="Z82" s="26">
        <f t="shared" si="48"/>
        <v>-3.2196407357703927E-3</v>
      </c>
      <c r="AA82" s="26">
        <f t="shared" si="49"/>
        <v>1.7538731365098589E-3</v>
      </c>
      <c r="AB82" s="80">
        <v>393600104.24000001</v>
      </c>
      <c r="AC82" s="81">
        <v>102.93</v>
      </c>
      <c r="AD82" s="26">
        <f t="shared" si="50"/>
        <v>-7.2762250417565729E-3</v>
      </c>
      <c r="AE82" s="26">
        <f t="shared" si="51"/>
        <v>1.1672016340823319E-3</v>
      </c>
      <c r="AF82" s="80">
        <v>395085145.17000002</v>
      </c>
      <c r="AG82" s="81">
        <v>103.19</v>
      </c>
      <c r="AH82" s="26">
        <f t="shared" si="52"/>
        <v>3.7729688432564402E-3</v>
      </c>
      <c r="AI82" s="26">
        <f t="shared" si="53"/>
        <v>2.5259885358980948E-3</v>
      </c>
      <c r="AJ82" s="27">
        <f t="shared" si="54"/>
        <v>3.6815690546267519E-3</v>
      </c>
      <c r="AK82" s="27">
        <f t="shared" si="55"/>
        <v>1.7706377268542433E-3</v>
      </c>
      <c r="AL82" s="28">
        <f t="shared" si="56"/>
        <v>3.1327212758162852E-2</v>
      </c>
      <c r="AM82" s="28">
        <f t="shared" si="57"/>
        <v>1.1865071582663205E-2</v>
      </c>
      <c r="AN82" s="29">
        <f t="shared" si="58"/>
        <v>1.6123440762619637E-2</v>
      </c>
      <c r="AO82" s="87">
        <f t="shared" si="59"/>
        <v>5.7822195607900955E-4</v>
      </c>
      <c r="AP82" s="33"/>
      <c r="AQ82" s="31"/>
      <c r="AR82" s="31"/>
      <c r="AS82" s="32"/>
      <c r="AT82" s="32"/>
    </row>
    <row r="83" spans="1:46" s="134" customFormat="1" ht="15.75" customHeight="1">
      <c r="A83" s="232" t="s">
        <v>258</v>
      </c>
      <c r="B83" s="80">
        <v>918814055.39999998</v>
      </c>
      <c r="C83" s="81">
        <v>1.0014000000000001</v>
      </c>
      <c r="D83" s="80">
        <v>919766279.04999995</v>
      </c>
      <c r="E83" s="81">
        <v>1.0024</v>
      </c>
      <c r="F83" s="26">
        <f t="shared" si="38"/>
        <v>1.0363616494584768E-3</v>
      </c>
      <c r="G83" s="26">
        <f t="shared" si="39"/>
        <v>9.9860195725972613E-4</v>
      </c>
      <c r="H83" s="80">
        <v>920900590.79999995</v>
      </c>
      <c r="I83" s="81">
        <v>1.0034000000000001</v>
      </c>
      <c r="J83" s="26">
        <f t="shared" si="40"/>
        <v>1.2332608574991441E-3</v>
      </c>
      <c r="K83" s="26">
        <f t="shared" si="41"/>
        <v>9.9760574620920981E-4</v>
      </c>
      <c r="L83" s="80">
        <v>922384528.16999996</v>
      </c>
      <c r="M83" s="81">
        <v>1.0044</v>
      </c>
      <c r="N83" s="26">
        <f t="shared" si="42"/>
        <v>1.611397999767691E-3</v>
      </c>
      <c r="O83" s="26">
        <f t="shared" si="43"/>
        <v>9.9661152082907095E-4</v>
      </c>
      <c r="P83" s="80">
        <v>923947670.59000003</v>
      </c>
      <c r="Q83" s="81">
        <v>1.0053000000000001</v>
      </c>
      <c r="R83" s="26">
        <f t="shared" si="44"/>
        <v>1.6946754550418712E-3</v>
      </c>
      <c r="S83" s="26">
        <f t="shared" si="45"/>
        <v>8.960573476703733E-4</v>
      </c>
      <c r="T83" s="80">
        <v>925282389.66999996</v>
      </c>
      <c r="U83" s="81">
        <v>1.0064</v>
      </c>
      <c r="V83" s="26">
        <f t="shared" si="46"/>
        <v>1.4445829807088746E-3</v>
      </c>
      <c r="W83" s="26">
        <f t="shared" si="47"/>
        <v>1.0942007360985565E-3</v>
      </c>
      <c r="X83" s="80">
        <v>926307416.65999997</v>
      </c>
      <c r="Y83" s="81">
        <v>1.0075000000000001</v>
      </c>
      <c r="Z83" s="26">
        <f t="shared" si="48"/>
        <v>1.1077990907895517E-3</v>
      </c>
      <c r="AA83" s="26">
        <f t="shared" si="49"/>
        <v>1.093004769475458E-3</v>
      </c>
      <c r="AB83" s="80">
        <v>929520891.27999997</v>
      </c>
      <c r="AC83" s="81">
        <v>1.0085999999999999</v>
      </c>
      <c r="AD83" s="26">
        <f t="shared" si="50"/>
        <v>3.4691232761439789E-3</v>
      </c>
      <c r="AE83" s="26">
        <f t="shared" si="51"/>
        <v>1.0918114143919392E-3</v>
      </c>
      <c r="AF83" s="80">
        <v>933799911.13</v>
      </c>
      <c r="AG83" s="81">
        <v>1.0097</v>
      </c>
      <c r="AH83" s="26">
        <f t="shared" si="52"/>
        <v>4.6034681846769303E-3</v>
      </c>
      <c r="AI83" s="26">
        <f t="shared" si="53"/>
        <v>1.0906206623042842E-3</v>
      </c>
      <c r="AJ83" s="27">
        <f t="shared" si="54"/>
        <v>2.0250836867608149E-3</v>
      </c>
      <c r="AK83" s="27">
        <f t="shared" si="55"/>
        <v>1.0323142692798273E-3</v>
      </c>
      <c r="AL83" s="28">
        <f t="shared" si="56"/>
        <v>1.5257824079498735E-2</v>
      </c>
      <c r="AM83" s="28">
        <f t="shared" si="57"/>
        <v>7.2825219473265012E-3</v>
      </c>
      <c r="AN83" s="29">
        <f t="shared" si="58"/>
        <v>1.2981618412053061E-3</v>
      </c>
      <c r="AO83" s="87">
        <f t="shared" si="59"/>
        <v>7.2343085188587679E-5</v>
      </c>
      <c r="AP83" s="33"/>
      <c r="AQ83" s="31"/>
      <c r="AR83" s="31"/>
      <c r="AS83" s="32"/>
      <c r="AT83" s="32"/>
    </row>
    <row r="84" spans="1:46">
      <c r="A84" s="234" t="s">
        <v>47</v>
      </c>
      <c r="B84" s="84">
        <f>SUM(B55:B83)</f>
        <v>412398367881.5</v>
      </c>
      <c r="C84" s="100"/>
      <c r="D84" s="84">
        <f>SUM(D55:D83)</f>
        <v>419645385579.06</v>
      </c>
      <c r="E84" s="100"/>
      <c r="F84" s="26">
        <f>((D84-B84)/B84)</f>
        <v>1.7572857367957335E-2</v>
      </c>
      <c r="G84" s="26"/>
      <c r="H84" s="84">
        <f>SUM(H55:H83)</f>
        <v>417302626522.15002</v>
      </c>
      <c r="I84" s="100"/>
      <c r="J84" s="26">
        <f t="shared" si="40"/>
        <v>-5.5827113496726491E-3</v>
      </c>
      <c r="K84" s="26"/>
      <c r="L84" s="84">
        <f>SUM(L55:L83)</f>
        <v>406450019940.09003</v>
      </c>
      <c r="M84" s="100"/>
      <c r="N84" s="26">
        <f t="shared" si="42"/>
        <v>-2.6006561886530451E-2</v>
      </c>
      <c r="O84" s="26"/>
      <c r="P84" s="84">
        <f>SUM(P55:P83)</f>
        <v>409191848531.33008</v>
      </c>
      <c r="Q84" s="100"/>
      <c r="R84" s="26">
        <f t="shared" si="44"/>
        <v>6.7457951943124313E-3</v>
      </c>
      <c r="S84" s="26"/>
      <c r="T84" s="84">
        <f>SUM(T55:T83)</f>
        <v>407293748070.25989</v>
      </c>
      <c r="U84" s="100"/>
      <c r="V84" s="26">
        <f t="shared" si="46"/>
        <v>-4.6386565809725822E-3</v>
      </c>
      <c r="W84" s="26"/>
      <c r="X84" s="84">
        <f>SUM(X55:X83)</f>
        <v>404990211138.24017</v>
      </c>
      <c r="Y84" s="100"/>
      <c r="Z84" s="26">
        <f t="shared" si="48"/>
        <v>-5.6557139483082476E-3</v>
      </c>
      <c r="AA84" s="26"/>
      <c r="AB84" s="84">
        <f>SUM(AB55:AB83)</f>
        <v>401656430180.65002</v>
      </c>
      <c r="AC84" s="100"/>
      <c r="AD84" s="26">
        <f t="shared" si="50"/>
        <v>-8.2317568817785319E-3</v>
      </c>
      <c r="AE84" s="26"/>
      <c r="AF84" s="84">
        <f>SUM(AF55:AF83)</f>
        <v>398531410563.27002</v>
      </c>
      <c r="AG84" s="100"/>
      <c r="AH84" s="26">
        <f t="shared" si="52"/>
        <v>-7.7803301094283191E-3</v>
      </c>
      <c r="AI84" s="26"/>
      <c r="AJ84" s="27">
        <f t="shared" si="54"/>
        <v>-4.1971347743026272E-3</v>
      </c>
      <c r="AK84" s="27"/>
      <c r="AL84" s="28">
        <f t="shared" si="56"/>
        <v>-5.0313850077620272E-2</v>
      </c>
      <c r="AM84" s="28"/>
      <c r="AN84" s="29">
        <f t="shared" si="58"/>
        <v>1.2550987819144948E-2</v>
      </c>
      <c r="AO84" s="87"/>
      <c r="AP84" s="33"/>
      <c r="AQ84" s="43"/>
      <c r="AR84" s="16"/>
      <c r="AS84" s="32" t="e">
        <f>(#REF!/AQ84)-1</f>
        <v>#REF!</v>
      </c>
      <c r="AT84" s="32" t="e">
        <f>(#REF!/AR84)-1</f>
        <v>#REF!</v>
      </c>
    </row>
    <row r="85" spans="1:46" s="134" customFormat="1" ht="7.5" customHeight="1">
      <c r="A85" s="234"/>
      <c r="B85" s="100"/>
      <c r="C85" s="100"/>
      <c r="D85" s="100"/>
      <c r="E85" s="100"/>
      <c r="F85" s="26"/>
      <c r="G85" s="26"/>
      <c r="H85" s="100"/>
      <c r="I85" s="100"/>
      <c r="J85" s="26"/>
      <c r="K85" s="26"/>
      <c r="L85" s="100"/>
      <c r="M85" s="100"/>
      <c r="N85" s="26"/>
      <c r="O85" s="26"/>
      <c r="P85" s="100"/>
      <c r="Q85" s="100"/>
      <c r="R85" s="26"/>
      <c r="S85" s="26"/>
      <c r="T85" s="100"/>
      <c r="U85" s="100"/>
      <c r="V85" s="26"/>
      <c r="W85" s="26"/>
      <c r="X85" s="100"/>
      <c r="Y85" s="100"/>
      <c r="Z85" s="26"/>
      <c r="AA85" s="26"/>
      <c r="AB85" s="100"/>
      <c r="AC85" s="100"/>
      <c r="AD85" s="26"/>
      <c r="AE85" s="26"/>
      <c r="AF85" s="100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1" t="s">
        <v>217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 s="134" customFormat="1">
      <c r="A87" s="230" t="s">
        <v>218</v>
      </c>
      <c r="B87" s="100"/>
      <c r="C87" s="100"/>
      <c r="D87" s="100"/>
      <c r="E87" s="100"/>
      <c r="F87" s="26"/>
      <c r="G87" s="26"/>
      <c r="H87" s="100"/>
      <c r="I87" s="100"/>
      <c r="J87" s="26"/>
      <c r="K87" s="26"/>
      <c r="L87" s="100"/>
      <c r="M87" s="100"/>
      <c r="N87" s="26"/>
      <c r="O87" s="26"/>
      <c r="P87" s="100"/>
      <c r="Q87" s="100"/>
      <c r="R87" s="26"/>
      <c r="S87" s="26"/>
      <c r="T87" s="100"/>
      <c r="U87" s="100"/>
      <c r="V87" s="26"/>
      <c r="W87" s="26"/>
      <c r="X87" s="100"/>
      <c r="Y87" s="100"/>
      <c r="Z87" s="26"/>
      <c r="AA87" s="26"/>
      <c r="AB87" s="100"/>
      <c r="AC87" s="100"/>
      <c r="AD87" s="26"/>
      <c r="AE87" s="26"/>
      <c r="AF87" s="100"/>
      <c r="AG87" s="100"/>
      <c r="AH87" s="26"/>
      <c r="AI87" s="26"/>
      <c r="AJ87" s="27"/>
      <c r="AK87" s="27"/>
      <c r="AL87" s="28"/>
      <c r="AM87" s="28"/>
      <c r="AN87" s="29"/>
      <c r="AO87" s="87"/>
      <c r="AP87" s="33"/>
      <c r="AQ87" s="43"/>
      <c r="AR87" s="16"/>
      <c r="AS87" s="32"/>
      <c r="AT87" s="32"/>
    </row>
    <row r="88" spans="1:46">
      <c r="A88" s="232" t="s">
        <v>236</v>
      </c>
      <c r="B88" s="80">
        <v>9778154304.6100006</v>
      </c>
      <c r="C88" s="80">
        <v>51696.25</v>
      </c>
      <c r="D88" s="80">
        <v>9815399488.2700005</v>
      </c>
      <c r="E88" s="80">
        <v>51746.25</v>
      </c>
      <c r="F88" s="26">
        <f>((D88-B88)/B88)</f>
        <v>3.8090198313234088E-3</v>
      </c>
      <c r="G88" s="26">
        <f>((E88-C88)/C88)</f>
        <v>9.6718814227337571E-4</v>
      </c>
      <c r="H88" s="80">
        <v>10019931019.950001</v>
      </c>
      <c r="I88" s="80">
        <v>51796.25</v>
      </c>
      <c r="J88" s="26">
        <f t="shared" ref="J88:J89" si="60">((H88-D88)/D88)</f>
        <v>2.083782039889746E-2</v>
      </c>
      <c r="K88" s="26">
        <f t="shared" ref="K88:K94" si="61">((I88-E88)/E88)</f>
        <v>9.6625359325554997E-4</v>
      </c>
      <c r="L88" s="80">
        <v>10082881682.059999</v>
      </c>
      <c r="M88" s="80">
        <v>51846.25</v>
      </c>
      <c r="N88" s="26">
        <f t="shared" ref="N88:N89" si="62">((L88-H88)/H88)</f>
        <v>6.2825444591047518E-3</v>
      </c>
      <c r="O88" s="26">
        <f t="shared" ref="O88:O94" si="63">((M88-I88)/I88)</f>
        <v>9.6532084851702583E-4</v>
      </c>
      <c r="P88" s="80">
        <v>10091072954.200001</v>
      </c>
      <c r="Q88" s="80">
        <v>51900.42</v>
      </c>
      <c r="R88" s="26">
        <f t="shared" ref="R88:R89" si="64">((P88-L88)/L88)</f>
        <v>8.1239395624126435E-4</v>
      </c>
      <c r="S88" s="26">
        <f t="shared" ref="S88:S94" si="65">((Q88-M88)/M88)</f>
        <v>1.0448200207343493E-3</v>
      </c>
      <c r="T88" s="80">
        <v>10171348443.190001</v>
      </c>
      <c r="U88" s="80">
        <v>51954.58</v>
      </c>
      <c r="V88" s="26">
        <f t="shared" ref="V88:V89" si="66">((T88-P88)/P88)</f>
        <v>7.9550994581392212E-3</v>
      </c>
      <c r="W88" s="26">
        <f t="shared" ref="W88:W94" si="67">((U88-Q88)/Q88)</f>
        <v>1.0435368345767433E-3</v>
      </c>
      <c r="X88" s="80">
        <v>10170135508.75</v>
      </c>
      <c r="Y88" s="80">
        <v>52012.92</v>
      </c>
      <c r="Z88" s="26">
        <f t="shared" ref="Z88:Z89" si="68">((X88-T88)/T88)</f>
        <v>-1.1925011189766361E-4</v>
      </c>
      <c r="AA88" s="26">
        <f t="shared" ref="AA88:AA94" si="69">((Y88-U88)/U88)</f>
        <v>1.1229038902825603E-3</v>
      </c>
      <c r="AB88" s="80">
        <v>10414634231.98</v>
      </c>
      <c r="AC88" s="80">
        <v>52071.25</v>
      </c>
      <c r="AD88" s="26">
        <f t="shared" ref="AD88:AD89" si="70">((AB88-X88)/X88)</f>
        <v>2.4040852063341937E-2</v>
      </c>
      <c r="AE88" s="26">
        <f t="shared" ref="AE88:AE94" si="71">((AC88-Y88)/Y88)</f>
        <v>1.1214521315088971E-3</v>
      </c>
      <c r="AF88" s="80">
        <v>10818450714.780001</v>
      </c>
      <c r="AG88" s="80">
        <v>53540.69</v>
      </c>
      <c r="AH88" s="26">
        <f t="shared" ref="AH88:AH89" si="72">((AF88-AB88)/AB88)</f>
        <v>3.8773947678355361E-2</v>
      </c>
      <c r="AI88" s="26">
        <f t="shared" ref="AI88:AI94" si="73">((AG88-AC88)/AC88)</f>
        <v>2.8219794992438291E-2</v>
      </c>
      <c r="AJ88" s="27">
        <f t="shared" si="54"/>
        <v>1.2799053466688217E-2</v>
      </c>
      <c r="AK88" s="27">
        <f t="shared" si="55"/>
        <v>4.4314088066983491E-3</v>
      </c>
      <c r="AL88" s="28">
        <f t="shared" si="56"/>
        <v>0.10219158453089021</v>
      </c>
      <c r="AM88" s="28">
        <f t="shared" si="57"/>
        <v>3.4677681957629825E-2</v>
      </c>
      <c r="AN88" s="29">
        <f t="shared" si="58"/>
        <v>1.3747763439925906E-2</v>
      </c>
      <c r="AO88" s="87">
        <f t="shared" si="59"/>
        <v>9.6121789309122543E-3</v>
      </c>
      <c r="AP88" s="33"/>
      <c r="AQ88" s="52">
        <v>31507613595.857655</v>
      </c>
      <c r="AR88" s="52">
        <v>11.808257597614354</v>
      </c>
      <c r="AS88" s="32" t="e">
        <f>(#REF!/AQ88)-1</f>
        <v>#REF!</v>
      </c>
      <c r="AT88" s="32" t="e">
        <f>(#REF!/AR88)-1</f>
        <v>#REF!</v>
      </c>
    </row>
    <row r="89" spans="1:46" s="117" customFormat="1">
      <c r="A89" s="232" t="s">
        <v>237</v>
      </c>
      <c r="B89" s="80">
        <v>643063910.33000004</v>
      </c>
      <c r="C89" s="80">
        <v>51537.91</v>
      </c>
      <c r="D89" s="80">
        <v>643699304.46000004</v>
      </c>
      <c r="E89" s="80">
        <v>51587.91</v>
      </c>
      <c r="F89" s="26">
        <f>((D89-B89)/B89)</f>
        <v>9.8807306675619704E-4</v>
      </c>
      <c r="G89" s="26">
        <f>((E89-C89)/C89)</f>
        <v>9.7015963588744671E-4</v>
      </c>
      <c r="H89" s="80">
        <v>644300848.72000003</v>
      </c>
      <c r="I89" s="80">
        <v>51633.75</v>
      </c>
      <c r="J89" s="26">
        <f t="shared" si="60"/>
        <v>9.3451127853031704E-4</v>
      </c>
      <c r="K89" s="26">
        <f t="shared" si="61"/>
        <v>8.8858028945147237E-4</v>
      </c>
      <c r="L89" s="80">
        <v>644970303.82000005</v>
      </c>
      <c r="M89" s="80">
        <v>51687.91</v>
      </c>
      <c r="N89" s="26">
        <f t="shared" si="62"/>
        <v>1.0390411580707933E-3</v>
      </c>
      <c r="O89" s="26">
        <f t="shared" si="63"/>
        <v>1.0489263320987434E-3</v>
      </c>
      <c r="P89" s="80">
        <v>645692711.27999997</v>
      </c>
      <c r="Q89" s="80">
        <v>51746.25</v>
      </c>
      <c r="R89" s="26">
        <f t="shared" si="64"/>
        <v>1.1200631342579304E-3</v>
      </c>
      <c r="S89" s="26">
        <f t="shared" si="65"/>
        <v>1.1286972137197365E-3</v>
      </c>
      <c r="T89" s="80">
        <v>645865743.17999995</v>
      </c>
      <c r="U89" s="80">
        <v>51762.91</v>
      </c>
      <c r="V89" s="26">
        <f t="shared" si="66"/>
        <v>2.6797871027065402E-4</v>
      </c>
      <c r="W89" s="26">
        <f t="shared" si="67"/>
        <v>3.219556972728167E-4</v>
      </c>
      <c r="X89" s="80">
        <v>646617619.27999997</v>
      </c>
      <c r="Y89" s="80">
        <v>51821.25</v>
      </c>
      <c r="Z89" s="26">
        <f t="shared" si="68"/>
        <v>1.1641368317478317E-3</v>
      </c>
      <c r="AA89" s="26">
        <f t="shared" si="69"/>
        <v>1.1270618286336009E-3</v>
      </c>
      <c r="AB89" s="80">
        <v>647355841.25</v>
      </c>
      <c r="AC89" s="80">
        <v>51879.58</v>
      </c>
      <c r="AD89" s="26">
        <f t="shared" si="70"/>
        <v>1.1416669573928852E-3</v>
      </c>
      <c r="AE89" s="26">
        <f t="shared" si="71"/>
        <v>1.1256000192971366E-3</v>
      </c>
      <c r="AF89" s="80">
        <v>665643746.01999998</v>
      </c>
      <c r="AG89" s="80">
        <v>53348.03</v>
      </c>
      <c r="AH89" s="26">
        <f t="shared" si="72"/>
        <v>2.8250157957464758E-2</v>
      </c>
      <c r="AI89" s="26">
        <f t="shared" si="73"/>
        <v>2.8304970857512667E-2</v>
      </c>
      <c r="AJ89" s="27">
        <f t="shared" si="54"/>
        <v>4.3632036368114208E-3</v>
      </c>
      <c r="AK89" s="27">
        <f t="shared" si="55"/>
        <v>4.3644939842342025E-3</v>
      </c>
      <c r="AL89" s="28">
        <f t="shared" si="56"/>
        <v>3.409113759787135E-2</v>
      </c>
      <c r="AM89" s="28">
        <f t="shared" si="57"/>
        <v>3.411884683833858E-2</v>
      </c>
      <c r="AN89" s="29">
        <f t="shared" si="58"/>
        <v>9.656124888772967E-3</v>
      </c>
      <c r="AO89" s="87">
        <f t="shared" si="59"/>
        <v>9.677121776036331E-3</v>
      </c>
      <c r="AP89" s="33"/>
      <c r="AQ89" s="52"/>
      <c r="AR89" s="52"/>
      <c r="AS89" s="32"/>
      <c r="AT89" s="32"/>
    </row>
    <row r="90" spans="1:46">
      <c r="A90" s="232" t="s">
        <v>181</v>
      </c>
      <c r="B90" s="80">
        <v>64426469416.910004</v>
      </c>
      <c r="C90" s="80">
        <v>51109.21</v>
      </c>
      <c r="D90" s="80">
        <v>64662755218.839996</v>
      </c>
      <c r="E90" s="80">
        <v>51070.86</v>
      </c>
      <c r="F90" s="26">
        <f>((D100-B90)/B90)</f>
        <v>-0.91204034692063074</v>
      </c>
      <c r="G90" s="26">
        <f t="shared" ref="G90:G95" si="74">((E90-C90)/C90)</f>
        <v>-7.5035399686276794E-4</v>
      </c>
      <c r="H90" s="80">
        <v>64800715660.050003</v>
      </c>
      <c r="I90" s="80">
        <v>51076.09</v>
      </c>
      <c r="J90" s="26">
        <f t="shared" ref="J90:J93" si="75">((H100-D90)/D90)</f>
        <v>-0.90925173940994852</v>
      </c>
      <c r="K90" s="26">
        <f t="shared" si="61"/>
        <v>1.0240673448608317E-4</v>
      </c>
      <c r="L90" s="80">
        <v>72047764332.25</v>
      </c>
      <c r="M90" s="80">
        <v>51745.62</v>
      </c>
      <c r="N90" s="26">
        <f t="shared" ref="N90:N93" si="76">((L100-H90)/H90)</f>
        <v>-0.9068132045102888</v>
      </c>
      <c r="O90" s="26">
        <f t="shared" si="63"/>
        <v>1.3108481874787326E-2</v>
      </c>
      <c r="P90" s="80">
        <v>72267121065.539993</v>
      </c>
      <c r="Q90" s="80">
        <v>52145.77</v>
      </c>
      <c r="R90" s="26">
        <f t="shared" ref="R90:R93" si="77">((P100-L90)/L90)</f>
        <v>-0.91901519962378286</v>
      </c>
      <c r="S90" s="26">
        <f t="shared" si="65"/>
        <v>7.7330216547795575E-3</v>
      </c>
      <c r="T90" s="80">
        <v>75480458267.809998</v>
      </c>
      <c r="U90" s="80">
        <v>52472.03</v>
      </c>
      <c r="V90" s="26">
        <f t="shared" ref="V90:V93" si="78">((T100-P90)/P90)</f>
        <v>-0.92109163840595853</v>
      </c>
      <c r="W90" s="26">
        <f t="shared" si="67"/>
        <v>6.256691578243107E-3</v>
      </c>
      <c r="X90" s="80">
        <v>75717695550.100006</v>
      </c>
      <c r="Y90" s="80">
        <v>52492.851999999999</v>
      </c>
      <c r="Z90" s="26">
        <f t="shared" ref="Z90:Z93" si="79">((X100-T90)/T90)</f>
        <v>-0.92499064901074479</v>
      </c>
      <c r="AA90" s="26">
        <f t="shared" si="69"/>
        <v>3.9682093488664562E-4</v>
      </c>
      <c r="AB90" s="80">
        <v>74877469268.600006</v>
      </c>
      <c r="AC90" s="80">
        <v>52199.06</v>
      </c>
      <c r="AD90" s="26">
        <f t="shared" ref="AD90:AD93" si="80">((AB100-X90)/X90)</f>
        <v>-0.92569132601483983</v>
      </c>
      <c r="AE90" s="26">
        <f t="shared" si="71"/>
        <v>-5.5968001128992055E-3</v>
      </c>
      <c r="AF90" s="80">
        <v>76598803628.580002</v>
      </c>
      <c r="AG90" s="80">
        <v>52369.09</v>
      </c>
      <c r="AH90" s="26">
        <f t="shared" ref="AH90:AH93" si="81">((AF100-AB90)/AB90)</f>
        <v>-0.92269213237275549</v>
      </c>
      <c r="AI90" s="26">
        <f t="shared" si="73"/>
        <v>3.2573383505373247E-3</v>
      </c>
      <c r="AJ90" s="27">
        <f t="shared" si="54"/>
        <v>-0.9176982795336186</v>
      </c>
      <c r="AK90" s="27">
        <f t="shared" si="55"/>
        <v>3.0634508772447587E-3</v>
      </c>
      <c r="AL90" s="28">
        <f t="shared" si="56"/>
        <v>0.1845892333128166</v>
      </c>
      <c r="AM90" s="28">
        <f t="shared" si="57"/>
        <v>2.5420171111275508E-2</v>
      </c>
      <c r="AN90" s="29">
        <f t="shared" si="58"/>
        <v>7.3396795722059909E-3</v>
      </c>
      <c r="AO90" s="87">
        <f t="shared" si="59"/>
        <v>5.8354295962521939E-3</v>
      </c>
      <c r="AP90" s="33"/>
      <c r="AQ90" s="43">
        <f>SUM(AQ88:AQ88)</f>
        <v>31507613595.857655</v>
      </c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2" t="s">
        <v>133</v>
      </c>
      <c r="B91" s="80">
        <v>5704462981.6199999</v>
      </c>
      <c r="C91" s="80">
        <v>415.13</v>
      </c>
      <c r="D91" s="80">
        <v>5711941491.5299997</v>
      </c>
      <c r="E91" s="80">
        <v>415.32</v>
      </c>
      <c r="F91" s="26">
        <f>((D101-B91)/B91)</f>
        <v>-0.91906709038211898</v>
      </c>
      <c r="G91" s="26">
        <f t="shared" si="74"/>
        <v>4.5768795317129029E-4</v>
      </c>
      <c r="H91" s="80">
        <v>5725236909.8500004</v>
      </c>
      <c r="I91" s="80">
        <v>415</v>
      </c>
      <c r="J91" s="26">
        <f t="shared" si="75"/>
        <v>-0.91908506757022124</v>
      </c>
      <c r="K91" s="26">
        <f t="shared" si="61"/>
        <v>-7.7049022440526149E-4</v>
      </c>
      <c r="L91" s="80">
        <v>5724238118.1999998</v>
      </c>
      <c r="M91" s="80">
        <v>414.86</v>
      </c>
      <c r="N91" s="26">
        <f t="shared" si="76"/>
        <v>-0.91927863531116172</v>
      </c>
      <c r="O91" s="26">
        <f t="shared" si="63"/>
        <v>-3.3734939759032858E-4</v>
      </c>
      <c r="P91" s="80">
        <v>5760280044.2600002</v>
      </c>
      <c r="Q91" s="80">
        <v>414.83</v>
      </c>
      <c r="R91" s="26">
        <f t="shared" si="77"/>
        <v>-0.91908338099225506</v>
      </c>
      <c r="S91" s="26">
        <f t="shared" si="65"/>
        <v>-7.2313551559633507E-5</v>
      </c>
      <c r="T91" s="80">
        <v>5767810703.8599997</v>
      </c>
      <c r="U91" s="80">
        <v>414.9</v>
      </c>
      <c r="V91" s="26">
        <f t="shared" si="78"/>
        <v>-0.91959557228271893</v>
      </c>
      <c r="W91" s="26">
        <f t="shared" si="67"/>
        <v>1.6874382277075713E-4</v>
      </c>
      <c r="X91" s="80">
        <v>5782666649.3699999</v>
      </c>
      <c r="Y91" s="80">
        <v>415.25</v>
      </c>
      <c r="Z91" s="26">
        <f t="shared" si="79"/>
        <v>-0.94505551186728198</v>
      </c>
      <c r="AA91" s="26">
        <f t="shared" si="69"/>
        <v>8.4357676548571406E-4</v>
      </c>
      <c r="AB91" s="80">
        <v>4741150473.6000004</v>
      </c>
      <c r="AC91" s="80">
        <v>415.68</v>
      </c>
      <c r="AD91" s="26">
        <f t="shared" si="80"/>
        <v>-0.94192426640629756</v>
      </c>
      <c r="AE91" s="26">
        <f t="shared" si="71"/>
        <v>1.0355207706201248E-3</v>
      </c>
      <c r="AF91" s="80">
        <v>5832479109.5500002</v>
      </c>
      <c r="AG91" s="80">
        <v>417.97</v>
      </c>
      <c r="AH91" s="26">
        <f t="shared" si="81"/>
        <v>-0.9471573851209647</v>
      </c>
      <c r="AI91" s="26">
        <f t="shared" si="73"/>
        <v>5.5090454195535522E-3</v>
      </c>
      <c r="AJ91" s="27">
        <f t="shared" si="54"/>
        <v>-0.92878086374162749</v>
      </c>
      <c r="AK91" s="27">
        <f t="shared" si="55"/>
        <v>8.5430269475577692E-4</v>
      </c>
      <c r="AL91" s="28">
        <f t="shared" si="56"/>
        <v>2.110274032021173E-2</v>
      </c>
      <c r="AM91" s="28">
        <f t="shared" si="57"/>
        <v>6.3806221708562899E-3</v>
      </c>
      <c r="AN91" s="29">
        <f t="shared" si="58"/>
        <v>1.3268537951034734E-2</v>
      </c>
      <c r="AO91" s="87">
        <f t="shared" si="59"/>
        <v>1.9728689587255686E-3</v>
      </c>
      <c r="AP91" s="33"/>
      <c r="AQ91" s="43"/>
      <c r="AR91" s="16"/>
      <c r="AS91" s="32" t="e">
        <f>(#REF!/AQ91)-1</f>
        <v>#REF!</v>
      </c>
      <c r="AT91" s="32" t="e">
        <f>(#REF!/AR91)-1</f>
        <v>#REF!</v>
      </c>
    </row>
    <row r="92" spans="1:46">
      <c r="A92" s="232" t="s">
        <v>141</v>
      </c>
      <c r="B92" s="338">
        <v>639952712.15999997</v>
      </c>
      <c r="C92" s="80">
        <v>47885.49</v>
      </c>
      <c r="D92" s="338">
        <v>646362088.64999998</v>
      </c>
      <c r="E92" s="80">
        <v>48367.260900000001</v>
      </c>
      <c r="F92" s="26">
        <f>((D102-B92)/B92)</f>
        <v>2.1137638339780924</v>
      </c>
      <c r="G92" s="26">
        <f t="shared" si="74"/>
        <v>1.0060895273286401E-2</v>
      </c>
      <c r="H92" s="338">
        <v>650106968.5</v>
      </c>
      <c r="I92" s="80">
        <v>48654.76</v>
      </c>
      <c r="J92" s="26">
        <f t="shared" si="75"/>
        <v>2.1236617675967713</v>
      </c>
      <c r="K92" s="26">
        <f t="shared" si="61"/>
        <v>5.9440847931084909E-3</v>
      </c>
      <c r="L92" s="338">
        <v>659375478.89999998</v>
      </c>
      <c r="M92" s="80">
        <v>49345.15</v>
      </c>
      <c r="N92" s="26">
        <f t="shared" si="76"/>
        <v>2.1357380932862586</v>
      </c>
      <c r="O92" s="26">
        <f t="shared" si="63"/>
        <v>1.4189567475001406E-2</v>
      </c>
      <c r="P92" s="338">
        <v>659718606.36000001</v>
      </c>
      <c r="Q92" s="80">
        <v>49172.33</v>
      </c>
      <c r="R92" s="26">
        <f t="shared" si="77"/>
        <v>2.0596212576134665</v>
      </c>
      <c r="S92" s="26">
        <f t="shared" si="65"/>
        <v>-3.5022692199739936E-3</v>
      </c>
      <c r="T92" s="338">
        <v>658175515.08000004</v>
      </c>
      <c r="U92" s="80">
        <v>49066.99</v>
      </c>
      <c r="V92" s="26">
        <f t="shared" si="78"/>
        <v>2.0415496692767858</v>
      </c>
      <c r="W92" s="26">
        <f t="shared" si="67"/>
        <v>-2.1422617150743881E-3</v>
      </c>
      <c r="X92" s="338">
        <v>662986923.57000005</v>
      </c>
      <c r="Y92" s="80">
        <v>49429.41</v>
      </c>
      <c r="Z92" s="26">
        <f t="shared" si="79"/>
        <v>2.0601377316887715</v>
      </c>
      <c r="AA92" s="26">
        <f t="shared" si="69"/>
        <v>7.3862285010758873E-3</v>
      </c>
      <c r="AB92" s="338">
        <v>665739444</v>
      </c>
      <c r="AC92" s="80">
        <v>49634.99</v>
      </c>
      <c r="AD92" s="26">
        <f t="shared" si="80"/>
        <v>2.0606164811521452</v>
      </c>
      <c r="AE92" s="26">
        <f t="shared" si="71"/>
        <v>4.1590623881611064E-3</v>
      </c>
      <c r="AF92" s="338">
        <v>660335077.59000003</v>
      </c>
      <c r="AG92" s="80">
        <v>48054.28</v>
      </c>
      <c r="AH92" s="26">
        <f t="shared" si="81"/>
        <v>2.0307144786512006</v>
      </c>
      <c r="AI92" s="26">
        <f t="shared" si="73"/>
        <v>-3.1846687185793712E-2</v>
      </c>
      <c r="AJ92" s="27">
        <f t="shared" si="54"/>
        <v>2.0782254141554364</v>
      </c>
      <c r="AK92" s="27">
        <f t="shared" si="55"/>
        <v>5.3107753872390015E-4</v>
      </c>
      <c r="AL92" s="28">
        <f t="shared" si="56"/>
        <v>2.1617896818769522E-2</v>
      </c>
      <c r="AM92" s="28">
        <f t="shared" si="57"/>
        <v>-6.4709246332368244E-3</v>
      </c>
      <c r="AN92" s="29">
        <f t="shared" si="58"/>
        <v>4.0037308373210935E-2</v>
      </c>
      <c r="AO92" s="87">
        <f t="shared" si="59"/>
        <v>1.4335580446227351E-2</v>
      </c>
      <c r="AP92" s="33"/>
      <c r="AQ92" s="31">
        <v>885354617.76999998</v>
      </c>
      <c r="AR92" s="31">
        <v>1763.14</v>
      </c>
      <c r="AS92" s="32" t="e">
        <f>(#REF!/AQ92)-1</f>
        <v>#REF!</v>
      </c>
      <c r="AT92" s="32" t="e">
        <f>(#REF!/AR92)-1</f>
        <v>#REF!</v>
      </c>
    </row>
    <row r="93" spans="1:46">
      <c r="A93" s="232" t="s">
        <v>159</v>
      </c>
      <c r="B93" s="80">
        <v>756739652.39999998</v>
      </c>
      <c r="C93" s="80">
        <f>105.7458*415.63</f>
        <v>43951.126854000002</v>
      </c>
      <c r="D93" s="80">
        <v>756967091.24000001</v>
      </c>
      <c r="E93" s="80">
        <f>415.82*105.8566</f>
        <v>44017.291411999999</v>
      </c>
      <c r="F93" s="26">
        <f>((D103-B93)/B93)</f>
        <v>-0.88864841960804319</v>
      </c>
      <c r="G93" s="26">
        <f t="shared" si="74"/>
        <v>1.5054120960262731E-3</v>
      </c>
      <c r="H93" s="80">
        <v>716009003.85000002</v>
      </c>
      <c r="I93" s="80">
        <v>41585.525249999999</v>
      </c>
      <c r="J93" s="26">
        <f t="shared" si="75"/>
        <v>-0.889454466649371</v>
      </c>
      <c r="K93" s="26">
        <f t="shared" si="61"/>
        <v>-5.5245701950144339E-2</v>
      </c>
      <c r="L93" s="80">
        <v>733371355.63999999</v>
      </c>
      <c r="M93" s="80">
        <v>44114.553558</v>
      </c>
      <c r="N93" s="26">
        <f t="shared" si="76"/>
        <v>-0.88259109311757844</v>
      </c>
      <c r="O93" s="26">
        <f t="shared" si="63"/>
        <v>6.081511037304984E-2</v>
      </c>
      <c r="P93" s="80">
        <v>723767093.20000005</v>
      </c>
      <c r="Q93" s="80">
        <v>43571.124813000002</v>
      </c>
      <c r="R93" s="26">
        <f t="shared" si="77"/>
        <v>-0.88560469723174973</v>
      </c>
      <c r="S93" s="26">
        <f t="shared" si="65"/>
        <v>-1.2318581990986708E-2</v>
      </c>
      <c r="T93" s="80">
        <v>737347966.27999997</v>
      </c>
      <c r="U93" s="80">
        <v>44139.716540000001</v>
      </c>
      <c r="V93" s="26">
        <f t="shared" si="78"/>
        <v>-0.89203799164932795</v>
      </c>
      <c r="W93" s="26">
        <f t="shared" si="67"/>
        <v>1.304973716974946E-2</v>
      </c>
      <c r="X93" s="80">
        <v>729997244.25</v>
      </c>
      <c r="Y93" s="80">
        <v>43518.173925000003</v>
      </c>
      <c r="Z93" s="26">
        <f t="shared" si="79"/>
        <v>-0.88597592368204459</v>
      </c>
      <c r="AA93" s="26">
        <f t="shared" si="69"/>
        <v>-1.4081255244055504E-2</v>
      </c>
      <c r="AB93" s="80">
        <v>713458258.19000006</v>
      </c>
      <c r="AC93" s="80">
        <v>43556.571552000001</v>
      </c>
      <c r="AD93" s="26">
        <f t="shared" si="80"/>
        <v>-0.88240910550533214</v>
      </c>
      <c r="AE93" s="26">
        <f t="shared" si="71"/>
        <v>8.8233543682631583E-4</v>
      </c>
      <c r="AF93" s="80">
        <v>725588740.21000004</v>
      </c>
      <c r="AG93" s="80">
        <v>104.8954</v>
      </c>
      <c r="AH93" s="26">
        <f t="shared" si="81"/>
        <v>-0.87504756720293086</v>
      </c>
      <c r="AI93" s="26">
        <f t="shared" si="73"/>
        <v>-0.99759174342097212</v>
      </c>
      <c r="AJ93" s="27">
        <f t="shared" si="54"/>
        <v>-0.88522115808079738</v>
      </c>
      <c r="AK93" s="27">
        <f t="shared" si="55"/>
        <v>-0.12537308594131336</v>
      </c>
      <c r="AL93" s="28">
        <f t="shared" si="56"/>
        <v>-4.1452728121375244E-2</v>
      </c>
      <c r="AM93" s="28">
        <f t="shared" si="57"/>
        <v>-0.99761695014311114</v>
      </c>
      <c r="AN93" s="29">
        <f t="shared" si="58"/>
        <v>5.2804200192141651E-3</v>
      </c>
      <c r="AO93" s="87">
        <f t="shared" si="59"/>
        <v>0.35389989221749457</v>
      </c>
      <c r="AP93" s="33"/>
      <c r="AQ93" s="36">
        <v>113791197</v>
      </c>
      <c r="AR93" s="35">
        <v>81.52</v>
      </c>
      <c r="AS93" s="32" t="e">
        <f>(#REF!/AQ93)-1</f>
        <v>#REF!</v>
      </c>
      <c r="AT93" s="32" t="e">
        <f>(#REF!/AR93)-1</f>
        <v>#REF!</v>
      </c>
    </row>
    <row r="94" spans="1:46">
      <c r="A94" s="232" t="s">
        <v>160</v>
      </c>
      <c r="B94" s="80">
        <f>415.63*13712865.26</f>
        <v>5699478188.0137997</v>
      </c>
      <c r="C94" s="80">
        <f>415.63*1.0656</f>
        <v>442.89532800000006</v>
      </c>
      <c r="D94" s="80">
        <f>415.82*13468985.39</f>
        <v>5600673504.8698006</v>
      </c>
      <c r="E94" s="80">
        <f>415.82*1.0666</f>
        <v>443.51361199999997</v>
      </c>
      <c r="F94" s="26">
        <f>((D105-B94)/B94)</f>
        <v>-0.5160936818276104</v>
      </c>
      <c r="G94" s="26">
        <f t="shared" si="74"/>
        <v>1.3960047914524472E-3</v>
      </c>
      <c r="H94" s="80">
        <v>5560623939.4350004</v>
      </c>
      <c r="I94" s="80">
        <v>443.54624999999999</v>
      </c>
      <c r="J94" s="26">
        <f>((H105-D94)/D94)</f>
        <v>-0.5097269745277121</v>
      </c>
      <c r="K94" s="26">
        <f t="shared" si="61"/>
        <v>7.3589624121885876E-5</v>
      </c>
      <c r="L94" s="80">
        <v>5263929027.9197998</v>
      </c>
      <c r="M94" s="80">
        <v>444.263238</v>
      </c>
      <c r="N94" s="26">
        <f>((L105-H94)/H94)</f>
        <v>-0.49089097406476712</v>
      </c>
      <c r="O94" s="26">
        <f t="shared" si="63"/>
        <v>1.6164898249055534E-3</v>
      </c>
      <c r="P94" s="80">
        <v>5251941154.2255001</v>
      </c>
      <c r="Q94" s="80">
        <v>446.43508800000001</v>
      </c>
      <c r="R94" s="26">
        <f>((P105-L94)/L94)</f>
        <v>-0.46546435612745835</v>
      </c>
      <c r="S94" s="26">
        <f t="shared" si="65"/>
        <v>4.8886556758045473E-3</v>
      </c>
      <c r="T94" s="80">
        <v>5249224810.5648003</v>
      </c>
      <c r="U94" s="80">
        <v>447.40514400000001</v>
      </c>
      <c r="V94" s="26">
        <f>((T105-P94)/P94)</f>
        <v>-0.4708354898610364</v>
      </c>
      <c r="W94" s="26">
        <f t="shared" si="67"/>
        <v>2.1728937220095918E-3</v>
      </c>
      <c r="X94" s="80">
        <v>5247858537.9274998</v>
      </c>
      <c r="Y94" s="80">
        <v>452.87164999999999</v>
      </c>
      <c r="Z94" s="26">
        <f>((X105-T94)/T94)</f>
        <v>-0.48191698527825022</v>
      </c>
      <c r="AA94" s="26">
        <f t="shared" si="69"/>
        <v>1.2218245751774328E-2</v>
      </c>
      <c r="AB94" s="80">
        <v>4760554627.9968004</v>
      </c>
      <c r="AC94" s="80">
        <v>448.019904</v>
      </c>
      <c r="AD94" s="26">
        <f>((AB105-X94)/X94)</f>
        <v>-0.46875546665263557</v>
      </c>
      <c r="AE94" s="26">
        <f t="shared" si="71"/>
        <v>-1.071329150323274E-2</v>
      </c>
      <c r="AF94" s="80">
        <f>11275502.79*417.97</f>
        <v>4712821901.1363001</v>
      </c>
      <c r="AG94" s="80">
        <f>417.97*1.0789</f>
        <v>450.947833</v>
      </c>
      <c r="AH94" s="26">
        <f>((AF105-AB94)/AB94)</f>
        <v>-0.41020335933418228</v>
      </c>
      <c r="AI94" s="26">
        <f t="shared" si="73"/>
        <v>6.5352654510635443E-3</v>
      </c>
      <c r="AJ94" s="27">
        <f t="shared" si="54"/>
        <v>-0.47673591095920653</v>
      </c>
      <c r="AK94" s="27">
        <f t="shared" si="55"/>
        <v>2.2734816672373946E-3</v>
      </c>
      <c r="AL94" s="28">
        <f t="shared" si="56"/>
        <v>-0.15852586353436085</v>
      </c>
      <c r="AM94" s="28">
        <f t="shared" si="57"/>
        <v>1.6762103346672563E-2</v>
      </c>
      <c r="AN94" s="29">
        <f t="shared" si="58"/>
        <v>3.2769290022956477E-2</v>
      </c>
      <c r="AO94" s="87">
        <f t="shared" si="59"/>
        <v>6.5313288199265645E-3</v>
      </c>
      <c r="AP94" s="33"/>
      <c r="AQ94" s="31">
        <v>1066913090.3099999</v>
      </c>
      <c r="AR94" s="35">
        <v>1.1691</v>
      </c>
      <c r="AS94" s="32" t="e">
        <f>(#REF!/AQ94)-1</f>
        <v>#REF!</v>
      </c>
      <c r="AT94" s="32" t="e">
        <f>(#REF!/AR94)-1</f>
        <v>#REF!</v>
      </c>
    </row>
    <row r="95" spans="1:46">
      <c r="A95" s="243" t="s">
        <v>191</v>
      </c>
      <c r="B95" s="80">
        <v>815770197.25</v>
      </c>
      <c r="C95" s="80">
        <v>42641.23</v>
      </c>
      <c r="D95" s="80">
        <v>758129876.71000004</v>
      </c>
      <c r="E95" s="80">
        <v>42689.79</v>
      </c>
      <c r="F95" s="26">
        <f>((D95-B95)/B95)</f>
        <v>-7.0657546370666902E-2</v>
      </c>
      <c r="G95" s="26">
        <f t="shared" si="74"/>
        <v>1.1388039228699002E-3</v>
      </c>
      <c r="H95" s="80">
        <v>769267349.26499999</v>
      </c>
      <c r="I95" s="80">
        <v>42642.058649999999</v>
      </c>
      <c r="J95" s="26">
        <f>((H95-D95)/D95)</f>
        <v>1.4690718433802413E-2</v>
      </c>
      <c r="K95" s="26">
        <f>((I95-E95)/E95)</f>
        <v>-1.1180975591588021E-3</v>
      </c>
      <c r="L95" s="80">
        <v>772992595.96380007</v>
      </c>
      <c r="M95" s="80">
        <v>42706.160496000004</v>
      </c>
      <c r="N95" s="26">
        <f>((L95-H95)/H95)</f>
        <v>4.8425904236796104E-3</v>
      </c>
      <c r="O95" s="26">
        <f>((M95-I95)/I95)</f>
        <v>1.503254017967189E-3</v>
      </c>
      <c r="P95" s="80">
        <v>777500408.77349997</v>
      </c>
      <c r="Q95" s="80">
        <v>42725.409758999995</v>
      </c>
      <c r="R95" s="26">
        <f>((P95-L95)/L95)</f>
        <v>5.8316377585471693E-3</v>
      </c>
      <c r="S95" s="26">
        <f>((Q95-M95)/M95)</f>
        <v>4.5073738253275085E-4</v>
      </c>
      <c r="T95" s="80">
        <v>778015895.17999995</v>
      </c>
      <c r="U95" s="80">
        <v>42753.729789999998</v>
      </c>
      <c r="V95" s="26">
        <f>((T95-P95)/P95)</f>
        <v>6.6300467586011584E-4</v>
      </c>
      <c r="W95" s="26">
        <f>((U95-Q95)/Q95)</f>
        <v>6.6283813683114853E-4</v>
      </c>
      <c r="X95" s="80">
        <v>776022723.27750003</v>
      </c>
      <c r="Y95" s="80">
        <v>42762.756174999995</v>
      </c>
      <c r="Z95" s="26">
        <f>((X95-T95)/T95)</f>
        <v>-2.5618652714528133E-3</v>
      </c>
      <c r="AA95" s="26">
        <f>((Y95-U95)/U95)</f>
        <v>2.1112508883631111E-4</v>
      </c>
      <c r="AB95" s="80">
        <v>778165608.83599997</v>
      </c>
      <c r="AC95" s="80">
        <v>42880.872144000001</v>
      </c>
      <c r="AD95" s="26">
        <f>((AB95-X95)/X95)</f>
        <v>2.7613696019744673E-3</v>
      </c>
      <c r="AE95" s="26">
        <f>((AC95-Y95)/Y95)</f>
        <v>2.7621224533945954E-3</v>
      </c>
      <c r="AF95" s="80">
        <v>827769209.02999997</v>
      </c>
      <c r="AG95" s="80">
        <v>43077.93</v>
      </c>
      <c r="AH95" s="26">
        <f>((AF95-AB95)/AB95)</f>
        <v>6.3744271952853759E-2</v>
      </c>
      <c r="AI95" s="26">
        <f>((AG95-AC95)/AC95)</f>
        <v>4.5954722035095614E-3</v>
      </c>
      <c r="AJ95" s="27">
        <f t="shared" si="54"/>
        <v>2.4142726505747281E-3</v>
      </c>
      <c r="AK95" s="27">
        <f t="shared" si="55"/>
        <v>1.2757819558478318E-3</v>
      </c>
      <c r="AL95" s="28">
        <f t="shared" si="56"/>
        <v>9.1856731226855975E-2</v>
      </c>
      <c r="AM95" s="28">
        <f t="shared" si="57"/>
        <v>9.0921037559566209E-3</v>
      </c>
      <c r="AN95" s="29">
        <f t="shared" si="58"/>
        <v>3.6443880823768919E-2</v>
      </c>
      <c r="AO95" s="87">
        <f t="shared" si="59"/>
        <v>1.7411248410849601E-3</v>
      </c>
      <c r="AP95" s="33"/>
      <c r="AQ95" s="31">
        <v>4173976375.3699999</v>
      </c>
      <c r="AR95" s="35">
        <v>299.53579999999999</v>
      </c>
      <c r="AS95" s="32" t="e">
        <f>(#REF!/AQ95)-1</f>
        <v>#REF!</v>
      </c>
      <c r="AT95" s="32" t="e">
        <f>(#REF!/AR95)-1</f>
        <v>#REF!</v>
      </c>
    </row>
    <row r="96" spans="1:46" ht="6.75" customHeight="1">
      <c r="A96" s="234"/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27"/>
      <c r="AK96" s="27"/>
      <c r="AL96" s="28"/>
      <c r="AM96" s="28"/>
      <c r="AN96" s="29"/>
      <c r="AO96" s="87"/>
      <c r="AP96" s="33"/>
      <c r="AQ96" s="53">
        <v>4131236617.7600002</v>
      </c>
      <c r="AR96" s="51">
        <v>103.24</v>
      </c>
      <c r="AS96" s="32" t="e">
        <f>(#REF!/AQ96)-1</f>
        <v>#REF!</v>
      </c>
      <c r="AT96" s="32" t="e">
        <f>(#REF!/AR96)-1</f>
        <v>#REF!</v>
      </c>
    </row>
    <row r="97" spans="1:46">
      <c r="A97" s="230" t="s">
        <v>219</v>
      </c>
      <c r="B97" s="100"/>
      <c r="C97" s="100"/>
      <c r="D97" s="100"/>
      <c r="E97" s="100"/>
      <c r="F97" s="26"/>
      <c r="G97" s="26"/>
      <c r="H97" s="100"/>
      <c r="I97" s="100"/>
      <c r="J97" s="26"/>
      <c r="K97" s="26"/>
      <c r="L97" s="100"/>
      <c r="M97" s="100"/>
      <c r="N97" s="26"/>
      <c r="O97" s="26"/>
      <c r="P97" s="100"/>
      <c r="Q97" s="100"/>
      <c r="R97" s="26"/>
      <c r="S97" s="26"/>
      <c r="T97" s="100"/>
      <c r="U97" s="100"/>
      <c r="V97" s="26"/>
      <c r="W97" s="26"/>
      <c r="X97" s="100"/>
      <c r="Y97" s="100"/>
      <c r="Z97" s="26"/>
      <c r="AA97" s="26"/>
      <c r="AB97" s="100"/>
      <c r="AC97" s="100"/>
      <c r="AD97" s="26"/>
      <c r="AE97" s="26"/>
      <c r="AF97" s="100"/>
      <c r="AG97" s="100"/>
      <c r="AH97" s="26"/>
      <c r="AI97" s="26"/>
      <c r="AJ97" s="27"/>
      <c r="AK97" s="27"/>
      <c r="AL97" s="28"/>
      <c r="AM97" s="28"/>
      <c r="AN97" s="29"/>
      <c r="AO97" s="87"/>
      <c r="AP97" s="33"/>
      <c r="AQ97" s="48">
        <v>2931134847.0043802</v>
      </c>
      <c r="AR97" s="52">
        <v>2254.1853324818899</v>
      </c>
      <c r="AS97" s="32" t="e">
        <f>(#REF!/AQ97)-1</f>
        <v>#REF!</v>
      </c>
      <c r="AT97" s="32" t="e">
        <f>(#REF!/AR97)-1</f>
        <v>#REF!</v>
      </c>
    </row>
    <row r="98" spans="1:46">
      <c r="A98" s="232" t="s">
        <v>102</v>
      </c>
      <c r="B98" s="80">
        <v>175119467383.69</v>
      </c>
      <c r="C98" s="71">
        <v>556.07000000000005</v>
      </c>
      <c r="D98" s="80">
        <v>175014579759.98999</v>
      </c>
      <c r="E98" s="71">
        <v>555.69000000000005</v>
      </c>
      <c r="F98" s="26">
        <f t="shared" ref="F98:G105" si="82">((D98-B98)/B98)</f>
        <v>-5.9894896476701516E-4</v>
      </c>
      <c r="G98" s="26">
        <f t="shared" si="82"/>
        <v>-6.8336720197096669E-4</v>
      </c>
      <c r="H98" s="80">
        <v>174771828537.94</v>
      </c>
      <c r="I98" s="71">
        <v>555.73</v>
      </c>
      <c r="J98" s="26">
        <f>((H98-D98)/D98)</f>
        <v>-1.3870342824174415E-3</v>
      </c>
      <c r="K98" s="26">
        <f t="shared" ref="K98:K105" si="83">((I98-E98)/E98)</f>
        <v>7.1982580215522359E-5</v>
      </c>
      <c r="L98" s="80">
        <v>177414039337</v>
      </c>
      <c r="M98" s="71">
        <v>562.74</v>
      </c>
      <c r="N98" s="26">
        <f>((L98-H98)/H98)</f>
        <v>1.5118058906652786E-2</v>
      </c>
      <c r="O98" s="26">
        <f t="shared" ref="O98:O105" si="84">((M98-I98)/I98)</f>
        <v>1.2614039191693792E-2</v>
      </c>
      <c r="P98" s="80">
        <v>178995621150.70001</v>
      </c>
      <c r="Q98" s="71">
        <v>566.85</v>
      </c>
      <c r="R98" s="26">
        <f>((P98-L98)/L98)</f>
        <v>8.9146373061028128E-3</v>
      </c>
      <c r="S98" s="26">
        <f t="shared" ref="S98:S105" si="85">((Q98-M98)/M98)</f>
        <v>7.3035504851263703E-3</v>
      </c>
      <c r="T98" s="80">
        <v>179946111910.35999</v>
      </c>
      <c r="U98" s="71">
        <v>570.83000000000004</v>
      </c>
      <c r="V98" s="26">
        <f>((T98-P98)/P98)</f>
        <v>5.310134144900315E-3</v>
      </c>
      <c r="W98" s="26">
        <f t="shared" ref="W98:W105" si="86">((U98-Q98)/Q98)</f>
        <v>7.0212578283496835E-3</v>
      </c>
      <c r="X98" s="80">
        <v>179535656251.39999</v>
      </c>
      <c r="Y98" s="71">
        <v>571</v>
      </c>
      <c r="Z98" s="26">
        <f>((X98-T98)/T98)</f>
        <v>-2.280992095925138E-3</v>
      </c>
      <c r="AA98" s="26">
        <f t="shared" ref="AA98:AA105" si="87">((Y98-U98)/U98)</f>
        <v>2.9781195802596058E-4</v>
      </c>
      <c r="AB98" s="80">
        <v>178655891292.45001</v>
      </c>
      <c r="AC98" s="71">
        <v>569.66999999999996</v>
      </c>
      <c r="AD98" s="26">
        <f>((AB98-X98)/X98)</f>
        <v>-4.9002241522322753E-3</v>
      </c>
      <c r="AE98" s="26">
        <f t="shared" ref="AE98:AE105" si="88">((AC98-Y98)/Y98)</f>
        <v>-2.3292469352014728E-3</v>
      </c>
      <c r="AF98" s="80">
        <v>179195146851.42999</v>
      </c>
      <c r="AG98" s="71">
        <v>568.5</v>
      </c>
      <c r="AH98" s="26">
        <f>((AF98-AB98)/AB98)</f>
        <v>3.0184034519032364E-3</v>
      </c>
      <c r="AI98" s="26">
        <f t="shared" ref="AI98:AI105" si="89">((AG98-AC98)/AC98)</f>
        <v>-2.0538206329979796E-3</v>
      </c>
      <c r="AJ98" s="27">
        <f t="shared" si="54"/>
        <v>2.8992542892771595E-3</v>
      </c>
      <c r="AK98" s="27">
        <f t="shared" si="55"/>
        <v>2.7802759091551136E-3</v>
      </c>
      <c r="AL98" s="28">
        <f t="shared" si="56"/>
        <v>2.3886964715586056E-2</v>
      </c>
      <c r="AM98" s="28">
        <f t="shared" si="57"/>
        <v>2.30524213140419E-2</v>
      </c>
      <c r="AN98" s="29">
        <f t="shared" si="58"/>
        <v>6.6503176037511318E-3</v>
      </c>
      <c r="AO98" s="87">
        <f t="shared" si="59"/>
        <v>5.478775378376253E-3</v>
      </c>
      <c r="AP98" s="33"/>
      <c r="AQ98" s="54">
        <v>1131224777.76</v>
      </c>
      <c r="AR98" s="55">
        <v>0.6573</v>
      </c>
      <c r="AS98" s="32" t="e">
        <f>(#REF!/AQ98)-1</f>
        <v>#REF!</v>
      </c>
      <c r="AT98" s="32" t="e">
        <f>(#REF!/AR98)-1</f>
        <v>#REF!</v>
      </c>
    </row>
    <row r="99" spans="1:46">
      <c r="A99" s="232" t="s">
        <v>137</v>
      </c>
      <c r="B99" s="80">
        <v>1890465302.26</v>
      </c>
      <c r="C99" s="71">
        <f>1.0868*415.63</f>
        <v>451.706684</v>
      </c>
      <c r="D99" s="80">
        <v>1955045624.5899999</v>
      </c>
      <c r="E99" s="71">
        <v>459.25</v>
      </c>
      <c r="F99" s="26">
        <f t="shared" si="82"/>
        <v>3.4161072542720515E-2</v>
      </c>
      <c r="G99" s="26">
        <f t="shared" si="82"/>
        <v>1.6699589063419756E-2</v>
      </c>
      <c r="H99" s="80">
        <v>1968824505.6900001</v>
      </c>
      <c r="I99" s="71">
        <v>457.94</v>
      </c>
      <c r="J99" s="26">
        <f t="shared" ref="J99:J105" si="90">((H99-D99)/D99)</f>
        <v>7.0478565444679914E-3</v>
      </c>
      <c r="K99" s="26">
        <f t="shared" si="83"/>
        <v>-2.8524768644529173E-3</v>
      </c>
      <c r="L99" s="80">
        <v>1830096160.27</v>
      </c>
      <c r="M99" s="71">
        <v>463.25</v>
      </c>
      <c r="N99" s="26">
        <f t="shared" ref="N99:N105" si="91">((L99-H99)/H99)</f>
        <v>-7.0462524729384621E-2</v>
      </c>
      <c r="O99" s="26">
        <f t="shared" si="84"/>
        <v>1.1595405511639085E-2</v>
      </c>
      <c r="P99" s="80">
        <v>1776576267.9200001</v>
      </c>
      <c r="Q99" s="71">
        <v>449.78</v>
      </c>
      <c r="R99" s="26">
        <f t="shared" ref="R99:R105" si="92">((P99-L99)/L99)</f>
        <v>-2.9244306125479191E-2</v>
      </c>
      <c r="S99" s="26">
        <f t="shared" si="85"/>
        <v>-2.9077172153265034E-2</v>
      </c>
      <c r="T99" s="80">
        <v>1754326777.948</v>
      </c>
      <c r="U99" s="71">
        <v>447.34</v>
      </c>
      <c r="V99" s="26">
        <f t="shared" ref="V99:V105" si="93">((T99-P99)/P99)</f>
        <v>-1.2523802312213497E-2</v>
      </c>
      <c r="W99" s="26">
        <f t="shared" si="86"/>
        <v>-5.4248743830316998E-3</v>
      </c>
      <c r="X99" s="80">
        <v>2045732995.3800001</v>
      </c>
      <c r="Y99" s="71">
        <v>448.37</v>
      </c>
      <c r="Z99" s="26">
        <f t="shared" ref="Z99:Z105" si="94">((X99-T99)/T99)</f>
        <v>0.16610714782160027</v>
      </c>
      <c r="AA99" s="26">
        <f t="shared" si="87"/>
        <v>2.3024992175974196E-3</v>
      </c>
      <c r="AB99" s="80">
        <v>2085198370.312</v>
      </c>
      <c r="AC99" s="71">
        <v>448.75</v>
      </c>
      <c r="AD99" s="26">
        <f t="shared" ref="AD99:AD105" si="95">((AB99-X99)/X99)</f>
        <v>1.9291557119686154E-2</v>
      </c>
      <c r="AE99" s="26">
        <f t="shared" si="88"/>
        <v>8.4751432968306411E-4</v>
      </c>
      <c r="AF99" s="80">
        <v>2171353424.29</v>
      </c>
      <c r="AG99" s="71">
        <v>451.33</v>
      </c>
      <c r="AH99" s="26">
        <f t="shared" ref="AH99:AH105" si="96">((AF99-AB99)/AB99)</f>
        <v>4.1317437805741659E-2</v>
      </c>
      <c r="AI99" s="26">
        <f t="shared" si="89"/>
        <v>5.749303621169881E-3</v>
      </c>
      <c r="AJ99" s="27">
        <f t="shared" si="54"/>
        <v>1.946180483339241E-2</v>
      </c>
      <c r="AK99" s="27">
        <f t="shared" si="55"/>
        <v>-2.0026457155055376E-5</v>
      </c>
      <c r="AL99" s="28">
        <f t="shared" si="56"/>
        <v>0.11064079373869486</v>
      </c>
      <c r="AM99" s="28">
        <f t="shared" si="57"/>
        <v>-1.7245508982035963E-2</v>
      </c>
      <c r="AN99" s="29">
        <f t="shared" si="58"/>
        <v>6.9523355003780304E-2</v>
      </c>
      <c r="AO99" s="87">
        <f t="shared" si="59"/>
        <v>1.3812254380355384E-2</v>
      </c>
      <c r="AP99" s="33"/>
      <c r="AQ99" s="31">
        <v>318569106.36000001</v>
      </c>
      <c r="AR99" s="38">
        <v>123.8</v>
      </c>
      <c r="AS99" s="32" t="e">
        <f>(#REF!/AQ99)-1</f>
        <v>#REF!</v>
      </c>
      <c r="AT99" s="32" t="e">
        <f>(#REF!/AR99)-1</f>
        <v>#REF!</v>
      </c>
    </row>
    <row r="100" spans="1:46">
      <c r="A100" s="232" t="s">
        <v>156</v>
      </c>
      <c r="B100" s="71">
        <v>5666422116.4899998</v>
      </c>
      <c r="C100" s="71">
        <v>45560.52</v>
      </c>
      <c r="D100" s="71">
        <v>5666929899.04</v>
      </c>
      <c r="E100" s="71">
        <v>45627.06</v>
      </c>
      <c r="F100" s="26">
        <f t="shared" si="82"/>
        <v>8.9612552605722719E-5</v>
      </c>
      <c r="G100" s="26">
        <f t="shared" si="82"/>
        <v>1.4604749901888934E-3</v>
      </c>
      <c r="H100" s="71">
        <v>5868032561.0699997</v>
      </c>
      <c r="I100" s="71">
        <v>45685.2</v>
      </c>
      <c r="J100" s="26">
        <f t="shared" si="90"/>
        <v>3.548705659197713E-2</v>
      </c>
      <c r="K100" s="26">
        <f t="shared" si="83"/>
        <v>1.2742438368809961E-3</v>
      </c>
      <c r="L100" s="71">
        <v>6038571037.8000002</v>
      </c>
      <c r="M100" s="71" t="s">
        <v>268</v>
      </c>
      <c r="N100" s="26">
        <f t="shared" si="91"/>
        <v>2.9062292166099339E-2</v>
      </c>
      <c r="O100" s="26" t="e">
        <f t="shared" si="84"/>
        <v>#VALUE!</v>
      </c>
      <c r="P100" s="71">
        <v>5834773812</v>
      </c>
      <c r="Q100" s="71">
        <v>46288.2</v>
      </c>
      <c r="R100" s="26">
        <f t="shared" si="92"/>
        <v>-3.3749247052701485E-2</v>
      </c>
      <c r="S100" s="26" t="e">
        <f t="shared" si="85"/>
        <v>#VALUE!</v>
      </c>
      <c r="T100" s="71">
        <v>5702480120.3999996</v>
      </c>
      <c r="U100" s="71">
        <v>46326</v>
      </c>
      <c r="V100" s="26">
        <f t="shared" si="93"/>
        <v>-2.2673319628589636E-2</v>
      </c>
      <c r="W100" s="26">
        <f t="shared" si="86"/>
        <v>8.1662281099725007E-4</v>
      </c>
      <c r="X100" s="71">
        <v>5661740187.04</v>
      </c>
      <c r="Y100" s="71">
        <v>45784.22</v>
      </c>
      <c r="Z100" s="26">
        <f t="shared" si="94"/>
        <v>-7.1442482042606333E-3</v>
      </c>
      <c r="AA100" s="26">
        <f t="shared" si="87"/>
        <v>-1.1694944523593638E-2</v>
      </c>
      <c r="AB100" s="71">
        <v>5626481553.54</v>
      </c>
      <c r="AC100" s="71">
        <v>45809.11</v>
      </c>
      <c r="AD100" s="26">
        <f t="shared" si="95"/>
        <v>-6.2275258728241778E-3</v>
      </c>
      <c r="AE100" s="26">
        <f t="shared" si="88"/>
        <v>5.4363708718854265E-4</v>
      </c>
      <c r="AF100" s="71">
        <v>5788617482.4799995</v>
      </c>
      <c r="AG100" s="71">
        <v>45854.75</v>
      </c>
      <c r="AH100" s="26">
        <f t="shared" si="96"/>
        <v>2.8816575225060304E-2</v>
      </c>
      <c r="AI100" s="26">
        <f t="shared" si="89"/>
        <v>9.9630837621598458E-4</v>
      </c>
      <c r="AJ100" s="27">
        <f t="shared" si="54"/>
        <v>2.9576494721708212E-3</v>
      </c>
      <c r="AK100" s="27" t="e">
        <f t="shared" si="55"/>
        <v>#VALUE!</v>
      </c>
      <c r="AL100" s="28">
        <f t="shared" si="56"/>
        <v>2.1473281937123296E-2</v>
      </c>
      <c r="AM100" s="28">
        <f t="shared" si="57"/>
        <v>4.9902404406508404E-3</v>
      </c>
      <c r="AN100" s="29">
        <f t="shared" si="58"/>
        <v>2.5655083002133278E-2</v>
      </c>
      <c r="AO100" s="87" t="e">
        <f t="shared" si="59"/>
        <v>#VALUE!</v>
      </c>
      <c r="AP100" s="33"/>
      <c r="AQ100" s="31">
        <v>1812522091.8199999</v>
      </c>
      <c r="AR100" s="35">
        <v>1.6227</v>
      </c>
      <c r="AS100" s="32" t="e">
        <f>(#REF!/AQ100)-1</f>
        <v>#REF!</v>
      </c>
      <c r="AT100" s="32" t="e">
        <f>(#REF!/AR100)-1</f>
        <v>#REF!</v>
      </c>
    </row>
    <row r="101" spans="1:46">
      <c r="A101" s="232" t="s">
        <v>162</v>
      </c>
      <c r="B101" s="80">
        <v>461176022.97000003</v>
      </c>
      <c r="C101" s="80">
        <v>43875.32</v>
      </c>
      <c r="D101" s="80">
        <v>461678786.91000003</v>
      </c>
      <c r="E101" s="80">
        <v>43925.15</v>
      </c>
      <c r="F101" s="26">
        <f t="shared" si="82"/>
        <v>1.0901779688418513E-3</v>
      </c>
      <c r="G101" s="26">
        <f t="shared" si="82"/>
        <v>1.1357182124256131E-3</v>
      </c>
      <c r="H101" s="80">
        <v>462181359.82999998</v>
      </c>
      <c r="I101" s="80">
        <v>43970.82</v>
      </c>
      <c r="J101" s="26">
        <f t="shared" si="90"/>
        <v>1.0885770242199345E-3</v>
      </c>
      <c r="K101" s="26">
        <f t="shared" si="83"/>
        <v>1.0397232564942464E-3</v>
      </c>
      <c r="L101" s="80">
        <v>462148936.52999997</v>
      </c>
      <c r="M101" s="80">
        <v>43969.77</v>
      </c>
      <c r="N101" s="26">
        <f t="shared" si="91"/>
        <v>-7.0152764300009609E-5</v>
      </c>
      <c r="O101" s="26">
        <f t="shared" si="84"/>
        <v>-2.3879472795888509E-5</v>
      </c>
      <c r="P101" s="80">
        <v>463185994.92000002</v>
      </c>
      <c r="Q101" s="80">
        <v>44066.33</v>
      </c>
      <c r="R101" s="26">
        <f t="shared" si="92"/>
        <v>2.2439917265345164E-3</v>
      </c>
      <c r="S101" s="26">
        <f t="shared" si="85"/>
        <v>2.1960542436315895E-3</v>
      </c>
      <c r="T101" s="80">
        <v>463152020.44999999</v>
      </c>
      <c r="U101" s="80">
        <v>44065.16</v>
      </c>
      <c r="V101" s="26">
        <f t="shared" si="93"/>
        <v>-7.3349519140570232E-5</v>
      </c>
      <c r="W101" s="26">
        <f t="shared" si="86"/>
        <v>-2.6550883633791461E-5</v>
      </c>
      <c r="X101" s="80">
        <v>316909406.76999998</v>
      </c>
      <c r="Y101" s="80">
        <v>36698.85</v>
      </c>
      <c r="Z101" s="26">
        <f t="shared" si="94"/>
        <v>-0.3157551024778219</v>
      </c>
      <c r="AA101" s="26">
        <f t="shared" si="87"/>
        <v>-0.16716857490135073</v>
      </c>
      <c r="AB101" s="80">
        <v>335832607.79000002</v>
      </c>
      <c r="AC101" s="80">
        <v>42186.26</v>
      </c>
      <c r="AD101" s="26">
        <f t="shared" si="95"/>
        <v>5.9711705035419581E-2</v>
      </c>
      <c r="AE101" s="26">
        <f t="shared" si="88"/>
        <v>0.14952539384749122</v>
      </c>
      <c r="AF101" s="80">
        <v>250534788.56</v>
      </c>
      <c r="AG101" s="80">
        <v>1081.24</v>
      </c>
      <c r="AH101" s="26">
        <f t="shared" si="96"/>
        <v>-0.25398909233774503</v>
      </c>
      <c r="AI101" s="26">
        <f t="shared" si="89"/>
        <v>-0.9743698540709701</v>
      </c>
      <c r="AJ101" s="27">
        <f t="shared" si="54"/>
        <v>-6.3219155667998961E-2</v>
      </c>
      <c r="AK101" s="27">
        <f t="shared" si="55"/>
        <v>-0.12346149622108848</v>
      </c>
      <c r="AL101" s="28">
        <f t="shared" si="56"/>
        <v>-0.45733961433051629</v>
      </c>
      <c r="AM101" s="28">
        <f t="shared" si="57"/>
        <v>-0.97538448929599564</v>
      </c>
      <c r="AN101" s="29">
        <f t="shared" si="58"/>
        <v>0.13928970715072508</v>
      </c>
      <c r="AO101" s="87">
        <f t="shared" si="59"/>
        <v>0.3541115753904629</v>
      </c>
      <c r="AP101" s="33"/>
      <c r="AQ101" s="31"/>
      <c r="AR101" s="35"/>
      <c r="AS101" s="32"/>
      <c r="AT101" s="32"/>
    </row>
    <row r="102" spans="1:46" ht="16.5" customHeight="1">
      <c r="A102" s="232" t="s">
        <v>167</v>
      </c>
      <c r="B102" s="71">
        <v>2009965717.2</v>
      </c>
      <c r="C102" s="71">
        <v>463.21066000000002</v>
      </c>
      <c r="D102" s="71">
        <v>1992661610.5799999</v>
      </c>
      <c r="E102" s="71">
        <v>462.37651799999998</v>
      </c>
      <c r="F102" s="26">
        <f t="shared" si="82"/>
        <v>-8.6091551074342493E-3</v>
      </c>
      <c r="G102" s="26">
        <f t="shared" si="82"/>
        <v>-1.8007832548586913E-3</v>
      </c>
      <c r="H102" s="71">
        <v>2019016544.3399999</v>
      </c>
      <c r="I102" s="71">
        <v>462.64821630804005</v>
      </c>
      <c r="J102" s="26">
        <f t="shared" si="90"/>
        <v>1.322599563321186E-2</v>
      </c>
      <c r="K102" s="26">
        <f t="shared" si="83"/>
        <v>5.8761268676726431E-4</v>
      </c>
      <c r="L102" s="71">
        <v>2038565185.8362999</v>
      </c>
      <c r="M102" s="71">
        <v>466.75979809398001</v>
      </c>
      <c r="N102" s="26">
        <f t="shared" si="91"/>
        <v>9.68225919252696E-3</v>
      </c>
      <c r="O102" s="26">
        <f t="shared" si="84"/>
        <v>8.8870585490432134E-3</v>
      </c>
      <c r="P102" s="71">
        <v>2017439231.9914999</v>
      </c>
      <c r="Q102" s="71">
        <v>469.89106031904004</v>
      </c>
      <c r="R102" s="26">
        <f t="shared" si="92"/>
        <v>-1.036314854760619E-2</v>
      </c>
      <c r="S102" s="26">
        <f t="shared" si="85"/>
        <v>6.7085088258384273E-3</v>
      </c>
      <c r="T102" s="71">
        <v>2006566908.99</v>
      </c>
      <c r="U102" s="71">
        <v>467.57887499999998</v>
      </c>
      <c r="V102" s="26">
        <f t="shared" si="93"/>
        <v>-5.3891700077465824E-3</v>
      </c>
      <c r="W102" s="26">
        <f t="shared" si="86"/>
        <v>-4.9206837803429573E-3</v>
      </c>
      <c r="X102" s="71">
        <v>2014107727.77</v>
      </c>
      <c r="Y102" s="71">
        <v>468.84617137721727</v>
      </c>
      <c r="Z102" s="26">
        <f t="shared" si="94"/>
        <v>3.7580699383683259E-3</v>
      </c>
      <c r="AA102" s="26">
        <f t="shared" si="87"/>
        <v>2.7103371109682664E-3</v>
      </c>
      <c r="AB102" s="71">
        <v>2029148705.0667</v>
      </c>
      <c r="AC102" s="71">
        <v>473.84776338416998</v>
      </c>
      <c r="AD102" s="26">
        <f t="shared" si="95"/>
        <v>7.4678117209516E-3</v>
      </c>
      <c r="AE102" s="26">
        <f t="shared" si="88"/>
        <v>1.0667874267290538E-2</v>
      </c>
      <c r="AF102" s="71">
        <v>2017666171.9400001</v>
      </c>
      <c r="AG102" s="71">
        <v>471.26664899999997</v>
      </c>
      <c r="AH102" s="26">
        <f t="shared" si="96"/>
        <v>-5.6587933146686181E-3</v>
      </c>
      <c r="AI102" s="26">
        <f t="shared" si="89"/>
        <v>-5.4471384769993738E-3</v>
      </c>
      <c r="AJ102" s="27">
        <f t="shared" si="54"/>
        <v>5.1423368845038829E-4</v>
      </c>
      <c r="AK102" s="27">
        <f t="shared" si="55"/>
        <v>2.1740982409633354E-3</v>
      </c>
      <c r="AL102" s="28">
        <f t="shared" si="56"/>
        <v>1.2548322920077789E-2</v>
      </c>
      <c r="AM102" s="28">
        <f t="shared" si="57"/>
        <v>1.9227038255433197E-2</v>
      </c>
      <c r="AN102" s="29">
        <f t="shared" si="58"/>
        <v>9.0949468659856127E-3</v>
      </c>
      <c r="AO102" s="87">
        <f t="shared" si="59"/>
        <v>6.1504041577046349E-3</v>
      </c>
      <c r="AP102" s="33"/>
      <c r="AQ102" s="31"/>
      <c r="AR102" s="35"/>
      <c r="AS102" s="32"/>
      <c r="AT102" s="32"/>
    </row>
    <row r="103" spans="1:46">
      <c r="A103" s="232" t="s">
        <v>177</v>
      </c>
      <c r="B103" s="71">
        <v>88399487.400000006</v>
      </c>
      <c r="C103" s="71">
        <v>346</v>
      </c>
      <c r="D103" s="71">
        <v>84264156.239999995</v>
      </c>
      <c r="E103" s="71">
        <v>329.8</v>
      </c>
      <c r="F103" s="26">
        <f t="shared" si="82"/>
        <v>-4.6780035514097464E-2</v>
      </c>
      <c r="G103" s="26">
        <f t="shared" si="82"/>
        <v>-4.6820809248554883E-2</v>
      </c>
      <c r="H103" s="71">
        <v>83679330.829999998</v>
      </c>
      <c r="I103" s="71">
        <v>327.54000000000002</v>
      </c>
      <c r="J103" s="26">
        <f t="shared" si="90"/>
        <v>-6.9403817245176566E-3</v>
      </c>
      <c r="K103" s="26">
        <f t="shared" si="83"/>
        <v>-6.8526379624014276E-3</v>
      </c>
      <c r="L103" s="71">
        <v>84065834.459999993</v>
      </c>
      <c r="M103" s="71">
        <v>329.05</v>
      </c>
      <c r="N103" s="26">
        <f t="shared" si="91"/>
        <v>4.6188661664276747E-3</v>
      </c>
      <c r="O103" s="26">
        <f t="shared" si="84"/>
        <v>4.6101239543261613E-3</v>
      </c>
      <c r="P103" s="71">
        <v>83894238.269999996</v>
      </c>
      <c r="Q103" s="71">
        <v>328.37</v>
      </c>
      <c r="R103" s="26">
        <f t="shared" si="92"/>
        <v>-2.0412119989321716E-3</v>
      </c>
      <c r="S103" s="26">
        <f t="shared" si="85"/>
        <v>-2.0665552347667736E-3</v>
      </c>
      <c r="T103" s="71">
        <v>78139348.959999993</v>
      </c>
      <c r="U103" s="71">
        <v>305.83999999999997</v>
      </c>
      <c r="V103" s="26">
        <f t="shared" si="93"/>
        <v>-6.8596955269786528E-2</v>
      </c>
      <c r="W103" s="26">
        <f t="shared" si="86"/>
        <v>-6.8611627127935046E-2</v>
      </c>
      <c r="X103" s="71">
        <v>84075420.780000001</v>
      </c>
      <c r="Y103" s="71">
        <v>329.09</v>
      </c>
      <c r="Z103" s="26">
        <f t="shared" si="94"/>
        <v>7.596776654792349E-2</v>
      </c>
      <c r="AA103" s="26">
        <f t="shared" si="87"/>
        <v>7.6020141250326981E-2</v>
      </c>
      <c r="AB103" s="71">
        <v>85841028.930000007</v>
      </c>
      <c r="AC103" s="71">
        <v>335.84</v>
      </c>
      <c r="AD103" s="26">
        <f t="shared" si="95"/>
        <v>2.1000289188204832E-2</v>
      </c>
      <c r="AE103" s="26">
        <f t="shared" si="88"/>
        <v>2.0511106384271782E-2</v>
      </c>
      <c r="AF103" s="71">
        <v>89148345.060000002</v>
      </c>
      <c r="AG103" s="71">
        <v>348.94</v>
      </c>
      <c r="AH103" s="26">
        <f t="shared" si="96"/>
        <v>3.8528384051605226E-2</v>
      </c>
      <c r="AI103" s="26">
        <f t="shared" si="89"/>
        <v>3.9006669842782345E-2</v>
      </c>
      <c r="AJ103" s="27">
        <f t="shared" si="54"/>
        <v>1.9695901808534253E-3</v>
      </c>
      <c r="AK103" s="27">
        <f t="shared" si="55"/>
        <v>1.9745514822561419E-3</v>
      </c>
      <c r="AL103" s="28">
        <f t="shared" si="56"/>
        <v>5.7962828300195987E-2</v>
      </c>
      <c r="AM103" s="28">
        <f t="shared" si="57"/>
        <v>5.8035172832019359E-2</v>
      </c>
      <c r="AN103" s="29">
        <f t="shared" si="58"/>
        <v>4.5721359745133187E-2</v>
      </c>
      <c r="AO103" s="87">
        <f t="shared" si="59"/>
        <v>4.5766992037135329E-2</v>
      </c>
      <c r="AP103" s="33"/>
      <c r="AQ103" s="31"/>
      <c r="AR103" s="35"/>
      <c r="AS103" s="32"/>
      <c r="AT103" s="32"/>
    </row>
    <row r="104" spans="1:46" s="342" customFormat="1">
      <c r="A104" s="232" t="s">
        <v>214</v>
      </c>
      <c r="B104" s="80">
        <v>2846957663.6799998</v>
      </c>
      <c r="C104" s="71">
        <f>421.25*1.0376</f>
        <v>437.08900000000006</v>
      </c>
      <c r="D104" s="80">
        <v>3060286691.3899999</v>
      </c>
      <c r="E104" s="71">
        <f>415.82*1.0388</f>
        <v>431.95381599999996</v>
      </c>
      <c r="F104" s="26">
        <f t="shared" si="82"/>
        <v>7.4932279616075945E-2</v>
      </c>
      <c r="G104" s="26">
        <f t="shared" si="82"/>
        <v>-1.1748600399461195E-2</v>
      </c>
      <c r="H104" s="80">
        <v>3105728213.3699999</v>
      </c>
      <c r="I104" s="71">
        <v>432.16154999999998</v>
      </c>
      <c r="J104" s="26">
        <f t="shared" si="90"/>
        <v>1.4848779399605929E-2</v>
      </c>
      <c r="K104" s="26">
        <f t="shared" si="83"/>
        <v>4.8091715434692747E-4</v>
      </c>
      <c r="L104" s="80">
        <v>3113804170.9200001</v>
      </c>
      <c r="M104" s="71">
        <v>433.07660399999997</v>
      </c>
      <c r="N104" s="26">
        <f t="shared" si="91"/>
        <v>2.600342655623763E-3</v>
      </c>
      <c r="O104" s="26">
        <f t="shared" si="84"/>
        <v>2.117388740391175E-3</v>
      </c>
      <c r="P104" s="80">
        <v>3131910337.46</v>
      </c>
      <c r="Q104" s="71">
        <v>433.54435799999999</v>
      </c>
      <c r="R104" s="26">
        <f t="shared" si="92"/>
        <v>5.8148057957833421E-3</v>
      </c>
      <c r="S104" s="26">
        <f t="shared" si="85"/>
        <v>1.0800721989590867E-3</v>
      </c>
      <c r="T104" s="80">
        <v>3144120427.0300002</v>
      </c>
      <c r="U104" s="71">
        <v>421.20218399999999</v>
      </c>
      <c r="V104" s="26">
        <f t="shared" si="93"/>
        <v>3.898607640186352E-3</v>
      </c>
      <c r="W104" s="26">
        <f t="shared" si="86"/>
        <v>-2.8468076616049515E-2</v>
      </c>
      <c r="X104" s="80">
        <v>3282190787.6900001</v>
      </c>
      <c r="Y104" s="71">
        <v>421.021975</v>
      </c>
      <c r="Z104" s="26">
        <f t="shared" si="94"/>
        <v>4.391382705096443E-2</v>
      </c>
      <c r="AA104" s="26">
        <f t="shared" si="87"/>
        <v>-4.2784441022744254E-4</v>
      </c>
      <c r="AB104" s="80">
        <v>3325601259.6799998</v>
      </c>
      <c r="AC104" s="71">
        <v>422.12304</v>
      </c>
      <c r="AD104" s="26">
        <f t="shared" si="95"/>
        <v>1.3226066002260638E-2</v>
      </c>
      <c r="AE104" s="26">
        <f t="shared" si="88"/>
        <v>2.6152197875182301E-3</v>
      </c>
      <c r="AF104" s="80">
        <v>3360454405.6199999</v>
      </c>
      <c r="AG104" s="71">
        <v>1.0167999999999999</v>
      </c>
      <c r="AH104" s="26">
        <f t="shared" si="96"/>
        <v>1.0480254010775104E-2</v>
      </c>
      <c r="AI104" s="26">
        <f t="shared" si="89"/>
        <v>-0.99759122363943942</v>
      </c>
      <c r="AJ104" s="27">
        <f t="shared" si="54"/>
        <v>2.121437027140944E-2</v>
      </c>
      <c r="AK104" s="27">
        <f t="shared" si="55"/>
        <v>-0.12899276839799528</v>
      </c>
      <c r="AL104" s="28">
        <f t="shared" si="56"/>
        <v>9.8084834690328346E-2</v>
      </c>
      <c r="AM104" s="28">
        <f t="shared" si="57"/>
        <v>-0.99764604464103179</v>
      </c>
      <c r="AN104" s="29">
        <f t="shared" si="58"/>
        <v>2.5365607683887525E-2</v>
      </c>
      <c r="AO104" s="87">
        <f t="shared" si="59"/>
        <v>0.35112808808302526</v>
      </c>
      <c r="AP104" s="33"/>
      <c r="AQ104" s="31"/>
      <c r="AR104" s="35"/>
      <c r="AS104" s="32"/>
      <c r="AT104" s="32"/>
    </row>
    <row r="105" spans="1:46" s="101" customFormat="1">
      <c r="A105" s="232" t="s">
        <v>261</v>
      </c>
      <c r="B105" s="80">
        <v>2865826399.5478678</v>
      </c>
      <c r="C105" s="71">
        <v>50565.5458</v>
      </c>
      <c r="D105" s="80">
        <f>6632710.08*415.82</f>
        <v>2758013505.4656</v>
      </c>
      <c r="E105" s="71">
        <f>415.82*121.83</f>
        <v>50659.350599999998</v>
      </c>
      <c r="F105" s="26">
        <f t="shared" si="82"/>
        <v>-3.7620176190461867E-2</v>
      </c>
      <c r="G105" s="26">
        <f t="shared" si="82"/>
        <v>1.8551129729919393E-3</v>
      </c>
      <c r="H105" s="80">
        <v>2745859143.915</v>
      </c>
      <c r="I105" s="71">
        <v>121.97</v>
      </c>
      <c r="J105" s="26">
        <f t="shared" si="90"/>
        <v>-4.4069260453270288E-3</v>
      </c>
      <c r="K105" s="26">
        <f t="shared" si="83"/>
        <v>-0.99759234971322353</v>
      </c>
      <c r="L105" s="80">
        <v>2830963837.3978906</v>
      </c>
      <c r="M105" s="71">
        <v>50778.800028135673</v>
      </c>
      <c r="N105" s="26">
        <f t="shared" si="91"/>
        <v>3.0993830718333847E-2</v>
      </c>
      <c r="O105" s="26">
        <f t="shared" si="84"/>
        <v>415.32204663553063</v>
      </c>
      <c r="P105" s="80">
        <v>2813757692.2384725</v>
      </c>
      <c r="Q105" s="71">
        <v>50829.53518305</v>
      </c>
      <c r="R105" s="26">
        <f t="shared" si="92"/>
        <v>-6.0778399681831723E-3</v>
      </c>
      <c r="S105" s="26">
        <f t="shared" si="85"/>
        <v>9.9914048552183663E-4</v>
      </c>
      <c r="T105" s="80">
        <v>2779140868.1543999</v>
      </c>
      <c r="U105" s="71">
        <v>50929.404000000002</v>
      </c>
      <c r="V105" s="26">
        <f t="shared" si="93"/>
        <v>-1.2302702602843291E-2</v>
      </c>
      <c r="W105" s="26">
        <f t="shared" si="86"/>
        <v>1.9647792683987583E-3</v>
      </c>
      <c r="X105" s="80">
        <v>2719534214.8096175</v>
      </c>
      <c r="Y105" s="71">
        <v>50891.983188750004</v>
      </c>
      <c r="Z105" s="26">
        <f t="shared" si="94"/>
        <v>-2.1447870465222781E-2</v>
      </c>
      <c r="AA105" s="26">
        <f t="shared" si="87"/>
        <v>-7.3475847567346791E-4</v>
      </c>
      <c r="AB105" s="80">
        <v>2787896160.0542769</v>
      </c>
      <c r="AC105" s="71">
        <v>50994.739079999999</v>
      </c>
      <c r="AD105" s="26">
        <f t="shared" si="95"/>
        <v>2.5137372742870652E-2</v>
      </c>
      <c r="AE105" s="26">
        <f t="shared" si="88"/>
        <v>2.0190977991345043E-3</v>
      </c>
      <c r="AF105" s="80">
        <v>2807759127.2986245</v>
      </c>
      <c r="AG105" s="71">
        <v>51358.062092705171</v>
      </c>
      <c r="AH105" s="26">
        <f t="shared" si="96"/>
        <v>7.1247155934103601E-3</v>
      </c>
      <c r="AI105" s="26">
        <f t="shared" si="89"/>
        <v>7.1247155934104252E-3</v>
      </c>
      <c r="AJ105" s="27">
        <f t="shared" si="54"/>
        <v>-2.3249495271779105E-3</v>
      </c>
      <c r="AK105" s="27">
        <f t="shared" si="55"/>
        <v>51.792210296682647</v>
      </c>
      <c r="AL105" s="28">
        <f t="shared" si="56"/>
        <v>1.8036757881875053E-2</v>
      </c>
      <c r="AM105" s="28">
        <f t="shared" si="57"/>
        <v>1.3792349969546855E-2</v>
      </c>
      <c r="AN105" s="29">
        <f t="shared" si="58"/>
        <v>2.2937897313468382E-2</v>
      </c>
      <c r="AO105" s="87">
        <f t="shared" si="59"/>
        <v>146.88865233637443</v>
      </c>
      <c r="AP105" s="33"/>
      <c r="AQ105" s="31"/>
      <c r="AR105" s="35"/>
      <c r="AS105" s="32"/>
      <c r="AT105" s="32"/>
    </row>
    <row r="106" spans="1:46" s="128" customFormat="1">
      <c r="A106" s="234" t="s">
        <v>47</v>
      </c>
      <c r="B106" s="84">
        <f>SUM(B88:B105)</f>
        <v>279412771456.53168</v>
      </c>
      <c r="C106" s="100"/>
      <c r="D106" s="84">
        <f>SUM(D88:D105)</f>
        <v>279589388098.77533</v>
      </c>
      <c r="E106" s="100"/>
      <c r="F106" s="26"/>
      <c r="G106" s="26"/>
      <c r="H106" s="84">
        <f>SUM(H88:H105)</f>
        <v>279911341896.60498</v>
      </c>
      <c r="I106" s="100"/>
      <c r="J106" s="26"/>
      <c r="K106" s="26"/>
      <c r="L106" s="84">
        <f>SUM(L88:L105)</f>
        <v>289741777394.96783</v>
      </c>
      <c r="M106" s="100"/>
      <c r="N106" s="26"/>
      <c r="O106" s="26"/>
      <c r="P106" s="84">
        <f>SUM(P88:P105)</f>
        <v>291294252763.33899</v>
      </c>
      <c r="Q106" s="100"/>
      <c r="R106" s="26"/>
      <c r="S106" s="26"/>
      <c r="T106" s="84">
        <f>SUM(T88:T105)</f>
        <v>295362285727.43726</v>
      </c>
      <c r="U106" s="100"/>
      <c r="V106" s="26"/>
      <c r="W106" s="26"/>
      <c r="X106" s="84">
        <f>SUM(X88:X105)</f>
        <v>295393927748.16467</v>
      </c>
      <c r="Y106" s="100"/>
      <c r="Z106" s="26"/>
      <c r="AA106" s="26"/>
      <c r="AB106" s="84">
        <f>SUM(AB88:AB105)</f>
        <v>292530418732.27576</v>
      </c>
      <c r="AC106" s="100"/>
      <c r="AD106" s="26"/>
      <c r="AE106" s="26"/>
      <c r="AF106" s="84">
        <f>SUM(AF88:AF105)</f>
        <v>296522572723.57489</v>
      </c>
      <c r="AG106" s="100"/>
      <c r="AH106" s="26"/>
      <c r="AI106" s="26"/>
      <c r="AJ106" s="27" t="e">
        <f t="shared" si="54"/>
        <v>#DIV/0!</v>
      </c>
      <c r="AK106" s="27"/>
      <c r="AL106" s="28">
        <f t="shared" si="56"/>
        <v>6.0564475425717107E-2</v>
      </c>
      <c r="AM106" s="28"/>
      <c r="AN106" s="29" t="e">
        <f t="shared" si="58"/>
        <v>#DIV/0!</v>
      </c>
      <c r="AO106" s="87"/>
      <c r="AP106" s="33"/>
      <c r="AQ106" s="31"/>
      <c r="AR106" s="35"/>
      <c r="AS106" s="32"/>
      <c r="AT106" s="32"/>
    </row>
    <row r="107" spans="1:46" s="128" customFormat="1" ht="8.25" customHeight="1">
      <c r="A107" s="234"/>
      <c r="B107" s="100"/>
      <c r="C107" s="100"/>
      <c r="D107" s="100"/>
      <c r="E107" s="100"/>
      <c r="F107" s="26"/>
      <c r="G107" s="26"/>
      <c r="H107" s="100"/>
      <c r="I107" s="100"/>
      <c r="J107" s="26"/>
      <c r="K107" s="26"/>
      <c r="L107" s="100"/>
      <c r="M107" s="100"/>
      <c r="N107" s="26"/>
      <c r="O107" s="26"/>
      <c r="P107" s="100"/>
      <c r="Q107" s="100"/>
      <c r="R107" s="26"/>
      <c r="S107" s="26"/>
      <c r="T107" s="100"/>
      <c r="U107" s="100"/>
      <c r="V107" s="26"/>
      <c r="W107" s="26"/>
      <c r="X107" s="100"/>
      <c r="Y107" s="100"/>
      <c r="Z107" s="26"/>
      <c r="AA107" s="26"/>
      <c r="AB107" s="100"/>
      <c r="AC107" s="100"/>
      <c r="AD107" s="26"/>
      <c r="AE107" s="26"/>
      <c r="AF107" s="100"/>
      <c r="AG107" s="100"/>
      <c r="AH107" s="26"/>
      <c r="AI107" s="26"/>
      <c r="AJ107" s="27"/>
      <c r="AK107" s="27"/>
      <c r="AL107" s="28"/>
      <c r="AM107" s="28"/>
      <c r="AN107" s="29"/>
      <c r="AO107" s="87"/>
      <c r="AP107" s="33"/>
      <c r="AQ107" s="31"/>
      <c r="AR107" s="35"/>
      <c r="AS107" s="32"/>
      <c r="AT107" s="32"/>
    </row>
    <row r="108" spans="1:46">
      <c r="A108" s="236" t="s">
        <v>240</v>
      </c>
      <c r="B108" s="100"/>
      <c r="C108" s="100"/>
      <c r="D108" s="100"/>
      <c r="E108" s="100"/>
      <c r="F108" s="26"/>
      <c r="G108" s="26"/>
      <c r="H108" s="100"/>
      <c r="I108" s="100"/>
      <c r="J108" s="26"/>
      <c r="K108" s="26"/>
      <c r="L108" s="100"/>
      <c r="M108" s="100"/>
      <c r="N108" s="26"/>
      <c r="O108" s="26"/>
      <c r="P108" s="100"/>
      <c r="Q108" s="100"/>
      <c r="R108" s="26"/>
      <c r="S108" s="26"/>
      <c r="T108" s="100"/>
      <c r="U108" s="100"/>
      <c r="V108" s="26"/>
      <c r="W108" s="26"/>
      <c r="X108" s="100"/>
      <c r="Y108" s="100"/>
      <c r="Z108" s="26"/>
      <c r="AA108" s="26"/>
      <c r="AB108" s="100"/>
      <c r="AC108" s="100"/>
      <c r="AD108" s="26"/>
      <c r="AE108" s="26"/>
      <c r="AF108" s="100"/>
      <c r="AG108" s="100"/>
      <c r="AH108" s="26"/>
      <c r="AI108" s="26"/>
      <c r="AJ108" s="27"/>
      <c r="AK108" s="27"/>
      <c r="AL108" s="28"/>
      <c r="AM108" s="28"/>
      <c r="AN108" s="29"/>
      <c r="AO108" s="87"/>
      <c r="AP108" s="33"/>
      <c r="AQ108" s="57">
        <f>SUM(AQ92:AQ100)</f>
        <v>16564722721.154379</v>
      </c>
      <c r="AR108" s="58"/>
      <c r="AS108" s="32" t="e">
        <f>(#REF!/AQ108)-1</f>
        <v>#REF!</v>
      </c>
      <c r="AT108" s="32" t="e">
        <f>(#REF!/AR108)-1</f>
        <v>#REF!</v>
      </c>
    </row>
    <row r="109" spans="1:46">
      <c r="A109" s="232" t="s">
        <v>154</v>
      </c>
      <c r="B109" s="80">
        <v>2337986470.1999998</v>
      </c>
      <c r="C109" s="81">
        <v>77</v>
      </c>
      <c r="D109" s="80">
        <v>2340456810.3400002</v>
      </c>
      <c r="E109" s="81">
        <v>77</v>
      </c>
      <c r="F109" s="26">
        <f t="shared" ref="F109:G112" si="97">((D109-B109)/B109)</f>
        <v>1.0566101093771605E-3</v>
      </c>
      <c r="G109" s="26">
        <f t="shared" si="97"/>
        <v>0</v>
      </c>
      <c r="H109" s="80">
        <v>2342604129.0100002</v>
      </c>
      <c r="I109" s="81">
        <v>77</v>
      </c>
      <c r="J109" s="26">
        <f t="shared" ref="J109:J112" si="98">((H109-D109)/D109)</f>
        <v>9.1747844288916122E-4</v>
      </c>
      <c r="K109" s="26">
        <f t="shared" ref="K109:K112" si="99">((I109-E109)/E109)</f>
        <v>0</v>
      </c>
      <c r="L109" s="80">
        <v>2349751615.6799998</v>
      </c>
      <c r="M109" s="81">
        <v>77</v>
      </c>
      <c r="N109" s="26">
        <f t="shared" ref="N109:N112" si="100">((L109-H109)/H109)</f>
        <v>3.0510860036006911E-3</v>
      </c>
      <c r="O109" s="26">
        <f t="shared" ref="O109:O112" si="101">((M109-I109)/I109)</f>
        <v>0</v>
      </c>
      <c r="P109" s="80">
        <v>2352000362.6900001</v>
      </c>
      <c r="Q109" s="81">
        <v>77</v>
      </c>
      <c r="R109" s="26">
        <f t="shared" ref="R109:R112" si="102">((P109-L109)/L109)</f>
        <v>9.5701477338891374E-4</v>
      </c>
      <c r="S109" s="26">
        <f t="shared" ref="S109:S112" si="103">((Q109-M109)/M109)</f>
        <v>0</v>
      </c>
      <c r="T109" s="80">
        <v>2354827532.25</v>
      </c>
      <c r="U109" s="81">
        <v>77</v>
      </c>
      <c r="V109" s="26">
        <f t="shared" ref="V109:V112" si="104">((T109-P109)/P109)</f>
        <v>1.2020276887910375E-3</v>
      </c>
      <c r="W109" s="26">
        <f t="shared" ref="W109:W112" si="105">((U109-Q109)/Q109)</f>
        <v>0</v>
      </c>
      <c r="X109" s="80">
        <v>2356874801.8200002</v>
      </c>
      <c r="Y109" s="81">
        <v>77</v>
      </c>
      <c r="Z109" s="26">
        <f t="shared" ref="Z109:Z112" si="106">((X109-T109)/T109)</f>
        <v>8.6939257417465235E-4</v>
      </c>
      <c r="AA109" s="26">
        <f t="shared" ref="AA109:AA112" si="107">((Y109-U109)/U109)</f>
        <v>0</v>
      </c>
      <c r="AB109" s="80">
        <v>2359121867.6300001</v>
      </c>
      <c r="AC109" s="81">
        <v>77</v>
      </c>
      <c r="AD109" s="26">
        <f t="shared" ref="AD109:AD112" si="108">((AB109-X109)/X109)</f>
        <v>9.5340906876544235E-4</v>
      </c>
      <c r="AE109" s="26">
        <f t="shared" ref="AE109:AE112" si="109">((AC109-Y109)/Y109)</f>
        <v>0</v>
      </c>
      <c r="AF109" s="80">
        <v>2365554569.3400002</v>
      </c>
      <c r="AG109" s="81">
        <v>77</v>
      </c>
      <c r="AH109" s="26">
        <f t="shared" ref="AH109:AH112" si="110">((AF109-AB109)/AB109)</f>
        <v>2.7267356545943944E-3</v>
      </c>
      <c r="AI109" s="26">
        <f t="shared" ref="AI109:AI112" si="111">((AG109-AC109)/AC109)</f>
        <v>0</v>
      </c>
      <c r="AJ109" s="27">
        <f t="shared" si="54"/>
        <v>1.4667192894476815E-3</v>
      </c>
      <c r="AK109" s="27">
        <f t="shared" si="55"/>
        <v>0</v>
      </c>
      <c r="AL109" s="28">
        <f t="shared" si="56"/>
        <v>1.0723444623767283E-2</v>
      </c>
      <c r="AM109" s="28">
        <f t="shared" si="57"/>
        <v>0</v>
      </c>
      <c r="AN109" s="29">
        <f t="shared" si="58"/>
        <v>8.8784338202543747E-4</v>
      </c>
      <c r="AO109" s="87">
        <f t="shared" si="59"/>
        <v>0</v>
      </c>
      <c r="AP109" s="33"/>
      <c r="AQ109" s="43"/>
      <c r="AR109" s="16"/>
      <c r="AS109" s="32" t="e">
        <f>(#REF!/AQ109)-1</f>
        <v>#REF!</v>
      </c>
      <c r="AT109" s="32" t="e">
        <f>(#REF!/AR109)-1</f>
        <v>#REF!</v>
      </c>
    </row>
    <row r="110" spans="1:46">
      <c r="A110" s="232" t="s">
        <v>26</v>
      </c>
      <c r="B110" s="80">
        <v>9724950496.2000008</v>
      </c>
      <c r="C110" s="81">
        <v>36.6</v>
      </c>
      <c r="D110" s="80">
        <v>9722441388.7080002</v>
      </c>
      <c r="E110" s="81">
        <v>36.6</v>
      </c>
      <c r="F110" s="26">
        <f t="shared" si="97"/>
        <v>-2.5800722512479699E-4</v>
      </c>
      <c r="G110" s="26">
        <f t="shared" si="97"/>
        <v>0</v>
      </c>
      <c r="H110" s="80">
        <v>9723127273.5</v>
      </c>
      <c r="I110" s="81">
        <v>36.6</v>
      </c>
      <c r="J110" s="26">
        <f t="shared" si="98"/>
        <v>7.0546559714561888E-5</v>
      </c>
      <c r="K110" s="26">
        <f t="shared" si="99"/>
        <v>0</v>
      </c>
      <c r="L110" s="80">
        <v>9737621697.6800003</v>
      </c>
      <c r="M110" s="81">
        <v>36.6</v>
      </c>
      <c r="N110" s="26">
        <f t="shared" si="100"/>
        <v>1.4907162862615494E-3</v>
      </c>
      <c r="O110" s="26">
        <f t="shared" si="101"/>
        <v>0</v>
      </c>
      <c r="P110" s="80">
        <v>9740909949.0699997</v>
      </c>
      <c r="Q110" s="81">
        <v>36.6</v>
      </c>
      <c r="R110" s="26">
        <f t="shared" si="102"/>
        <v>3.3768526772639146E-4</v>
      </c>
      <c r="S110" s="26">
        <f t="shared" si="103"/>
        <v>0</v>
      </c>
      <c r="T110" s="80">
        <v>9749131788.4200001</v>
      </c>
      <c r="U110" s="81">
        <v>36.6</v>
      </c>
      <c r="V110" s="26">
        <f t="shared" si="104"/>
        <v>8.4405249540217238E-4</v>
      </c>
      <c r="W110" s="26">
        <f t="shared" si="105"/>
        <v>0</v>
      </c>
      <c r="X110" s="80">
        <v>9749060594.2999992</v>
      </c>
      <c r="Y110" s="81">
        <v>36.6</v>
      </c>
      <c r="Z110" s="26">
        <f t="shared" si="106"/>
        <v>-7.3026113038499978E-6</v>
      </c>
      <c r="AA110" s="26">
        <f t="shared" si="107"/>
        <v>0</v>
      </c>
      <c r="AB110" s="80">
        <v>9748962573.0499992</v>
      </c>
      <c r="AC110" s="81">
        <v>36.6</v>
      </c>
      <c r="AD110" s="26">
        <f t="shared" si="108"/>
        <v>-1.0054430275806293E-5</v>
      </c>
      <c r="AE110" s="26">
        <f t="shared" si="109"/>
        <v>0</v>
      </c>
      <c r="AF110" s="80">
        <v>9754719532.0900002</v>
      </c>
      <c r="AG110" s="81">
        <v>36.6</v>
      </c>
      <c r="AH110" s="26">
        <f t="shared" si="110"/>
        <v>5.905201704143818E-4</v>
      </c>
      <c r="AI110" s="26">
        <f t="shared" si="111"/>
        <v>0</v>
      </c>
      <c r="AJ110" s="27">
        <f t="shared" si="54"/>
        <v>3.8226956410182555E-4</v>
      </c>
      <c r="AK110" s="27">
        <f t="shared" si="55"/>
        <v>0</v>
      </c>
      <c r="AL110" s="28">
        <f t="shared" si="56"/>
        <v>3.3199627636211816E-3</v>
      </c>
      <c r="AM110" s="28">
        <f t="shared" si="57"/>
        <v>0</v>
      </c>
      <c r="AN110" s="29">
        <f t="shared" si="58"/>
        <v>5.7321946441893595E-4</v>
      </c>
      <c r="AO110" s="87">
        <f t="shared" si="59"/>
        <v>0</v>
      </c>
      <c r="AP110" s="33"/>
      <c r="AQ110" s="31">
        <v>640873657.65999997</v>
      </c>
      <c r="AR110" s="35">
        <v>11.5358</v>
      </c>
      <c r="AS110" s="32" t="e">
        <f>(#REF!/AQ110)-1</f>
        <v>#REF!</v>
      </c>
      <c r="AT110" s="32" t="e">
        <f>(#REF!/AR110)-1</f>
        <v>#REF!</v>
      </c>
    </row>
    <row r="111" spans="1:46">
      <c r="A111" s="232" t="s">
        <v>202</v>
      </c>
      <c r="B111" s="80">
        <v>25789280150.880001</v>
      </c>
      <c r="C111" s="81">
        <v>9.66</v>
      </c>
      <c r="D111" s="80">
        <v>25790575882.810001</v>
      </c>
      <c r="E111" s="81">
        <v>9.66</v>
      </c>
      <c r="F111" s="26">
        <f t="shared" si="97"/>
        <v>5.024304371504884E-5</v>
      </c>
      <c r="G111" s="26">
        <f t="shared" si="97"/>
        <v>0</v>
      </c>
      <c r="H111" s="80">
        <v>25791938288.279999</v>
      </c>
      <c r="I111" s="81">
        <v>9.66</v>
      </c>
      <c r="J111" s="26">
        <f t="shared" si="98"/>
        <v>5.2825709522270882E-5</v>
      </c>
      <c r="K111" s="26">
        <f t="shared" si="99"/>
        <v>0</v>
      </c>
      <c r="L111" s="80">
        <v>25866936086.380001</v>
      </c>
      <c r="M111" s="81">
        <v>9.68</v>
      </c>
      <c r="N111" s="26">
        <f t="shared" si="100"/>
        <v>2.9077999978807992E-3</v>
      </c>
      <c r="O111" s="26">
        <f t="shared" si="101"/>
        <v>2.0703933747411567E-3</v>
      </c>
      <c r="P111" s="80">
        <v>25890979285.360001</v>
      </c>
      <c r="Q111" s="81">
        <v>9.69</v>
      </c>
      <c r="R111" s="26">
        <f t="shared" si="102"/>
        <v>9.2949543385075547E-4</v>
      </c>
      <c r="S111" s="26">
        <f t="shared" si="103"/>
        <v>1.0330578512396473E-3</v>
      </c>
      <c r="T111" s="80">
        <v>25893617929.91</v>
      </c>
      <c r="U111" s="81">
        <v>9.69</v>
      </c>
      <c r="V111" s="26">
        <f t="shared" si="104"/>
        <v>1.0191366347781418E-4</v>
      </c>
      <c r="W111" s="26">
        <f t="shared" si="105"/>
        <v>0</v>
      </c>
      <c r="X111" s="80">
        <v>25930306403.130001</v>
      </c>
      <c r="Y111" s="81">
        <v>9.7100000000000009</v>
      </c>
      <c r="Z111" s="26">
        <f t="shared" si="106"/>
        <v>1.4168925068451699E-3</v>
      </c>
      <c r="AA111" s="26">
        <f t="shared" si="107"/>
        <v>2.0639834881322344E-3</v>
      </c>
      <c r="AB111" s="80">
        <v>25925265798.049999</v>
      </c>
      <c r="AC111" s="81">
        <v>9.6999999999999993</v>
      </c>
      <c r="AD111" s="26">
        <f t="shared" si="108"/>
        <v>-1.9439049433651846E-4</v>
      </c>
      <c r="AE111" s="26">
        <f t="shared" si="109"/>
        <v>-1.0298661174048982E-3</v>
      </c>
      <c r="AF111" s="80">
        <v>26046568561.759998</v>
      </c>
      <c r="AG111" s="81">
        <v>9.75</v>
      </c>
      <c r="AH111" s="26">
        <f t="shared" si="110"/>
        <v>4.6789400214798573E-3</v>
      </c>
      <c r="AI111" s="26">
        <f t="shared" si="111"/>
        <v>5.1546391752578056E-3</v>
      </c>
      <c r="AJ111" s="27">
        <f t="shared" si="54"/>
        <v>1.2429649853043995E-3</v>
      </c>
      <c r="AK111" s="27">
        <f t="shared" si="55"/>
        <v>1.1615259714957433E-3</v>
      </c>
      <c r="AL111" s="28">
        <f t="shared" si="56"/>
        <v>9.9258225218856709E-3</v>
      </c>
      <c r="AM111" s="28">
        <f t="shared" si="57"/>
        <v>9.3167701863353884E-3</v>
      </c>
      <c r="AN111" s="29">
        <f t="shared" si="58"/>
        <v>1.7284642246127432E-3</v>
      </c>
      <c r="AO111" s="87">
        <f t="shared" si="59"/>
        <v>1.9439118761871651E-3</v>
      </c>
      <c r="AP111" s="33"/>
      <c r="AQ111" s="31">
        <v>2128320668.46</v>
      </c>
      <c r="AR111" s="38">
        <v>1.04</v>
      </c>
      <c r="AS111" s="32" t="e">
        <f>(#REF!/AQ111)-1</f>
        <v>#REF!</v>
      </c>
      <c r="AT111" s="32" t="e">
        <f>(#REF!/AR111)-1</f>
        <v>#REF!</v>
      </c>
    </row>
    <row r="112" spans="1:46">
      <c r="A112" s="232" t="s">
        <v>179</v>
      </c>
      <c r="B112" s="80">
        <v>7511812185.1700001</v>
      </c>
      <c r="C112" s="81">
        <v>101.31</v>
      </c>
      <c r="D112" s="80">
        <v>7511812185.1700001</v>
      </c>
      <c r="E112" s="81">
        <v>101.31</v>
      </c>
      <c r="F112" s="26">
        <f t="shared" si="97"/>
        <v>0</v>
      </c>
      <c r="G112" s="26">
        <f t="shared" si="97"/>
        <v>0</v>
      </c>
      <c r="H112" s="80">
        <v>7511812185.1700001</v>
      </c>
      <c r="I112" s="81">
        <v>101.31</v>
      </c>
      <c r="J112" s="26">
        <f t="shared" si="98"/>
        <v>0</v>
      </c>
      <c r="K112" s="26">
        <f t="shared" si="99"/>
        <v>0</v>
      </c>
      <c r="L112" s="80">
        <v>7511812185.1700001</v>
      </c>
      <c r="M112" s="81">
        <v>101.31</v>
      </c>
      <c r="N112" s="26">
        <f t="shared" si="100"/>
        <v>0</v>
      </c>
      <c r="O112" s="26">
        <f t="shared" si="101"/>
        <v>0</v>
      </c>
      <c r="P112" s="80">
        <v>7511812185.1700001</v>
      </c>
      <c r="Q112" s="81">
        <v>101.31</v>
      </c>
      <c r="R112" s="26">
        <f t="shared" si="102"/>
        <v>0</v>
      </c>
      <c r="S112" s="26">
        <f t="shared" si="103"/>
        <v>0</v>
      </c>
      <c r="T112" s="80">
        <v>7511812185.1700001</v>
      </c>
      <c r="U112" s="81">
        <v>101.31</v>
      </c>
      <c r="V112" s="26">
        <f t="shared" si="104"/>
        <v>0</v>
      </c>
      <c r="W112" s="26">
        <f t="shared" si="105"/>
        <v>0</v>
      </c>
      <c r="X112" s="80">
        <v>7511812185.1700001</v>
      </c>
      <c r="Y112" s="81">
        <v>101.31</v>
      </c>
      <c r="Z112" s="26">
        <f t="shared" si="106"/>
        <v>0</v>
      </c>
      <c r="AA112" s="26">
        <f t="shared" si="107"/>
        <v>0</v>
      </c>
      <c r="AB112" s="80">
        <v>7511812185.1700001</v>
      </c>
      <c r="AC112" s="81">
        <v>101.31</v>
      </c>
      <c r="AD112" s="26">
        <f t="shared" si="108"/>
        <v>0</v>
      </c>
      <c r="AE112" s="26">
        <f t="shared" si="109"/>
        <v>0</v>
      </c>
      <c r="AF112" s="80">
        <v>7511812185.1700001</v>
      </c>
      <c r="AG112" s="81">
        <v>101.31</v>
      </c>
      <c r="AH112" s="26">
        <f t="shared" si="110"/>
        <v>0</v>
      </c>
      <c r="AI112" s="26">
        <f t="shared" si="111"/>
        <v>0</v>
      </c>
      <c r="AJ112" s="27">
        <f t="shared" si="54"/>
        <v>0</v>
      </c>
      <c r="AK112" s="27">
        <f t="shared" si="55"/>
        <v>0</v>
      </c>
      <c r="AL112" s="28">
        <f t="shared" si="56"/>
        <v>0</v>
      </c>
      <c r="AM112" s="28">
        <f t="shared" si="57"/>
        <v>0</v>
      </c>
      <c r="AN112" s="29">
        <f t="shared" si="58"/>
        <v>0</v>
      </c>
      <c r="AO112" s="87">
        <f t="shared" si="59"/>
        <v>0</v>
      </c>
      <c r="AP112" s="33"/>
      <c r="AQ112" s="31">
        <v>1789192828.73</v>
      </c>
      <c r="AR112" s="35">
        <v>0.79</v>
      </c>
      <c r="AS112" s="32" t="e">
        <f>(#REF!/AQ112)-1</f>
        <v>#REF!</v>
      </c>
      <c r="AT112" s="32" t="e">
        <f>(#REF!/AR112)-1</f>
        <v>#REF!</v>
      </c>
    </row>
    <row r="113" spans="1:46">
      <c r="A113" s="234" t="s">
        <v>47</v>
      </c>
      <c r="B113" s="75">
        <f>SUM(B109:B112)</f>
        <v>45364029302.449997</v>
      </c>
      <c r="C113" s="100"/>
      <c r="D113" s="75">
        <f>SUM(D109:D112)</f>
        <v>45365286267.028</v>
      </c>
      <c r="E113" s="100"/>
      <c r="F113" s="26">
        <f>((D113-B113)/B113)</f>
        <v>2.770839798251881E-5</v>
      </c>
      <c r="G113" s="26"/>
      <c r="H113" s="75">
        <f>SUM(H109:H112)</f>
        <v>45369481875.959999</v>
      </c>
      <c r="I113" s="100"/>
      <c r="J113" s="26">
        <f>((H113-D113)/D113)</f>
        <v>9.248500951373082E-5</v>
      </c>
      <c r="K113" s="26"/>
      <c r="L113" s="75">
        <f>SUM(L109:L112)</f>
        <v>45466121584.910004</v>
      </c>
      <c r="M113" s="100"/>
      <c r="N113" s="26">
        <f>((L113-H113)/H113)</f>
        <v>2.1300597880799521E-3</v>
      </c>
      <c r="O113" s="26"/>
      <c r="P113" s="75">
        <f>SUM(P109:P112)</f>
        <v>45495701782.290001</v>
      </c>
      <c r="Q113" s="100"/>
      <c r="R113" s="26">
        <f>((P113-L113)/L113)</f>
        <v>6.5059865123430244E-4</v>
      </c>
      <c r="S113" s="26"/>
      <c r="T113" s="75">
        <f>SUM(T109:T112)</f>
        <v>45509389435.75</v>
      </c>
      <c r="U113" s="100"/>
      <c r="V113" s="26">
        <f>((T113-P113)/P113)</f>
        <v>3.0085596932867277E-4</v>
      </c>
      <c r="W113" s="26"/>
      <c r="X113" s="75">
        <f>SUM(X109:X112)</f>
        <v>45548053984.419998</v>
      </c>
      <c r="Y113" s="100"/>
      <c r="Z113" s="26">
        <f>((X113-T113)/T113)</f>
        <v>8.4959497697908353E-4</v>
      </c>
      <c r="AA113" s="26"/>
      <c r="AB113" s="75">
        <f>SUM(AB109:AB112)</f>
        <v>45545162423.899994</v>
      </c>
      <c r="AC113" s="100"/>
      <c r="AD113" s="26">
        <f>((AB113-X113)/X113)</f>
        <v>-6.3483733487128757E-5</v>
      </c>
      <c r="AE113" s="26"/>
      <c r="AF113" s="75">
        <f>SUM(AF109:AF112)</f>
        <v>45678654848.360001</v>
      </c>
      <c r="AG113" s="100"/>
      <c r="AH113" s="26">
        <f>((AF113-AB113)/AB113)</f>
        <v>2.9309901942507085E-3</v>
      </c>
      <c r="AI113" s="26"/>
      <c r="AJ113" s="27">
        <f t="shared" si="54"/>
        <v>8.6485115673522986E-4</v>
      </c>
      <c r="AK113" s="27"/>
      <c r="AL113" s="28">
        <f t="shared" si="56"/>
        <v>6.907673402245464E-3</v>
      </c>
      <c r="AM113" s="28"/>
      <c r="AN113" s="29">
        <f t="shared" si="58"/>
        <v>1.0949934112023918E-3</v>
      </c>
      <c r="AO113" s="87"/>
      <c r="AP113" s="33"/>
      <c r="AQ113" s="31">
        <v>204378030.47999999</v>
      </c>
      <c r="AR113" s="35">
        <v>22.9087</v>
      </c>
      <c r="AS113" s="32" t="e">
        <f>(#REF!/AQ113)-1</f>
        <v>#REF!</v>
      </c>
      <c r="AT113" s="32" t="e">
        <f>(#REF!/AR113)-1</f>
        <v>#REF!</v>
      </c>
    </row>
    <row r="114" spans="1:46">
      <c r="A114" s="236" t="s">
        <v>253</v>
      </c>
      <c r="B114" s="100"/>
      <c r="C114" s="100"/>
      <c r="D114" s="100"/>
      <c r="E114" s="100"/>
      <c r="F114" s="26"/>
      <c r="G114" s="26"/>
      <c r="H114" s="100"/>
      <c r="I114" s="100"/>
      <c r="J114" s="26"/>
      <c r="K114" s="26"/>
      <c r="L114" s="100"/>
      <c r="M114" s="100"/>
      <c r="N114" s="26"/>
      <c r="O114" s="26"/>
      <c r="P114" s="100"/>
      <c r="Q114" s="100"/>
      <c r="R114" s="26"/>
      <c r="S114" s="26"/>
      <c r="T114" s="100"/>
      <c r="U114" s="100"/>
      <c r="V114" s="26"/>
      <c r="W114" s="26"/>
      <c r="X114" s="100"/>
      <c r="Y114" s="100"/>
      <c r="Z114" s="26"/>
      <c r="AA114" s="26"/>
      <c r="AB114" s="100"/>
      <c r="AC114" s="100"/>
      <c r="AD114" s="26"/>
      <c r="AE114" s="26"/>
      <c r="AF114" s="100"/>
      <c r="AG114" s="100"/>
      <c r="AH114" s="26"/>
      <c r="AI114" s="26"/>
      <c r="AJ114" s="27"/>
      <c r="AK114" s="27"/>
      <c r="AL114" s="28"/>
      <c r="AM114" s="28"/>
      <c r="AN114" s="29"/>
      <c r="AO114" s="87"/>
      <c r="AP114" s="33"/>
      <c r="AQ114" s="31">
        <v>160273731.87</v>
      </c>
      <c r="AR114" s="35">
        <v>133.94</v>
      </c>
      <c r="AS114" s="32" t="e">
        <f>(#REF!/AQ114)-1</f>
        <v>#REF!</v>
      </c>
      <c r="AT114" s="32" t="e">
        <f>(#REF!/AR114)-1</f>
        <v>#REF!</v>
      </c>
    </row>
    <row r="115" spans="1:46" s="101" customFormat="1">
      <c r="A115" s="232" t="s">
        <v>27</v>
      </c>
      <c r="B115" s="80">
        <v>1719300704.8</v>
      </c>
      <c r="C115" s="71">
        <v>3775.54</v>
      </c>
      <c r="D115" s="80">
        <v>1681366470.8599999</v>
      </c>
      <c r="E115" s="71">
        <v>3712.31</v>
      </c>
      <c r="F115" s="26">
        <f t="shared" ref="F115:F136" si="112">((D115-B115)/B115)</f>
        <v>-2.206375756962934E-2</v>
      </c>
      <c r="G115" s="26">
        <f t="shared" ref="G115:G136" si="113">((E115-C115)/C115)</f>
        <v>-1.6747273237735533E-2</v>
      </c>
      <c r="H115" s="80">
        <v>1679025479.6099999</v>
      </c>
      <c r="I115" s="71">
        <v>3723.79</v>
      </c>
      <c r="J115" s="26">
        <f t="shared" ref="J115:J136" si="114">((H115-D115)/D115)</f>
        <v>-1.3923146979388792E-3</v>
      </c>
      <c r="K115" s="26">
        <f t="shared" ref="K115:K136" si="115">((I115-E115)/E115)</f>
        <v>3.0924141572228662E-3</v>
      </c>
      <c r="L115" s="80">
        <v>1683106479.45</v>
      </c>
      <c r="M115" s="71">
        <v>3737.63</v>
      </c>
      <c r="N115" s="26">
        <f t="shared" ref="N115:N136" si="116">((L115-H115)/H115)</f>
        <v>2.4305764799638883E-3</v>
      </c>
      <c r="O115" s="26">
        <f t="shared" ref="O115:O136" si="117">((M115-I115)/I115)</f>
        <v>3.7166435271591969E-3</v>
      </c>
      <c r="P115" s="80">
        <v>1683100010.8900001</v>
      </c>
      <c r="Q115" s="71">
        <v>3741.18</v>
      </c>
      <c r="R115" s="26">
        <f t="shared" ref="R115:R136" si="118">((P115-L115)/L115)</f>
        <v>-3.8432268421048166E-6</v>
      </c>
      <c r="S115" s="26">
        <f t="shared" ref="S115:S136" si="119">((Q115-M115)/M115)</f>
        <v>9.497997394069844E-4</v>
      </c>
      <c r="T115" s="80">
        <v>1651917787.8900001</v>
      </c>
      <c r="U115" s="71">
        <v>3731.26</v>
      </c>
      <c r="V115" s="26">
        <f t="shared" ref="V115:V136" si="120">((T115-P115)/P115)</f>
        <v>-1.8526660803425025E-2</v>
      </c>
      <c r="W115" s="26">
        <f t="shared" ref="W115:W136" si="121">((U115-Q115)/Q115)</f>
        <v>-2.6515698255629556E-3</v>
      </c>
      <c r="X115" s="80">
        <v>1638270372.27</v>
      </c>
      <c r="Y115" s="71">
        <v>3708.26</v>
      </c>
      <c r="Z115" s="26">
        <f t="shared" ref="Z115:Z136" si="122">((X115-T115)/T115)</f>
        <v>-8.2615586078481611E-3</v>
      </c>
      <c r="AA115" s="26">
        <f t="shared" ref="AA115:AA136" si="123">((Y115-U115)/U115)</f>
        <v>-6.1641375835508648E-3</v>
      </c>
      <c r="AB115" s="80">
        <v>1607098011.3</v>
      </c>
      <c r="AC115" s="71">
        <v>3643.76</v>
      </c>
      <c r="AD115" s="26">
        <f t="shared" ref="AD115:AD136" si="124">((AB115-X115)/X115)</f>
        <v>-1.9027604660155923E-2</v>
      </c>
      <c r="AE115" s="26">
        <f t="shared" ref="AE115:AE136" si="125">((AC115-Y115)/Y115)</f>
        <v>-1.7393602390339404E-2</v>
      </c>
      <c r="AF115" s="80">
        <v>1633802861.76</v>
      </c>
      <c r="AG115" s="71">
        <v>3696.07</v>
      </c>
      <c r="AH115" s="26">
        <f t="shared" ref="AH115:AH136" si="126">((AF115-AB115)/AB115)</f>
        <v>1.6616815074270534E-2</v>
      </c>
      <c r="AI115" s="26">
        <f t="shared" ref="AI115:AI136" si="127">((AG115-AC115)/AC115)</f>
        <v>1.4356049794717529E-2</v>
      </c>
      <c r="AJ115" s="27">
        <f t="shared" si="54"/>
        <v>-6.278543501450626E-3</v>
      </c>
      <c r="AK115" s="27">
        <f t="shared" si="55"/>
        <v>-2.6052094773352718E-3</v>
      </c>
      <c r="AL115" s="28">
        <f t="shared" si="56"/>
        <v>-2.8288662777765313E-2</v>
      </c>
      <c r="AM115" s="28">
        <f t="shared" si="57"/>
        <v>-4.3746346614371599E-3</v>
      </c>
      <c r="AN115" s="29">
        <f t="shared" si="58"/>
        <v>1.3250086687477734E-2</v>
      </c>
      <c r="AO115" s="87">
        <f t="shared" si="59"/>
        <v>1.071790090067045E-2</v>
      </c>
      <c r="AP115" s="33"/>
      <c r="AQ115" s="31"/>
      <c r="AR115" s="35"/>
      <c r="AS115" s="32"/>
      <c r="AT115" s="32"/>
    </row>
    <row r="116" spans="1:46" s="117" customFormat="1">
      <c r="A116" s="232" t="s">
        <v>233</v>
      </c>
      <c r="B116" s="80">
        <v>202833554.80000001</v>
      </c>
      <c r="C116" s="71">
        <v>155.37</v>
      </c>
      <c r="D116" s="80">
        <v>198664360.24000001</v>
      </c>
      <c r="E116" s="71">
        <v>152.16</v>
      </c>
      <c r="F116" s="26">
        <f t="shared" si="112"/>
        <v>-2.0554757639143849E-2</v>
      </c>
      <c r="G116" s="26">
        <f t="shared" si="113"/>
        <v>-2.0660359142691691E-2</v>
      </c>
      <c r="H116" s="80">
        <v>199525299.88</v>
      </c>
      <c r="I116" s="71">
        <v>152.82</v>
      </c>
      <c r="J116" s="26">
        <f t="shared" si="114"/>
        <v>4.3336391034602901E-3</v>
      </c>
      <c r="K116" s="26">
        <f t="shared" si="115"/>
        <v>4.3375394321766335E-3</v>
      </c>
      <c r="L116" s="80">
        <v>199132191.19</v>
      </c>
      <c r="M116" s="71">
        <v>152.52000000000001</v>
      </c>
      <c r="N116" s="26">
        <f t="shared" si="116"/>
        <v>-1.9702197678009956E-3</v>
      </c>
      <c r="O116" s="26">
        <f t="shared" si="117"/>
        <v>-1.9630938358852438E-3</v>
      </c>
      <c r="P116" s="80">
        <v>199390388.11000001</v>
      </c>
      <c r="Q116" s="71">
        <v>152.69999999999999</v>
      </c>
      <c r="R116" s="26">
        <f t="shared" si="118"/>
        <v>1.296610650729297E-3</v>
      </c>
      <c r="S116" s="26">
        <f t="shared" si="119"/>
        <v>1.1801730920533596E-3</v>
      </c>
      <c r="T116" s="80">
        <v>198953847.86000001</v>
      </c>
      <c r="U116" s="71">
        <v>152.37</v>
      </c>
      <c r="V116" s="26">
        <f t="shared" si="120"/>
        <v>-2.1893745939205894E-3</v>
      </c>
      <c r="W116" s="26">
        <f t="shared" si="121"/>
        <v>-2.1611001964635503E-3</v>
      </c>
      <c r="X116" s="80">
        <v>200257210.91999999</v>
      </c>
      <c r="Y116" s="71">
        <v>153.36000000000001</v>
      </c>
      <c r="Z116" s="26">
        <f t="shared" si="122"/>
        <v>6.5510824445935024E-3</v>
      </c>
      <c r="AA116" s="26">
        <f t="shared" si="123"/>
        <v>6.497341996456055E-3</v>
      </c>
      <c r="AB116" s="80">
        <v>1020780260.6</v>
      </c>
      <c r="AC116" s="71">
        <v>1.3701000000000001</v>
      </c>
      <c r="AD116" s="26">
        <f t="shared" si="124"/>
        <v>4.0973458379373309</v>
      </c>
      <c r="AE116" s="26">
        <f t="shared" si="125"/>
        <v>-0.99106611893583718</v>
      </c>
      <c r="AF116" s="80">
        <v>197360881.91</v>
      </c>
      <c r="AG116" s="71">
        <v>151.4</v>
      </c>
      <c r="AH116" s="26">
        <f t="shared" si="126"/>
        <v>-0.80665683935346277</v>
      </c>
      <c r="AI116" s="26">
        <f t="shared" si="127"/>
        <v>109.50288300124078</v>
      </c>
      <c r="AJ116" s="27">
        <f t="shared" si="54"/>
        <v>0.40976949734772328</v>
      </c>
      <c r="AK116" s="27">
        <f t="shared" si="55"/>
        <v>13.562380922956322</v>
      </c>
      <c r="AL116" s="28">
        <f t="shared" si="56"/>
        <v>-6.5612087061077433E-3</v>
      </c>
      <c r="AM116" s="28">
        <f t="shared" si="57"/>
        <v>-4.9947423764457868E-3</v>
      </c>
      <c r="AN116" s="29">
        <f t="shared" si="58"/>
        <v>1.5163934843654601</v>
      </c>
      <c r="AO116" s="87">
        <f t="shared" si="59"/>
        <v>38.767362350007794</v>
      </c>
      <c r="AP116" s="33"/>
      <c r="AQ116" s="31"/>
      <c r="AR116" s="35"/>
      <c r="AS116" s="32"/>
      <c r="AT116" s="32"/>
    </row>
    <row r="117" spans="1:46" s="128" customFormat="1">
      <c r="A117" s="232" t="s">
        <v>83</v>
      </c>
      <c r="B117" s="71">
        <v>1031873736.4400001</v>
      </c>
      <c r="C117" s="71">
        <v>1.4786999999999999</v>
      </c>
      <c r="D117" s="71">
        <v>1055684388.17</v>
      </c>
      <c r="E117" s="71">
        <v>1.4612000000000001</v>
      </c>
      <c r="F117" s="26">
        <f t="shared" si="112"/>
        <v>2.3075160156849683E-2</v>
      </c>
      <c r="G117" s="26">
        <f t="shared" si="113"/>
        <v>-1.1834719686210759E-2</v>
      </c>
      <c r="H117" s="71">
        <v>1054292655.37</v>
      </c>
      <c r="I117" s="71">
        <v>1.4595</v>
      </c>
      <c r="J117" s="26">
        <f t="shared" si="114"/>
        <v>-1.3183228013937793E-3</v>
      </c>
      <c r="K117" s="26">
        <f t="shared" si="115"/>
        <v>-1.1634273200109737E-3</v>
      </c>
      <c r="L117" s="71">
        <v>1048098835.27</v>
      </c>
      <c r="M117" s="71">
        <v>1.3872</v>
      </c>
      <c r="N117" s="26">
        <f t="shared" si="116"/>
        <v>-5.8748584356080203E-3</v>
      </c>
      <c r="O117" s="26">
        <f t="shared" si="117"/>
        <v>-4.9537512846865382E-2</v>
      </c>
      <c r="P117" s="71">
        <v>1067835354.26</v>
      </c>
      <c r="Q117" s="71">
        <v>1.3883000000000001</v>
      </c>
      <c r="R117" s="26">
        <f t="shared" si="118"/>
        <v>1.8830780386198693E-2</v>
      </c>
      <c r="S117" s="26">
        <f t="shared" si="119"/>
        <v>7.9296424452141067E-4</v>
      </c>
      <c r="T117" s="71">
        <v>1062833276.6799999</v>
      </c>
      <c r="U117" s="71">
        <v>1.3817999999999999</v>
      </c>
      <c r="V117" s="26">
        <f t="shared" si="120"/>
        <v>-4.684315386304508E-3</v>
      </c>
      <c r="W117" s="26">
        <f t="shared" si="121"/>
        <v>-4.6819851617086886E-3</v>
      </c>
      <c r="X117" s="71">
        <v>1035301967.47</v>
      </c>
      <c r="Y117" s="71">
        <v>1.3701000000000001</v>
      </c>
      <c r="Z117" s="26">
        <f t="shared" si="122"/>
        <v>-2.5903695164683015E-2</v>
      </c>
      <c r="AA117" s="26">
        <f t="shared" si="123"/>
        <v>-8.4672166739034761E-3</v>
      </c>
      <c r="AB117" s="71">
        <v>1020780260.6</v>
      </c>
      <c r="AC117" s="71">
        <v>1.3701000000000001</v>
      </c>
      <c r="AD117" s="26">
        <f t="shared" si="124"/>
        <v>-1.4026542328985578E-2</v>
      </c>
      <c r="AE117" s="26">
        <f t="shared" si="125"/>
        <v>0</v>
      </c>
      <c r="AF117" s="71">
        <v>1047148944.9299999</v>
      </c>
      <c r="AG117" s="71">
        <v>1.3615999999999999</v>
      </c>
      <c r="AH117" s="26">
        <f t="shared" si="126"/>
        <v>2.5831890905199117E-2</v>
      </c>
      <c r="AI117" s="26">
        <f t="shared" si="127"/>
        <v>-6.2039267206774494E-3</v>
      </c>
      <c r="AJ117" s="27">
        <f t="shared" si="54"/>
        <v>1.9912621664090737E-3</v>
      </c>
      <c r="AK117" s="27">
        <f t="shared" si="55"/>
        <v>-1.0136978020606915E-2</v>
      </c>
      <c r="AL117" s="28">
        <f t="shared" si="56"/>
        <v>-8.085222568078294E-3</v>
      </c>
      <c r="AM117" s="28">
        <f t="shared" si="57"/>
        <v>-6.8163153572406335E-2</v>
      </c>
      <c r="AN117" s="29">
        <f t="shared" si="58"/>
        <v>1.8702814738542756E-2</v>
      </c>
      <c r="AO117" s="87">
        <f t="shared" si="59"/>
        <v>1.6501276952393968E-2</v>
      </c>
      <c r="AP117" s="33"/>
      <c r="AQ117" s="31"/>
      <c r="AR117" s="35"/>
      <c r="AS117" s="32"/>
      <c r="AT117" s="32"/>
    </row>
    <row r="118" spans="1:46">
      <c r="A118" s="232" t="s">
        <v>9</v>
      </c>
      <c r="B118" s="71">
        <v>4874909286.1599998</v>
      </c>
      <c r="C118" s="71">
        <v>533.27269999999999</v>
      </c>
      <c r="D118" s="71">
        <v>4806837262.9799995</v>
      </c>
      <c r="E118" s="71">
        <v>526.20870000000002</v>
      </c>
      <c r="F118" s="26">
        <f t="shared" si="112"/>
        <v>-1.3963751771393702E-2</v>
      </c>
      <c r="G118" s="26">
        <f t="shared" si="113"/>
        <v>-1.3246505962146505E-2</v>
      </c>
      <c r="H118" s="71">
        <v>4803178160</v>
      </c>
      <c r="I118" s="71">
        <v>526.31679999999994</v>
      </c>
      <c r="J118" s="26">
        <f t="shared" si="114"/>
        <v>-7.6122880384993125E-4</v>
      </c>
      <c r="K118" s="26">
        <f t="shared" si="115"/>
        <v>2.0543179920803694E-4</v>
      </c>
      <c r="L118" s="71">
        <v>4857356435.5699997</v>
      </c>
      <c r="M118" s="71">
        <v>532.42600000000004</v>
      </c>
      <c r="N118" s="26">
        <f t="shared" si="116"/>
        <v>1.1279672284735675E-2</v>
      </c>
      <c r="O118" s="26">
        <f t="shared" si="117"/>
        <v>1.1607457713681383E-2</v>
      </c>
      <c r="P118" s="71">
        <v>4852103009.4799995</v>
      </c>
      <c r="Q118" s="71">
        <v>531.90679999999998</v>
      </c>
      <c r="R118" s="26">
        <f t="shared" si="118"/>
        <v>-1.0815401668960855E-3</v>
      </c>
      <c r="S118" s="26">
        <f t="shared" si="119"/>
        <v>-9.7515898923055766E-4</v>
      </c>
      <c r="T118" s="71">
        <v>4847776067.8199997</v>
      </c>
      <c r="U118" s="71">
        <v>531.53039999999999</v>
      </c>
      <c r="V118" s="26">
        <f t="shared" si="120"/>
        <v>-8.9176624064779824E-4</v>
      </c>
      <c r="W118" s="26">
        <f t="shared" si="121"/>
        <v>-7.0764276749233073E-4</v>
      </c>
      <c r="X118" s="71">
        <v>4877314982.6000004</v>
      </c>
      <c r="Y118" s="71">
        <v>537.15570000000002</v>
      </c>
      <c r="Z118" s="26">
        <f t="shared" si="122"/>
        <v>6.0932919274227252E-3</v>
      </c>
      <c r="AA118" s="26">
        <f t="shared" si="123"/>
        <v>1.0583214055113383E-2</v>
      </c>
      <c r="AB118" s="71">
        <v>4770852619.6499996</v>
      </c>
      <c r="AC118" s="71">
        <v>525.74329999999998</v>
      </c>
      <c r="AD118" s="26">
        <f t="shared" si="124"/>
        <v>-2.1828067969735222E-2</v>
      </c>
      <c r="AE118" s="26">
        <f t="shared" si="125"/>
        <v>-2.1245981379328278E-2</v>
      </c>
      <c r="AF118" s="71">
        <v>4823929439.6700001</v>
      </c>
      <c r="AG118" s="71">
        <v>531.22460000000001</v>
      </c>
      <c r="AH118" s="26">
        <f t="shared" si="126"/>
        <v>1.1125227344351353E-2</v>
      </c>
      <c r="AI118" s="26">
        <f t="shared" si="127"/>
        <v>1.0425810466819136E-2</v>
      </c>
      <c r="AJ118" s="27">
        <f t="shared" si="54"/>
        <v>-1.2535204245016235E-3</v>
      </c>
      <c r="AK118" s="27">
        <f t="shared" si="55"/>
        <v>-4.1917188292196652E-4</v>
      </c>
      <c r="AL118" s="28">
        <f t="shared" si="56"/>
        <v>3.5558051489773626E-3</v>
      </c>
      <c r="AM118" s="28">
        <f t="shared" si="57"/>
        <v>9.5321495064600564E-3</v>
      </c>
      <c r="AN118" s="29">
        <f t="shared" si="58"/>
        <v>1.1646917124084513E-2</v>
      </c>
      <c r="AO118" s="87">
        <f t="shared" si="59"/>
        <v>1.1846548130167115E-2</v>
      </c>
      <c r="AP118" s="33"/>
      <c r="AQ118" s="59">
        <f>SUM(AQ110:AQ114)</f>
        <v>4923038917.1999998</v>
      </c>
      <c r="AR118" s="16"/>
      <c r="AS118" s="32" t="e">
        <f>(#REF!/AQ118)-1</f>
        <v>#REF!</v>
      </c>
      <c r="AT118" s="32" t="e">
        <f>(#REF!/AR118)-1</f>
        <v>#REF!</v>
      </c>
    </row>
    <row r="119" spans="1:46">
      <c r="A119" s="232" t="s">
        <v>17</v>
      </c>
      <c r="B119" s="71">
        <v>2599063275.3099999</v>
      </c>
      <c r="C119" s="71">
        <v>14.213100000000001</v>
      </c>
      <c r="D119" s="71">
        <v>2565731230.5700002</v>
      </c>
      <c r="E119" s="71">
        <v>14.142200000000001</v>
      </c>
      <c r="F119" s="26">
        <f t="shared" si="112"/>
        <v>-1.2824637651818667E-2</v>
      </c>
      <c r="G119" s="26">
        <f t="shared" si="113"/>
        <v>-4.9883558125954196E-3</v>
      </c>
      <c r="H119" s="71">
        <v>2552890374.1799998</v>
      </c>
      <c r="I119" s="71">
        <v>13.972799999999999</v>
      </c>
      <c r="J119" s="26">
        <f t="shared" si="114"/>
        <v>-5.0047550721622671E-3</v>
      </c>
      <c r="K119" s="26">
        <f t="shared" si="115"/>
        <v>-1.1978334346848533E-2</v>
      </c>
      <c r="L119" s="71">
        <v>2578485624.3200002</v>
      </c>
      <c r="M119" s="71">
        <v>14.0639</v>
      </c>
      <c r="N119" s="26">
        <f t="shared" si="116"/>
        <v>1.0025988737656491E-2</v>
      </c>
      <c r="O119" s="26">
        <f t="shared" si="117"/>
        <v>6.5198099164090837E-3</v>
      </c>
      <c r="P119" s="71">
        <v>2580317504.3499999</v>
      </c>
      <c r="Q119" s="71">
        <v>14.1174</v>
      </c>
      <c r="R119" s="26">
        <f t="shared" si="118"/>
        <v>7.1044802915387107E-4</v>
      </c>
      <c r="S119" s="26">
        <f t="shared" si="119"/>
        <v>3.8040657285674426E-3</v>
      </c>
      <c r="T119" s="71">
        <v>2572925179.6599998</v>
      </c>
      <c r="U119" s="71">
        <v>14.1143</v>
      </c>
      <c r="V119" s="26">
        <f t="shared" si="120"/>
        <v>-2.8648895639927208E-3</v>
      </c>
      <c r="W119" s="26">
        <f t="shared" si="121"/>
        <v>-2.1958717610890679E-4</v>
      </c>
      <c r="X119" s="71">
        <v>2560779347.79</v>
      </c>
      <c r="Y119" s="71">
        <v>14.071099999999999</v>
      </c>
      <c r="Z119" s="26">
        <f t="shared" si="122"/>
        <v>-4.720631585410074E-3</v>
      </c>
      <c r="AA119" s="26">
        <f t="shared" si="123"/>
        <v>-3.0607256470388594E-3</v>
      </c>
      <c r="AB119" s="71">
        <v>2512308971.5599999</v>
      </c>
      <c r="AC119" s="71">
        <v>13.6066</v>
      </c>
      <c r="AD119" s="26">
        <f t="shared" si="124"/>
        <v>-1.8927978418691503E-2</v>
      </c>
      <c r="AE119" s="26">
        <f t="shared" si="125"/>
        <v>-3.3010923097696647E-2</v>
      </c>
      <c r="AF119" s="71">
        <v>2549206987.04</v>
      </c>
      <c r="AG119" s="71">
        <v>13.9864</v>
      </c>
      <c r="AH119" s="26">
        <f t="shared" si="126"/>
        <v>1.4686893967937577E-2</v>
      </c>
      <c r="AI119" s="26">
        <f t="shared" si="127"/>
        <v>2.7912924610115641E-2</v>
      </c>
      <c r="AJ119" s="27">
        <f t="shared" si="54"/>
        <v>-2.3649451946659112E-3</v>
      </c>
      <c r="AK119" s="27">
        <f t="shared" si="55"/>
        <v>-1.8776407281495245E-3</v>
      </c>
      <c r="AL119" s="28">
        <f t="shared" si="56"/>
        <v>-6.4403641866764049E-3</v>
      </c>
      <c r="AM119" s="28">
        <f t="shared" si="57"/>
        <v>-1.1016673502001176E-2</v>
      </c>
      <c r="AN119" s="29">
        <f t="shared" si="58"/>
        <v>1.102118441155988E-2</v>
      </c>
      <c r="AO119" s="87">
        <f t="shared" si="59"/>
        <v>1.7218791276997599E-2</v>
      </c>
      <c r="AP119" s="33"/>
      <c r="AQ119" s="15" t="e">
        <f>SUM(AQ20,AQ52,#REF!,#REF!,AQ90,AQ108,AQ118)</f>
        <v>#REF!</v>
      </c>
      <c r="AR119" s="16"/>
      <c r="AS119" s="32" t="e">
        <f>(#REF!/AQ119)-1</f>
        <v>#REF!</v>
      </c>
      <c r="AT119" s="32" t="e">
        <f>(#REF!/AR119)-1</f>
        <v>#REF!</v>
      </c>
    </row>
    <row r="120" spans="1:46" ht="15" customHeight="1">
      <c r="A120" s="233" t="s">
        <v>140</v>
      </c>
      <c r="B120" s="71">
        <v>4601272119.54</v>
      </c>
      <c r="C120" s="71">
        <v>196.54</v>
      </c>
      <c r="D120" s="71">
        <v>4585213997.46</v>
      </c>
      <c r="E120" s="71">
        <v>195.86</v>
      </c>
      <c r="F120" s="26">
        <f t="shared" si="112"/>
        <v>-3.4899309718733375E-3</v>
      </c>
      <c r="G120" s="26">
        <f t="shared" si="113"/>
        <v>-3.4598555001525309E-3</v>
      </c>
      <c r="H120" s="71">
        <v>4597629570.5</v>
      </c>
      <c r="I120" s="71">
        <v>196.38</v>
      </c>
      <c r="J120" s="26">
        <f t="shared" si="114"/>
        <v>2.7077412410582416E-3</v>
      </c>
      <c r="K120" s="26">
        <f t="shared" si="115"/>
        <v>2.654957622791697E-3</v>
      </c>
      <c r="L120" s="71">
        <v>4837494611.9399996</v>
      </c>
      <c r="M120" s="71">
        <v>196.78</v>
      </c>
      <c r="N120" s="26">
        <f t="shared" si="116"/>
        <v>5.2171458740185944E-2</v>
      </c>
      <c r="O120" s="26">
        <f t="shared" si="117"/>
        <v>2.0368672980955582E-3</v>
      </c>
      <c r="P120" s="71">
        <v>4823633700</v>
      </c>
      <c r="Q120" s="71">
        <v>196.28</v>
      </c>
      <c r="R120" s="26">
        <f t="shared" si="118"/>
        <v>-2.8653079852094935E-3</v>
      </c>
      <c r="S120" s="26">
        <f t="shared" si="119"/>
        <v>-2.5409086289257038E-3</v>
      </c>
      <c r="T120" s="71">
        <v>4811634209.0500002</v>
      </c>
      <c r="U120" s="71">
        <v>195.8</v>
      </c>
      <c r="V120" s="26">
        <f t="shared" si="120"/>
        <v>-2.4876455585754386E-3</v>
      </c>
      <c r="W120" s="26">
        <f t="shared" si="121"/>
        <v>-2.4454860403504675E-3</v>
      </c>
      <c r="X120" s="71">
        <v>4815717027.6000004</v>
      </c>
      <c r="Y120" s="71">
        <v>195.98</v>
      </c>
      <c r="Z120" s="26">
        <f t="shared" si="122"/>
        <v>8.4853053507704084E-4</v>
      </c>
      <c r="AA120" s="26">
        <f t="shared" si="123"/>
        <v>9.1930541368732575E-4</v>
      </c>
      <c r="AB120" s="71">
        <v>4768898765.8100004</v>
      </c>
      <c r="AC120" s="71">
        <v>194.68</v>
      </c>
      <c r="AD120" s="26">
        <f t="shared" si="124"/>
        <v>-9.721971104546541E-3</v>
      </c>
      <c r="AE120" s="26">
        <f t="shared" si="125"/>
        <v>-6.6333299316255895E-3</v>
      </c>
      <c r="AF120" s="71">
        <v>4804816434.9799995</v>
      </c>
      <c r="AG120" s="71">
        <v>196.15</v>
      </c>
      <c r="AH120" s="26">
        <f t="shared" si="126"/>
        <v>7.5316484861255983E-3</v>
      </c>
      <c r="AI120" s="26">
        <f t="shared" si="127"/>
        <v>7.5508526813231908E-3</v>
      </c>
      <c r="AJ120" s="27">
        <f t="shared" si="54"/>
        <v>5.5868154227802511E-3</v>
      </c>
      <c r="AK120" s="27">
        <f t="shared" si="55"/>
        <v>-2.3969963564456488E-4</v>
      </c>
      <c r="AL120" s="28">
        <f t="shared" si="56"/>
        <v>4.7893607068644838E-2</v>
      </c>
      <c r="AM120" s="28">
        <f t="shared" si="57"/>
        <v>1.4806494434799961E-3</v>
      </c>
      <c r="AN120" s="29">
        <f t="shared" si="58"/>
        <v>1.9486381181190292E-2</v>
      </c>
      <c r="AO120" s="87">
        <f t="shared" si="59"/>
        <v>4.4240699491169882E-3</v>
      </c>
      <c r="AP120" s="33"/>
      <c r="AQ120" s="60"/>
      <c r="AR120" s="61"/>
      <c r="AS120" s="32" t="e">
        <f>(#REF!/AQ120)-1</f>
        <v>#REF!</v>
      </c>
      <c r="AT120" s="32" t="e">
        <f>(#REF!/AR120)-1</f>
        <v>#REF!</v>
      </c>
    </row>
    <row r="121" spans="1:46" ht="17.25" customHeight="1">
      <c r="A121" s="232" t="s">
        <v>138</v>
      </c>
      <c r="B121" s="71">
        <v>5481676854.3800001</v>
      </c>
      <c r="C121" s="71">
        <v>200.39340000000001</v>
      </c>
      <c r="D121" s="71">
        <v>5419099976.5</v>
      </c>
      <c r="E121" s="71">
        <v>198.0992</v>
      </c>
      <c r="F121" s="26">
        <f t="shared" si="112"/>
        <v>-1.141564516521976E-2</v>
      </c>
      <c r="G121" s="26">
        <f t="shared" si="113"/>
        <v>-1.1448480838191366E-2</v>
      </c>
      <c r="H121" s="71">
        <v>5406557849.46</v>
      </c>
      <c r="I121" s="71">
        <v>197.6429</v>
      </c>
      <c r="J121" s="26">
        <f t="shared" si="114"/>
        <v>-2.3144299042994342E-3</v>
      </c>
      <c r="K121" s="26">
        <f t="shared" si="115"/>
        <v>-2.3033914321713505E-3</v>
      </c>
      <c r="L121" s="71">
        <v>4918204518.21</v>
      </c>
      <c r="M121" s="71">
        <v>199.93729999999999</v>
      </c>
      <c r="N121" s="26">
        <f t="shared" si="116"/>
        <v>-9.0326108560694687E-2</v>
      </c>
      <c r="O121" s="26">
        <f t="shared" si="117"/>
        <v>1.1608815697401707E-2</v>
      </c>
      <c r="P121" s="71">
        <v>4914308355.5</v>
      </c>
      <c r="Q121" s="71">
        <v>199.7782</v>
      </c>
      <c r="R121" s="26">
        <f t="shared" si="118"/>
        <v>-7.9219208871331398E-4</v>
      </c>
      <c r="S121" s="26">
        <f t="shared" si="119"/>
        <v>-7.9574946745802379E-4</v>
      </c>
      <c r="T121" s="71">
        <v>4873056732.0100002</v>
      </c>
      <c r="U121" s="71">
        <v>198.09540000000001</v>
      </c>
      <c r="V121" s="26">
        <f t="shared" si="120"/>
        <v>-8.3941870362757645E-3</v>
      </c>
      <c r="W121" s="26">
        <f t="shared" si="121"/>
        <v>-8.4233414857075809E-3</v>
      </c>
      <c r="X121" s="71">
        <v>4873624024.2600002</v>
      </c>
      <c r="Y121" s="71">
        <v>198.11330000000001</v>
      </c>
      <c r="Z121" s="26">
        <f t="shared" si="122"/>
        <v>1.1641404588491375E-4</v>
      </c>
      <c r="AA121" s="26">
        <f t="shared" si="123"/>
        <v>9.0360503070729357E-5</v>
      </c>
      <c r="AB121" s="71">
        <v>4819673440.6999998</v>
      </c>
      <c r="AC121" s="71">
        <v>195.9092</v>
      </c>
      <c r="AD121" s="26">
        <f t="shared" si="124"/>
        <v>-1.1069910869497601E-2</v>
      </c>
      <c r="AE121" s="26">
        <f t="shared" si="125"/>
        <v>-1.1125451950979621E-2</v>
      </c>
      <c r="AF121" s="71">
        <v>4869949662.6199999</v>
      </c>
      <c r="AG121" s="71">
        <v>197.9598</v>
      </c>
      <c r="AH121" s="26">
        <f t="shared" si="126"/>
        <v>1.0431458176282179E-2</v>
      </c>
      <c r="AI121" s="26">
        <f t="shared" si="127"/>
        <v>1.0467093939437264E-2</v>
      </c>
      <c r="AJ121" s="27">
        <f t="shared" si="54"/>
        <v>-1.4220575175316682E-2</v>
      </c>
      <c r="AK121" s="27">
        <f t="shared" si="55"/>
        <v>-1.4912681293247801E-3</v>
      </c>
      <c r="AL121" s="28">
        <f t="shared" si="56"/>
        <v>-0.10133607356597919</v>
      </c>
      <c r="AM121" s="28">
        <f t="shared" si="57"/>
        <v>-7.0368784931991077E-4</v>
      </c>
      <c r="AN121" s="29">
        <f t="shared" si="58"/>
        <v>3.1575630531836874E-2</v>
      </c>
      <c r="AO121" s="87">
        <f t="shared" si="59"/>
        <v>8.9304989709504939E-3</v>
      </c>
      <c r="AP121" s="33"/>
      <c r="AQ121" s="425" t="s">
        <v>93</v>
      </c>
      <c r="AR121" s="425"/>
      <c r="AS121" s="32" t="e">
        <f>(#REF!/AQ121)-1</f>
        <v>#REF!</v>
      </c>
      <c r="AT121" s="32" t="e">
        <f>(#REF!/AR121)-1</f>
        <v>#REF!</v>
      </c>
    </row>
    <row r="122" spans="1:46" ht="16.5" customHeight="1">
      <c r="A122" s="232" t="s">
        <v>11</v>
      </c>
      <c r="B122" s="71">
        <v>2346798824.73</v>
      </c>
      <c r="C122" s="71">
        <v>4296.41</v>
      </c>
      <c r="D122" s="71">
        <v>2334584785.4099998</v>
      </c>
      <c r="E122" s="71">
        <v>4274.04</v>
      </c>
      <c r="F122" s="26">
        <f t="shared" si="112"/>
        <v>-5.2045531944585836E-3</v>
      </c>
      <c r="G122" s="26">
        <f t="shared" si="113"/>
        <v>-5.2066725475454836E-3</v>
      </c>
      <c r="H122" s="71">
        <v>2313487205.9099998</v>
      </c>
      <c r="I122" s="71">
        <v>4235.3329793010735</v>
      </c>
      <c r="J122" s="26">
        <f t="shared" si="114"/>
        <v>-9.0369729263419501E-3</v>
      </c>
      <c r="K122" s="26">
        <f t="shared" si="115"/>
        <v>-9.0563075448349805E-3</v>
      </c>
      <c r="L122" s="71">
        <v>2309755873.6300001</v>
      </c>
      <c r="M122" s="71">
        <v>4228.2779057183488</v>
      </c>
      <c r="N122" s="26">
        <f t="shared" si="116"/>
        <v>-1.6128605641162516E-3</v>
      </c>
      <c r="O122" s="26">
        <f t="shared" si="117"/>
        <v>-1.6657659780716617E-3</v>
      </c>
      <c r="P122" s="71">
        <v>2310771121.1999998</v>
      </c>
      <c r="Q122" s="71">
        <v>4229.9036243064256</v>
      </c>
      <c r="R122" s="26">
        <f t="shared" si="118"/>
        <v>4.395475650005111E-4</v>
      </c>
      <c r="S122" s="26">
        <f t="shared" si="119"/>
        <v>3.844871657745456E-4</v>
      </c>
      <c r="T122" s="71">
        <v>2313241878.54</v>
      </c>
      <c r="U122" s="71">
        <v>4234.42</v>
      </c>
      <c r="V122" s="26">
        <f t="shared" si="120"/>
        <v>1.0692349914417621E-3</v>
      </c>
      <c r="W122" s="26">
        <f t="shared" si="121"/>
        <v>1.0677254364902919E-3</v>
      </c>
      <c r="X122" s="71">
        <v>2289059659.1500001</v>
      </c>
      <c r="Y122" s="71">
        <v>4190.1377640898118</v>
      </c>
      <c r="Z122" s="26">
        <f t="shared" si="122"/>
        <v>-1.0453822237241549E-2</v>
      </c>
      <c r="AA122" s="26">
        <f t="shared" si="123"/>
        <v>-1.0457686273489242E-2</v>
      </c>
      <c r="AB122" s="71">
        <v>2240809153.3400002</v>
      </c>
      <c r="AC122" s="71">
        <v>4101.2888299396982</v>
      </c>
      <c r="AD122" s="26">
        <f t="shared" si="124"/>
        <v>-2.1078745421566198E-2</v>
      </c>
      <c r="AE122" s="26">
        <f t="shared" si="125"/>
        <v>-2.1204299035598288E-2</v>
      </c>
      <c r="AF122" s="71">
        <v>2274579166.3200002</v>
      </c>
      <c r="AG122" s="71">
        <v>4174.68</v>
      </c>
      <c r="AH122" s="26">
        <f t="shared" si="126"/>
        <v>1.5070454763925208E-2</v>
      </c>
      <c r="AI122" s="26">
        <f t="shared" si="127"/>
        <v>1.7894660216208471E-2</v>
      </c>
      <c r="AJ122" s="27">
        <f t="shared" si="54"/>
        <v>-3.8509646279196318E-3</v>
      </c>
      <c r="AK122" s="27">
        <f t="shared" si="55"/>
        <v>-3.5304823201332933E-3</v>
      </c>
      <c r="AL122" s="28">
        <f t="shared" si="56"/>
        <v>-2.5702908485057005E-2</v>
      </c>
      <c r="AM122" s="28">
        <f t="shared" si="57"/>
        <v>-2.3247325715248259E-2</v>
      </c>
      <c r="AN122" s="29">
        <f t="shared" si="58"/>
        <v>1.052050463575192E-2</v>
      </c>
      <c r="AO122" s="87">
        <f t="shared" si="59"/>
        <v>1.1292720223876451E-2</v>
      </c>
      <c r="AP122" s="33"/>
      <c r="AQ122" s="62" t="s">
        <v>81</v>
      </c>
      <c r="AR122" s="63" t="s">
        <v>82</v>
      </c>
      <c r="AS122" s="32" t="e">
        <f>(#REF!/AQ122)-1</f>
        <v>#REF!</v>
      </c>
      <c r="AT122" s="32" t="e">
        <f>(#REF!/AR122)-1</f>
        <v>#REF!</v>
      </c>
    </row>
    <row r="123" spans="1:46" ht="14.25" customHeight="1">
      <c r="A123" s="232" t="s">
        <v>174</v>
      </c>
      <c r="B123" s="71">
        <v>2106530109.0999999</v>
      </c>
      <c r="C123" s="71">
        <v>1.3537999999999999</v>
      </c>
      <c r="D123" s="71">
        <v>2092785196.26</v>
      </c>
      <c r="E123" s="71">
        <v>1.3452999999999999</v>
      </c>
      <c r="F123" s="26">
        <f t="shared" si="112"/>
        <v>-6.5249068981370175E-3</v>
      </c>
      <c r="G123" s="26">
        <f t="shared" si="113"/>
        <v>-6.2786231348795629E-3</v>
      </c>
      <c r="H123" s="71">
        <v>2109343767.4400001</v>
      </c>
      <c r="I123" s="71">
        <v>1.3422000000000001</v>
      </c>
      <c r="J123" s="26">
        <f t="shared" si="114"/>
        <v>7.9122172737038469E-3</v>
      </c>
      <c r="K123" s="26">
        <f t="shared" si="115"/>
        <v>-2.3043187393145623E-3</v>
      </c>
      <c r="L123" s="71">
        <v>2082204607.6900001</v>
      </c>
      <c r="M123" s="71">
        <v>1.3396999999999999</v>
      </c>
      <c r="N123" s="26">
        <f t="shared" si="116"/>
        <v>-1.2866162533069408E-2</v>
      </c>
      <c r="O123" s="26">
        <f t="shared" si="117"/>
        <v>-1.862613619430911E-3</v>
      </c>
      <c r="P123" s="71">
        <v>2031620715.25</v>
      </c>
      <c r="Q123" s="71">
        <v>1.3419000000000001</v>
      </c>
      <c r="R123" s="26">
        <f t="shared" si="118"/>
        <v>-2.4293430267699714E-2</v>
      </c>
      <c r="S123" s="26">
        <f t="shared" si="119"/>
        <v>1.6421586922446831E-3</v>
      </c>
      <c r="T123" s="71">
        <v>1948914180.8699999</v>
      </c>
      <c r="U123" s="71">
        <v>1.3407</v>
      </c>
      <c r="V123" s="26">
        <f t="shared" si="120"/>
        <v>-4.0709633328297058E-2</v>
      </c>
      <c r="W123" s="26">
        <f t="shared" si="121"/>
        <v>-8.9425441538124289E-4</v>
      </c>
      <c r="X123" s="71">
        <v>1950172577.1400001</v>
      </c>
      <c r="Y123" s="71">
        <v>1.3403</v>
      </c>
      <c r="Z123" s="26">
        <f t="shared" si="122"/>
        <v>6.4569096081925389E-4</v>
      </c>
      <c r="AA123" s="26">
        <f t="shared" si="123"/>
        <v>-2.9835160736925182E-4</v>
      </c>
      <c r="AB123" s="71">
        <v>1873478858.6400001</v>
      </c>
      <c r="AC123" s="71">
        <v>1.3084</v>
      </c>
      <c r="AD123" s="26">
        <f t="shared" si="124"/>
        <v>-3.9326631601226882E-2</v>
      </c>
      <c r="AE123" s="26">
        <f t="shared" si="125"/>
        <v>-2.3800641647392404E-2</v>
      </c>
      <c r="AF123" s="71">
        <v>1867033173.6600001</v>
      </c>
      <c r="AG123" s="71">
        <v>1.304</v>
      </c>
      <c r="AH123" s="26">
        <f t="shared" si="126"/>
        <v>-3.4404898407442317E-3</v>
      </c>
      <c r="AI123" s="26">
        <f t="shared" si="127"/>
        <v>-3.3628859675939771E-3</v>
      </c>
      <c r="AJ123" s="27">
        <f t="shared" si="54"/>
        <v>-1.4825418279331403E-2</v>
      </c>
      <c r="AK123" s="27">
        <f t="shared" si="55"/>
        <v>-4.644941304889654E-3</v>
      </c>
      <c r="AL123" s="28">
        <f t="shared" si="56"/>
        <v>-0.10787156895195912</v>
      </c>
      <c r="AM123" s="28">
        <f t="shared" si="57"/>
        <v>-3.0699472236675757E-2</v>
      </c>
      <c r="AN123" s="29">
        <f t="shared" si="58"/>
        <v>1.819989934603914E-2</v>
      </c>
      <c r="AO123" s="87">
        <f t="shared" si="59"/>
        <v>8.0796165015136739E-3</v>
      </c>
      <c r="AP123" s="33"/>
      <c r="AQ123" s="56">
        <v>1901056000</v>
      </c>
      <c r="AR123" s="50">
        <v>12.64</v>
      </c>
      <c r="AS123" s="32" t="e">
        <f>(#REF!/AQ123)-1</f>
        <v>#REF!</v>
      </c>
      <c r="AT123" s="32" t="e">
        <f>(#REF!/AR123)-1</f>
        <v>#REF!</v>
      </c>
    </row>
    <row r="124" spans="1:46">
      <c r="A124" s="232" t="s">
        <v>32</v>
      </c>
      <c r="B124" s="80">
        <v>1242342837.27</v>
      </c>
      <c r="C124" s="71">
        <v>552.20000000000005</v>
      </c>
      <c r="D124" s="80">
        <v>1228353816.6800001</v>
      </c>
      <c r="E124" s="71">
        <v>552.20000000000005</v>
      </c>
      <c r="F124" s="26">
        <f t="shared" si="112"/>
        <v>-1.1260193378456016E-2</v>
      </c>
      <c r="G124" s="26">
        <f t="shared" si="113"/>
        <v>0</v>
      </c>
      <c r="H124" s="80">
        <v>1231579177.47</v>
      </c>
      <c r="I124" s="71">
        <v>552.20000000000005</v>
      </c>
      <c r="J124" s="26">
        <f t="shared" si="114"/>
        <v>2.625758756314594E-3</v>
      </c>
      <c r="K124" s="26">
        <f t="shared" si="115"/>
        <v>0</v>
      </c>
      <c r="L124" s="80">
        <v>1224404283.01</v>
      </c>
      <c r="M124" s="71">
        <v>552.20000000000005</v>
      </c>
      <c r="N124" s="26">
        <f t="shared" si="116"/>
        <v>-5.8257679175278288E-3</v>
      </c>
      <c r="O124" s="26">
        <f t="shared" si="117"/>
        <v>0</v>
      </c>
      <c r="P124" s="80">
        <v>1225168866.8499999</v>
      </c>
      <c r="Q124" s="71">
        <v>552.20000000000005</v>
      </c>
      <c r="R124" s="26">
        <f t="shared" si="118"/>
        <v>6.2445374506556639E-4</v>
      </c>
      <c r="S124" s="26">
        <f t="shared" si="119"/>
        <v>0</v>
      </c>
      <c r="T124" s="80">
        <v>1225778008.6900001</v>
      </c>
      <c r="U124" s="71">
        <v>552.20000000000005</v>
      </c>
      <c r="V124" s="26">
        <f t="shared" si="120"/>
        <v>4.9719010699831234E-4</v>
      </c>
      <c r="W124" s="26">
        <f t="shared" si="121"/>
        <v>0</v>
      </c>
      <c r="X124" s="80">
        <v>1222418238.4000001</v>
      </c>
      <c r="Y124" s="71">
        <v>552.20000000000005</v>
      </c>
      <c r="Z124" s="26">
        <f t="shared" si="122"/>
        <v>-2.7409288355487618E-3</v>
      </c>
      <c r="AA124" s="26">
        <f t="shared" si="123"/>
        <v>0</v>
      </c>
      <c r="AB124" s="80">
        <v>1212018728.6500001</v>
      </c>
      <c r="AC124" s="71">
        <v>552.20000000000005</v>
      </c>
      <c r="AD124" s="26">
        <f t="shared" si="124"/>
        <v>-8.5073254172088591E-3</v>
      </c>
      <c r="AE124" s="26">
        <f t="shared" si="125"/>
        <v>0</v>
      </c>
      <c r="AF124" s="80">
        <v>1224607311.8800001</v>
      </c>
      <c r="AG124" s="71">
        <v>552.20000000000005</v>
      </c>
      <c r="AH124" s="26">
        <f t="shared" si="126"/>
        <v>1.038645932808459E-2</v>
      </c>
      <c r="AI124" s="26">
        <f t="shared" si="127"/>
        <v>0</v>
      </c>
      <c r="AJ124" s="27">
        <f t="shared" si="54"/>
        <v>-1.7750442015347998E-3</v>
      </c>
      <c r="AK124" s="27">
        <f t="shared" si="55"/>
        <v>0</v>
      </c>
      <c r="AL124" s="28">
        <f t="shared" si="56"/>
        <v>-3.0500208890350679E-3</v>
      </c>
      <c r="AM124" s="28">
        <f t="shared" si="57"/>
        <v>0</v>
      </c>
      <c r="AN124" s="29">
        <f t="shared" si="58"/>
        <v>6.8746203526166222E-3</v>
      </c>
      <c r="AO124" s="87">
        <f t="shared" si="59"/>
        <v>0</v>
      </c>
      <c r="AP124" s="33"/>
      <c r="AQ124" s="56">
        <v>106884243.56</v>
      </c>
      <c r="AR124" s="50">
        <v>2.92</v>
      </c>
      <c r="AS124" s="32" t="e">
        <f>(#REF!/AQ124)-1</f>
        <v>#REF!</v>
      </c>
      <c r="AT124" s="32" t="e">
        <f>(#REF!/AR124)-1</f>
        <v>#REF!</v>
      </c>
    </row>
    <row r="125" spans="1:46">
      <c r="A125" s="232" t="s">
        <v>58</v>
      </c>
      <c r="B125" s="80">
        <v>2136132691.51</v>
      </c>
      <c r="C125" s="71">
        <v>3.1070000000000002</v>
      </c>
      <c r="D125" s="80">
        <v>2104892114.27</v>
      </c>
      <c r="E125" s="71">
        <v>3.02</v>
      </c>
      <c r="F125" s="26">
        <f t="shared" si="112"/>
        <v>-1.4624829891965428E-2</v>
      </c>
      <c r="G125" s="26">
        <f t="shared" si="113"/>
        <v>-2.8001287415513415E-2</v>
      </c>
      <c r="H125" s="80">
        <v>2112632532.4200001</v>
      </c>
      <c r="I125" s="71">
        <v>3.07</v>
      </c>
      <c r="J125" s="26">
        <f t="shared" si="114"/>
        <v>3.6773467378799882E-3</v>
      </c>
      <c r="K125" s="26">
        <f t="shared" si="115"/>
        <v>1.6556291390728419E-2</v>
      </c>
      <c r="L125" s="80">
        <v>2095264560.9200001</v>
      </c>
      <c r="M125" s="71">
        <v>3.03</v>
      </c>
      <c r="N125" s="26">
        <f t="shared" si="116"/>
        <v>-8.221009206984594E-3</v>
      </c>
      <c r="O125" s="26">
        <f t="shared" si="117"/>
        <v>-1.3029315960912065E-2</v>
      </c>
      <c r="P125" s="80">
        <v>2086976143.45</v>
      </c>
      <c r="Q125" s="71">
        <v>3.03</v>
      </c>
      <c r="R125" s="26">
        <f t="shared" si="118"/>
        <v>-3.9557856437760323E-3</v>
      </c>
      <c r="S125" s="26">
        <f t="shared" si="119"/>
        <v>0</v>
      </c>
      <c r="T125" s="80">
        <v>2089990568.02</v>
      </c>
      <c r="U125" s="71">
        <v>3.04</v>
      </c>
      <c r="V125" s="26">
        <f t="shared" si="120"/>
        <v>1.4443981927923523E-3</v>
      </c>
      <c r="W125" s="26">
        <f t="shared" si="121"/>
        <v>3.3003300330033767E-3</v>
      </c>
      <c r="X125" s="80">
        <v>2072522489.03</v>
      </c>
      <c r="Y125" s="71">
        <v>3</v>
      </c>
      <c r="Z125" s="26">
        <f t="shared" si="122"/>
        <v>-8.357970249860406E-3</v>
      </c>
      <c r="AA125" s="26">
        <f t="shared" si="123"/>
        <v>-1.3157894736842117E-2</v>
      </c>
      <c r="AB125" s="80">
        <v>2029238435.97</v>
      </c>
      <c r="AC125" s="71">
        <v>2.92</v>
      </c>
      <c r="AD125" s="26">
        <f t="shared" si="124"/>
        <v>-2.0884720570756327E-2</v>
      </c>
      <c r="AE125" s="26">
        <f t="shared" si="125"/>
        <v>-2.6666666666666689E-2</v>
      </c>
      <c r="AF125" s="80">
        <v>2066780294.3099999</v>
      </c>
      <c r="AG125" s="71">
        <v>2.97</v>
      </c>
      <c r="AH125" s="26">
        <f t="shared" si="126"/>
        <v>1.8500466812838807E-2</v>
      </c>
      <c r="AI125" s="26">
        <f t="shared" si="127"/>
        <v>1.7123287671232969E-2</v>
      </c>
      <c r="AJ125" s="27">
        <f t="shared" si="54"/>
        <v>-4.0527629774789551E-3</v>
      </c>
      <c r="AK125" s="27">
        <f t="shared" si="55"/>
        <v>-5.4844069606211892E-3</v>
      </c>
      <c r="AL125" s="28">
        <f t="shared" si="56"/>
        <v>-1.810630563990575E-2</v>
      </c>
      <c r="AM125" s="28">
        <f t="shared" si="57"/>
        <v>-1.6556291390728419E-2</v>
      </c>
      <c r="AN125" s="29">
        <f t="shared" si="58"/>
        <v>1.2128027971107583E-2</v>
      </c>
      <c r="AO125" s="87">
        <f t="shared" si="59"/>
        <v>1.7629750270850883E-2</v>
      </c>
      <c r="AP125" s="33"/>
      <c r="AQ125" s="56">
        <v>84059843.040000007</v>
      </c>
      <c r="AR125" s="50">
        <v>7.19</v>
      </c>
      <c r="AS125" s="32" t="e">
        <f>(#REF!/AQ125)-1</f>
        <v>#REF!</v>
      </c>
      <c r="AT125" s="32" t="e">
        <f>(#REF!/AR125)-1</f>
        <v>#REF!</v>
      </c>
    </row>
    <row r="126" spans="1:46">
      <c r="A126" s="233" t="s">
        <v>54</v>
      </c>
      <c r="B126" s="71">
        <v>167327129.06999999</v>
      </c>
      <c r="C126" s="71">
        <v>1.7193000000000001</v>
      </c>
      <c r="D126" s="71">
        <v>167337274.06999999</v>
      </c>
      <c r="E126" s="71">
        <v>1.7198</v>
      </c>
      <c r="F126" s="26">
        <f t="shared" si="112"/>
        <v>6.0629738025062984E-5</v>
      </c>
      <c r="G126" s="26">
        <f t="shared" si="113"/>
        <v>2.9081602977952943E-4</v>
      </c>
      <c r="H126" s="71">
        <v>169935699.53</v>
      </c>
      <c r="I126" s="71">
        <v>1.7162999999999999</v>
      </c>
      <c r="J126" s="26">
        <f t="shared" si="114"/>
        <v>1.5528073314454993E-2</v>
      </c>
      <c r="K126" s="26">
        <f t="shared" si="115"/>
        <v>-2.0351203628329218E-3</v>
      </c>
      <c r="L126" s="71">
        <v>166418572.88999999</v>
      </c>
      <c r="M126" s="71">
        <v>1.7115</v>
      </c>
      <c r="N126" s="26">
        <f t="shared" si="116"/>
        <v>-2.0696808555986268E-2</v>
      </c>
      <c r="O126" s="26">
        <f t="shared" si="117"/>
        <v>-2.7967138612130255E-3</v>
      </c>
      <c r="P126" s="71">
        <v>166687319.16</v>
      </c>
      <c r="Q126" s="71">
        <v>1.7137</v>
      </c>
      <c r="R126" s="26">
        <f t="shared" si="118"/>
        <v>1.6148814722599966E-3</v>
      </c>
      <c r="S126" s="26">
        <f t="shared" si="119"/>
        <v>1.2854221443178379E-3</v>
      </c>
      <c r="T126" s="71">
        <v>165932188.34999999</v>
      </c>
      <c r="U126" s="71">
        <v>1.7065999999999999</v>
      </c>
      <c r="V126" s="26">
        <f t="shared" si="120"/>
        <v>-4.5302234975365258E-3</v>
      </c>
      <c r="W126" s="26">
        <f t="shared" si="121"/>
        <v>-4.1430822197584798E-3</v>
      </c>
      <c r="X126" s="71">
        <v>164899325.72999999</v>
      </c>
      <c r="Y126" s="71">
        <v>1.6966000000000001</v>
      </c>
      <c r="Z126" s="26">
        <f t="shared" si="122"/>
        <v>-6.2246067521353511E-3</v>
      </c>
      <c r="AA126" s="26">
        <f t="shared" si="123"/>
        <v>-5.8596038907768591E-3</v>
      </c>
      <c r="AB126" s="71">
        <v>162601272.16</v>
      </c>
      <c r="AC126" s="71">
        <v>1.67</v>
      </c>
      <c r="AD126" s="26">
        <f t="shared" si="124"/>
        <v>-1.3936100465096747E-2</v>
      </c>
      <c r="AE126" s="26">
        <f t="shared" si="125"/>
        <v>-1.5678415654839194E-2</v>
      </c>
      <c r="AF126" s="71">
        <v>164193351.90000001</v>
      </c>
      <c r="AG126" s="71">
        <v>1.686404</v>
      </c>
      <c r="AH126" s="26">
        <f t="shared" si="126"/>
        <v>9.7913117090092615E-3</v>
      </c>
      <c r="AI126" s="26">
        <f t="shared" si="127"/>
        <v>9.8227544910180157E-3</v>
      </c>
      <c r="AJ126" s="27">
        <f t="shared" si="54"/>
        <v>-2.2991053796256973E-3</v>
      </c>
      <c r="AK126" s="27">
        <f t="shared" si="55"/>
        <v>-2.3892429155381372E-3</v>
      </c>
      <c r="AL126" s="28">
        <f t="shared" si="56"/>
        <v>-1.8787937041957737E-2</v>
      </c>
      <c r="AM126" s="28">
        <f t="shared" si="57"/>
        <v>-1.9418537039190591E-2</v>
      </c>
      <c r="AN126" s="29">
        <f t="shared" si="58"/>
        <v>1.1827067710108509E-2</v>
      </c>
      <c r="AO126" s="87">
        <f t="shared" si="59"/>
        <v>7.1895923286234859E-3</v>
      </c>
      <c r="AP126" s="33"/>
      <c r="AQ126" s="56">
        <v>82672021.189999998</v>
      </c>
      <c r="AR126" s="50">
        <v>18.53</v>
      </c>
      <c r="AS126" s="32" t="e">
        <f>(#REF!/AQ126)-1</f>
        <v>#REF!</v>
      </c>
      <c r="AT126" s="32" t="e">
        <f>(#REF!/AR126)-1</f>
        <v>#REF!</v>
      </c>
    </row>
    <row r="127" spans="1:46">
      <c r="A127" s="232" t="s">
        <v>234</v>
      </c>
      <c r="B127" s="71">
        <v>626461595.34000003</v>
      </c>
      <c r="C127" s="71">
        <v>1.1818</v>
      </c>
      <c r="D127" s="71">
        <v>653474984.90999997</v>
      </c>
      <c r="E127" s="71">
        <v>1.1735</v>
      </c>
      <c r="F127" s="26">
        <f t="shared" si="112"/>
        <v>4.3120583561613114E-2</v>
      </c>
      <c r="G127" s="26">
        <f t="shared" si="113"/>
        <v>-7.0231849720764714E-3</v>
      </c>
      <c r="H127" s="71">
        <v>651863132.50999999</v>
      </c>
      <c r="I127" s="71">
        <v>1.1706000000000001</v>
      </c>
      <c r="J127" s="26">
        <f t="shared" si="114"/>
        <v>-2.4665862308745744E-3</v>
      </c>
      <c r="K127" s="26">
        <f t="shared" si="115"/>
        <v>-2.4712398806986816E-3</v>
      </c>
      <c r="L127" s="71">
        <v>648108496.69000006</v>
      </c>
      <c r="M127" s="71">
        <v>1.1836</v>
      </c>
      <c r="N127" s="26">
        <f t="shared" si="116"/>
        <v>-5.7598530009554342E-3</v>
      </c>
      <c r="O127" s="26">
        <f t="shared" si="117"/>
        <v>1.1105416025969502E-2</v>
      </c>
      <c r="P127" s="71">
        <v>657992641.09000003</v>
      </c>
      <c r="Q127" s="71">
        <v>1.1853</v>
      </c>
      <c r="R127" s="26">
        <f t="shared" si="118"/>
        <v>1.5250755776972493E-2</v>
      </c>
      <c r="S127" s="26">
        <f t="shared" si="119"/>
        <v>1.4362960459615029E-3</v>
      </c>
      <c r="T127" s="71">
        <v>655550080.03999996</v>
      </c>
      <c r="U127" s="71">
        <v>1.1809000000000001</v>
      </c>
      <c r="V127" s="26">
        <f t="shared" si="120"/>
        <v>-3.7121403758465115E-3</v>
      </c>
      <c r="W127" s="26">
        <f t="shared" si="121"/>
        <v>-3.7121403864000331E-3</v>
      </c>
      <c r="X127" s="71">
        <v>643689155.28999996</v>
      </c>
      <c r="Y127" s="71">
        <v>1.1805000000000001</v>
      </c>
      <c r="Z127" s="26">
        <f t="shared" si="122"/>
        <v>-1.8093087181495389E-2</v>
      </c>
      <c r="AA127" s="26">
        <f t="shared" si="123"/>
        <v>-3.3872470149881947E-4</v>
      </c>
      <c r="AB127" s="71">
        <v>635761539.29999995</v>
      </c>
      <c r="AC127" s="71">
        <v>1.1653</v>
      </c>
      <c r="AD127" s="26">
        <f t="shared" si="124"/>
        <v>-1.2315907336404319E-2</v>
      </c>
      <c r="AE127" s="26">
        <f t="shared" si="125"/>
        <v>-1.287590004235502E-2</v>
      </c>
      <c r="AF127" s="71">
        <v>650997521.79999995</v>
      </c>
      <c r="AG127" s="71">
        <v>1.1740999999999999</v>
      </c>
      <c r="AH127" s="26">
        <f t="shared" si="126"/>
        <v>2.3964932695953036E-2</v>
      </c>
      <c r="AI127" s="26">
        <f t="shared" si="127"/>
        <v>7.5517034240109148E-3</v>
      </c>
      <c r="AJ127" s="27">
        <f t="shared" si="54"/>
        <v>4.998587238620302E-3</v>
      </c>
      <c r="AK127" s="27">
        <f t="shared" si="55"/>
        <v>-7.9097181088588829E-4</v>
      </c>
      <c r="AL127" s="28">
        <f t="shared" si="56"/>
        <v>-3.7912133856833458E-3</v>
      </c>
      <c r="AM127" s="28">
        <f t="shared" si="57"/>
        <v>5.1129100979968806E-4</v>
      </c>
      <c r="AN127" s="29">
        <f t="shared" si="58"/>
        <v>2.0696730591364742E-2</v>
      </c>
      <c r="AO127" s="87">
        <f t="shared" si="59"/>
        <v>7.6767926810356376E-3</v>
      </c>
      <c r="AP127" s="33"/>
      <c r="AQ127" s="56">
        <v>541500000</v>
      </c>
      <c r="AR127" s="50">
        <v>3610</v>
      </c>
      <c r="AS127" s="32" t="e">
        <f>(#REF!/AQ127)-1</f>
        <v>#REF!</v>
      </c>
      <c r="AT127" s="32" t="e">
        <f>(#REF!/AR127)-1</f>
        <v>#REF!</v>
      </c>
    </row>
    <row r="128" spans="1:46">
      <c r="A128" s="232" t="s">
        <v>120</v>
      </c>
      <c r="B128" s="71">
        <v>131218665.90000001</v>
      </c>
      <c r="C128" s="71">
        <v>1.2657</v>
      </c>
      <c r="D128" s="71">
        <v>130264996.70999999</v>
      </c>
      <c r="E128" s="71">
        <v>1.2650999999999999</v>
      </c>
      <c r="F128" s="26">
        <f t="shared" si="112"/>
        <v>-7.2677860535999587E-3</v>
      </c>
      <c r="G128" s="26">
        <f t="shared" si="113"/>
        <v>-4.7404598246042186E-4</v>
      </c>
      <c r="H128" s="71">
        <v>130722946.18000001</v>
      </c>
      <c r="I128" s="71">
        <v>1.2535000000000001</v>
      </c>
      <c r="J128" s="26">
        <f t="shared" si="114"/>
        <v>3.5155220632255889E-3</v>
      </c>
      <c r="K128" s="26">
        <f t="shared" si="115"/>
        <v>-9.1692356335466244E-3</v>
      </c>
      <c r="L128" s="71">
        <v>130864182.87</v>
      </c>
      <c r="M128" s="71">
        <v>1.2532000000000001</v>
      </c>
      <c r="N128" s="26">
        <f t="shared" si="116"/>
        <v>1.0804276841000862E-3</v>
      </c>
      <c r="O128" s="26">
        <f t="shared" si="117"/>
        <v>-2.3932987634620419E-4</v>
      </c>
      <c r="P128" s="71">
        <v>130759931.43000001</v>
      </c>
      <c r="Q128" s="71">
        <v>1.2518</v>
      </c>
      <c r="R128" s="26">
        <f t="shared" si="118"/>
        <v>-7.966384515124403E-4</v>
      </c>
      <c r="S128" s="26">
        <f t="shared" si="119"/>
        <v>-1.117140121289553E-3</v>
      </c>
      <c r="T128" s="71">
        <v>130226360.11</v>
      </c>
      <c r="U128" s="71">
        <v>1.2461</v>
      </c>
      <c r="V128" s="26">
        <f t="shared" si="120"/>
        <v>-4.0805414484761E-3</v>
      </c>
      <c r="W128" s="26">
        <f t="shared" si="121"/>
        <v>-4.5534430420195223E-3</v>
      </c>
      <c r="X128" s="71">
        <v>127498887.8</v>
      </c>
      <c r="Y128" s="71">
        <v>1.2423</v>
      </c>
      <c r="Z128" s="26">
        <f t="shared" si="122"/>
        <v>-2.0944087723070451E-2</v>
      </c>
      <c r="AA128" s="26">
        <f t="shared" si="123"/>
        <v>-3.0495144851938254E-3</v>
      </c>
      <c r="AB128" s="71">
        <v>125227545.2</v>
      </c>
      <c r="AC128" s="71">
        <v>1.226</v>
      </c>
      <c r="AD128" s="26">
        <f t="shared" si="124"/>
        <v>-1.7814607163969268E-2</v>
      </c>
      <c r="AE128" s="26">
        <f t="shared" si="125"/>
        <v>-1.3120824277549691E-2</v>
      </c>
      <c r="AF128" s="71">
        <v>125389295.81999999</v>
      </c>
      <c r="AG128" s="71">
        <v>1.2269000000000001</v>
      </c>
      <c r="AH128" s="26">
        <f t="shared" si="126"/>
        <v>1.2916536832344604E-3</v>
      </c>
      <c r="AI128" s="26">
        <f t="shared" si="127"/>
        <v>7.3409461663957829E-4</v>
      </c>
      <c r="AJ128" s="27">
        <f t="shared" si="54"/>
        <v>-5.6270071762585111E-3</v>
      </c>
      <c r="AK128" s="27">
        <f t="shared" si="55"/>
        <v>-3.8736798502207823E-3</v>
      </c>
      <c r="AL128" s="28">
        <f t="shared" si="56"/>
        <v>-3.7429094638941562E-2</v>
      </c>
      <c r="AM128" s="28">
        <f t="shared" si="57"/>
        <v>-3.0195241482886565E-2</v>
      </c>
      <c r="AN128" s="29">
        <f t="shared" si="58"/>
        <v>9.1652302201306116E-3</v>
      </c>
      <c r="AO128" s="87">
        <f t="shared" si="59"/>
        <v>4.9032063072775188E-3</v>
      </c>
      <c r="AP128" s="33"/>
      <c r="AQ128" s="56">
        <v>551092000</v>
      </c>
      <c r="AR128" s="50">
        <v>8.86</v>
      </c>
      <c r="AS128" s="32" t="e">
        <f>(#REF!/AQ128)-1</f>
        <v>#REF!</v>
      </c>
      <c r="AT128" s="32" t="e">
        <f>(#REF!/AR128)-1</f>
        <v>#REF!</v>
      </c>
    </row>
    <row r="129" spans="1:46">
      <c r="A129" s="232" t="s">
        <v>122</v>
      </c>
      <c r="B129" s="71">
        <v>225928136.49456099</v>
      </c>
      <c r="C129" s="71">
        <v>149.73573904924569</v>
      </c>
      <c r="D129" s="71">
        <v>224276160.28</v>
      </c>
      <c r="E129" s="71">
        <v>148.71</v>
      </c>
      <c r="F129" s="26">
        <f t="shared" si="112"/>
        <v>-7.3119543240279649E-3</v>
      </c>
      <c r="G129" s="26">
        <f t="shared" si="113"/>
        <v>-6.8503288243586067E-3</v>
      </c>
      <c r="H129" s="71">
        <v>225333179.90924203</v>
      </c>
      <c r="I129" s="71">
        <v>149.44394716736682</v>
      </c>
      <c r="J129" s="26">
        <f t="shared" si="114"/>
        <v>4.7130271354850432E-3</v>
      </c>
      <c r="K129" s="26">
        <f t="shared" si="115"/>
        <v>4.935425777464913E-3</v>
      </c>
      <c r="L129" s="71">
        <v>227288695.75472361</v>
      </c>
      <c r="M129" s="71">
        <v>150.77014481897544</v>
      </c>
      <c r="N129" s="26">
        <f t="shared" si="116"/>
        <v>8.6783306669226522E-3</v>
      </c>
      <c r="O129" s="26">
        <f t="shared" si="117"/>
        <v>8.8742145583412257E-3</v>
      </c>
      <c r="P129" s="71">
        <v>225816569.89397001</v>
      </c>
      <c r="Q129" s="71">
        <v>149.85724190678962</v>
      </c>
      <c r="R129" s="26">
        <f t="shared" si="118"/>
        <v>-6.4768987118577429E-3</v>
      </c>
      <c r="S129" s="26">
        <f t="shared" si="119"/>
        <v>-6.0549315866341123E-3</v>
      </c>
      <c r="T129" s="71">
        <v>226556161.82224751</v>
      </c>
      <c r="U129" s="71">
        <v>150.38911533671055</v>
      </c>
      <c r="V129" s="26">
        <f t="shared" si="120"/>
        <v>3.2751889226940289E-3</v>
      </c>
      <c r="W129" s="26">
        <f t="shared" si="121"/>
        <v>3.5492007136481494E-3</v>
      </c>
      <c r="X129" s="71">
        <v>227200589.55288321</v>
      </c>
      <c r="Y129" s="71">
        <v>150.85899326577399</v>
      </c>
      <c r="Z129" s="26">
        <f t="shared" si="122"/>
        <v>2.8444502477990899E-3</v>
      </c>
      <c r="AA129" s="26">
        <f t="shared" si="123"/>
        <v>3.1244144764826899E-3</v>
      </c>
      <c r="AB129" s="71">
        <v>225610695.14540854</v>
      </c>
      <c r="AC129" s="71">
        <v>149.8691388379292</v>
      </c>
      <c r="AD129" s="26">
        <f t="shared" si="124"/>
        <v>-6.9977565225666062E-3</v>
      </c>
      <c r="AE129" s="26">
        <f t="shared" si="125"/>
        <v>-6.5614545504816286E-3</v>
      </c>
      <c r="AF129" s="71">
        <v>226498459.13</v>
      </c>
      <c r="AG129" s="71">
        <v>150.5</v>
      </c>
      <c r="AH129" s="26">
        <f t="shared" si="126"/>
        <v>3.9349374993915102E-3</v>
      </c>
      <c r="AI129" s="26">
        <f t="shared" si="127"/>
        <v>4.2094134053377308E-3</v>
      </c>
      <c r="AJ129" s="27">
        <f t="shared" si="54"/>
        <v>3.3241561423000136E-4</v>
      </c>
      <c r="AK129" s="27">
        <f t="shared" si="55"/>
        <v>6.5324424622504511E-4</v>
      </c>
      <c r="AL129" s="28">
        <f t="shared" si="56"/>
        <v>9.9087609098779863E-3</v>
      </c>
      <c r="AM129" s="28">
        <f t="shared" si="57"/>
        <v>1.2036850245444099E-2</v>
      </c>
      <c r="AN129" s="29">
        <f t="shared" si="58"/>
        <v>6.271557438658119E-3</v>
      </c>
      <c r="AO129" s="87">
        <f t="shared" si="59"/>
        <v>6.1692338879877776E-3</v>
      </c>
      <c r="AP129" s="33"/>
      <c r="AQ129" s="31">
        <v>913647681</v>
      </c>
      <c r="AR129" s="35">
        <v>81</v>
      </c>
      <c r="AS129" s="32" t="e">
        <f>(#REF!/AQ129)-1</f>
        <v>#REF!</v>
      </c>
      <c r="AT129" s="32" t="e">
        <f>(#REF!/AR129)-1</f>
        <v>#REF!</v>
      </c>
    </row>
    <row r="130" spans="1:46">
      <c r="A130" s="232" t="s">
        <v>128</v>
      </c>
      <c r="B130" s="71">
        <v>166034011.74000001</v>
      </c>
      <c r="C130" s="71">
        <v>3.8123</v>
      </c>
      <c r="D130" s="71">
        <v>162978051.75</v>
      </c>
      <c r="E130" s="71">
        <v>3.7412999999999998</v>
      </c>
      <c r="F130" s="26">
        <f t="shared" si="112"/>
        <v>-1.8405626401327171E-2</v>
      </c>
      <c r="G130" s="26">
        <f t="shared" si="113"/>
        <v>-1.8623927812606609E-2</v>
      </c>
      <c r="H130" s="71">
        <v>164125052.66</v>
      </c>
      <c r="I130" s="71">
        <v>3.6999</v>
      </c>
      <c r="J130" s="26">
        <f t="shared" si="114"/>
        <v>7.0377630465201365E-3</v>
      </c>
      <c r="K130" s="26">
        <f t="shared" si="115"/>
        <v>-1.1065672359874879E-2</v>
      </c>
      <c r="L130" s="71">
        <v>164164246.91</v>
      </c>
      <c r="M130" s="71">
        <v>3.7618999999999998</v>
      </c>
      <c r="N130" s="26">
        <f t="shared" si="116"/>
        <v>2.3880723487836107E-4</v>
      </c>
      <c r="O130" s="26">
        <f t="shared" si="117"/>
        <v>1.6757209654314938E-2</v>
      </c>
      <c r="P130" s="71">
        <v>164313419.28999999</v>
      </c>
      <c r="Q130" s="71">
        <v>3.7719999999999998</v>
      </c>
      <c r="R130" s="26">
        <f t="shared" si="118"/>
        <v>9.0867763723106055E-4</v>
      </c>
      <c r="S130" s="26">
        <f t="shared" si="119"/>
        <v>2.6848135250804109E-3</v>
      </c>
      <c r="T130" s="71">
        <v>166241594.91</v>
      </c>
      <c r="U130" s="71">
        <v>3.8166000000000002</v>
      </c>
      <c r="V130" s="26">
        <f t="shared" si="120"/>
        <v>1.173474222818606E-2</v>
      </c>
      <c r="W130" s="26">
        <f t="shared" si="121"/>
        <v>1.1823966065747725E-2</v>
      </c>
      <c r="X130" s="71">
        <v>165330312.5</v>
      </c>
      <c r="Y130" s="71">
        <v>3.7953000000000001</v>
      </c>
      <c r="Z130" s="26">
        <f t="shared" si="122"/>
        <v>-5.4816750915638607E-3</v>
      </c>
      <c r="AA130" s="26">
        <f t="shared" si="123"/>
        <v>-5.5808835088822766E-3</v>
      </c>
      <c r="AB130" s="71">
        <v>159347886.09999999</v>
      </c>
      <c r="AC130" s="71">
        <v>3.6579000000000002</v>
      </c>
      <c r="AD130" s="26">
        <f t="shared" si="124"/>
        <v>-3.6184691781792927E-2</v>
      </c>
      <c r="AE130" s="26">
        <f t="shared" si="125"/>
        <v>-3.6202671725555281E-2</v>
      </c>
      <c r="AF130" s="71">
        <v>162053983.47999999</v>
      </c>
      <c r="AG130" s="71">
        <v>3.7204000000000002</v>
      </c>
      <c r="AH130" s="26">
        <f t="shared" si="126"/>
        <v>1.6982323683301093E-2</v>
      </c>
      <c r="AI130" s="26">
        <f t="shared" si="127"/>
        <v>1.7086306350638344E-2</v>
      </c>
      <c r="AJ130" s="27">
        <f t="shared" si="54"/>
        <v>-2.8962099305709058E-3</v>
      </c>
      <c r="AK130" s="27">
        <f t="shared" si="55"/>
        <v>-2.8901074763922033E-3</v>
      </c>
      <c r="AL130" s="28">
        <f t="shared" si="56"/>
        <v>-5.6698939524536971E-3</v>
      </c>
      <c r="AM130" s="28">
        <f t="shared" si="57"/>
        <v>-5.5862935343329052E-3</v>
      </c>
      <c r="AN130" s="29">
        <f t="shared" si="58"/>
        <v>1.7269129493205651E-2</v>
      </c>
      <c r="AO130" s="87">
        <f t="shared" si="59"/>
        <v>1.8761731797340902E-2</v>
      </c>
      <c r="AP130" s="33"/>
      <c r="AQ130" s="64">
        <f>SUM(AQ123:AQ129)</f>
        <v>4180911788.79</v>
      </c>
      <c r="AR130" s="65"/>
      <c r="AS130" s="32" t="e">
        <f>(#REF!/AQ130)-1</f>
        <v>#REF!</v>
      </c>
      <c r="AT130" s="32" t="e">
        <f>(#REF!/AR130)-1</f>
        <v>#REF!</v>
      </c>
    </row>
    <row r="131" spans="1:46">
      <c r="A131" s="232" t="s">
        <v>170</v>
      </c>
      <c r="B131" s="71">
        <v>355214086.61000001</v>
      </c>
      <c r="C131" s="71">
        <v>136.52000000000001</v>
      </c>
      <c r="D131" s="71">
        <v>349272488.49000001</v>
      </c>
      <c r="E131" s="71">
        <v>134.77000000000001</v>
      </c>
      <c r="F131" s="26">
        <f t="shared" si="112"/>
        <v>-1.67268088287373E-2</v>
      </c>
      <c r="G131" s="26">
        <f t="shared" si="113"/>
        <v>-1.2818634632288309E-2</v>
      </c>
      <c r="H131" s="71">
        <v>358223292.13</v>
      </c>
      <c r="I131" s="71">
        <v>136.72</v>
      </c>
      <c r="J131" s="26">
        <f t="shared" si="114"/>
        <v>2.562699306405937E-2</v>
      </c>
      <c r="K131" s="26">
        <f t="shared" si="115"/>
        <v>1.4469095496030189E-2</v>
      </c>
      <c r="L131" s="71">
        <v>359091416.5</v>
      </c>
      <c r="M131" s="71">
        <v>136.79</v>
      </c>
      <c r="N131" s="26">
        <f t="shared" si="116"/>
        <v>2.4234168717453485E-3</v>
      </c>
      <c r="O131" s="26">
        <f t="shared" si="117"/>
        <v>5.1199531889989163E-4</v>
      </c>
      <c r="P131" s="71">
        <v>359719949.00999999</v>
      </c>
      <c r="Q131" s="71">
        <v>136.81</v>
      </c>
      <c r="R131" s="26">
        <f t="shared" si="118"/>
        <v>1.7503412254355304E-3</v>
      </c>
      <c r="S131" s="26">
        <f t="shared" si="119"/>
        <v>1.4620951823971222E-4</v>
      </c>
      <c r="T131" s="71">
        <v>359671823.85000002</v>
      </c>
      <c r="U131" s="71">
        <v>136.74</v>
      </c>
      <c r="V131" s="26">
        <f t="shared" si="120"/>
        <v>-1.3378507400663722E-4</v>
      </c>
      <c r="W131" s="26">
        <f t="shared" si="121"/>
        <v>-5.1165850449523553E-4</v>
      </c>
      <c r="X131" s="71">
        <v>356566370.68000001</v>
      </c>
      <c r="Y131" s="71">
        <v>135.88999999999999</v>
      </c>
      <c r="Z131" s="26">
        <f t="shared" si="122"/>
        <v>-8.6341296817710571E-3</v>
      </c>
      <c r="AA131" s="26">
        <f t="shared" si="123"/>
        <v>-6.2161766856810201E-3</v>
      </c>
      <c r="AB131" s="71">
        <v>347304048.69999999</v>
      </c>
      <c r="AC131" s="71">
        <v>132.41</v>
      </c>
      <c r="AD131" s="26">
        <f t="shared" si="124"/>
        <v>-2.5976431715464487E-2</v>
      </c>
      <c r="AE131" s="26">
        <f t="shared" si="125"/>
        <v>-2.5608948414158436E-2</v>
      </c>
      <c r="AF131" s="71">
        <v>355180896.66000003</v>
      </c>
      <c r="AG131" s="71">
        <v>135.31</v>
      </c>
      <c r="AH131" s="26">
        <f t="shared" si="126"/>
        <v>2.2679977355530432E-2</v>
      </c>
      <c r="AI131" s="26">
        <f t="shared" si="127"/>
        <v>2.1901669058228275E-2</v>
      </c>
      <c r="AJ131" s="27">
        <f t="shared" si="54"/>
        <v>1.2619665209889991E-4</v>
      </c>
      <c r="AK131" s="27">
        <f t="shared" si="55"/>
        <v>-1.0158061056531166E-3</v>
      </c>
      <c r="AL131" s="28">
        <f t="shared" si="56"/>
        <v>1.6916328553513254E-2</v>
      </c>
      <c r="AM131" s="28">
        <f t="shared" si="57"/>
        <v>4.0068264450544783E-3</v>
      </c>
      <c r="AN131" s="29">
        <f t="shared" si="58"/>
        <v>1.7764573966189048E-2</v>
      </c>
      <c r="AO131" s="87">
        <f t="shared" si="59"/>
        <v>1.4832901324001184E-2</v>
      </c>
      <c r="AP131" s="33"/>
      <c r="AQ131" s="88"/>
      <c r="AR131" s="89"/>
      <c r="AS131" s="32"/>
      <c r="AT131" s="32"/>
    </row>
    <row r="132" spans="1:46" s="101" customFormat="1">
      <c r="A132" s="232" t="s">
        <v>143</v>
      </c>
      <c r="B132" s="80">
        <v>153205439.97999999</v>
      </c>
      <c r="C132" s="71">
        <v>145.00782100000001</v>
      </c>
      <c r="D132" s="80">
        <v>150984384.22</v>
      </c>
      <c r="E132" s="71">
        <v>143.06051400000001</v>
      </c>
      <c r="F132" s="26">
        <f t="shared" si="112"/>
        <v>-1.4497238220065394E-2</v>
      </c>
      <c r="G132" s="26">
        <f t="shared" si="113"/>
        <v>-1.3428979116926355E-2</v>
      </c>
      <c r="H132" s="80">
        <v>152090797.11000001</v>
      </c>
      <c r="I132" s="71">
        <v>143.59401700000001</v>
      </c>
      <c r="J132" s="26">
        <f t="shared" si="114"/>
        <v>7.3279955123561422E-3</v>
      </c>
      <c r="K132" s="26">
        <f t="shared" si="115"/>
        <v>3.7292121011112543E-3</v>
      </c>
      <c r="L132" s="80">
        <v>152238819.78999999</v>
      </c>
      <c r="M132" s="71">
        <v>143.814401</v>
      </c>
      <c r="N132" s="26">
        <f t="shared" si="116"/>
        <v>9.7325204951697122E-4</v>
      </c>
      <c r="O132" s="26">
        <f t="shared" si="117"/>
        <v>1.5347714661398161E-3</v>
      </c>
      <c r="P132" s="80">
        <v>152257372.09999999</v>
      </c>
      <c r="Q132" s="71">
        <v>143.93454399999999</v>
      </c>
      <c r="R132" s="26">
        <f t="shared" si="118"/>
        <v>1.2186320168268289E-4</v>
      </c>
      <c r="S132" s="26">
        <f t="shared" si="119"/>
        <v>8.3540312489278846E-4</v>
      </c>
      <c r="T132" s="80">
        <v>152137666.18000001</v>
      </c>
      <c r="U132" s="71">
        <v>143.987661</v>
      </c>
      <c r="V132" s="26">
        <f t="shared" si="120"/>
        <v>-7.8620771098929861E-4</v>
      </c>
      <c r="W132" s="26">
        <f t="shared" si="121"/>
        <v>3.6903580283003165E-4</v>
      </c>
      <c r="X132" s="80">
        <v>151842019.19</v>
      </c>
      <c r="Y132" s="71">
        <v>141.402052</v>
      </c>
      <c r="Z132" s="26">
        <f t="shared" si="122"/>
        <v>-1.9432859555648635E-3</v>
      </c>
      <c r="AA132" s="26">
        <f t="shared" si="123"/>
        <v>-1.7957156759425413E-2</v>
      </c>
      <c r="AB132" s="80">
        <v>148566112.66</v>
      </c>
      <c r="AC132" s="71">
        <v>138.44958</v>
      </c>
      <c r="AD132" s="26">
        <f t="shared" si="124"/>
        <v>-2.157443998357831E-2</v>
      </c>
      <c r="AE132" s="26">
        <f t="shared" si="125"/>
        <v>-2.0879979874690931E-2</v>
      </c>
      <c r="AF132" s="80">
        <v>152007424.25999999</v>
      </c>
      <c r="AG132" s="71">
        <v>141.604004</v>
      </c>
      <c r="AH132" s="26">
        <f t="shared" si="126"/>
        <v>2.3163503024916491E-2</v>
      </c>
      <c r="AI132" s="26">
        <f t="shared" si="127"/>
        <v>2.2783918882238616E-2</v>
      </c>
      <c r="AJ132" s="27">
        <f t="shared" si="54"/>
        <v>-9.0181976021569714E-4</v>
      </c>
      <c r="AK132" s="27">
        <f t="shared" si="55"/>
        <v>-2.8767217967287737E-3</v>
      </c>
      <c r="AL132" s="28">
        <f t="shared" si="56"/>
        <v>6.7758003272001665E-3</v>
      </c>
      <c r="AM132" s="28">
        <f t="shared" si="57"/>
        <v>-1.0181076240226626E-2</v>
      </c>
      <c r="AN132" s="29">
        <f t="shared" si="58"/>
        <v>1.3441535250596395E-2</v>
      </c>
      <c r="AO132" s="87">
        <f t="shared" si="59"/>
        <v>1.4186361075707071E-2</v>
      </c>
      <c r="AP132" s="33"/>
      <c r="AQ132" s="88"/>
      <c r="AR132" s="89"/>
      <c r="AS132" s="32"/>
      <c r="AT132" s="32"/>
    </row>
    <row r="133" spans="1:46" s="130" customFormat="1">
      <c r="A133" s="232" t="s">
        <v>157</v>
      </c>
      <c r="B133" s="80">
        <v>1035975129.54</v>
      </c>
      <c r="C133" s="71">
        <v>2.4245000000000001</v>
      </c>
      <c r="D133" s="80">
        <v>1040794851.59</v>
      </c>
      <c r="E133" s="71">
        <v>2.4352</v>
      </c>
      <c r="F133" s="26">
        <f t="shared" si="112"/>
        <v>4.6523530464868922E-3</v>
      </c>
      <c r="G133" s="26">
        <f t="shared" si="113"/>
        <v>4.4132810888842773E-3</v>
      </c>
      <c r="H133" s="80">
        <v>1054380476.92</v>
      </c>
      <c r="I133" s="71">
        <v>2.4434</v>
      </c>
      <c r="J133" s="26">
        <f t="shared" si="114"/>
        <v>1.3053125031552043E-2</v>
      </c>
      <c r="K133" s="26">
        <f t="shared" si="115"/>
        <v>3.3672798948751583E-3</v>
      </c>
      <c r="L133" s="80">
        <v>1056049993.55</v>
      </c>
      <c r="M133" s="71">
        <v>2.4474999999999998</v>
      </c>
      <c r="N133" s="26">
        <f t="shared" si="116"/>
        <v>1.5834100370265753E-3</v>
      </c>
      <c r="O133" s="26">
        <f t="shared" si="117"/>
        <v>1.6779896865023207E-3</v>
      </c>
      <c r="P133" s="80">
        <v>1050829575.4299999</v>
      </c>
      <c r="Q133" s="71">
        <v>2.4365000000000001</v>
      </c>
      <c r="R133" s="26">
        <f t="shared" si="118"/>
        <v>-4.943343735509277E-3</v>
      </c>
      <c r="S133" s="26">
        <f t="shared" si="119"/>
        <v>-4.4943820224717787E-3</v>
      </c>
      <c r="T133" s="80">
        <v>1050310553.65</v>
      </c>
      <c r="U133" s="71">
        <v>2.4361999999999999</v>
      </c>
      <c r="V133" s="26">
        <f t="shared" si="120"/>
        <v>-4.9391622784083469E-4</v>
      </c>
      <c r="W133" s="26">
        <f t="shared" si="121"/>
        <v>-1.2312743689726617E-4</v>
      </c>
      <c r="X133" s="80">
        <v>1059972747.5700001</v>
      </c>
      <c r="Y133" s="71">
        <v>2.4588999999999999</v>
      </c>
      <c r="Z133" s="26">
        <f t="shared" si="122"/>
        <v>9.1993685928627306E-3</v>
      </c>
      <c r="AA133" s="26">
        <f t="shared" si="123"/>
        <v>9.3177900008209278E-3</v>
      </c>
      <c r="AB133" s="80">
        <v>1027359800.15</v>
      </c>
      <c r="AC133" s="71">
        <v>2.3824000000000001</v>
      </c>
      <c r="AD133" s="26">
        <f t="shared" si="124"/>
        <v>-3.0767722561514568E-2</v>
      </c>
      <c r="AE133" s="26">
        <f t="shared" si="125"/>
        <v>-3.1111472609703442E-2</v>
      </c>
      <c r="AF133" s="80">
        <v>1041717870.55</v>
      </c>
      <c r="AG133" s="71">
        <v>2.4157999999999999</v>
      </c>
      <c r="AH133" s="26">
        <f t="shared" si="126"/>
        <v>1.3975698093212934E-2</v>
      </c>
      <c r="AI133" s="26">
        <f t="shared" si="127"/>
        <v>1.4019476158495581E-2</v>
      </c>
      <c r="AJ133" s="27">
        <f t="shared" si="54"/>
        <v>7.8237153453456138E-4</v>
      </c>
      <c r="AK133" s="27">
        <f t="shared" si="55"/>
        <v>-3.6664565493677807E-4</v>
      </c>
      <c r="AL133" s="28">
        <f t="shared" si="56"/>
        <v>8.8684043602814009E-4</v>
      </c>
      <c r="AM133" s="28">
        <f t="shared" si="57"/>
        <v>-7.9664914586071306E-3</v>
      </c>
      <c r="AN133" s="29">
        <f t="shared" si="58"/>
        <v>1.4347327672573153E-2</v>
      </c>
      <c r="AO133" s="87">
        <f t="shared" si="59"/>
        <v>1.3648972338550707E-2</v>
      </c>
      <c r="AP133" s="33"/>
      <c r="AQ133" s="88"/>
      <c r="AR133" s="89"/>
      <c r="AS133" s="32"/>
      <c r="AT133" s="32"/>
    </row>
    <row r="134" spans="1:46" s="130" customFormat="1">
      <c r="A134" s="232" t="s">
        <v>176</v>
      </c>
      <c r="B134" s="80">
        <v>18234515.089000002</v>
      </c>
      <c r="C134" s="71">
        <v>1.1795</v>
      </c>
      <c r="D134" s="80">
        <v>18089484.75</v>
      </c>
      <c r="E134" s="71">
        <v>1.1700999999999999</v>
      </c>
      <c r="F134" s="26">
        <f t="shared" si="112"/>
        <v>-7.9536164406966495E-3</v>
      </c>
      <c r="G134" s="26">
        <f t="shared" si="113"/>
        <v>-7.9694785926240561E-3</v>
      </c>
      <c r="H134" s="80">
        <v>18087969.629999999</v>
      </c>
      <c r="I134" s="71">
        <v>1.17</v>
      </c>
      <c r="J134" s="26">
        <f t="shared" si="114"/>
        <v>-8.3756946145248454E-5</v>
      </c>
      <c r="K134" s="26">
        <f t="shared" si="115"/>
        <v>-8.5462780958883E-5</v>
      </c>
      <c r="L134" s="80">
        <v>18084760.02</v>
      </c>
      <c r="M134" s="71">
        <v>1.1698</v>
      </c>
      <c r="N134" s="26">
        <f t="shared" si="116"/>
        <v>-1.7744445980692441E-4</v>
      </c>
      <c r="O134" s="26">
        <f t="shared" si="117"/>
        <v>-1.7094017094015213E-4</v>
      </c>
      <c r="P134" s="80">
        <v>18057595.399999999</v>
      </c>
      <c r="Q134" s="71">
        <v>1.1679999999999999</v>
      </c>
      <c r="R134" s="26">
        <f t="shared" si="118"/>
        <v>-1.5020724615620884E-3</v>
      </c>
      <c r="S134" s="26">
        <f t="shared" si="119"/>
        <v>-1.5387245683022943E-3</v>
      </c>
      <c r="T134" s="80">
        <v>18062849.66</v>
      </c>
      <c r="U134" s="71">
        <v>1.1684000000000001</v>
      </c>
      <c r="V134" s="26">
        <f t="shared" si="120"/>
        <v>2.9097229634470818E-4</v>
      </c>
      <c r="W134" s="26">
        <f t="shared" si="121"/>
        <v>3.4246575342480992E-4</v>
      </c>
      <c r="X134" s="80">
        <v>17952359.210000001</v>
      </c>
      <c r="Y134" s="71">
        <v>1.1612</v>
      </c>
      <c r="Z134" s="26">
        <f t="shared" si="122"/>
        <v>-6.1169999241414965E-3</v>
      </c>
      <c r="AA134" s="26">
        <f t="shared" si="123"/>
        <v>-6.1622731941116862E-3</v>
      </c>
      <c r="AB134" s="80">
        <v>17610583.640000001</v>
      </c>
      <c r="AC134" s="71">
        <v>1.1391</v>
      </c>
      <c r="AD134" s="26">
        <f t="shared" si="124"/>
        <v>-1.9037919529240541E-2</v>
      </c>
      <c r="AE134" s="26">
        <f t="shared" si="125"/>
        <v>-1.903203582500862E-2</v>
      </c>
      <c r="AF134" s="80">
        <v>18018659.32</v>
      </c>
      <c r="AG134" s="71">
        <v>1.1625000000000001</v>
      </c>
      <c r="AH134" s="26">
        <f t="shared" si="126"/>
        <v>2.3172183747113998E-2</v>
      </c>
      <c r="AI134" s="26">
        <f t="shared" si="127"/>
        <v>2.0542533579141504E-2</v>
      </c>
      <c r="AJ134" s="27">
        <f t="shared" ref="AJ134:AJ162" si="128">AVERAGE(F134,J134,N134,R134,V134,Z134,AD134,AH134)</f>
        <v>-1.4260817147667801E-3</v>
      </c>
      <c r="AK134" s="27">
        <f t="shared" ref="AK134:AK162" si="129">AVERAGE(G134,K134,O134,S134,W134,AA134,AE134,AI134)</f>
        <v>-1.7592394749224223E-3</v>
      </c>
      <c r="AL134" s="28">
        <f t="shared" ref="AL134:AL162" si="130">((AF134-D134)/D134)</f>
        <v>-3.9152817771661349E-3</v>
      </c>
      <c r="AM134" s="28">
        <f t="shared" ref="AM134:AM162" si="131">((AG134-E134)/E134)</f>
        <v>-6.4951713528756767E-3</v>
      </c>
      <c r="AN134" s="29">
        <f t="shared" ref="AN134:AN162" si="132">STDEV(F134,J134,N134,R134,V134,Z134,AD134,AH134)</f>
        <v>1.1869407844366417E-2</v>
      </c>
      <c r="AO134" s="87">
        <f t="shared" ref="AO134:AO162" si="133">STDEV(G134,K134,O134,S134,W134,AA134,AE134,AI134)</f>
        <v>1.1106384043995738E-2</v>
      </c>
      <c r="AP134" s="33"/>
      <c r="AQ134" s="88"/>
      <c r="AR134" s="89"/>
      <c r="AS134" s="32"/>
      <c r="AT134" s="32"/>
    </row>
    <row r="135" spans="1:46" ht="15.75" customHeight="1" thickBot="1">
      <c r="A135" s="232" t="s">
        <v>235</v>
      </c>
      <c r="B135" s="80">
        <v>207885136.47999999</v>
      </c>
      <c r="C135" s="71">
        <v>1.0723</v>
      </c>
      <c r="D135" s="80">
        <v>205628303.81999999</v>
      </c>
      <c r="E135" s="71">
        <v>1.0597000000000001</v>
      </c>
      <c r="F135" s="26">
        <f t="shared" si="112"/>
        <v>-1.0856152095400624E-2</v>
      </c>
      <c r="G135" s="26">
        <f t="shared" si="113"/>
        <v>-1.1750442973048536E-2</v>
      </c>
      <c r="H135" s="80">
        <v>206162449.58000001</v>
      </c>
      <c r="I135" s="71">
        <v>1.0624</v>
      </c>
      <c r="J135" s="26">
        <f t="shared" si="114"/>
        <v>2.5976276129165239E-3</v>
      </c>
      <c r="K135" s="26">
        <f t="shared" si="115"/>
        <v>2.5478909125223408E-3</v>
      </c>
      <c r="L135" s="80">
        <v>206206494.66</v>
      </c>
      <c r="M135" s="71">
        <v>1.0670999999999999</v>
      </c>
      <c r="N135" s="26">
        <f t="shared" si="116"/>
        <v>2.1364259150836244E-4</v>
      </c>
      <c r="O135" s="26">
        <f t="shared" si="117"/>
        <v>4.4239457831324611E-3</v>
      </c>
      <c r="P135" s="80">
        <v>206508239.94999999</v>
      </c>
      <c r="Q135" s="71">
        <v>1.0685</v>
      </c>
      <c r="R135" s="26">
        <f t="shared" si="118"/>
        <v>1.463316131228161E-3</v>
      </c>
      <c r="S135" s="26">
        <f t="shared" si="119"/>
        <v>1.3119670134008696E-3</v>
      </c>
      <c r="T135" s="80">
        <v>205810111.50999999</v>
      </c>
      <c r="U135" s="71">
        <v>1.0660000000000001</v>
      </c>
      <c r="V135" s="26">
        <f t="shared" si="120"/>
        <v>-3.3806323668684082E-3</v>
      </c>
      <c r="W135" s="26">
        <f t="shared" si="121"/>
        <v>-2.3397285914833381E-3</v>
      </c>
      <c r="X135" s="80">
        <v>205635437.22</v>
      </c>
      <c r="Y135" s="71">
        <v>1.0649999999999999</v>
      </c>
      <c r="Z135" s="26">
        <f t="shared" si="122"/>
        <v>-8.4871578329378877E-4</v>
      </c>
      <c r="AA135" s="26">
        <f t="shared" si="123"/>
        <v>-9.3808630394006743E-4</v>
      </c>
      <c r="AB135" s="80">
        <v>211346607.15000001</v>
      </c>
      <c r="AC135" s="71">
        <v>1.0424</v>
      </c>
      <c r="AD135" s="26">
        <f t="shared" si="124"/>
        <v>2.7773276859327928E-2</v>
      </c>
      <c r="AE135" s="26">
        <f t="shared" si="125"/>
        <v>-2.1220657276995264E-2</v>
      </c>
      <c r="AF135" s="80">
        <v>213256357.53</v>
      </c>
      <c r="AG135" s="71">
        <v>1.05</v>
      </c>
      <c r="AH135" s="26">
        <f t="shared" si="126"/>
        <v>9.0361061658519037E-3</v>
      </c>
      <c r="AI135" s="26">
        <f t="shared" si="127"/>
        <v>7.290867229470502E-3</v>
      </c>
      <c r="AJ135" s="27">
        <f t="shared" si="128"/>
        <v>3.2498086394087571E-3</v>
      </c>
      <c r="AK135" s="27">
        <f t="shared" si="129"/>
        <v>-2.584280525867629E-3</v>
      </c>
      <c r="AL135" s="28">
        <f t="shared" si="130"/>
        <v>3.7096321704220961E-2</v>
      </c>
      <c r="AM135" s="28">
        <f t="shared" si="131"/>
        <v>-9.153534019062038E-3</v>
      </c>
      <c r="AN135" s="29">
        <f t="shared" si="132"/>
        <v>1.1385803887012907E-2</v>
      </c>
      <c r="AO135" s="87">
        <f t="shared" si="133"/>
        <v>9.4283504179923927E-3</v>
      </c>
      <c r="AP135" s="33"/>
      <c r="AQ135" s="67" t="e">
        <f>SUM(AQ119,AQ130)</f>
        <v>#REF!</v>
      </c>
      <c r="AR135" s="68"/>
      <c r="AS135" s="32" t="e">
        <f>(#REF!/AQ135)-1</f>
        <v>#REF!</v>
      </c>
      <c r="AT135" s="32" t="e">
        <f>(#REF!/AR135)-1</f>
        <v>#REF!</v>
      </c>
    </row>
    <row r="136" spans="1:46">
      <c r="A136" s="232" t="s">
        <v>200</v>
      </c>
      <c r="B136" s="71">
        <v>4173801.06</v>
      </c>
      <c r="C136" s="71">
        <v>102.22799999999999</v>
      </c>
      <c r="D136" s="71">
        <v>4173801.06</v>
      </c>
      <c r="E136" s="71">
        <v>102.22799999999999</v>
      </c>
      <c r="F136" s="26">
        <f t="shared" si="112"/>
        <v>0</v>
      </c>
      <c r="G136" s="26">
        <f t="shared" si="113"/>
        <v>0</v>
      </c>
      <c r="H136" s="71">
        <v>4175236.564477223</v>
      </c>
      <c r="I136" s="71">
        <v>102.39700000000001</v>
      </c>
      <c r="J136" s="26">
        <f t="shared" si="114"/>
        <v>3.4393217515329196E-4</v>
      </c>
      <c r="K136" s="26">
        <f t="shared" si="115"/>
        <v>1.6531674296671279E-3</v>
      </c>
      <c r="L136" s="71">
        <v>4172674.5434811008</v>
      </c>
      <c r="M136" s="71">
        <v>102.33073482832155</v>
      </c>
      <c r="N136" s="26">
        <f t="shared" si="116"/>
        <v>-6.1362295442604295E-4</v>
      </c>
      <c r="O136" s="26">
        <f t="shared" si="117"/>
        <v>-6.4713977634552142E-4</v>
      </c>
      <c r="P136" s="71">
        <v>4172674.5434811008</v>
      </c>
      <c r="Q136" s="71">
        <v>102.33073482832155</v>
      </c>
      <c r="R136" s="26">
        <f t="shared" si="118"/>
        <v>0</v>
      </c>
      <c r="S136" s="26">
        <f t="shared" si="119"/>
        <v>0</v>
      </c>
      <c r="T136" s="71">
        <v>4026904.94</v>
      </c>
      <c r="U136" s="71">
        <v>102.538</v>
      </c>
      <c r="V136" s="26">
        <f t="shared" si="120"/>
        <v>-3.4934333354331285E-2</v>
      </c>
      <c r="W136" s="26">
        <f t="shared" si="121"/>
        <v>2.025443988320504E-3</v>
      </c>
      <c r="X136" s="71">
        <v>4026904.94</v>
      </c>
      <c r="Y136" s="71">
        <v>102.538</v>
      </c>
      <c r="Z136" s="26">
        <f t="shared" si="122"/>
        <v>0</v>
      </c>
      <c r="AA136" s="26">
        <f t="shared" si="123"/>
        <v>0</v>
      </c>
      <c r="AB136" s="71">
        <v>4026904.94</v>
      </c>
      <c r="AC136" s="71">
        <v>102.538</v>
      </c>
      <c r="AD136" s="26">
        <f t="shared" si="124"/>
        <v>0</v>
      </c>
      <c r="AE136" s="26">
        <f t="shared" si="125"/>
        <v>0</v>
      </c>
      <c r="AF136" s="71">
        <v>4028539.77</v>
      </c>
      <c r="AG136" s="71">
        <v>102.58199999999999</v>
      </c>
      <c r="AH136" s="26">
        <f t="shared" si="126"/>
        <v>4.0597680460767829E-4</v>
      </c>
      <c r="AI136" s="26">
        <f t="shared" si="127"/>
        <v>4.2910920829348077E-4</v>
      </c>
      <c r="AJ136" s="27">
        <f t="shared" si="128"/>
        <v>-4.3497559161245446E-3</v>
      </c>
      <c r="AK136" s="27">
        <f t="shared" si="129"/>
        <v>4.3257260624194889E-4</v>
      </c>
      <c r="AL136" s="28">
        <f t="shared" si="130"/>
        <v>-3.4803117808398856E-2</v>
      </c>
      <c r="AM136" s="28">
        <f t="shared" si="131"/>
        <v>3.4628477520835701E-3</v>
      </c>
      <c r="AN136" s="29">
        <f t="shared" si="132"/>
        <v>1.2361832240003E-2</v>
      </c>
      <c r="AO136" s="87">
        <f t="shared" si="133"/>
        <v>9.2128466406884101E-4</v>
      </c>
    </row>
    <row r="137" spans="1:46">
      <c r="A137" s="234" t="s">
        <v>47</v>
      </c>
      <c r="B137" s="247">
        <f>SUM(B115:B136)</f>
        <v>31434391641.343563</v>
      </c>
      <c r="C137" s="100"/>
      <c r="D137" s="247">
        <f>SUM(D115:D136)</f>
        <v>31180488381.049999</v>
      </c>
      <c r="E137" s="100"/>
      <c r="F137" s="26">
        <f>((D137-B137)/B137)</f>
        <v>-8.0772442867837087E-3</v>
      </c>
      <c r="G137" s="26"/>
      <c r="H137" s="247">
        <f>SUM(H115:H136)</f>
        <v>31195242304.963715</v>
      </c>
      <c r="I137" s="100"/>
      <c r="J137" s="26">
        <f>((H137-D137)/D137)</f>
        <v>4.7317808924000329E-4</v>
      </c>
      <c r="K137" s="26"/>
      <c r="L137" s="247">
        <f>SUM(L115:L136)</f>
        <v>30966196375.378197</v>
      </c>
      <c r="M137" s="100"/>
      <c r="N137" s="26">
        <f>((L137-H137)/H137)</f>
        <v>-7.3423353262132745E-3</v>
      </c>
      <c r="O137" s="26"/>
      <c r="P137" s="247">
        <f>SUM(P115:P136)</f>
        <v>30912340456.637451</v>
      </c>
      <c r="Q137" s="100"/>
      <c r="R137" s="26">
        <f>((P137-L137)/L137)</f>
        <v>-1.7391841764449764E-3</v>
      </c>
      <c r="S137" s="26"/>
      <c r="T137" s="247">
        <f>SUM(T115:T136)</f>
        <v>30731548032.112244</v>
      </c>
      <c r="U137" s="100"/>
      <c r="V137" s="26">
        <f>((T137-P137)/P137)</f>
        <v>-5.8485518034073038E-3</v>
      </c>
      <c r="W137" s="26"/>
      <c r="X137" s="247">
        <f>SUM(X115:X136)</f>
        <v>30660052006.312881</v>
      </c>
      <c r="Y137" s="100"/>
      <c r="Z137" s="26">
        <f>((X137-T137)/T137)</f>
        <v>-2.3264700406453332E-3</v>
      </c>
      <c r="AA137" s="26"/>
      <c r="AB137" s="247">
        <f>SUM(AB115:AB136)</f>
        <v>30940700501.965412</v>
      </c>
      <c r="AC137" s="100"/>
      <c r="AD137" s="26">
        <f>((AB137-X137)/X137)</f>
        <v>9.153555760268944E-3</v>
      </c>
      <c r="AE137" s="26"/>
      <c r="AF137" s="247">
        <f>SUM(AF115:AF136)</f>
        <v>30472557519.299999</v>
      </c>
      <c r="AG137" s="100"/>
      <c r="AH137" s="26">
        <f>((AF137-AB137)/AB137)</f>
        <v>-1.5130329148031913E-2</v>
      </c>
      <c r="AI137" s="26"/>
      <c r="AJ137" s="27">
        <f t="shared" si="128"/>
        <v>-3.8546726165021947E-3</v>
      </c>
      <c r="AK137" s="27"/>
      <c r="AL137" s="28">
        <f t="shared" si="130"/>
        <v>-2.2704290359359679E-2</v>
      </c>
      <c r="AM137" s="28"/>
      <c r="AN137" s="29">
        <f t="shared" si="132"/>
        <v>7.1300659063541208E-3</v>
      </c>
      <c r="AO137" s="87"/>
    </row>
    <row r="138" spans="1:46" s="134" customFormat="1" ht="8.25" customHeight="1">
      <c r="A138" s="234"/>
      <c r="B138" s="100"/>
      <c r="C138" s="100"/>
      <c r="D138" s="100"/>
      <c r="E138" s="100"/>
      <c r="F138" s="26"/>
      <c r="G138" s="26"/>
      <c r="H138" s="100"/>
      <c r="I138" s="100"/>
      <c r="J138" s="26"/>
      <c r="K138" s="26"/>
      <c r="L138" s="100"/>
      <c r="M138" s="100"/>
      <c r="N138" s="26"/>
      <c r="O138" s="26"/>
      <c r="P138" s="100"/>
      <c r="Q138" s="100"/>
      <c r="R138" s="26"/>
      <c r="S138" s="26"/>
      <c r="T138" s="100"/>
      <c r="U138" s="100"/>
      <c r="V138" s="26"/>
      <c r="W138" s="26"/>
      <c r="X138" s="100"/>
      <c r="Y138" s="100"/>
      <c r="Z138" s="26"/>
      <c r="AA138" s="26"/>
      <c r="AB138" s="100"/>
      <c r="AC138" s="100"/>
      <c r="AD138" s="26"/>
      <c r="AE138" s="26"/>
      <c r="AF138" s="100"/>
      <c r="AG138" s="100"/>
      <c r="AH138" s="26"/>
      <c r="AI138" s="26"/>
      <c r="AJ138" s="27"/>
      <c r="AK138" s="27"/>
      <c r="AL138" s="28"/>
      <c r="AM138" s="28"/>
      <c r="AN138" s="29"/>
      <c r="AO138" s="87"/>
    </row>
    <row r="139" spans="1:46" s="134" customFormat="1">
      <c r="A139" s="236" t="s">
        <v>74</v>
      </c>
      <c r="B139" s="100"/>
      <c r="C139" s="100"/>
      <c r="D139" s="100"/>
      <c r="E139" s="100"/>
      <c r="F139" s="26"/>
      <c r="G139" s="26"/>
      <c r="H139" s="100"/>
      <c r="I139" s="100"/>
      <c r="J139" s="26"/>
      <c r="K139" s="26"/>
      <c r="L139" s="100"/>
      <c r="M139" s="100"/>
      <c r="N139" s="26"/>
      <c r="O139" s="26"/>
      <c r="P139" s="100"/>
      <c r="Q139" s="100"/>
      <c r="R139" s="26"/>
      <c r="S139" s="26"/>
      <c r="T139" s="100"/>
      <c r="U139" s="100"/>
      <c r="V139" s="26"/>
      <c r="W139" s="26"/>
      <c r="X139" s="100"/>
      <c r="Y139" s="100"/>
      <c r="Z139" s="26"/>
      <c r="AA139" s="26"/>
      <c r="AB139" s="100"/>
      <c r="AC139" s="100"/>
      <c r="AD139" s="26"/>
      <c r="AE139" s="26"/>
      <c r="AF139" s="100"/>
      <c r="AG139" s="100"/>
      <c r="AH139" s="26"/>
      <c r="AI139" s="26"/>
      <c r="AJ139" s="27"/>
      <c r="AK139" s="27"/>
      <c r="AL139" s="28"/>
      <c r="AM139" s="28"/>
      <c r="AN139" s="29"/>
      <c r="AO139" s="87"/>
    </row>
    <row r="140" spans="1:46" s="134" customFormat="1">
      <c r="A140" s="233" t="s">
        <v>209</v>
      </c>
      <c r="B140" s="74">
        <v>616567364.08000004</v>
      </c>
      <c r="C140" s="74">
        <v>16.442299999999999</v>
      </c>
      <c r="D140" s="74">
        <v>611333016.78999996</v>
      </c>
      <c r="E140" s="74">
        <v>16.440799999999999</v>
      </c>
      <c r="F140" s="26">
        <f t="shared" ref="F140:G142" si="134">((D140-B140)/B140)</f>
        <v>-8.4894978147447338E-3</v>
      </c>
      <c r="G140" s="26">
        <f t="shared" si="134"/>
        <v>-9.1228112855260932E-5</v>
      </c>
      <c r="H140" s="74">
        <v>611245224.02999997</v>
      </c>
      <c r="I140" s="74">
        <v>16.342099999999999</v>
      </c>
      <c r="J140" s="26">
        <f t="shared" ref="J140:J142" si="135">((H140-D140)/D140)</f>
        <v>-1.4360873302897087E-4</v>
      </c>
      <c r="K140" s="26">
        <f t="shared" ref="K140:K142" si="136">((I140-E140)/E140)</f>
        <v>-6.0033575008515945E-3</v>
      </c>
      <c r="L140" s="74">
        <v>611917538.34000003</v>
      </c>
      <c r="M140" s="74">
        <v>16.421299999999999</v>
      </c>
      <c r="N140" s="26">
        <f t="shared" ref="N140:N142" si="137">((L140-H140)/H140)</f>
        <v>1.0999093057405464E-3</v>
      </c>
      <c r="O140" s="26">
        <f t="shared" ref="O140:O142" si="138">((M140-I140)/I140)</f>
        <v>4.8463783724246069E-3</v>
      </c>
      <c r="P140" s="74">
        <v>612406753.46000004</v>
      </c>
      <c r="Q140" s="74">
        <v>16.420300000000001</v>
      </c>
      <c r="R140" s="26">
        <f t="shared" ref="R140:R142" si="139">((P140-L140)/L140)</f>
        <v>7.9947883390814323E-4</v>
      </c>
      <c r="S140" s="26">
        <f t="shared" ref="S140:S142" si="140">((Q140-M140)/M140)</f>
        <v>-6.0896518545892804E-5</v>
      </c>
      <c r="T140" s="74">
        <v>607680363.75</v>
      </c>
      <c r="U140" s="74">
        <v>16.366099999999999</v>
      </c>
      <c r="V140" s="26">
        <f t="shared" ref="V140:V142" si="141">((T140-P140)/P140)</f>
        <v>-7.7177295699250434E-3</v>
      </c>
      <c r="W140" s="26">
        <f t="shared" ref="W140:W142" si="142">((U140-Q140)/Q140)</f>
        <v>-3.3007923119554197E-3</v>
      </c>
      <c r="X140" s="74">
        <v>604782146.64999998</v>
      </c>
      <c r="Y140" s="74">
        <v>16.321999999999999</v>
      </c>
      <c r="Z140" s="26">
        <f t="shared" ref="Z140:Z142" si="143">((X140-T140)/T140)</f>
        <v>-4.7693117515186841E-3</v>
      </c>
      <c r="AA140" s="26">
        <f t="shared" ref="AA140:AA142" si="144">((Y140-U140)/U140)</f>
        <v>-2.6945943138560959E-3</v>
      </c>
      <c r="AB140" s="74">
        <v>600486429.70000005</v>
      </c>
      <c r="AC140" s="74">
        <v>16.029</v>
      </c>
      <c r="AD140" s="26">
        <f t="shared" ref="AD140:AD142" si="145">((AB140-X140)/X140)</f>
        <v>-7.1029162712469241E-3</v>
      </c>
      <c r="AE140" s="26">
        <f t="shared" ref="AE140:AE142" si="146">((AC140-Y140)/Y140)</f>
        <v>-1.7951231466731974E-2</v>
      </c>
      <c r="AF140" s="74">
        <v>608728543.82000005</v>
      </c>
      <c r="AG140" s="74">
        <v>16.369199999999999</v>
      </c>
      <c r="AH140" s="26">
        <f t="shared" ref="AH140:AH142" si="147">((AF140-AB140)/AB140)</f>
        <v>1.3725729196108099E-2</v>
      </c>
      <c r="AI140" s="26">
        <f t="shared" ref="AI140:AI142" si="148">((AG140-AC140)/AC140)</f>
        <v>2.1224031443009508E-2</v>
      </c>
      <c r="AJ140" s="27">
        <f t="shared" si="128"/>
        <v>-1.5747433505884461E-3</v>
      </c>
      <c r="AK140" s="27">
        <f t="shared" si="129"/>
        <v>-5.0396130117026563E-4</v>
      </c>
      <c r="AL140" s="28">
        <f t="shared" si="130"/>
        <v>-4.260317860264656E-3</v>
      </c>
      <c r="AM140" s="28">
        <f t="shared" si="131"/>
        <v>-4.3550192204758961E-3</v>
      </c>
      <c r="AN140" s="29">
        <f t="shared" si="132"/>
        <v>7.3217813636398572E-3</v>
      </c>
      <c r="AO140" s="87">
        <f t="shared" si="133"/>
        <v>1.1008893741559519E-2</v>
      </c>
    </row>
    <row r="141" spans="1:46">
      <c r="A141" s="233" t="s">
        <v>30</v>
      </c>
      <c r="B141" s="72">
        <v>1857571210.6500001</v>
      </c>
      <c r="C141" s="74">
        <v>1.52</v>
      </c>
      <c r="D141" s="72">
        <v>1821135134.25</v>
      </c>
      <c r="E141" s="74">
        <v>1.49</v>
      </c>
      <c r="F141" s="26">
        <f t="shared" si="134"/>
        <v>-1.9614901539764071E-2</v>
      </c>
      <c r="G141" s="26">
        <f t="shared" si="134"/>
        <v>-1.9736842105263174E-2</v>
      </c>
      <c r="H141" s="72">
        <v>1825055784.6900001</v>
      </c>
      <c r="I141" s="74">
        <v>1.49</v>
      </c>
      <c r="J141" s="26">
        <f t="shared" si="135"/>
        <v>2.1528607988855822E-3</v>
      </c>
      <c r="K141" s="26">
        <f t="shared" si="136"/>
        <v>0</v>
      </c>
      <c r="L141" s="72">
        <v>1830165975.1099999</v>
      </c>
      <c r="M141" s="74">
        <v>1.5</v>
      </c>
      <c r="N141" s="26">
        <f t="shared" si="137"/>
        <v>2.8000187516831676E-3</v>
      </c>
      <c r="O141" s="26">
        <f t="shared" si="138"/>
        <v>6.7114093959731603E-3</v>
      </c>
      <c r="P141" s="72">
        <v>1811365491.24</v>
      </c>
      <c r="Q141" s="74">
        <v>1.5</v>
      </c>
      <c r="R141" s="26">
        <f t="shared" si="139"/>
        <v>-1.0272556765716237E-2</v>
      </c>
      <c r="S141" s="26">
        <f t="shared" si="140"/>
        <v>0</v>
      </c>
      <c r="T141" s="72">
        <v>1803582280.73</v>
      </c>
      <c r="U141" s="74">
        <v>1.49</v>
      </c>
      <c r="V141" s="26">
        <f t="shared" si="141"/>
        <v>-4.2968746769443339E-3</v>
      </c>
      <c r="W141" s="26">
        <f t="shared" si="142"/>
        <v>-6.6666666666666723E-3</v>
      </c>
      <c r="X141" s="72">
        <v>1805411485.51</v>
      </c>
      <c r="Y141" s="74">
        <v>1.49</v>
      </c>
      <c r="Z141" s="26">
        <f t="shared" si="143"/>
        <v>1.0142064487679489E-3</v>
      </c>
      <c r="AA141" s="26">
        <f t="shared" si="144"/>
        <v>0</v>
      </c>
      <c r="AB141" s="72">
        <v>1762451135.1700001</v>
      </c>
      <c r="AC141" s="74">
        <v>1.46</v>
      </c>
      <c r="AD141" s="26">
        <f t="shared" si="145"/>
        <v>-2.3795323495388255E-2</v>
      </c>
      <c r="AE141" s="26">
        <f t="shared" si="146"/>
        <v>-2.0134228187919483E-2</v>
      </c>
      <c r="AF141" s="72">
        <v>1796670469.1300001</v>
      </c>
      <c r="AG141" s="74">
        <v>1.48</v>
      </c>
      <c r="AH141" s="26">
        <f t="shared" si="147"/>
        <v>1.9415763238564546E-2</v>
      </c>
      <c r="AI141" s="26">
        <f t="shared" si="148"/>
        <v>1.3698630136986314E-2</v>
      </c>
      <c r="AJ141" s="27">
        <f t="shared" si="128"/>
        <v>-4.0746009049889564E-3</v>
      </c>
      <c r="AK141" s="27">
        <f t="shared" si="129"/>
        <v>-3.2659621783612319E-3</v>
      </c>
      <c r="AL141" s="28">
        <f t="shared" si="130"/>
        <v>-1.3433745063666127E-2</v>
      </c>
      <c r="AM141" s="28">
        <f t="shared" si="131"/>
        <v>-6.7114093959731603E-3</v>
      </c>
      <c r="AN141" s="29">
        <f t="shared" si="132"/>
        <v>1.3797550239938667E-2</v>
      </c>
      <c r="AO141" s="87">
        <f t="shared" si="133"/>
        <v>1.1872765579631414E-2</v>
      </c>
    </row>
    <row r="142" spans="1:46">
      <c r="A142" s="233" t="s">
        <v>31</v>
      </c>
      <c r="B142" s="74">
        <v>503416339.92000002</v>
      </c>
      <c r="C142" s="74">
        <v>44.767099999999999</v>
      </c>
      <c r="D142" s="74">
        <v>504637734.22000003</v>
      </c>
      <c r="E142" s="74">
        <v>44.738700000000001</v>
      </c>
      <c r="F142" s="26">
        <f t="shared" si="134"/>
        <v>2.4262110764901052E-3</v>
      </c>
      <c r="G142" s="26">
        <f t="shared" si="134"/>
        <v>-6.3439445485630652E-4</v>
      </c>
      <c r="H142" s="74">
        <v>502701435.75</v>
      </c>
      <c r="I142" s="74">
        <v>44.5837</v>
      </c>
      <c r="J142" s="26">
        <f t="shared" si="135"/>
        <v>-3.8370069035620056E-3</v>
      </c>
      <c r="K142" s="26">
        <f t="shared" si="136"/>
        <v>-3.4645620011310371E-3</v>
      </c>
      <c r="L142" s="74">
        <v>510874272.56</v>
      </c>
      <c r="M142" s="74">
        <v>45.289900000000003</v>
      </c>
      <c r="N142" s="26">
        <f t="shared" si="137"/>
        <v>1.6257834628633248E-2</v>
      </c>
      <c r="O142" s="26">
        <f t="shared" si="138"/>
        <v>1.5839869728174256E-2</v>
      </c>
      <c r="P142" s="74">
        <v>538260641.07000005</v>
      </c>
      <c r="Q142" s="74">
        <v>45.305999999999997</v>
      </c>
      <c r="R142" s="26">
        <f t="shared" si="139"/>
        <v>5.3606865682952629E-2</v>
      </c>
      <c r="S142" s="26">
        <f t="shared" si="140"/>
        <v>3.554876473561313E-4</v>
      </c>
      <c r="T142" s="74">
        <v>547430529.90999997</v>
      </c>
      <c r="U142" s="74">
        <v>45.06</v>
      </c>
      <c r="V142" s="26">
        <f t="shared" si="141"/>
        <v>1.7036149664911841E-2</v>
      </c>
      <c r="W142" s="26">
        <f t="shared" si="142"/>
        <v>-5.4297444047145E-3</v>
      </c>
      <c r="X142" s="74">
        <v>547824395.38999999</v>
      </c>
      <c r="Y142" s="74">
        <v>45.106699999999996</v>
      </c>
      <c r="Z142" s="26">
        <f t="shared" si="143"/>
        <v>7.1948029654972357E-4</v>
      </c>
      <c r="AA142" s="26">
        <f t="shared" si="144"/>
        <v>1.0363959165555746E-3</v>
      </c>
      <c r="AB142" s="74">
        <v>552820122.71000004</v>
      </c>
      <c r="AC142" s="74">
        <v>44.460900000000002</v>
      </c>
      <c r="AD142" s="26">
        <f t="shared" si="145"/>
        <v>9.1192129486010916E-3</v>
      </c>
      <c r="AE142" s="26">
        <f t="shared" si="146"/>
        <v>-1.4317163525595847E-2</v>
      </c>
      <c r="AF142" s="74">
        <v>565887701.07000005</v>
      </c>
      <c r="AG142" s="74">
        <v>44.433799999999998</v>
      </c>
      <c r="AH142" s="26">
        <f t="shared" si="147"/>
        <v>2.3638029484058853E-2</v>
      </c>
      <c r="AI142" s="26">
        <f t="shared" si="148"/>
        <v>-6.095243236192776E-4</v>
      </c>
      <c r="AJ142" s="27">
        <f t="shared" si="128"/>
        <v>1.4870847109829435E-2</v>
      </c>
      <c r="AK142" s="27">
        <f t="shared" si="129"/>
        <v>-9.0295442722887552E-4</v>
      </c>
      <c r="AL142" s="28">
        <f t="shared" si="130"/>
        <v>0.12137413177132274</v>
      </c>
      <c r="AM142" s="28">
        <f t="shared" si="131"/>
        <v>-6.8151287364184359E-3</v>
      </c>
      <c r="AN142" s="29">
        <f t="shared" si="132"/>
        <v>1.8213613971069492E-2</v>
      </c>
      <c r="AO142" s="87">
        <f t="shared" si="133"/>
        <v>8.3906394204825221E-3</v>
      </c>
    </row>
    <row r="143" spans="1:46">
      <c r="A143" s="234" t="s">
        <v>47</v>
      </c>
      <c r="B143" s="247">
        <f>SUM(B140:B142)</f>
        <v>2977554914.6500001</v>
      </c>
      <c r="C143" s="100"/>
      <c r="D143" s="247">
        <f>SUM(D140:D142)</f>
        <v>2937105885.2600002</v>
      </c>
      <c r="E143" s="100"/>
      <c r="F143" s="26">
        <f>((D143-B143)/B143)</f>
        <v>-1.3584645976127864E-2</v>
      </c>
      <c r="G143" s="26"/>
      <c r="H143" s="247">
        <f>SUM(H140:H142)</f>
        <v>2939002444.4700003</v>
      </c>
      <c r="I143" s="100"/>
      <c r="J143" s="26">
        <f>((H143-D143)/D143)</f>
        <v>6.4572381251830487E-4</v>
      </c>
      <c r="K143" s="26"/>
      <c r="L143" s="247">
        <f>SUM(L140:L142)</f>
        <v>2952957786.0099998</v>
      </c>
      <c r="M143" s="100"/>
      <c r="N143" s="26">
        <f>((L143-H143)/H143)</f>
        <v>4.7483259383665115E-3</v>
      </c>
      <c r="O143" s="26"/>
      <c r="P143" s="247">
        <f>SUM(P140:P142)</f>
        <v>2962032885.77</v>
      </c>
      <c r="Q143" s="100"/>
      <c r="R143" s="26">
        <f>((P143-L143)/L143)</f>
        <v>3.0732236684840632E-3</v>
      </c>
      <c r="S143" s="26"/>
      <c r="T143" s="247">
        <f>SUM(T140:T142)</f>
        <v>2958693174.3899999</v>
      </c>
      <c r="U143" s="100"/>
      <c r="V143" s="26">
        <f>((T143-P143)/P143)</f>
        <v>-1.1275065162323255E-3</v>
      </c>
      <c r="W143" s="26"/>
      <c r="X143" s="247">
        <f>SUM(X140:X142)</f>
        <v>2958018027.5499997</v>
      </c>
      <c r="Y143" s="100"/>
      <c r="Z143" s="26">
        <f>((X143-T143)/T143)</f>
        <v>-2.2819089381897434E-4</v>
      </c>
      <c r="AA143" s="26"/>
      <c r="AB143" s="247">
        <f>SUM(AB140:AB142)</f>
        <v>2915757687.5799999</v>
      </c>
      <c r="AC143" s="100"/>
      <c r="AD143" s="26">
        <f>((AB143-X143)/X143)</f>
        <v>-1.42867080512698E-2</v>
      </c>
      <c r="AE143" s="26"/>
      <c r="AF143" s="247">
        <f>SUM(AF140:AF142)</f>
        <v>2971286714.0200005</v>
      </c>
      <c r="AG143" s="100"/>
      <c r="AH143" s="26">
        <f>((AF143-AB143)/AB143)</f>
        <v>1.9044458555843892E-2</v>
      </c>
      <c r="AI143" s="26"/>
      <c r="AJ143" s="27">
        <f t="shared" si="128"/>
        <v>-2.144149327795242E-4</v>
      </c>
      <c r="AK143" s="27"/>
      <c r="AL143" s="28">
        <f t="shared" si="130"/>
        <v>1.1637588188950993E-2</v>
      </c>
      <c r="AM143" s="28"/>
      <c r="AN143" s="29">
        <f t="shared" si="132"/>
        <v>1.0587781698196986E-2</v>
      </c>
      <c r="AO143" s="87"/>
    </row>
    <row r="144" spans="1:46" ht="8.25" customHeight="1">
      <c r="A144" s="234"/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27"/>
      <c r="AK144" s="27"/>
      <c r="AL144" s="28"/>
      <c r="AM144" s="28"/>
      <c r="AN144" s="29"/>
      <c r="AO144" s="87"/>
    </row>
    <row r="145" spans="1:41">
      <c r="A145" s="237" t="s">
        <v>220</v>
      </c>
      <c r="B145" s="100"/>
      <c r="C145" s="100"/>
      <c r="D145" s="100"/>
      <c r="E145" s="100"/>
      <c r="F145" s="26"/>
      <c r="G145" s="26"/>
      <c r="H145" s="100"/>
      <c r="I145" s="100"/>
      <c r="J145" s="26"/>
      <c r="K145" s="26"/>
      <c r="L145" s="100"/>
      <c r="M145" s="100"/>
      <c r="N145" s="26"/>
      <c r="O145" s="26"/>
      <c r="P145" s="100"/>
      <c r="Q145" s="100"/>
      <c r="R145" s="26"/>
      <c r="S145" s="26"/>
      <c r="T145" s="100"/>
      <c r="U145" s="100"/>
      <c r="V145" s="26"/>
      <c r="W145" s="26"/>
      <c r="X145" s="100"/>
      <c r="Y145" s="100"/>
      <c r="Z145" s="26"/>
      <c r="AA145" s="26"/>
      <c r="AB145" s="100"/>
      <c r="AC145" s="100"/>
      <c r="AD145" s="26"/>
      <c r="AE145" s="26"/>
      <c r="AF145" s="100"/>
      <c r="AG145" s="100"/>
      <c r="AH145" s="26"/>
      <c r="AI145" s="26"/>
      <c r="AJ145" s="27"/>
      <c r="AK145" s="27"/>
      <c r="AL145" s="28"/>
      <c r="AM145" s="28"/>
      <c r="AN145" s="29"/>
      <c r="AO145" s="87"/>
    </row>
    <row r="146" spans="1:41">
      <c r="A146" s="238" t="s">
        <v>221</v>
      </c>
      <c r="B146" s="100"/>
      <c r="C146" s="100"/>
      <c r="D146" s="100"/>
      <c r="E146" s="100"/>
      <c r="F146" s="26"/>
      <c r="G146" s="26"/>
      <c r="H146" s="100"/>
      <c r="I146" s="100"/>
      <c r="J146" s="26"/>
      <c r="K146" s="26"/>
      <c r="L146" s="100"/>
      <c r="M146" s="100"/>
      <c r="N146" s="26"/>
      <c r="O146" s="26"/>
      <c r="P146" s="100"/>
      <c r="Q146" s="100"/>
      <c r="R146" s="26"/>
      <c r="S146" s="26"/>
      <c r="T146" s="100"/>
      <c r="U146" s="100"/>
      <c r="V146" s="26"/>
      <c r="W146" s="26"/>
      <c r="X146" s="100"/>
      <c r="Y146" s="100"/>
      <c r="Z146" s="26"/>
      <c r="AA146" s="26"/>
      <c r="AB146" s="100"/>
      <c r="AC146" s="100"/>
      <c r="AD146" s="26"/>
      <c r="AE146" s="26"/>
      <c r="AF146" s="100"/>
      <c r="AG146" s="100"/>
      <c r="AH146" s="26"/>
      <c r="AI146" s="26"/>
      <c r="AJ146" s="27"/>
      <c r="AK146" s="27"/>
      <c r="AL146" s="28"/>
      <c r="AM146" s="28"/>
      <c r="AN146" s="29"/>
      <c r="AO146" s="87"/>
    </row>
    <row r="147" spans="1:41">
      <c r="A147" s="233" t="s">
        <v>29</v>
      </c>
      <c r="B147" s="248">
        <v>3178629397.4499998</v>
      </c>
      <c r="C147" s="114">
        <v>1.61</v>
      </c>
      <c r="D147" s="248">
        <v>3164217514.73</v>
      </c>
      <c r="E147" s="114">
        <v>1.6</v>
      </c>
      <c r="F147" s="26">
        <f>((D147-B147)/B147)</f>
        <v>-4.5339927742320237E-3</v>
      </c>
      <c r="G147" s="26">
        <f>((E147-C147)/C147)</f>
        <v>-6.2111801242236073E-3</v>
      </c>
      <c r="H147" s="248">
        <v>3259102162.21</v>
      </c>
      <c r="I147" s="114">
        <v>1.61</v>
      </c>
      <c r="J147" s="26">
        <f>((H147-D147)/D147)</f>
        <v>2.9986765144398249E-2</v>
      </c>
      <c r="K147" s="26">
        <f>((I147-E147)/E147)</f>
        <v>6.2500000000000056E-3</v>
      </c>
      <c r="L147" s="248">
        <v>3292645033.9499998</v>
      </c>
      <c r="M147" s="114">
        <v>1.61</v>
      </c>
      <c r="N147" s="26">
        <f>((L147-H147)/H147)</f>
        <v>1.0292058999848695E-2</v>
      </c>
      <c r="O147" s="26">
        <f>((M147-I147)/I147)</f>
        <v>0</v>
      </c>
      <c r="P147" s="248">
        <v>3300922171.7399998</v>
      </c>
      <c r="Q147" s="114">
        <v>1.64</v>
      </c>
      <c r="R147" s="26">
        <f>((P147-L147)/L147)</f>
        <v>2.5138263325246292E-3</v>
      </c>
      <c r="S147" s="26">
        <f>((Q147-M147)/M147)</f>
        <v>1.8633540372670686E-2</v>
      </c>
      <c r="T147" s="248">
        <v>3298694201.0500002</v>
      </c>
      <c r="U147" s="114">
        <v>1.64</v>
      </c>
      <c r="V147" s="26">
        <f>((T147-P147)/P147)</f>
        <v>-6.7495402014436487E-4</v>
      </c>
      <c r="W147" s="26">
        <f>((U147-Q147)/Q147)</f>
        <v>0</v>
      </c>
      <c r="X147" s="248">
        <v>3305128792.96</v>
      </c>
      <c r="Y147" s="114">
        <v>1.64</v>
      </c>
      <c r="Z147" s="26">
        <f>((X147-T147)/T147)</f>
        <v>1.9506482013251383E-3</v>
      </c>
      <c r="AA147" s="26">
        <f>((Y147-U147)/U147)</f>
        <v>0</v>
      </c>
      <c r="AB147" s="248">
        <v>3253386706.6500001</v>
      </c>
      <c r="AC147" s="114">
        <v>1.62</v>
      </c>
      <c r="AD147" s="26">
        <f>((AB147-X147)/X147)</f>
        <v>-1.5655089272227991E-2</v>
      </c>
      <c r="AE147" s="26">
        <f>((AC147-Y147)/Y147)</f>
        <v>-1.2195121951219388E-2</v>
      </c>
      <c r="AF147" s="248">
        <v>3287372180.2800002</v>
      </c>
      <c r="AG147" s="114">
        <v>1.64</v>
      </c>
      <c r="AH147" s="26">
        <f>((AF147-AB147)/AB147)</f>
        <v>1.0446183222096837E-2</v>
      </c>
      <c r="AI147" s="26">
        <f>((AG147-AC147)/AC147)</f>
        <v>1.2345679012345552E-2</v>
      </c>
      <c r="AJ147" s="27">
        <f t="shared" si="128"/>
        <v>4.2906807291986458E-3</v>
      </c>
      <c r="AK147" s="27">
        <f t="shared" si="129"/>
        <v>2.3528646636966563E-3</v>
      </c>
      <c r="AL147" s="28">
        <f t="shared" si="130"/>
        <v>3.8921049193582025E-2</v>
      </c>
      <c r="AM147" s="28">
        <f t="shared" si="131"/>
        <v>2.4999999999999883E-2</v>
      </c>
      <c r="AN147" s="29">
        <f t="shared" si="132"/>
        <v>1.3326636066780485E-2</v>
      </c>
      <c r="AO147" s="87">
        <f t="shared" si="133"/>
        <v>9.8684135215856561E-3</v>
      </c>
    </row>
    <row r="148" spans="1:41">
      <c r="A148" s="232" t="s">
        <v>73</v>
      </c>
      <c r="B148" s="248">
        <v>349321472.39999998</v>
      </c>
      <c r="C148" s="114">
        <v>280.07</v>
      </c>
      <c r="D148" s="248">
        <v>364824382.06999999</v>
      </c>
      <c r="E148" s="114">
        <v>276.61</v>
      </c>
      <c r="F148" s="26">
        <f>((D148-B148)/B148)</f>
        <v>4.4380065054369151E-2</v>
      </c>
      <c r="G148" s="26">
        <f>((E148-C148)/C148)</f>
        <v>-1.2354054343556894E-2</v>
      </c>
      <c r="H148" s="248">
        <v>344853173.47000003</v>
      </c>
      <c r="I148" s="114">
        <v>277.77999999999997</v>
      </c>
      <c r="J148" s="26">
        <f>((H148-D148)/D148)</f>
        <v>-5.4741978830154026E-2</v>
      </c>
      <c r="K148" s="26">
        <f>((I148-E148)/E148)</f>
        <v>4.2297820035427465E-3</v>
      </c>
      <c r="L148" s="248">
        <v>343069244.25999999</v>
      </c>
      <c r="M148" s="114">
        <v>279.64</v>
      </c>
      <c r="N148" s="26">
        <f>((L148-H148)/H148)</f>
        <v>-5.1730108557496816E-3</v>
      </c>
      <c r="O148" s="26">
        <f>((M148-I148)/I148)</f>
        <v>6.6959464324285907E-3</v>
      </c>
      <c r="P148" s="248">
        <v>343462291.25999999</v>
      </c>
      <c r="Q148" s="114">
        <v>279.67</v>
      </c>
      <c r="R148" s="26">
        <f>((P148-L148)/L148)</f>
        <v>1.1456783333866083E-3</v>
      </c>
      <c r="S148" s="26">
        <f>((Q148-M148)/M148)</f>
        <v>1.0728078958671707E-4</v>
      </c>
      <c r="T148" s="248">
        <v>339878738.22000003</v>
      </c>
      <c r="U148" s="114">
        <v>277.87</v>
      </c>
      <c r="V148" s="26">
        <f>((T148-P148)/P148)</f>
        <v>-1.043361420216935E-2</v>
      </c>
      <c r="W148" s="26">
        <f>((U148-Q148)/Q148)</f>
        <v>-6.4361568992026717E-3</v>
      </c>
      <c r="X148" s="248">
        <v>336779841.48000002</v>
      </c>
      <c r="Y148" s="114">
        <v>276.51</v>
      </c>
      <c r="Z148" s="26">
        <f>((X148-T148)/T148)</f>
        <v>-9.1176540086897861E-3</v>
      </c>
      <c r="AA148" s="26">
        <f>((Y148-U148)/U148)</f>
        <v>-4.8943750674776462E-3</v>
      </c>
      <c r="AB148" s="248">
        <v>328668062.50999999</v>
      </c>
      <c r="AC148" s="114">
        <v>270.70999999999998</v>
      </c>
      <c r="AD148" s="26">
        <f>((AB148-X148)/X148)</f>
        <v>-2.40862960631857E-2</v>
      </c>
      <c r="AE148" s="26">
        <f>((AC148-Y148)/Y148)</f>
        <v>-2.0975733246537238E-2</v>
      </c>
      <c r="AF148" s="248">
        <v>316411813.89999998</v>
      </c>
      <c r="AG148" s="114">
        <v>274.24</v>
      </c>
      <c r="AH148" s="26">
        <f>((AF148-AB148)/AB148)</f>
        <v>-3.729065889883082E-2</v>
      </c>
      <c r="AI148" s="26">
        <f>((AG148-AC148)/AC148)</f>
        <v>1.3039784270991207E-2</v>
      </c>
      <c r="AJ148" s="27">
        <f t="shared" si="128"/>
        <v>-1.191468368387795E-2</v>
      </c>
      <c r="AK148" s="27">
        <f t="shared" si="129"/>
        <v>-2.5734407575281485E-3</v>
      </c>
      <c r="AL148" s="28">
        <f t="shared" si="130"/>
        <v>-0.13270102150330224</v>
      </c>
      <c r="AM148" s="28">
        <f t="shared" si="131"/>
        <v>-8.5680199558945975E-3</v>
      </c>
      <c r="AN148" s="29">
        <f t="shared" si="132"/>
        <v>2.9329176992563218E-2</v>
      </c>
      <c r="AO148" s="87">
        <f t="shared" si="133"/>
        <v>1.0939943363988555E-2</v>
      </c>
    </row>
    <row r="149" spans="1:41" ht="8.25" customHeight="1">
      <c r="A149" s="234"/>
      <c r="B149" s="100"/>
      <c r="C149" s="100"/>
      <c r="D149" s="100"/>
      <c r="E149" s="100"/>
      <c r="F149" s="26"/>
      <c r="G149" s="26"/>
      <c r="H149" s="100"/>
      <c r="I149" s="100"/>
      <c r="J149" s="26"/>
      <c r="K149" s="26"/>
      <c r="L149" s="100"/>
      <c r="M149" s="100"/>
      <c r="N149" s="26"/>
      <c r="O149" s="26"/>
      <c r="P149" s="100"/>
      <c r="Q149" s="100"/>
      <c r="R149" s="26"/>
      <c r="S149" s="26"/>
      <c r="T149" s="100"/>
      <c r="U149" s="100"/>
      <c r="V149" s="26"/>
      <c r="W149" s="26"/>
      <c r="X149" s="100"/>
      <c r="Y149" s="100"/>
      <c r="Z149" s="26"/>
      <c r="AA149" s="26"/>
      <c r="AB149" s="100"/>
      <c r="AC149" s="100"/>
      <c r="AD149" s="26"/>
      <c r="AE149" s="26"/>
      <c r="AF149" s="100"/>
      <c r="AG149" s="100"/>
      <c r="AH149" s="26"/>
      <c r="AI149" s="26"/>
      <c r="AJ149" s="27"/>
      <c r="AK149" s="27"/>
      <c r="AL149" s="28"/>
      <c r="AM149" s="28"/>
      <c r="AN149" s="29"/>
      <c r="AO149" s="87"/>
    </row>
    <row r="150" spans="1:41">
      <c r="A150" s="238" t="s">
        <v>222</v>
      </c>
      <c r="B150" s="100"/>
      <c r="C150" s="100"/>
      <c r="D150" s="100"/>
      <c r="E150" s="100"/>
      <c r="F150" s="26"/>
      <c r="G150" s="26"/>
      <c r="H150" s="100"/>
      <c r="I150" s="100"/>
      <c r="J150" s="26"/>
      <c r="K150" s="26"/>
      <c r="L150" s="100"/>
      <c r="M150" s="100"/>
      <c r="N150" s="26"/>
      <c r="O150" s="26"/>
      <c r="P150" s="100"/>
      <c r="Q150" s="100"/>
      <c r="R150" s="26"/>
      <c r="S150" s="26"/>
      <c r="T150" s="100"/>
      <c r="U150" s="100"/>
      <c r="V150" s="26"/>
      <c r="W150" s="26"/>
      <c r="X150" s="100"/>
      <c r="Y150" s="100"/>
      <c r="Z150" s="26"/>
      <c r="AA150" s="26"/>
      <c r="AB150" s="100"/>
      <c r="AC150" s="100"/>
      <c r="AD150" s="26"/>
      <c r="AE150" s="26"/>
      <c r="AF150" s="100"/>
      <c r="AG150" s="100"/>
      <c r="AH150" s="26"/>
      <c r="AI150" s="26"/>
      <c r="AJ150" s="27"/>
      <c r="AK150" s="27"/>
      <c r="AL150" s="28"/>
      <c r="AM150" s="28"/>
      <c r="AN150" s="29"/>
      <c r="AO150" s="87"/>
    </row>
    <row r="151" spans="1:41">
      <c r="A151" s="232" t="s">
        <v>144</v>
      </c>
      <c r="B151" s="80">
        <v>6998595982.1800003</v>
      </c>
      <c r="C151" s="81">
        <v>118.57</v>
      </c>
      <c r="D151" s="80">
        <v>6983325999.1999998</v>
      </c>
      <c r="E151" s="81">
        <v>118.64</v>
      </c>
      <c r="F151" s="26">
        <f t="shared" ref="F151:G156" si="149">((D151-B151)/B151)</f>
        <v>-2.1818637650867843E-3</v>
      </c>
      <c r="G151" s="26">
        <f t="shared" si="149"/>
        <v>5.903685586573956E-4</v>
      </c>
      <c r="H151" s="80">
        <v>6930201257.46</v>
      </c>
      <c r="I151" s="81">
        <v>118.73</v>
      </c>
      <c r="J151" s="26">
        <f t="shared" ref="J151:J156" si="150">((H151-D151)/D151)</f>
        <v>-7.6073695751975017E-3</v>
      </c>
      <c r="K151" s="26">
        <f t="shared" ref="K151:K156" si="151">((I151-E151)/E151)</f>
        <v>7.5859743762646161E-4</v>
      </c>
      <c r="L151" s="80">
        <v>6848597245.5200005</v>
      </c>
      <c r="M151" s="81">
        <v>118.81</v>
      </c>
      <c r="N151" s="26">
        <f t="shared" ref="N151:N156" si="152">((L151-H151)/H151)</f>
        <v>-1.1775128731240975E-2</v>
      </c>
      <c r="O151" s="26">
        <f t="shared" ref="O151:O156" si="153">((M151-I151)/I151)</f>
        <v>6.7379769224288971E-4</v>
      </c>
      <c r="P151" s="80">
        <v>6917005723.6700001</v>
      </c>
      <c r="Q151" s="81">
        <v>118.88</v>
      </c>
      <c r="R151" s="26">
        <f t="shared" ref="R151:R156" si="154">((P151-L151)/L151)</f>
        <v>9.9886846455672241E-3</v>
      </c>
      <c r="S151" s="26">
        <f t="shared" ref="S151:S156" si="155">((Q151-M151)/M151)</f>
        <v>5.8917599528653466E-4</v>
      </c>
      <c r="T151" s="80">
        <v>6854790341.4399996</v>
      </c>
      <c r="U151" s="81">
        <v>118.98</v>
      </c>
      <c r="V151" s="26">
        <f t="shared" ref="V151:V156" si="156">((T151-P151)/P151)</f>
        <v>-8.9945541055574674E-3</v>
      </c>
      <c r="W151" s="26">
        <f t="shared" ref="W151:W156" si="157">((U151-Q151)/Q151)</f>
        <v>8.411843876178376E-4</v>
      </c>
      <c r="X151" s="80">
        <v>6867993129.5799999</v>
      </c>
      <c r="Y151" s="81">
        <v>119.07</v>
      </c>
      <c r="Z151" s="26">
        <f t="shared" ref="Z151:Z156" si="158">((X151-T151)/T151)</f>
        <v>1.9260673897178316E-3</v>
      </c>
      <c r="AA151" s="26">
        <f t="shared" ref="AA151:AA156" si="159">((Y151-U151)/U151)</f>
        <v>7.5642965204226922E-4</v>
      </c>
      <c r="AB151" s="80">
        <v>6831210138.6999998</v>
      </c>
      <c r="AC151" s="81">
        <v>119.16</v>
      </c>
      <c r="AD151" s="26">
        <f t="shared" ref="AD151:AD156" si="160">((AB151-X151)/X151)</f>
        <v>-5.3557116592878005E-3</v>
      </c>
      <c r="AE151" s="26">
        <f t="shared" ref="AE151:AE156" si="161">((AC151-Y151)/Y151)</f>
        <v>7.5585789871507022E-4</v>
      </c>
      <c r="AF151" s="80">
        <v>6820542956.3400002</v>
      </c>
      <c r="AG151" s="81">
        <v>119.25</v>
      </c>
      <c r="AH151" s="26">
        <f t="shared" ref="AH151:AH156" si="162">((AF151-AB151)/AB151)</f>
        <v>-1.5615362642071575E-3</v>
      </c>
      <c r="AI151" s="26">
        <f t="shared" ref="AI151:AI156" si="163">((AG151-AC151)/AC151)</f>
        <v>7.5528700906347273E-4</v>
      </c>
      <c r="AJ151" s="27">
        <f t="shared" si="128"/>
        <v>-3.1951765081615793E-3</v>
      </c>
      <c r="AK151" s="27">
        <f t="shared" si="129"/>
        <v>7.1508732890649134E-4</v>
      </c>
      <c r="AL151" s="28">
        <f t="shared" si="130"/>
        <v>-2.3310245415815882E-2</v>
      </c>
      <c r="AM151" s="28">
        <f t="shared" si="131"/>
        <v>5.1416048550235963E-3</v>
      </c>
      <c r="AN151" s="29">
        <f t="shared" si="132"/>
        <v>6.9191312172624054E-3</v>
      </c>
      <c r="AO151" s="87">
        <f t="shared" si="133"/>
        <v>8.9358274689344344E-5</v>
      </c>
    </row>
    <row r="152" spans="1:41">
      <c r="A152" s="232" t="s">
        <v>206</v>
      </c>
      <c r="B152" s="80">
        <v>5750113702.0600004</v>
      </c>
      <c r="C152" s="80">
        <v>120.28</v>
      </c>
      <c r="D152" s="80">
        <v>5758118341.6599998</v>
      </c>
      <c r="E152" s="80">
        <v>120.48</v>
      </c>
      <c r="F152" s="26">
        <f t="shared" si="149"/>
        <v>1.3920837073416016E-3</v>
      </c>
      <c r="G152" s="26">
        <f t="shared" si="149"/>
        <v>1.6627868307283243E-3</v>
      </c>
      <c r="H152" s="80">
        <v>5569778183.3999996</v>
      </c>
      <c r="I152" s="80">
        <v>120.71</v>
      </c>
      <c r="J152" s="26">
        <f t="shared" si="150"/>
        <v>-3.2708629292551826E-2</v>
      </c>
      <c r="K152" s="26">
        <f t="shared" si="151"/>
        <v>1.9090305444886269E-3</v>
      </c>
      <c r="L152" s="80">
        <v>5533227833.0600004</v>
      </c>
      <c r="M152" s="80">
        <v>120.93</v>
      </c>
      <c r="N152" s="26">
        <f t="shared" si="152"/>
        <v>-6.5622631883138129E-3</v>
      </c>
      <c r="O152" s="26">
        <f t="shared" si="153"/>
        <v>1.8225499130147716E-3</v>
      </c>
      <c r="P152" s="80">
        <v>5566347918.3900003</v>
      </c>
      <c r="Q152" s="80">
        <v>121.16</v>
      </c>
      <c r="R152" s="26">
        <f t="shared" si="154"/>
        <v>5.9856717144581711E-3</v>
      </c>
      <c r="S152" s="26">
        <f t="shared" si="155"/>
        <v>1.9019267344744047E-3</v>
      </c>
      <c r="T152" s="80">
        <v>5573817372.5100002</v>
      </c>
      <c r="U152" s="80">
        <v>121.38</v>
      </c>
      <c r="V152" s="26">
        <f t="shared" si="156"/>
        <v>1.3418949425210087E-3</v>
      </c>
      <c r="W152" s="26">
        <f t="shared" si="157"/>
        <v>1.8157807857378579E-3</v>
      </c>
      <c r="X152" s="80">
        <v>5579336625.46</v>
      </c>
      <c r="Y152" s="80">
        <v>121.61</v>
      </c>
      <c r="Z152" s="26">
        <f t="shared" si="158"/>
        <v>9.9021058300558938E-4</v>
      </c>
      <c r="AA152" s="26">
        <f t="shared" si="159"/>
        <v>1.8948755972977756E-3</v>
      </c>
      <c r="AB152" s="80">
        <v>5889346268.9099998</v>
      </c>
      <c r="AC152" s="80">
        <v>121.84</v>
      </c>
      <c r="AD152" s="26">
        <f t="shared" si="160"/>
        <v>5.5563889447957517E-2</v>
      </c>
      <c r="AE152" s="26">
        <f t="shared" si="161"/>
        <v>1.8912918345531122E-3</v>
      </c>
      <c r="AF152" s="80">
        <v>6215375212.4799995</v>
      </c>
      <c r="AG152" s="80">
        <v>122.07</v>
      </c>
      <c r="AH152" s="26">
        <f t="shared" si="162"/>
        <v>5.5359105863941861E-2</v>
      </c>
      <c r="AI152" s="26">
        <f t="shared" si="163"/>
        <v>1.8877216021010322E-3</v>
      </c>
      <c r="AJ152" s="27">
        <f t="shared" si="128"/>
        <v>1.0170245472295013E-2</v>
      </c>
      <c r="AK152" s="27">
        <f t="shared" si="129"/>
        <v>1.8482454802994882E-3</v>
      </c>
      <c r="AL152" s="28">
        <f t="shared" si="130"/>
        <v>7.9410815076818617E-2</v>
      </c>
      <c r="AM152" s="28">
        <f t="shared" si="131"/>
        <v>1.3197211155378396E-2</v>
      </c>
      <c r="AN152" s="29">
        <f t="shared" si="132"/>
        <v>3.0420787909429203E-2</v>
      </c>
      <c r="AO152" s="87">
        <f t="shared" si="133"/>
        <v>8.3041599702787179E-5</v>
      </c>
    </row>
    <row r="153" spans="1:41">
      <c r="A153" s="232" t="s">
        <v>180</v>
      </c>
      <c r="B153" s="80">
        <v>1739298895.6099999</v>
      </c>
      <c r="C153" s="81">
        <v>1.0608</v>
      </c>
      <c r="D153" s="80">
        <v>1816325764.4000001</v>
      </c>
      <c r="E153" s="81">
        <v>1.0621</v>
      </c>
      <c r="F153" s="26">
        <f t="shared" si="149"/>
        <v>4.4286159776457314E-2</v>
      </c>
      <c r="G153" s="26">
        <f t="shared" si="149"/>
        <v>1.2254901960785057E-3</v>
      </c>
      <c r="H153" s="80">
        <v>2017239395.0699999</v>
      </c>
      <c r="I153" s="81">
        <v>1.0634999999999999</v>
      </c>
      <c r="J153" s="26">
        <f t="shared" si="150"/>
        <v>0.11061541635752167</v>
      </c>
      <c r="K153" s="26">
        <f t="shared" si="151"/>
        <v>1.3181433010072928E-3</v>
      </c>
      <c r="L153" s="80">
        <v>2119965422.3699999</v>
      </c>
      <c r="M153" s="81">
        <v>1.0649999999999999</v>
      </c>
      <c r="N153" s="26">
        <f t="shared" si="152"/>
        <v>5.092406362430537E-2</v>
      </c>
      <c r="O153" s="26">
        <f t="shared" si="153"/>
        <v>1.4104372355430719E-3</v>
      </c>
      <c r="P153" s="80">
        <v>2123504236.24</v>
      </c>
      <c r="Q153" s="81">
        <v>1.0662</v>
      </c>
      <c r="R153" s="26">
        <f t="shared" si="154"/>
        <v>1.6692790517516709E-3</v>
      </c>
      <c r="S153" s="26">
        <f t="shared" si="155"/>
        <v>1.1267605633803661E-3</v>
      </c>
      <c r="T153" s="80">
        <v>1936505575.71</v>
      </c>
      <c r="U153" s="81">
        <v>1.0676000000000001</v>
      </c>
      <c r="V153" s="26">
        <f t="shared" si="156"/>
        <v>-8.8061355065206112E-2</v>
      </c>
      <c r="W153" s="26">
        <f t="shared" si="157"/>
        <v>1.3130744700807239E-3</v>
      </c>
      <c r="X153" s="80">
        <v>1910940264.0999999</v>
      </c>
      <c r="Y153" s="81">
        <v>1.0691999999999999</v>
      </c>
      <c r="Z153" s="26">
        <f t="shared" si="158"/>
        <v>-1.3201775368308388E-2</v>
      </c>
      <c r="AA153" s="26">
        <f t="shared" si="159"/>
        <v>1.4986886474333304E-3</v>
      </c>
      <c r="AB153" s="80">
        <v>1916058277.05</v>
      </c>
      <c r="AC153" s="81">
        <v>1.0706</v>
      </c>
      <c r="AD153" s="26">
        <f t="shared" si="160"/>
        <v>2.6782694604064405E-3</v>
      </c>
      <c r="AE153" s="26">
        <f t="shared" si="161"/>
        <v>1.3093901982791508E-3</v>
      </c>
      <c r="AF153" s="80">
        <v>1780604747.24</v>
      </c>
      <c r="AG153" s="81">
        <v>1.0720000000000001</v>
      </c>
      <c r="AH153" s="26">
        <f t="shared" si="162"/>
        <v>-7.0693846545495889E-2</v>
      </c>
      <c r="AI153" s="26">
        <f t="shared" si="163"/>
        <v>1.3076779376051447E-3</v>
      </c>
      <c r="AJ153" s="27">
        <f t="shared" si="128"/>
        <v>4.7770264114290126E-3</v>
      </c>
      <c r="AK153" s="27">
        <f t="shared" si="129"/>
        <v>1.3137078186759483E-3</v>
      </c>
      <c r="AL153" s="28">
        <f t="shared" si="130"/>
        <v>-1.9666635721483621E-2</v>
      </c>
      <c r="AM153" s="28">
        <f t="shared" si="131"/>
        <v>9.3211561999811884E-3</v>
      </c>
      <c r="AN153" s="29">
        <f t="shared" si="132"/>
        <v>6.4966368636913116E-2</v>
      </c>
      <c r="AO153" s="87">
        <f t="shared" si="133"/>
        <v>1.1108631665774382E-4</v>
      </c>
    </row>
    <row r="154" spans="1:41" s="342" customFormat="1">
      <c r="A154" s="232" t="s">
        <v>193</v>
      </c>
      <c r="B154" s="80">
        <v>317412525.42000002</v>
      </c>
      <c r="C154" s="81">
        <v>102.25</v>
      </c>
      <c r="D154" s="80">
        <v>317963442.23000002</v>
      </c>
      <c r="E154" s="81">
        <v>102.43</v>
      </c>
      <c r="F154" s="26">
        <f t="shared" si="149"/>
        <v>1.7356492446888468E-3</v>
      </c>
      <c r="G154" s="26">
        <f t="shared" si="149"/>
        <v>1.7603911980440764E-3</v>
      </c>
      <c r="H154" s="80">
        <v>308205822.61000001</v>
      </c>
      <c r="I154" s="81">
        <v>102.59</v>
      </c>
      <c r="J154" s="26">
        <f t="shared" si="150"/>
        <v>-3.0687866352075138E-2</v>
      </c>
      <c r="K154" s="26">
        <f t="shared" si="151"/>
        <v>1.5620423703992636E-3</v>
      </c>
      <c r="L154" s="80">
        <v>309600925.48000002</v>
      </c>
      <c r="M154" s="81">
        <v>102.93</v>
      </c>
      <c r="N154" s="26">
        <f t="shared" si="152"/>
        <v>4.5265298954632388E-3</v>
      </c>
      <c r="O154" s="26">
        <f t="shared" si="153"/>
        <v>3.3141631737986488E-3</v>
      </c>
      <c r="P154" s="80">
        <v>309123154.66000003</v>
      </c>
      <c r="Q154" s="81">
        <v>100.86</v>
      </c>
      <c r="R154" s="26">
        <f t="shared" si="154"/>
        <v>-1.5431827901007244E-3</v>
      </c>
      <c r="S154" s="26">
        <f t="shared" si="155"/>
        <v>-2.0110754881958685E-2</v>
      </c>
      <c r="T154" s="80">
        <v>309652599.93000001</v>
      </c>
      <c r="U154" s="81">
        <v>101.02</v>
      </c>
      <c r="V154" s="26">
        <f t="shared" si="156"/>
        <v>1.7127324887141176E-3</v>
      </c>
      <c r="W154" s="26">
        <f t="shared" si="157"/>
        <v>1.5863573269878702E-3</v>
      </c>
      <c r="X154" s="80">
        <v>314914116.29000002</v>
      </c>
      <c r="Y154" s="81">
        <v>101.2</v>
      </c>
      <c r="Z154" s="26">
        <f t="shared" si="158"/>
        <v>1.699167506163175E-2</v>
      </c>
      <c r="AA154" s="26">
        <f t="shared" si="159"/>
        <v>1.7818253811127185E-3</v>
      </c>
      <c r="AB154" s="80">
        <v>310979814.49000001</v>
      </c>
      <c r="AC154" s="81">
        <v>101.51</v>
      </c>
      <c r="AD154" s="26">
        <f t="shared" si="160"/>
        <v>-1.2493253228372171E-2</v>
      </c>
      <c r="AE154" s="26">
        <f t="shared" si="161"/>
        <v>3.0632411067193898E-3</v>
      </c>
      <c r="AF154" s="80">
        <v>312446014.25999999</v>
      </c>
      <c r="AG154" s="81">
        <v>101.66</v>
      </c>
      <c r="AH154" s="26">
        <f t="shared" si="162"/>
        <v>4.7147747271137708E-3</v>
      </c>
      <c r="AI154" s="26">
        <f t="shared" si="163"/>
        <v>1.4776869273962316E-3</v>
      </c>
      <c r="AJ154" s="27">
        <f t="shared" si="128"/>
        <v>-1.8803676191170384E-3</v>
      </c>
      <c r="AK154" s="27">
        <f t="shared" si="129"/>
        <v>-6.9563092468756071E-4</v>
      </c>
      <c r="AL154" s="28">
        <f t="shared" si="130"/>
        <v>-1.7352397279712984E-2</v>
      </c>
      <c r="AM154" s="28">
        <f t="shared" si="131"/>
        <v>-7.5173289075467168E-3</v>
      </c>
      <c r="AN154" s="29">
        <f t="shared" si="132"/>
        <v>1.4189046063933798E-2</v>
      </c>
      <c r="AO154" s="87">
        <f t="shared" si="133"/>
        <v>7.8772031831986725E-3</v>
      </c>
    </row>
    <row r="155" spans="1:41" s="368" customFormat="1">
      <c r="A155" s="232" t="s">
        <v>262</v>
      </c>
      <c r="B155" s="80">
        <v>468236515.32999998</v>
      </c>
      <c r="C155" s="80">
        <v>1012.03</v>
      </c>
      <c r="D155" s="80">
        <v>469178539.57999998</v>
      </c>
      <c r="E155" s="80">
        <v>1014</v>
      </c>
      <c r="F155" s="26">
        <f t="shared" si="149"/>
        <v>2.0118555882727082E-3</v>
      </c>
      <c r="G155" s="26">
        <f t="shared" si="149"/>
        <v>1.9465826111874423E-3</v>
      </c>
      <c r="H155" s="80">
        <v>469958427.26999998</v>
      </c>
      <c r="I155" s="80">
        <v>1015.68</v>
      </c>
      <c r="J155" s="26">
        <f t="shared" ref="J155" si="164">((H155-D155)/D155)</f>
        <v>1.6622407552957107E-3</v>
      </c>
      <c r="K155" s="26">
        <f t="shared" ref="K155" si="165">((I155-E155)/E155)</f>
        <v>1.6568047337277613E-3</v>
      </c>
      <c r="L155" s="80">
        <v>471046647.19</v>
      </c>
      <c r="M155" s="80">
        <v>1018.04</v>
      </c>
      <c r="N155" s="26">
        <f t="shared" ref="N155" si="166">((L155-H155)/H155)</f>
        <v>2.315566349818457E-3</v>
      </c>
      <c r="O155" s="26">
        <f t="shared" ref="O155" si="167">((M155-I155)/I155)</f>
        <v>2.3235664776307635E-3</v>
      </c>
      <c r="P155" s="80">
        <v>471937268.35000002</v>
      </c>
      <c r="Q155" s="80">
        <v>1019.36</v>
      </c>
      <c r="R155" s="26">
        <f t="shared" ref="R155" si="168">((P155-L155)/L155)</f>
        <v>1.8907281589052218E-3</v>
      </c>
      <c r="S155" s="26">
        <f t="shared" ref="S155" si="169">((Q155-M155)/M155)</f>
        <v>1.2966091705630919E-3</v>
      </c>
      <c r="T155" s="80">
        <v>467943580.88999999</v>
      </c>
      <c r="U155" s="80">
        <v>1010.73</v>
      </c>
      <c r="V155" s="26">
        <f t="shared" ref="V155" si="170">((T155-P155)/P155)</f>
        <v>-8.4623269401098104E-3</v>
      </c>
      <c r="W155" s="26">
        <f t="shared" ref="W155" si="171">((U155-Q155)/Q155)</f>
        <v>-8.4660963741955697E-3</v>
      </c>
      <c r="X155" s="80">
        <v>467943580.88999999</v>
      </c>
      <c r="Y155" s="80">
        <v>1008.11</v>
      </c>
      <c r="Z155" s="26">
        <f t="shared" si="158"/>
        <v>0</v>
      </c>
      <c r="AA155" s="26">
        <f t="shared" si="159"/>
        <v>-2.5921858458737789E-3</v>
      </c>
      <c r="AB155" s="80">
        <v>468851296.29000002</v>
      </c>
      <c r="AC155" s="80">
        <v>1009.24</v>
      </c>
      <c r="AD155" s="26">
        <f t="shared" si="160"/>
        <v>1.9397966700891948E-3</v>
      </c>
      <c r="AE155" s="26">
        <f t="shared" si="161"/>
        <v>1.1209094245667589E-3</v>
      </c>
      <c r="AF155" s="80">
        <v>469481798.61000001</v>
      </c>
      <c r="AG155" s="80">
        <v>1010.59</v>
      </c>
      <c r="AH155" s="26">
        <f t="shared" si="162"/>
        <v>1.3447810105019018E-3</v>
      </c>
      <c r="AI155" s="26">
        <f t="shared" si="163"/>
        <v>1.3376402045103472E-3</v>
      </c>
      <c r="AJ155" s="27">
        <f t="shared" si="128"/>
        <v>3.3783019909667297E-4</v>
      </c>
      <c r="AK155" s="27">
        <f t="shared" si="129"/>
        <v>-1.7202119973539788E-4</v>
      </c>
      <c r="AL155" s="28">
        <f t="shared" si="130"/>
        <v>6.4636168199743945E-4</v>
      </c>
      <c r="AM155" s="28">
        <f t="shared" si="131"/>
        <v>-3.3629191321498698E-3</v>
      </c>
      <c r="AN155" s="29">
        <f t="shared" si="132"/>
        <v>3.6256329124197493E-3</v>
      </c>
      <c r="AO155" s="87">
        <f t="shared" si="133"/>
        <v>3.6804026660774759E-3</v>
      </c>
    </row>
    <row r="156" spans="1:41">
      <c r="A156" s="232" t="s">
        <v>271</v>
      </c>
      <c r="B156" s="80">
        <v>0</v>
      </c>
      <c r="C156" s="80">
        <v>0</v>
      </c>
      <c r="D156" s="80">
        <v>0</v>
      </c>
      <c r="E156" s="80">
        <v>0</v>
      </c>
      <c r="F156" s="26" t="e">
        <f t="shared" si="149"/>
        <v>#DIV/0!</v>
      </c>
      <c r="G156" s="26" t="e">
        <f t="shared" si="149"/>
        <v>#DIV/0!</v>
      </c>
      <c r="H156" s="80">
        <v>0</v>
      </c>
      <c r="I156" s="80">
        <v>0</v>
      </c>
      <c r="J156" s="26" t="e">
        <f t="shared" si="150"/>
        <v>#DIV/0!</v>
      </c>
      <c r="K156" s="26" t="e">
        <f t="shared" si="151"/>
        <v>#DIV/0!</v>
      </c>
      <c r="L156" s="80">
        <v>0</v>
      </c>
      <c r="M156" s="80">
        <v>0</v>
      </c>
      <c r="N156" s="26" t="e">
        <f t="shared" si="152"/>
        <v>#DIV/0!</v>
      </c>
      <c r="O156" s="26" t="e">
        <f t="shared" si="153"/>
        <v>#DIV/0!</v>
      </c>
      <c r="P156" s="80">
        <v>0</v>
      </c>
      <c r="Q156" s="80">
        <v>0</v>
      </c>
      <c r="R156" s="26" t="e">
        <f t="shared" si="154"/>
        <v>#DIV/0!</v>
      </c>
      <c r="S156" s="26" t="e">
        <f t="shared" si="155"/>
        <v>#DIV/0!</v>
      </c>
      <c r="T156" s="80">
        <v>50416528.490000002</v>
      </c>
      <c r="U156" s="80">
        <v>101.11</v>
      </c>
      <c r="V156" s="26" t="e">
        <f t="shared" si="156"/>
        <v>#DIV/0!</v>
      </c>
      <c r="W156" s="26" t="e">
        <f t="shared" si="157"/>
        <v>#DIV/0!</v>
      </c>
      <c r="X156" s="80">
        <v>52525194.840000004</v>
      </c>
      <c r="Y156" s="80">
        <v>101.17</v>
      </c>
      <c r="Z156" s="26">
        <f t="shared" si="158"/>
        <v>4.1824901736704272E-2</v>
      </c>
      <c r="AA156" s="26">
        <f t="shared" si="159"/>
        <v>5.9341311442985144E-4</v>
      </c>
      <c r="AB156" s="80">
        <v>52645332.450000003</v>
      </c>
      <c r="AC156" s="80">
        <v>101.17</v>
      </c>
      <c r="AD156" s="26">
        <f t="shared" si="160"/>
        <v>2.2872377792401808E-3</v>
      </c>
      <c r="AE156" s="26">
        <f t="shared" si="161"/>
        <v>0</v>
      </c>
      <c r="AF156" s="80">
        <v>394834426.08999997</v>
      </c>
      <c r="AG156" s="80">
        <v>103.13</v>
      </c>
      <c r="AH156" s="26">
        <f t="shared" si="162"/>
        <v>6.4998942492194285</v>
      </c>
      <c r="AI156" s="26">
        <f t="shared" si="163"/>
        <v>1.937333201541953E-2</v>
      </c>
      <c r="AJ156" s="27" t="e">
        <f t="shared" si="128"/>
        <v>#DIV/0!</v>
      </c>
      <c r="AK156" s="27" t="e">
        <f t="shared" si="129"/>
        <v>#DIV/0!</v>
      </c>
      <c r="AL156" s="28" t="e">
        <f t="shared" si="130"/>
        <v>#DIV/0!</v>
      </c>
      <c r="AM156" s="28" t="e">
        <f t="shared" si="131"/>
        <v>#DIV/0!</v>
      </c>
      <c r="AN156" s="29" t="e">
        <f t="shared" si="132"/>
        <v>#DIV/0!</v>
      </c>
      <c r="AO156" s="87" t="e">
        <f t="shared" si="133"/>
        <v>#DIV/0!</v>
      </c>
    </row>
    <row r="157" spans="1:41">
      <c r="A157" s="234" t="s">
        <v>47</v>
      </c>
      <c r="B157" s="84">
        <f>SUM(B147:B156)</f>
        <v>18801608490.450001</v>
      </c>
      <c r="C157" s="100"/>
      <c r="D157" s="84">
        <f>SUM(D147:D156)</f>
        <v>18873953983.870003</v>
      </c>
      <c r="E157" s="100"/>
      <c r="F157" s="26">
        <f>((D157-B157)/B157)</f>
        <v>3.8478353305116853E-3</v>
      </c>
      <c r="G157" s="26"/>
      <c r="H157" s="84">
        <f>SUM(H147:H156)</f>
        <v>18899338421.490002</v>
      </c>
      <c r="I157" s="100"/>
      <c r="J157" s="26">
        <f>((H157-D157)/D157)</f>
        <v>1.344945401567308E-3</v>
      </c>
      <c r="K157" s="26"/>
      <c r="L157" s="84">
        <f>SUM(L147:L156)</f>
        <v>18918152351.829998</v>
      </c>
      <c r="M157" s="100"/>
      <c r="N157" s="26">
        <f>((L157-H157)/H157)</f>
        <v>9.9548089570180155E-4</v>
      </c>
      <c r="O157" s="26"/>
      <c r="P157" s="84">
        <f>SUM(P147:P156)</f>
        <v>19032302764.310001</v>
      </c>
      <c r="Q157" s="100"/>
      <c r="R157" s="26">
        <f>((P157-L157)/L157)</f>
        <v>6.0339091448833437E-3</v>
      </c>
      <c r="S157" s="26"/>
      <c r="T157" s="84">
        <f>SUM(T147:T156)</f>
        <v>18831698938.240002</v>
      </c>
      <c r="U157" s="80">
        <v>101.11</v>
      </c>
      <c r="V157" s="26">
        <f>((T157-P157)/P157)</f>
        <v>-1.0540176275788266E-2</v>
      </c>
      <c r="W157" s="26"/>
      <c r="X157" s="84">
        <f>SUM(X147:X156)</f>
        <v>18835561545.599998</v>
      </c>
      <c r="Y157" s="100"/>
      <c r="Z157" s="26">
        <f>((X157-T157)/T157)</f>
        <v>2.0511199614355096E-4</v>
      </c>
      <c r="AA157" s="26"/>
      <c r="AB157" s="84">
        <f>SUM(AB147:AB156)</f>
        <v>19051145897.050003</v>
      </c>
      <c r="AC157" s="100"/>
      <c r="AD157" s="26">
        <f>((AB157-X157)/X157)</f>
        <v>1.1445602560246751E-2</v>
      </c>
      <c r="AE157" s="26"/>
      <c r="AF157" s="84">
        <f>SUM(AF147:AF156)</f>
        <v>19597069149.200001</v>
      </c>
      <c r="AG157" s="100"/>
      <c r="AH157" s="26">
        <f>((AF157-AB157)/AB157)</f>
        <v>2.8655664866570143E-2</v>
      </c>
      <c r="AI157" s="26"/>
      <c r="AJ157" s="27">
        <f t="shared" si="128"/>
        <v>5.2485467399795392E-3</v>
      </c>
      <c r="AK157" s="27"/>
      <c r="AL157" s="28">
        <f t="shared" si="130"/>
        <v>3.8312860460928556E-2</v>
      </c>
      <c r="AM157" s="28"/>
      <c r="AN157" s="29">
        <f t="shared" si="132"/>
        <v>1.1319528936187531E-2</v>
      </c>
      <c r="AO157" s="87"/>
    </row>
    <row r="158" spans="1:41">
      <c r="A158" s="234" t="s">
        <v>33</v>
      </c>
      <c r="B158" s="14">
        <f>SUM(B20,B52,B84,B106,B113,B137,B143,B157)</f>
        <v>1408549280490.374</v>
      </c>
      <c r="C158" s="100"/>
      <c r="D158" s="14">
        <f>SUM(D20,D52,D84,D106,D113,D137,D143,D157)</f>
        <v>1409938562308.1338</v>
      </c>
      <c r="E158" s="100"/>
      <c r="F158" s="26">
        <f>((D158-B158)/B158)</f>
        <v>9.8632105883870763E-4</v>
      </c>
      <c r="G158" s="26"/>
      <c r="H158" s="14">
        <f>SUM(H20,H52,H84,H106,H113,H137,H143,H157)</f>
        <v>1399256134879.1531</v>
      </c>
      <c r="I158" s="100"/>
      <c r="J158" s="26">
        <f>((H158-D158)/D158)</f>
        <v>-7.576519796361262E-3</v>
      </c>
      <c r="K158" s="26"/>
      <c r="L158" s="14">
        <f>SUM(L20,L52,L84,L106,L113,L137,L143,L157)</f>
        <v>1397998245586.9854</v>
      </c>
      <c r="M158" s="100"/>
      <c r="N158" s="26">
        <f>((L158-H158)/H158)</f>
        <v>-8.9897000328418241E-4</v>
      </c>
      <c r="O158" s="26"/>
      <c r="P158" s="14">
        <f>SUM(P20,P52,P84,P106,P113,P137,P143,P157)</f>
        <v>1394687314276.832</v>
      </c>
      <c r="Q158" s="100"/>
      <c r="R158" s="26">
        <f>((P158-L158)/L158)</f>
        <v>-2.3683372426287568E-3</v>
      </c>
      <c r="S158" s="26"/>
      <c r="T158" s="14">
        <f>SUM(T20,T52,T84,T106,T113,T137,T143,T157)</f>
        <v>1391788994611.0933</v>
      </c>
      <c r="U158" s="100"/>
      <c r="V158" s="26">
        <f>((T158-P158)/P158)</f>
        <v>-2.0781143099746304E-3</v>
      </c>
      <c r="W158" s="26"/>
      <c r="X158" s="370">
        <f>SUM(X20,X52,X84,X106,X113,X137,X143,X157)</f>
        <v>1384805706375.304</v>
      </c>
      <c r="Y158" s="100"/>
      <c r="Z158" s="26">
        <f>((X158-T158)/T158)</f>
        <v>-5.0174906274069531E-3</v>
      </c>
      <c r="AA158" s="26"/>
      <c r="AB158" s="370">
        <f>SUM(AB20,AB52,AB84,AB106,AB113,AB137,AB143,AB157)</f>
        <v>1369293570412.9148</v>
      </c>
      <c r="AC158" s="100"/>
      <c r="AD158" s="26">
        <f>((AB158-X158)/X158)</f>
        <v>-1.1201669585108664E-2</v>
      </c>
      <c r="AE158" s="26"/>
      <c r="AF158" s="370">
        <f>SUM(AF20,AF52,AF84,AF106,AF113,AF137,AF143,AF157)</f>
        <v>1361287846585.135</v>
      </c>
      <c r="AG158" s="100"/>
      <c r="AH158" s="26">
        <f>((AF158-AB158)/AB158)</f>
        <v>-5.8466087921274865E-3</v>
      </c>
      <c r="AI158" s="26"/>
      <c r="AJ158" s="27">
        <f t="shared" si="128"/>
        <v>-4.2501736622566535E-3</v>
      </c>
      <c r="AK158" s="27"/>
      <c r="AL158" s="28">
        <f t="shared" si="130"/>
        <v>-3.4505557209071107E-2</v>
      </c>
      <c r="AM158" s="28"/>
      <c r="AN158" s="29">
        <f t="shared" si="132"/>
        <v>3.9539464496380567E-3</v>
      </c>
      <c r="AO158" s="87"/>
    </row>
    <row r="159" spans="1:41" s="134" customFormat="1" ht="6" customHeight="1">
      <c r="A159" s="234"/>
      <c r="B159" s="100"/>
      <c r="C159" s="100"/>
      <c r="D159" s="100"/>
      <c r="E159" s="100"/>
      <c r="F159" s="26"/>
      <c r="G159" s="26"/>
      <c r="H159" s="100"/>
      <c r="I159" s="100"/>
      <c r="J159" s="26"/>
      <c r="K159" s="26"/>
      <c r="L159" s="100"/>
      <c r="M159" s="100"/>
      <c r="N159" s="26"/>
      <c r="O159" s="26"/>
      <c r="P159" s="100"/>
      <c r="Q159" s="100"/>
      <c r="R159" s="26"/>
      <c r="S159" s="26"/>
      <c r="T159" s="100"/>
      <c r="U159" s="100"/>
      <c r="V159" s="26"/>
      <c r="W159" s="26"/>
      <c r="X159" s="100"/>
      <c r="Y159" s="100"/>
      <c r="Z159" s="26"/>
      <c r="AA159" s="26"/>
      <c r="AB159" s="100"/>
      <c r="AC159" s="100"/>
      <c r="AD159" s="26"/>
      <c r="AE159" s="26"/>
      <c r="AF159" s="100"/>
      <c r="AG159" s="100"/>
      <c r="AH159" s="26"/>
      <c r="AI159" s="26"/>
      <c r="AJ159" s="27"/>
      <c r="AK159" s="27"/>
      <c r="AL159" s="28"/>
      <c r="AM159" s="28"/>
      <c r="AN159" s="29"/>
      <c r="AO159" s="87"/>
    </row>
    <row r="160" spans="1:41" s="134" customFormat="1">
      <c r="A160" s="238" t="s">
        <v>223</v>
      </c>
      <c r="B160" s="100"/>
      <c r="C160" s="100"/>
      <c r="D160" s="100"/>
      <c r="E160" s="100"/>
      <c r="F160" s="26"/>
      <c r="G160" s="26"/>
      <c r="H160" s="100"/>
      <c r="I160" s="100"/>
      <c r="J160" s="26"/>
      <c r="K160" s="26"/>
      <c r="L160" s="100"/>
      <c r="M160" s="100"/>
      <c r="N160" s="26"/>
      <c r="O160" s="26"/>
      <c r="P160" s="100"/>
      <c r="Q160" s="100"/>
      <c r="R160" s="26"/>
      <c r="S160" s="26"/>
      <c r="T160" s="100"/>
      <c r="U160" s="100"/>
      <c r="V160" s="26"/>
      <c r="W160" s="26"/>
      <c r="X160" s="100"/>
      <c r="Y160" s="100"/>
      <c r="Z160" s="26"/>
      <c r="AA160" s="26"/>
      <c r="AB160" s="100"/>
      <c r="AC160" s="100"/>
      <c r="AD160" s="26"/>
      <c r="AE160" s="26"/>
      <c r="AF160" s="100"/>
      <c r="AG160" s="100"/>
      <c r="AH160" s="26"/>
      <c r="AI160" s="26"/>
      <c r="AJ160" s="27"/>
      <c r="AK160" s="27"/>
      <c r="AL160" s="28"/>
      <c r="AM160" s="28"/>
      <c r="AN160" s="29"/>
      <c r="AO160" s="87"/>
    </row>
    <row r="161" spans="1:41" s="134" customFormat="1">
      <c r="A161" s="239" t="s">
        <v>130</v>
      </c>
      <c r="B161" s="80">
        <v>78055229066</v>
      </c>
      <c r="C161" s="81">
        <v>107.55</v>
      </c>
      <c r="D161" s="80">
        <v>78055229066</v>
      </c>
      <c r="E161" s="81">
        <v>107.55</v>
      </c>
      <c r="F161" s="26">
        <f>((D161-B161)/B161)</f>
        <v>0</v>
      </c>
      <c r="G161" s="26">
        <f>((E161-C161)/C161)</f>
        <v>0</v>
      </c>
      <c r="H161" s="80">
        <v>78055229066</v>
      </c>
      <c r="I161" s="81">
        <v>107.55</v>
      </c>
      <c r="J161" s="26">
        <f>((H161-D161)/D161)</f>
        <v>0</v>
      </c>
      <c r="K161" s="26">
        <f>((I161-E161)/E161)</f>
        <v>0</v>
      </c>
      <c r="L161" s="80">
        <v>78055229066</v>
      </c>
      <c r="M161" s="81">
        <v>107.55</v>
      </c>
      <c r="N161" s="26">
        <f>((L161-H161)/H161)</f>
        <v>0</v>
      </c>
      <c r="O161" s="26">
        <f>((M161-I161)/I161)</f>
        <v>0</v>
      </c>
      <c r="P161" s="80">
        <v>78055229066</v>
      </c>
      <c r="Q161" s="81">
        <v>107.55</v>
      </c>
      <c r="R161" s="26">
        <f>((P161-L161)/L161)</f>
        <v>0</v>
      </c>
      <c r="S161" s="26">
        <f>((Q161-M161)/M161)</f>
        <v>0</v>
      </c>
      <c r="T161" s="80">
        <v>78055229066</v>
      </c>
      <c r="U161" s="81">
        <v>107.55</v>
      </c>
      <c r="V161" s="26">
        <f>((T161-P161)/P161)</f>
        <v>0</v>
      </c>
      <c r="W161" s="26">
        <f>((U161-Q161)/Q161)</f>
        <v>0</v>
      </c>
      <c r="X161" s="80">
        <v>78055229066</v>
      </c>
      <c r="Y161" s="81">
        <v>107.55</v>
      </c>
      <c r="Z161" s="26">
        <f>((X161-T161)/T161)</f>
        <v>0</v>
      </c>
      <c r="AA161" s="26">
        <f>((Y161-U161)/U161)</f>
        <v>0</v>
      </c>
      <c r="AB161" s="80">
        <v>78055229066</v>
      </c>
      <c r="AC161" s="81">
        <v>107.55</v>
      </c>
      <c r="AD161" s="26">
        <f>((AB161-X161)/X161)</f>
        <v>0</v>
      </c>
      <c r="AE161" s="26">
        <f>((AC161-Y161)/Y161)</f>
        <v>0</v>
      </c>
      <c r="AF161" s="80">
        <v>78126784934</v>
      </c>
      <c r="AG161" s="81">
        <v>107.59</v>
      </c>
      <c r="AH161" s="26">
        <f>((AF161-AB161)/AB161)</f>
        <v>9.1673381599451293E-4</v>
      </c>
      <c r="AI161" s="26">
        <f>((AG161-AC161)/AC161)</f>
        <v>3.7192003719206185E-4</v>
      </c>
      <c r="AJ161" s="27">
        <f t="shared" si="128"/>
        <v>1.1459172699931412E-4</v>
      </c>
      <c r="AK161" s="27">
        <f t="shared" si="129"/>
        <v>4.6490004649007732E-5</v>
      </c>
      <c r="AL161" s="28">
        <f t="shared" si="130"/>
        <v>9.1673381599451293E-4</v>
      </c>
      <c r="AM161" s="28">
        <f t="shared" si="131"/>
        <v>3.7192003719206185E-4</v>
      </c>
      <c r="AN161" s="29">
        <f t="shared" si="132"/>
        <v>3.2411434891637037E-4</v>
      </c>
      <c r="AO161" s="87">
        <f t="shared" si="133"/>
        <v>1.3149359017882996E-4</v>
      </c>
    </row>
    <row r="162" spans="1:41" s="134" customFormat="1">
      <c r="A162" s="239" t="s">
        <v>224</v>
      </c>
      <c r="B162" s="80">
        <v>7001468026.6599998</v>
      </c>
      <c r="C162" s="82">
        <v>103.8</v>
      </c>
      <c r="D162" s="80">
        <v>7017177643.5200005</v>
      </c>
      <c r="E162" s="82">
        <v>104.04</v>
      </c>
      <c r="F162" s="26">
        <f>((D162-B162)/B162)</f>
        <v>2.2437604228401757E-3</v>
      </c>
      <c r="G162" s="26">
        <f>((E162-C162)/C162)</f>
        <v>2.3121387283237872E-3</v>
      </c>
      <c r="H162" s="80">
        <v>7032603085.8199997</v>
      </c>
      <c r="I162" s="82">
        <v>104.26</v>
      </c>
      <c r="J162" s="26">
        <f>((H162-D162)/D162)</f>
        <v>2.1982402446721343E-3</v>
      </c>
      <c r="K162" s="26">
        <f>((I162-E162)/E162)</f>
        <v>2.1145713187235566E-3</v>
      </c>
      <c r="L162" s="80">
        <v>7048023664.5699997</v>
      </c>
      <c r="M162" s="82">
        <v>104.49</v>
      </c>
      <c r="N162" s="26">
        <f>((L162-H162)/H162)</f>
        <v>2.192727011864621E-3</v>
      </c>
      <c r="O162" s="26">
        <f>((M162-I162)/I162)</f>
        <v>2.2060234030307859E-3</v>
      </c>
      <c r="P162" s="80">
        <v>7072869034.5100002</v>
      </c>
      <c r="Q162" s="82">
        <v>104.86</v>
      </c>
      <c r="R162" s="26">
        <f>((P162-L162)/L162)</f>
        <v>3.525154159867077E-3</v>
      </c>
      <c r="S162" s="26">
        <f>((Q162-M162)/M162)</f>
        <v>3.5410087089674091E-3</v>
      </c>
      <c r="T162" s="80">
        <v>6670918977.4799995</v>
      </c>
      <c r="U162" s="82">
        <v>98.9</v>
      </c>
      <c r="V162" s="26">
        <f>((T162-P162)/P162)</f>
        <v>-5.6829845861531253E-2</v>
      </c>
      <c r="W162" s="26">
        <f>((U162-Q162)/Q162)</f>
        <v>-5.6837688346366523E-2</v>
      </c>
      <c r="X162" s="80">
        <v>6686368287.3500004</v>
      </c>
      <c r="Y162" s="82">
        <v>99.13</v>
      </c>
      <c r="Z162" s="26">
        <f>((X162-T162)/T162)</f>
        <v>2.3159192792110567E-3</v>
      </c>
      <c r="AA162" s="26">
        <f>((Y162-U162)/U162)</f>
        <v>2.3255813953487335E-3</v>
      </c>
      <c r="AB162" s="80">
        <v>6698632743.7600002</v>
      </c>
      <c r="AC162" s="82">
        <v>99.13</v>
      </c>
      <c r="AD162" s="26">
        <f>((AB162-X162)/X162)</f>
        <v>1.8342478133014423E-3</v>
      </c>
      <c r="AE162" s="26">
        <f>((AC162-Y162)/Y162)</f>
        <v>0</v>
      </c>
      <c r="AF162" s="80">
        <v>6713983966.1800003</v>
      </c>
      <c r="AG162" s="82">
        <v>99.54</v>
      </c>
      <c r="AH162" s="26">
        <f>((AF162-AB162)/AB162)</f>
        <v>2.2916948886771336E-3</v>
      </c>
      <c r="AI162" s="26">
        <f>((AG162-AC162)/AC162)</f>
        <v>4.1359830525573571E-3</v>
      </c>
      <c r="AJ162" s="27">
        <f t="shared" si="128"/>
        <v>-5.0285127551372008E-3</v>
      </c>
      <c r="AK162" s="27">
        <f t="shared" si="129"/>
        <v>-5.0252977174268616E-3</v>
      </c>
      <c r="AL162" s="28">
        <f t="shared" si="130"/>
        <v>-4.3207353831206455E-2</v>
      </c>
      <c r="AM162" s="28">
        <f t="shared" si="131"/>
        <v>-4.3252595155709339E-2</v>
      </c>
      <c r="AN162" s="29">
        <f t="shared" si="132"/>
        <v>2.0936724923430534E-2</v>
      </c>
      <c r="AO162" s="87">
        <f t="shared" si="133"/>
        <v>2.0970153086499604E-2</v>
      </c>
    </row>
    <row r="163" spans="1:41" s="134" customFormat="1">
      <c r="A163" s="234" t="s">
        <v>47</v>
      </c>
      <c r="B163" s="85">
        <f>SUM(B161:B162)</f>
        <v>85056697092.660004</v>
      </c>
      <c r="C163" s="100"/>
      <c r="D163" s="85">
        <f>SUM(D161:D162)</f>
        <v>85072406709.520004</v>
      </c>
      <c r="E163" s="100"/>
      <c r="F163" s="26"/>
      <c r="G163" s="26"/>
      <c r="H163" s="85">
        <f>SUM(H161:H162)</f>
        <v>85087832151.820007</v>
      </c>
      <c r="I163" s="100"/>
      <c r="J163" s="26"/>
      <c r="K163" s="26"/>
      <c r="L163" s="85">
        <f>SUM(L161:L162)</f>
        <v>85103252730.570007</v>
      </c>
      <c r="M163" s="100"/>
      <c r="N163" s="26"/>
      <c r="O163" s="26"/>
      <c r="P163" s="85">
        <f>SUM(P161:P162)</f>
        <v>85128098100.509995</v>
      </c>
      <c r="Q163" s="100"/>
      <c r="R163" s="26"/>
      <c r="S163" s="26"/>
      <c r="T163" s="85">
        <f>SUM(T161:T162)</f>
        <v>84726148043.479996</v>
      </c>
      <c r="U163" s="100"/>
      <c r="V163" s="26"/>
      <c r="W163" s="26"/>
      <c r="X163" s="85">
        <f>SUM(X161:X162)</f>
        <v>84741597353.350006</v>
      </c>
      <c r="Y163" s="100"/>
      <c r="Z163" s="26"/>
      <c r="AA163" s="26"/>
      <c r="AB163" s="85">
        <f>SUM(AB161:AB162)</f>
        <v>84753861809.759995</v>
      </c>
      <c r="AC163" s="100"/>
      <c r="AD163" s="26"/>
      <c r="AE163" s="26"/>
      <c r="AF163" s="85">
        <f>SUM(AF161:AF162)</f>
        <v>84840768900.179993</v>
      </c>
      <c r="AG163" s="100"/>
      <c r="AH163" s="26"/>
      <c r="AI163" s="26"/>
      <c r="AJ163" s="27"/>
      <c r="AK163" s="27"/>
      <c r="AL163" s="28"/>
      <c r="AM163" s="28"/>
      <c r="AN163" s="29"/>
      <c r="AO163" s="87"/>
    </row>
    <row r="164" spans="1:41" ht="6" customHeight="1">
      <c r="A164" s="233"/>
      <c r="B164" s="100"/>
      <c r="C164" s="100"/>
      <c r="D164" s="100"/>
      <c r="E164" s="100"/>
      <c r="F164" s="26"/>
      <c r="G164" s="26"/>
      <c r="H164" s="100"/>
      <c r="I164" s="100"/>
      <c r="J164" s="26"/>
      <c r="K164" s="26"/>
      <c r="L164" s="100"/>
      <c r="M164" s="100"/>
      <c r="N164" s="26"/>
      <c r="O164" s="26"/>
      <c r="P164" s="100"/>
      <c r="Q164" s="100"/>
      <c r="R164" s="26"/>
      <c r="S164" s="26"/>
      <c r="T164" s="100"/>
      <c r="U164" s="100"/>
      <c r="V164" s="26"/>
      <c r="W164" s="26"/>
      <c r="X164" s="100"/>
      <c r="Y164" s="100"/>
      <c r="Z164" s="26"/>
      <c r="AA164" s="26"/>
      <c r="AB164" s="100"/>
      <c r="AC164" s="100"/>
      <c r="AD164" s="26"/>
      <c r="AE164" s="26"/>
      <c r="AF164" s="26"/>
      <c r="AG164" s="26"/>
      <c r="AH164" s="26"/>
      <c r="AI164" s="26"/>
      <c r="AJ164" s="27"/>
      <c r="AK164" s="27"/>
      <c r="AL164" s="28"/>
      <c r="AM164" s="28"/>
      <c r="AN164" s="29"/>
      <c r="AO164" s="87"/>
    </row>
    <row r="165" spans="1:41" ht="25.5">
      <c r="A165" s="229" t="s">
        <v>51</v>
      </c>
      <c r="B165" s="90" t="s">
        <v>81</v>
      </c>
      <c r="C165" s="91" t="s">
        <v>82</v>
      </c>
      <c r="D165" s="90" t="s">
        <v>81</v>
      </c>
      <c r="E165" s="91" t="s">
        <v>82</v>
      </c>
      <c r="F165" s="351" t="s">
        <v>80</v>
      </c>
      <c r="G165" s="351" t="s">
        <v>4</v>
      </c>
      <c r="H165" s="90" t="s">
        <v>81</v>
      </c>
      <c r="I165" s="91" t="s">
        <v>82</v>
      </c>
      <c r="J165" s="352" t="s">
        <v>80</v>
      </c>
      <c r="K165" s="352" t="s">
        <v>4</v>
      </c>
      <c r="L165" s="90" t="s">
        <v>81</v>
      </c>
      <c r="M165" s="91" t="s">
        <v>82</v>
      </c>
      <c r="N165" s="364" t="s">
        <v>80</v>
      </c>
      <c r="O165" s="364" t="s">
        <v>4</v>
      </c>
      <c r="P165" s="90" t="s">
        <v>81</v>
      </c>
      <c r="Q165" s="91" t="s">
        <v>82</v>
      </c>
      <c r="R165" s="366" t="s">
        <v>80</v>
      </c>
      <c r="S165" s="366" t="s">
        <v>4</v>
      </c>
      <c r="T165" s="90" t="s">
        <v>81</v>
      </c>
      <c r="U165" s="91" t="s">
        <v>82</v>
      </c>
      <c r="V165" s="367" t="s">
        <v>80</v>
      </c>
      <c r="W165" s="367" t="s">
        <v>4</v>
      </c>
      <c r="X165" s="90" t="s">
        <v>81</v>
      </c>
      <c r="Y165" s="91" t="s">
        <v>82</v>
      </c>
      <c r="Z165" s="369" t="s">
        <v>80</v>
      </c>
      <c r="AA165" s="369" t="s">
        <v>4</v>
      </c>
      <c r="AB165" s="90" t="s">
        <v>81</v>
      </c>
      <c r="AC165" s="91" t="s">
        <v>82</v>
      </c>
      <c r="AD165" s="371" t="s">
        <v>80</v>
      </c>
      <c r="AE165" s="371" t="s">
        <v>4</v>
      </c>
      <c r="AF165" s="90" t="s">
        <v>81</v>
      </c>
      <c r="AG165" s="91" t="s">
        <v>82</v>
      </c>
      <c r="AH165" s="373" t="s">
        <v>80</v>
      </c>
      <c r="AI165" s="373" t="s">
        <v>4</v>
      </c>
      <c r="AJ165" s="23" t="s">
        <v>86</v>
      </c>
      <c r="AK165" s="23" t="s">
        <v>86</v>
      </c>
      <c r="AL165" s="24" t="s">
        <v>86</v>
      </c>
      <c r="AM165" s="24" t="s">
        <v>86</v>
      </c>
      <c r="AN165" s="18" t="s">
        <v>86</v>
      </c>
      <c r="AO165" s="19" t="s">
        <v>86</v>
      </c>
    </row>
    <row r="166" spans="1:41">
      <c r="A166" s="233" t="s">
        <v>35</v>
      </c>
      <c r="B166" s="83">
        <v>3012360568.8600001</v>
      </c>
      <c r="C166" s="82">
        <v>19.82</v>
      </c>
      <c r="D166" s="83">
        <v>2927322037.8499999</v>
      </c>
      <c r="E166" s="82">
        <v>19.239999999999998</v>
      </c>
      <c r="F166" s="26">
        <f t="shared" ref="F166:F177" si="172">((D166-B166)/B166)</f>
        <v>-2.8229864608200695E-2</v>
      </c>
      <c r="G166" s="26">
        <f t="shared" ref="G166:G177" si="173">((E166-C166)/C166)</f>
        <v>-2.9263370332997064E-2</v>
      </c>
      <c r="H166" s="83">
        <v>2905847000</v>
      </c>
      <c r="I166" s="82">
        <v>19.23</v>
      </c>
      <c r="J166" s="26">
        <f t="shared" ref="J166:J177" si="174">((H166-D166)/D166)</f>
        <v>-7.336069476582923E-3</v>
      </c>
      <c r="K166" s="26">
        <f t="shared" ref="K166:K177" si="175">((I166-E166)/E166)</f>
        <v>-5.1975051975041635E-4</v>
      </c>
      <c r="L166" s="83">
        <v>2921037000</v>
      </c>
      <c r="M166" s="82">
        <v>19.329999999999998</v>
      </c>
      <c r="N166" s="26">
        <f t="shared" ref="N166:N177" si="176">((L166-H166)/H166)</f>
        <v>5.2273915316257188E-3</v>
      </c>
      <c r="O166" s="26">
        <f t="shared" ref="O166:O177" si="177">((M166-I166)/I166)</f>
        <v>5.2002080083202217E-3</v>
      </c>
      <c r="P166" s="83">
        <v>2905847000</v>
      </c>
      <c r="Q166" s="82">
        <v>19.23</v>
      </c>
      <c r="R166" s="26">
        <f t="shared" ref="R166:R177" si="178">((P166-L166)/L166)</f>
        <v>-5.2002080083203327E-3</v>
      </c>
      <c r="S166" s="26">
        <f t="shared" ref="S166:S177" si="179">((Q166-M166)/M166)</f>
        <v>-5.1733057423692646E-3</v>
      </c>
      <c r="T166" s="83">
        <v>2905847000</v>
      </c>
      <c r="U166" s="82">
        <v>19.399999999999999</v>
      </c>
      <c r="V166" s="26">
        <f t="shared" ref="V166:V177" si="180">((T166-P166)/P166)</f>
        <v>0</v>
      </c>
      <c r="W166" s="26">
        <f t="shared" ref="W166:W177" si="181">((U166-Q166)/Q166)</f>
        <v>8.8403536141444701E-3</v>
      </c>
      <c r="X166" s="83">
        <v>2919518000</v>
      </c>
      <c r="Y166" s="82">
        <v>19.29</v>
      </c>
      <c r="Z166" s="26">
        <f t="shared" ref="Z166:Z177" si="182">((X166-T166)/T166)</f>
        <v>4.7046523784631472E-3</v>
      </c>
      <c r="AA166" s="26">
        <f t="shared" ref="AA166:AA177" si="183">((Y166-U166)/U166)</f>
        <v>-5.6701030927834763E-3</v>
      </c>
      <c r="AB166" s="83">
        <v>2848125000</v>
      </c>
      <c r="AC166" s="82">
        <v>18.64</v>
      </c>
      <c r="AD166" s="26">
        <f t="shared" ref="AD166:AD177" si="184">((AB166-X166)/X166)</f>
        <v>-2.445369406867846E-2</v>
      </c>
      <c r="AE166" s="26">
        <f t="shared" ref="AE166:AE177" si="185">((AC166-Y166)/Y166)</f>
        <v>-3.3696215655780126E-2</v>
      </c>
      <c r="AF166" s="83">
        <v>2848125000</v>
      </c>
      <c r="AG166" s="82">
        <v>18.73</v>
      </c>
      <c r="AH166" s="26">
        <f t="shared" ref="AH166:AH177" si="186">((AF166-AB166)/AB166)</f>
        <v>0</v>
      </c>
      <c r="AI166" s="26">
        <f t="shared" ref="AI166:AI177" si="187">((AG166-AC166)/AC166)</f>
        <v>4.8283261802575033E-3</v>
      </c>
      <c r="AJ166" s="27">
        <f t="shared" ref="AJ166" si="188">AVERAGE(F166,J166,N166,R166,V166,Z166,AD166,AH166)</f>
        <v>-6.9109740314616929E-3</v>
      </c>
      <c r="AK166" s="27">
        <f t="shared" ref="AK166" si="189">AVERAGE(G166,K166,O166,S166,W166,AA166,AE166,AI166)</f>
        <v>-6.9317321926197686E-3</v>
      </c>
      <c r="AL166" s="28">
        <f t="shared" ref="AL166" si="190">((AF166-D166)/D166)</f>
        <v>-2.7054432968422887E-2</v>
      </c>
      <c r="AM166" s="28">
        <f t="shared" ref="AM166" si="191">((AG166-E166)/E166)</f>
        <v>-2.6507276507276405E-2</v>
      </c>
      <c r="AN166" s="29">
        <f t="shared" ref="AN166" si="192">STDEV(F166,J166,N166,R166,V166,Z166,AD166,AH166)</f>
        <v>1.2779086530151524E-2</v>
      </c>
      <c r="AO166" s="87">
        <f t="shared" ref="AO166" si="193">STDEV(G166,K166,O166,S166,W166,AA166,AE166,AI166)</f>
        <v>1.6013737648348077E-2</v>
      </c>
    </row>
    <row r="167" spans="1:41">
      <c r="A167" s="233" t="s">
        <v>67</v>
      </c>
      <c r="B167" s="83">
        <v>342233341.63999999</v>
      </c>
      <c r="C167" s="82">
        <v>4.2</v>
      </c>
      <c r="D167" s="83">
        <v>325428836.43000001</v>
      </c>
      <c r="E167" s="82">
        <v>3.99</v>
      </c>
      <c r="F167" s="26">
        <f t="shared" si="172"/>
        <v>-4.9102478237426882E-2</v>
      </c>
      <c r="G167" s="26">
        <f t="shared" si="173"/>
        <v>-4.9999999999999989E-2</v>
      </c>
      <c r="H167" s="83">
        <v>335704520.42000002</v>
      </c>
      <c r="I167" s="82">
        <v>4</v>
      </c>
      <c r="J167" s="26">
        <f t="shared" si="174"/>
        <v>3.1575825002866077E-2</v>
      </c>
      <c r="K167" s="26">
        <f t="shared" si="175"/>
        <v>2.5062656641603475E-3</v>
      </c>
      <c r="L167" s="83">
        <v>335704520.42000002</v>
      </c>
      <c r="M167" s="82">
        <v>4.04</v>
      </c>
      <c r="N167" s="26">
        <f t="shared" si="176"/>
        <v>0</v>
      </c>
      <c r="O167" s="26">
        <f t="shared" si="177"/>
        <v>1.0000000000000009E-2</v>
      </c>
      <c r="P167" s="83">
        <v>336556562.35000002</v>
      </c>
      <c r="Q167" s="82">
        <v>4.03</v>
      </c>
      <c r="R167" s="26">
        <f t="shared" si="178"/>
        <v>2.5380710659898688E-3</v>
      </c>
      <c r="S167" s="26">
        <f t="shared" si="179"/>
        <v>-2.4752475247524224E-3</v>
      </c>
      <c r="T167" s="83">
        <v>336556562.35000002</v>
      </c>
      <c r="U167" s="82">
        <v>4.01</v>
      </c>
      <c r="V167" s="26">
        <f t="shared" si="180"/>
        <v>0</v>
      </c>
      <c r="W167" s="26">
        <f t="shared" si="181"/>
        <v>-4.9627791563276579E-3</v>
      </c>
      <c r="X167" s="83">
        <v>325480017.25999999</v>
      </c>
      <c r="Y167" s="82">
        <v>3.85</v>
      </c>
      <c r="Z167" s="26">
        <f t="shared" si="182"/>
        <v>-3.291139240506339E-2</v>
      </c>
      <c r="AA167" s="26">
        <f t="shared" si="183"/>
        <v>-3.9900249376558533E-2</v>
      </c>
      <c r="AB167" s="83">
        <v>325480017.25999999</v>
      </c>
      <c r="AC167" s="82">
        <v>3.83</v>
      </c>
      <c r="AD167" s="26">
        <f t="shared" si="184"/>
        <v>0</v>
      </c>
      <c r="AE167" s="26">
        <f t="shared" si="185"/>
        <v>-5.1948051948051991E-3</v>
      </c>
      <c r="AF167" s="83">
        <v>325480017.25999999</v>
      </c>
      <c r="AG167" s="82">
        <v>3.93</v>
      </c>
      <c r="AH167" s="26">
        <f t="shared" si="186"/>
        <v>0</v>
      </c>
      <c r="AI167" s="26">
        <f t="shared" si="187"/>
        <v>2.6109660574412556E-2</v>
      </c>
      <c r="AJ167" s="27">
        <f t="shared" ref="AJ167:AJ179" si="194">AVERAGE(F167,J167,N167,R167,V167,Z167,AD167,AH167)</f>
        <v>-5.9874968217042907E-3</v>
      </c>
      <c r="AK167" s="27">
        <f t="shared" ref="AK167:AK177" si="195">AVERAGE(G167,K167,O167,S167,W167,AA167,AE167,AI167)</f>
        <v>-7.9896443767338617E-3</v>
      </c>
      <c r="AL167" s="28">
        <f t="shared" ref="AL167:AL179" si="196">((AF167-D167)/D167)</f>
        <v>1.5727195709342847E-4</v>
      </c>
      <c r="AM167" s="28">
        <f t="shared" ref="AM167:AM177" si="197">((AG167-E167)/E167)</f>
        <v>-1.5037593984962419E-2</v>
      </c>
      <c r="AN167" s="29">
        <f t="shared" ref="AN167:AN179" si="198">STDEV(F167,J167,N167,R167,V167,Z167,AD167,AH167)</f>
        <v>2.4526623152709936E-2</v>
      </c>
      <c r="AO167" s="87">
        <f t="shared" ref="AO167:AO177" si="199">STDEV(G167,K167,O167,S167,W167,AA167,AE167,AI167)</f>
        <v>2.5148394817686784E-2</v>
      </c>
    </row>
    <row r="168" spans="1:41">
      <c r="A168" s="233" t="s">
        <v>56</v>
      </c>
      <c r="B168" s="83">
        <v>145289600.15000001</v>
      </c>
      <c r="C168" s="82">
        <v>6.52</v>
      </c>
      <c r="D168" s="83">
        <v>143456290.24000001</v>
      </c>
      <c r="E168" s="82">
        <v>6.44</v>
      </c>
      <c r="F168" s="26">
        <f t="shared" si="172"/>
        <v>-1.261831478720603E-2</v>
      </c>
      <c r="G168" s="26">
        <f t="shared" si="173"/>
        <v>-1.2269938650306624E-2</v>
      </c>
      <c r="H168" s="83">
        <v>160764412.16</v>
      </c>
      <c r="I168" s="82">
        <v>6.31</v>
      </c>
      <c r="J168" s="26">
        <f t="shared" si="174"/>
        <v>0.12065083999484291</v>
      </c>
      <c r="K168" s="26">
        <f t="shared" si="175"/>
        <v>-2.0186335403726829E-2</v>
      </c>
      <c r="L168" s="83">
        <v>160764412.16</v>
      </c>
      <c r="M168" s="82">
        <v>6.29</v>
      </c>
      <c r="N168" s="26">
        <f t="shared" si="176"/>
        <v>0</v>
      </c>
      <c r="O168" s="26">
        <f t="shared" si="177"/>
        <v>-3.1695721077653841E-3</v>
      </c>
      <c r="P168" s="83">
        <v>137100833.47999999</v>
      </c>
      <c r="Q168" s="82">
        <v>6.2</v>
      </c>
      <c r="R168" s="26">
        <f t="shared" si="178"/>
        <v>-0.14719413558050987</v>
      </c>
      <c r="S168" s="26">
        <f t="shared" si="179"/>
        <v>-1.4308426073131934E-2</v>
      </c>
      <c r="T168" s="83">
        <v>157939478.40000001</v>
      </c>
      <c r="U168" s="82">
        <v>6.18</v>
      </c>
      <c r="V168" s="26">
        <f t="shared" si="180"/>
        <v>0.15199502724423566</v>
      </c>
      <c r="W168" s="26">
        <f t="shared" si="181"/>
        <v>-3.2258064516129778E-3</v>
      </c>
      <c r="X168" s="83">
        <v>156398605.44</v>
      </c>
      <c r="Y168" s="82">
        <v>6.06</v>
      </c>
      <c r="Z168" s="26">
        <f t="shared" si="182"/>
        <v>-9.7560975609756618E-3</v>
      </c>
      <c r="AA168" s="26">
        <f t="shared" si="183"/>
        <v>-1.9417475728155359E-2</v>
      </c>
      <c r="AB168" s="83">
        <v>156398605.44</v>
      </c>
      <c r="AC168" s="82">
        <v>5.78</v>
      </c>
      <c r="AD168" s="26">
        <f t="shared" si="184"/>
        <v>0</v>
      </c>
      <c r="AE168" s="26">
        <f t="shared" si="185"/>
        <v>-4.6204620462046105E-2</v>
      </c>
      <c r="AF168" s="83">
        <v>156398605.44</v>
      </c>
      <c r="AG168" s="82">
        <v>5.95</v>
      </c>
      <c r="AH168" s="26">
        <f t="shared" si="186"/>
        <v>0</v>
      </c>
      <c r="AI168" s="26">
        <f t="shared" si="187"/>
        <v>2.9411764705882339E-2</v>
      </c>
      <c r="AJ168" s="27">
        <f t="shared" si="194"/>
        <v>1.2884664913798378E-2</v>
      </c>
      <c r="AK168" s="27">
        <f t="shared" si="195"/>
        <v>-1.1171301271357861E-2</v>
      </c>
      <c r="AL168" s="28">
        <f t="shared" si="196"/>
        <v>9.0217829963034096E-2</v>
      </c>
      <c r="AM168" s="28">
        <f t="shared" si="197"/>
        <v>-7.6086956521739163E-2</v>
      </c>
      <c r="AN168" s="29">
        <f t="shared" si="198"/>
        <v>9.1223049746911172E-2</v>
      </c>
      <c r="AO168" s="87">
        <f t="shared" si="199"/>
        <v>2.1252885669143518E-2</v>
      </c>
    </row>
    <row r="169" spans="1:41">
      <c r="A169" s="233" t="s">
        <v>57</v>
      </c>
      <c r="B169" s="83">
        <v>228717891.66999999</v>
      </c>
      <c r="C169" s="82">
        <v>22.09</v>
      </c>
      <c r="D169" s="83">
        <v>228235396.22</v>
      </c>
      <c r="E169" s="82">
        <v>22.07</v>
      </c>
      <c r="F169" s="26">
        <f t="shared" si="172"/>
        <v>-2.1095658344741338E-3</v>
      </c>
      <c r="G169" s="26">
        <f t="shared" si="173"/>
        <v>-9.0538705296512329E-4</v>
      </c>
      <c r="H169" s="83">
        <v>226951835.88</v>
      </c>
      <c r="I169" s="82">
        <v>21.66</v>
      </c>
      <c r="J169" s="26">
        <f t="shared" si="174"/>
        <v>-5.6238443346568285E-3</v>
      </c>
      <c r="K169" s="26">
        <f t="shared" si="175"/>
        <v>-1.8577254191209792E-2</v>
      </c>
      <c r="L169" s="83">
        <v>226951835.88</v>
      </c>
      <c r="M169" s="82">
        <v>21.63</v>
      </c>
      <c r="N169" s="26">
        <f t="shared" si="176"/>
        <v>0</v>
      </c>
      <c r="O169" s="26">
        <f t="shared" si="177"/>
        <v>-1.3850415512465899E-3</v>
      </c>
      <c r="P169" s="83">
        <v>223328388.78999999</v>
      </c>
      <c r="Q169" s="82">
        <v>21.6</v>
      </c>
      <c r="R169" s="26">
        <f t="shared" si="178"/>
        <v>-1.596570953458111E-2</v>
      </c>
      <c r="S169" s="26">
        <f t="shared" si="179"/>
        <v>-1.3869625520109841E-3</v>
      </c>
      <c r="T169" s="83">
        <v>227057101.11000001</v>
      </c>
      <c r="U169" s="82">
        <v>20.87</v>
      </c>
      <c r="V169" s="26">
        <f t="shared" si="180"/>
        <v>1.6696096453309404E-2</v>
      </c>
      <c r="W169" s="26">
        <f t="shared" si="181"/>
        <v>-3.379629629629631E-2</v>
      </c>
      <c r="X169" s="83">
        <v>218846413.16999999</v>
      </c>
      <c r="Y169" s="82">
        <v>20.77</v>
      </c>
      <c r="Z169" s="26">
        <f t="shared" si="182"/>
        <v>-3.61613351877609E-2</v>
      </c>
      <c r="AA169" s="26">
        <f t="shared" si="183"/>
        <v>-4.7915668423575185E-3</v>
      </c>
      <c r="AB169" s="83">
        <v>218846413.16999999</v>
      </c>
      <c r="AC169" s="82">
        <v>20.72</v>
      </c>
      <c r="AD169" s="26">
        <f t="shared" si="184"/>
        <v>0</v>
      </c>
      <c r="AE169" s="26">
        <f t="shared" si="185"/>
        <v>-2.4073182474723502E-3</v>
      </c>
      <c r="AF169" s="83">
        <v>218846413.16999999</v>
      </c>
      <c r="AG169" s="82">
        <v>19.54</v>
      </c>
      <c r="AH169" s="26">
        <f t="shared" si="186"/>
        <v>0</v>
      </c>
      <c r="AI169" s="26">
        <f t="shared" si="187"/>
        <v>-5.694980694980694E-2</v>
      </c>
      <c r="AJ169" s="27">
        <f t="shared" si="194"/>
        <v>-5.395544804770446E-3</v>
      </c>
      <c r="AK169" s="27">
        <f t="shared" si="195"/>
        <v>-1.5024954210420702E-2</v>
      </c>
      <c r="AL169" s="28">
        <f t="shared" si="196"/>
        <v>-4.1137278465561977E-2</v>
      </c>
      <c r="AM169" s="28">
        <f t="shared" si="197"/>
        <v>-0.11463525147258727</v>
      </c>
      <c r="AN169" s="29">
        <f t="shared" si="198"/>
        <v>1.5327325474787873E-2</v>
      </c>
      <c r="AO169" s="87">
        <f t="shared" si="199"/>
        <v>2.0556565030369504E-2</v>
      </c>
    </row>
    <row r="170" spans="1:41">
      <c r="A170" s="233" t="s">
        <v>101</v>
      </c>
      <c r="B170" s="83">
        <v>541540276.19000006</v>
      </c>
      <c r="C170" s="82">
        <v>154.83000000000001</v>
      </c>
      <c r="D170" s="83">
        <v>542425766.34000003</v>
      </c>
      <c r="E170" s="82">
        <v>155.08000000000001</v>
      </c>
      <c r="F170" s="26">
        <f t="shared" si="172"/>
        <v>1.6351325818826094E-3</v>
      </c>
      <c r="G170" s="26">
        <f t="shared" si="173"/>
        <v>1.6146741587547632E-3</v>
      </c>
      <c r="H170" s="83">
        <v>690201585.53999996</v>
      </c>
      <c r="I170" s="82">
        <v>156.21</v>
      </c>
      <c r="J170" s="26">
        <f t="shared" si="174"/>
        <v>0.27243510240509478</v>
      </c>
      <c r="K170" s="26">
        <f t="shared" si="175"/>
        <v>7.2865617745679354E-3</v>
      </c>
      <c r="L170" s="83">
        <v>690201585.53999996</v>
      </c>
      <c r="M170" s="82">
        <v>156.15</v>
      </c>
      <c r="N170" s="26">
        <f t="shared" si="176"/>
        <v>0</v>
      </c>
      <c r="O170" s="26">
        <f t="shared" si="177"/>
        <v>-3.8409832917228262E-4</v>
      </c>
      <c r="P170" s="83">
        <v>697031082</v>
      </c>
      <c r="Q170" s="82">
        <v>155.9</v>
      </c>
      <c r="R170" s="26">
        <f t="shared" si="178"/>
        <v>9.8949301234316587E-3</v>
      </c>
      <c r="S170" s="26">
        <f t="shared" si="179"/>
        <v>-1.6010246557796989E-3</v>
      </c>
      <c r="T170" s="83">
        <v>697031082</v>
      </c>
      <c r="U170" s="82">
        <v>153.4</v>
      </c>
      <c r="V170" s="26">
        <f t="shared" si="180"/>
        <v>0</v>
      </c>
      <c r="W170" s="26">
        <f t="shared" si="181"/>
        <v>-1.603592046183451E-2</v>
      </c>
      <c r="X170" s="83">
        <v>697031082</v>
      </c>
      <c r="Y170" s="82">
        <v>154.16999999999999</v>
      </c>
      <c r="Z170" s="26">
        <f t="shared" si="182"/>
        <v>0</v>
      </c>
      <c r="AA170" s="26">
        <f t="shared" si="183"/>
        <v>5.0195567144718503E-3</v>
      </c>
      <c r="AB170" s="83">
        <v>697031082</v>
      </c>
      <c r="AC170" s="82">
        <v>153.69999999999999</v>
      </c>
      <c r="AD170" s="26">
        <f t="shared" si="184"/>
        <v>0</v>
      </c>
      <c r="AE170" s="26">
        <f t="shared" si="185"/>
        <v>-3.0485827333462988E-3</v>
      </c>
      <c r="AF170" s="83">
        <v>672142143.87</v>
      </c>
      <c r="AG170" s="82">
        <v>151.12</v>
      </c>
      <c r="AH170" s="26">
        <f t="shared" si="186"/>
        <v>-3.5707070707070701E-2</v>
      </c>
      <c r="AI170" s="26">
        <f t="shared" si="187"/>
        <v>-1.6785946649316749E-2</v>
      </c>
      <c r="AJ170" s="27">
        <f t="shared" si="194"/>
        <v>3.10322618004173E-2</v>
      </c>
      <c r="AK170" s="27">
        <f t="shared" si="195"/>
        <v>-2.991847522706874E-3</v>
      </c>
      <c r="AL170" s="28">
        <f t="shared" si="196"/>
        <v>0.239141253199045</v>
      </c>
      <c r="AM170" s="28">
        <f t="shared" si="197"/>
        <v>-2.55352076347692E-2</v>
      </c>
      <c r="AN170" s="29">
        <f t="shared" si="198"/>
        <v>9.8483104455292986E-2</v>
      </c>
      <c r="AO170" s="87">
        <f t="shared" si="199"/>
        <v>8.9459592640577287E-3</v>
      </c>
    </row>
    <row r="171" spans="1:41">
      <c r="A171" s="233" t="s">
        <v>37</v>
      </c>
      <c r="B171" s="83">
        <v>440210143.39999998</v>
      </c>
      <c r="C171" s="82">
        <v>57170</v>
      </c>
      <c r="D171" s="83">
        <v>501380900</v>
      </c>
      <c r="E171" s="82">
        <v>8770</v>
      </c>
      <c r="F171" s="26">
        <f t="shared" si="172"/>
        <v>0.13895808062836207</v>
      </c>
      <c r="G171" s="26">
        <f t="shared" si="173"/>
        <v>-0.84659786601364351</v>
      </c>
      <c r="H171" s="83">
        <v>543115000</v>
      </c>
      <c r="I171" s="82">
        <v>9500</v>
      </c>
      <c r="J171" s="26">
        <f t="shared" si="174"/>
        <v>8.3238312428734321E-2</v>
      </c>
      <c r="K171" s="26">
        <f t="shared" si="175"/>
        <v>8.3238312428734321E-2</v>
      </c>
      <c r="L171" s="83">
        <v>600285000</v>
      </c>
      <c r="M171" s="82">
        <v>10500</v>
      </c>
      <c r="N171" s="26">
        <f t="shared" si="176"/>
        <v>0.10526315789473684</v>
      </c>
      <c r="O171" s="26">
        <f t="shared" si="177"/>
        <v>0.10526315789473684</v>
      </c>
      <c r="P171" s="83">
        <v>600227830</v>
      </c>
      <c r="Q171" s="82">
        <v>10499</v>
      </c>
      <c r="R171" s="26">
        <f t="shared" si="178"/>
        <v>-9.5238095238095241E-5</v>
      </c>
      <c r="S171" s="26">
        <f t="shared" si="179"/>
        <v>-9.5238095238095241E-5</v>
      </c>
      <c r="T171" s="83">
        <v>576534000</v>
      </c>
      <c r="U171" s="82">
        <v>10500</v>
      </c>
      <c r="V171" s="26">
        <f t="shared" si="180"/>
        <v>-3.9474727454739976E-2</v>
      </c>
      <c r="W171" s="26">
        <f t="shared" si="181"/>
        <v>9.5247166396799691E-5</v>
      </c>
      <c r="X171" s="83">
        <v>582024800</v>
      </c>
      <c r="Y171" s="82">
        <v>10600</v>
      </c>
      <c r="Z171" s="26">
        <f t="shared" si="182"/>
        <v>9.5238095238095247E-3</v>
      </c>
      <c r="AA171" s="26">
        <f t="shared" si="183"/>
        <v>9.5238095238095247E-3</v>
      </c>
      <c r="AB171" s="83">
        <v>582024800</v>
      </c>
      <c r="AC171" s="82">
        <v>10600</v>
      </c>
      <c r="AD171" s="26">
        <f t="shared" si="184"/>
        <v>0</v>
      </c>
      <c r="AE171" s="26">
        <f t="shared" si="185"/>
        <v>0</v>
      </c>
      <c r="AF171" s="83">
        <v>658896000</v>
      </c>
      <c r="AG171" s="82">
        <v>12000</v>
      </c>
      <c r="AH171" s="26">
        <f t="shared" si="186"/>
        <v>0.13207547169811321</v>
      </c>
      <c r="AI171" s="26">
        <f t="shared" si="187"/>
        <v>0.13207547169811321</v>
      </c>
      <c r="AJ171" s="27">
        <f t="shared" si="194"/>
        <v>5.3686108327972243E-2</v>
      </c>
      <c r="AK171" s="27">
        <f t="shared" si="195"/>
        <v>-6.456213817463638E-2</v>
      </c>
      <c r="AL171" s="28">
        <f t="shared" si="196"/>
        <v>0.31416254588078646</v>
      </c>
      <c r="AM171" s="28">
        <f t="shared" si="197"/>
        <v>0.36830102622576966</v>
      </c>
      <c r="AN171" s="29">
        <f t="shared" si="198"/>
        <v>6.9027538778475714E-2</v>
      </c>
      <c r="AO171" s="87">
        <f t="shared" si="199"/>
        <v>0.32047406617469659</v>
      </c>
    </row>
    <row r="172" spans="1:41">
      <c r="A172" s="233" t="s">
        <v>52</v>
      </c>
      <c r="B172" s="83">
        <v>517428708.10000002</v>
      </c>
      <c r="C172" s="82">
        <v>15.47</v>
      </c>
      <c r="D172" s="83">
        <v>504079903.60000002</v>
      </c>
      <c r="E172" s="82">
        <v>15.09</v>
      </c>
      <c r="F172" s="26">
        <f t="shared" si="172"/>
        <v>-2.5798345339238821E-2</v>
      </c>
      <c r="G172" s="26">
        <f t="shared" si="173"/>
        <v>-2.45636716224952E-2</v>
      </c>
      <c r="H172" s="83">
        <v>506678318.61000001</v>
      </c>
      <c r="I172" s="82">
        <v>15.17</v>
      </c>
      <c r="J172" s="26">
        <f t="shared" si="174"/>
        <v>5.1547681060935486E-3</v>
      </c>
      <c r="K172" s="26">
        <f t="shared" si="175"/>
        <v>5.3015241882041131E-3</v>
      </c>
      <c r="L172" s="83">
        <v>516644998.00999999</v>
      </c>
      <c r="M172" s="82">
        <v>15.47</v>
      </c>
      <c r="N172" s="26">
        <f t="shared" si="176"/>
        <v>1.9670625392738623E-2</v>
      </c>
      <c r="O172" s="26">
        <f t="shared" si="177"/>
        <v>1.9775873434410066E-2</v>
      </c>
      <c r="P172" s="83">
        <v>516236211.94999999</v>
      </c>
      <c r="Q172" s="82">
        <v>15.46</v>
      </c>
      <c r="R172" s="26">
        <f t="shared" si="178"/>
        <v>-7.9123200955115035E-4</v>
      </c>
      <c r="S172" s="26">
        <f t="shared" si="179"/>
        <v>-6.4641241111827968E-4</v>
      </c>
      <c r="T172" s="83">
        <v>509143331.77999997</v>
      </c>
      <c r="U172" s="82">
        <v>15.24</v>
      </c>
      <c r="V172" s="26">
        <f t="shared" si="180"/>
        <v>-1.3739602154617928E-2</v>
      </c>
      <c r="W172" s="26">
        <f t="shared" si="181"/>
        <v>-1.4230271668822809E-2</v>
      </c>
      <c r="X172" s="83">
        <v>506866009.63999999</v>
      </c>
      <c r="Y172" s="82">
        <v>15.18</v>
      </c>
      <c r="Z172" s="26">
        <f t="shared" si="182"/>
        <v>-4.4728507629439264E-3</v>
      </c>
      <c r="AA172" s="26">
        <f t="shared" si="183"/>
        <v>-3.9370078740157809E-3</v>
      </c>
      <c r="AB172" s="83">
        <v>489641725.25999999</v>
      </c>
      <c r="AC172" s="82">
        <v>14.66</v>
      </c>
      <c r="AD172" s="26">
        <f t="shared" si="184"/>
        <v>-3.3981928265881332E-2</v>
      </c>
      <c r="AE172" s="26">
        <f t="shared" si="185"/>
        <v>-3.4255599472990748E-2</v>
      </c>
      <c r="AF172" s="83">
        <v>489666658.18000001</v>
      </c>
      <c r="AG172" s="82">
        <v>14.66</v>
      </c>
      <c r="AH172" s="26">
        <f t="shared" si="186"/>
        <v>5.0920742072741648E-5</v>
      </c>
      <c r="AI172" s="26">
        <f t="shared" si="187"/>
        <v>0</v>
      </c>
      <c r="AJ172" s="27">
        <f t="shared" si="194"/>
        <v>-6.7384555364160314E-3</v>
      </c>
      <c r="AK172" s="27">
        <f t="shared" si="195"/>
        <v>-6.5694456783535801E-3</v>
      </c>
      <c r="AL172" s="28">
        <f t="shared" si="196"/>
        <v>-2.8593176036308097E-2</v>
      </c>
      <c r="AM172" s="28">
        <f t="shared" si="197"/>
        <v>-2.8495692511597066E-2</v>
      </c>
      <c r="AN172" s="29">
        <f t="shared" si="198"/>
        <v>1.7237785102495858E-2</v>
      </c>
      <c r="AO172" s="87">
        <f t="shared" si="199"/>
        <v>1.7192892913937108E-2</v>
      </c>
    </row>
    <row r="173" spans="1:41">
      <c r="A173" s="233" t="s">
        <v>45</v>
      </c>
      <c r="B173" s="83">
        <v>518510910.69</v>
      </c>
      <c r="C173" s="82">
        <v>66</v>
      </c>
      <c r="D173" s="83">
        <v>503149895.88999999</v>
      </c>
      <c r="E173" s="82">
        <v>66</v>
      </c>
      <c r="F173" s="26">
        <f t="shared" si="172"/>
        <v>-2.9625248925926342E-2</v>
      </c>
      <c r="G173" s="26">
        <f t="shared" si="173"/>
        <v>0</v>
      </c>
      <c r="H173" s="83">
        <v>503225603.19</v>
      </c>
      <c r="I173" s="82">
        <v>66</v>
      </c>
      <c r="J173" s="26">
        <f t="shared" si="174"/>
        <v>1.5046669117579079E-4</v>
      </c>
      <c r="K173" s="26">
        <f t="shared" si="175"/>
        <v>0</v>
      </c>
      <c r="L173" s="83">
        <v>505316799.81999999</v>
      </c>
      <c r="M173" s="82">
        <v>66</v>
      </c>
      <c r="N173" s="26">
        <f t="shared" si="176"/>
        <v>4.1555847253074568E-3</v>
      </c>
      <c r="O173" s="26">
        <f t="shared" si="177"/>
        <v>0</v>
      </c>
      <c r="P173" s="83">
        <v>502714472.43000001</v>
      </c>
      <c r="Q173" s="82">
        <v>60</v>
      </c>
      <c r="R173" s="26">
        <f t="shared" si="178"/>
        <v>-5.1498928809154305E-3</v>
      </c>
      <c r="S173" s="26">
        <f t="shared" si="179"/>
        <v>-9.0909090909090912E-2</v>
      </c>
      <c r="T173" s="83">
        <v>498030050.91000003</v>
      </c>
      <c r="U173" s="82">
        <v>66</v>
      </c>
      <c r="V173" s="26">
        <f t="shared" si="180"/>
        <v>-9.3182547487774166E-3</v>
      </c>
      <c r="W173" s="26">
        <f t="shared" si="181"/>
        <v>0.1</v>
      </c>
      <c r="X173" s="83">
        <v>490088658.29000002</v>
      </c>
      <c r="Y173" s="82">
        <v>72</v>
      </c>
      <c r="Z173" s="26">
        <f t="shared" si="182"/>
        <v>-1.5945609317127549E-2</v>
      </c>
      <c r="AA173" s="26">
        <f t="shared" si="183"/>
        <v>9.0909090909090912E-2</v>
      </c>
      <c r="AB173" s="83">
        <v>465492039.31</v>
      </c>
      <c r="AC173" s="82">
        <v>70</v>
      </c>
      <c r="AD173" s="26">
        <f t="shared" si="184"/>
        <v>-5.0188100793480246E-2</v>
      </c>
      <c r="AE173" s="26">
        <f t="shared" si="185"/>
        <v>-2.7777777777777776E-2</v>
      </c>
      <c r="AF173" s="83">
        <v>461311480.37</v>
      </c>
      <c r="AG173" s="82">
        <v>68</v>
      </c>
      <c r="AH173" s="26">
        <f t="shared" si="186"/>
        <v>-8.9809461536589329E-3</v>
      </c>
      <c r="AI173" s="26">
        <f t="shared" si="187"/>
        <v>-2.8571428571428571E-2</v>
      </c>
      <c r="AJ173" s="27">
        <f t="shared" si="194"/>
        <v>-1.4362750175425334E-2</v>
      </c>
      <c r="AK173" s="27">
        <f t="shared" si="195"/>
        <v>5.4563492063492078E-3</v>
      </c>
      <c r="AL173" s="28">
        <f t="shared" si="196"/>
        <v>-8.3152984551440337E-2</v>
      </c>
      <c r="AM173" s="28">
        <f t="shared" si="197"/>
        <v>3.0303030303030304E-2</v>
      </c>
      <c r="AN173" s="29">
        <f t="shared" si="198"/>
        <v>1.7775403300861529E-2</v>
      </c>
      <c r="AO173" s="87">
        <f t="shared" si="199"/>
        <v>6.3108391014898832E-2</v>
      </c>
    </row>
    <row r="174" spans="1:41">
      <c r="A174" s="233" t="s">
        <v>103</v>
      </c>
      <c r="B174" s="83">
        <v>811090035.64999998</v>
      </c>
      <c r="C174" s="82">
        <v>54</v>
      </c>
      <c r="D174" s="83">
        <v>791584922.23000002</v>
      </c>
      <c r="E174" s="82">
        <v>54</v>
      </c>
      <c r="F174" s="26">
        <f t="shared" si="172"/>
        <v>-2.4048024957388042E-2</v>
      </c>
      <c r="G174" s="26">
        <f t="shared" si="173"/>
        <v>0</v>
      </c>
      <c r="H174" s="83">
        <v>672388634.79999995</v>
      </c>
      <c r="I174" s="82">
        <v>54</v>
      </c>
      <c r="J174" s="26">
        <f t="shared" si="174"/>
        <v>-0.15057927972428817</v>
      </c>
      <c r="K174" s="26">
        <f t="shared" si="175"/>
        <v>0</v>
      </c>
      <c r="L174" s="83">
        <v>674674365.77999997</v>
      </c>
      <c r="M174" s="82">
        <v>54</v>
      </c>
      <c r="N174" s="26">
        <f t="shared" si="176"/>
        <v>3.3994194156477722E-3</v>
      </c>
      <c r="O174" s="26">
        <f t="shared" si="177"/>
        <v>0</v>
      </c>
      <c r="P174" s="83">
        <v>669994480.63</v>
      </c>
      <c r="Q174" s="82">
        <v>54</v>
      </c>
      <c r="R174" s="26">
        <f t="shared" si="178"/>
        <v>-6.9365095034987717E-3</v>
      </c>
      <c r="S174" s="26">
        <f t="shared" si="179"/>
        <v>0</v>
      </c>
      <c r="T174" s="83">
        <v>666275428.46000004</v>
      </c>
      <c r="U174" s="82">
        <v>54</v>
      </c>
      <c r="V174" s="26">
        <f t="shared" si="180"/>
        <v>-5.5508698616485753E-3</v>
      </c>
      <c r="W174" s="26">
        <f t="shared" si="181"/>
        <v>0</v>
      </c>
      <c r="X174" s="83">
        <v>658699300.76999998</v>
      </c>
      <c r="Y174" s="82">
        <v>54</v>
      </c>
      <c r="Z174" s="26">
        <f t="shared" si="182"/>
        <v>-1.1370864610017494E-2</v>
      </c>
      <c r="AA174" s="26">
        <f t="shared" si="183"/>
        <v>0</v>
      </c>
      <c r="AB174" s="83">
        <v>634453703.38999999</v>
      </c>
      <c r="AC174" s="82">
        <v>55</v>
      </c>
      <c r="AD174" s="26">
        <f t="shared" si="184"/>
        <v>-3.6808293786948929E-2</v>
      </c>
      <c r="AE174" s="26">
        <f t="shared" si="185"/>
        <v>1.8518518518518517E-2</v>
      </c>
      <c r="AF174" s="83">
        <v>638521855.08000004</v>
      </c>
      <c r="AG174" s="82">
        <v>55</v>
      </c>
      <c r="AH174" s="26">
        <f t="shared" si="186"/>
        <v>6.4120544466258018E-3</v>
      </c>
      <c r="AI174" s="26">
        <f t="shared" si="187"/>
        <v>0</v>
      </c>
      <c r="AJ174" s="27">
        <f t="shared" si="194"/>
        <v>-2.8185296072689547E-2</v>
      </c>
      <c r="AK174" s="27">
        <f t="shared" si="195"/>
        <v>2.3148148148148147E-3</v>
      </c>
      <c r="AL174" s="28">
        <f t="shared" si="196"/>
        <v>-0.19336278755638872</v>
      </c>
      <c r="AM174" s="28">
        <f t="shared" si="197"/>
        <v>1.8518518518518517E-2</v>
      </c>
      <c r="AN174" s="29">
        <f t="shared" si="198"/>
        <v>5.1426625312719632E-2</v>
      </c>
      <c r="AO174" s="87">
        <f t="shared" si="199"/>
        <v>6.547285010986551E-3</v>
      </c>
    </row>
    <row r="175" spans="1:41">
      <c r="A175" s="233" t="s">
        <v>155</v>
      </c>
      <c r="B175" s="83">
        <v>590241033.34893179</v>
      </c>
      <c r="C175" s="82">
        <v>138.16094699223586</v>
      </c>
      <c r="D175" s="83">
        <v>595837810.24000001</v>
      </c>
      <c r="E175" s="82">
        <v>127.6</v>
      </c>
      <c r="F175" s="26">
        <f t="shared" si="172"/>
        <v>9.4821887582315599E-3</v>
      </c>
      <c r="G175" s="26">
        <f t="shared" si="173"/>
        <v>-7.6439451394534494E-2</v>
      </c>
      <c r="H175" s="83">
        <v>582877889.86000001</v>
      </c>
      <c r="I175" s="82">
        <v>130.04704056406126</v>
      </c>
      <c r="J175" s="26">
        <f t="shared" si="174"/>
        <v>-2.1750751894680558E-2</v>
      </c>
      <c r="K175" s="26">
        <f t="shared" si="175"/>
        <v>1.9177433887627496E-2</v>
      </c>
      <c r="L175" s="83">
        <v>561095828.7632339</v>
      </c>
      <c r="M175" s="82">
        <v>130.70468969034189</v>
      </c>
      <c r="N175" s="26">
        <f t="shared" si="176"/>
        <v>-3.7369853061329693E-2</v>
      </c>
      <c r="O175" s="26">
        <f t="shared" si="177"/>
        <v>5.057009551529725E-3</v>
      </c>
      <c r="P175" s="83">
        <v>557513827.42379165</v>
      </c>
      <c r="Q175" s="82">
        <v>136.25653153217448</v>
      </c>
      <c r="R175" s="26">
        <f t="shared" si="178"/>
        <v>-6.3839386354692601E-3</v>
      </c>
      <c r="S175" s="26">
        <f t="shared" si="179"/>
        <v>4.2476225260055255E-2</v>
      </c>
      <c r="T175" s="83">
        <v>584562949.58999991</v>
      </c>
      <c r="U175" s="82">
        <v>128.26607709220673</v>
      </c>
      <c r="V175" s="26">
        <f t="shared" si="180"/>
        <v>4.8517401426973035E-2</v>
      </c>
      <c r="W175" s="26">
        <f t="shared" si="181"/>
        <v>-5.8642725967825993E-2</v>
      </c>
      <c r="X175" s="83">
        <v>572891164.96501124</v>
      </c>
      <c r="Y175" s="82">
        <v>133.59750199608609</v>
      </c>
      <c r="Z175" s="26">
        <f t="shared" si="182"/>
        <v>-1.996668559506725E-2</v>
      </c>
      <c r="AA175" s="26">
        <f t="shared" si="183"/>
        <v>4.1565354026121507E-2</v>
      </c>
      <c r="AB175" s="83">
        <v>581500147.67584324</v>
      </c>
      <c r="AC175" s="82">
        <v>135.63725153677908</v>
      </c>
      <c r="AD175" s="26">
        <f t="shared" si="184"/>
        <v>1.5027256898538111E-2</v>
      </c>
      <c r="AE175" s="26">
        <f t="shared" si="185"/>
        <v>1.5267871855513718E-2</v>
      </c>
      <c r="AF175" s="83">
        <v>559973890.29999995</v>
      </c>
      <c r="AG175" s="82">
        <v>122.05</v>
      </c>
      <c r="AH175" s="26">
        <f t="shared" si="186"/>
        <v>-3.7018489955471308E-2</v>
      </c>
      <c r="AI175" s="26">
        <f t="shared" si="187"/>
        <v>-0.10017345075069434</v>
      </c>
      <c r="AJ175" s="27">
        <f t="shared" si="194"/>
        <v>-6.1828590072844202E-3</v>
      </c>
      <c r="AK175" s="27">
        <f t="shared" si="195"/>
        <v>-1.396396669152589E-2</v>
      </c>
      <c r="AL175" s="28">
        <f t="shared" si="196"/>
        <v>-6.019074205034803E-2</v>
      </c>
      <c r="AM175" s="28">
        <f t="shared" si="197"/>
        <v>-4.349529780564261E-2</v>
      </c>
      <c r="AN175" s="29">
        <f t="shared" si="198"/>
        <v>2.9382306535158512E-2</v>
      </c>
      <c r="AO175" s="87">
        <f t="shared" si="199"/>
        <v>5.5952918910730023E-2</v>
      </c>
    </row>
    <row r="176" spans="1:41">
      <c r="A176" s="233" t="s">
        <v>203</v>
      </c>
      <c r="B176" s="83">
        <v>225001682.28</v>
      </c>
      <c r="C176" s="82">
        <v>22.31</v>
      </c>
      <c r="D176" s="83">
        <v>222008427.34</v>
      </c>
      <c r="E176" s="82">
        <v>22.02</v>
      </c>
      <c r="F176" s="26">
        <f t="shared" si="172"/>
        <v>-1.330325582310574E-2</v>
      </c>
      <c r="G176" s="26">
        <f t="shared" si="173"/>
        <v>-1.2998655311519461E-2</v>
      </c>
      <c r="H176" s="83">
        <v>218658008.49000001</v>
      </c>
      <c r="I176" s="82">
        <v>21.71</v>
      </c>
      <c r="J176" s="26">
        <f t="shared" si="174"/>
        <v>-1.5091403917153634E-2</v>
      </c>
      <c r="K176" s="26">
        <f t="shared" si="175"/>
        <v>-1.4078110808355982E-2</v>
      </c>
      <c r="L176" s="83">
        <v>217044132.53999999</v>
      </c>
      <c r="M176" s="82">
        <v>21.66</v>
      </c>
      <c r="N176" s="26">
        <f t="shared" si="176"/>
        <v>-7.3808225051762788E-3</v>
      </c>
      <c r="O176" s="26">
        <f t="shared" si="177"/>
        <v>-2.3030861354214976E-3</v>
      </c>
      <c r="P176" s="83">
        <v>203180848.49000001</v>
      </c>
      <c r="Q176" s="82">
        <v>21.44</v>
      </c>
      <c r="R176" s="26">
        <f t="shared" si="178"/>
        <v>-6.3873111370311098E-2</v>
      </c>
      <c r="S176" s="26">
        <f t="shared" si="179"/>
        <v>-1.0156971375807889E-2</v>
      </c>
      <c r="T176" s="83">
        <v>215141927.53</v>
      </c>
      <c r="U176" s="82">
        <v>21.35</v>
      </c>
      <c r="V176" s="26">
        <f t="shared" si="180"/>
        <v>5.8869126341839655E-2</v>
      </c>
      <c r="W176" s="26">
        <f t="shared" si="181"/>
        <v>-4.1977611940298438E-3</v>
      </c>
      <c r="X176" s="83">
        <v>210987852.56</v>
      </c>
      <c r="Y176" s="82">
        <v>21.21</v>
      </c>
      <c r="Z176" s="26">
        <f t="shared" si="182"/>
        <v>-1.9308532826177002E-2</v>
      </c>
      <c r="AA176" s="26">
        <f t="shared" si="183"/>
        <v>-6.5573770491803539E-3</v>
      </c>
      <c r="AB176" s="83">
        <v>207392952.97</v>
      </c>
      <c r="AC176" s="82">
        <v>19.98</v>
      </c>
      <c r="AD176" s="26">
        <f t="shared" si="184"/>
        <v>-1.7038419730717427E-2</v>
      </c>
      <c r="AE176" s="26">
        <f t="shared" si="185"/>
        <v>-5.7991513437058009E-2</v>
      </c>
      <c r="AF176" s="83">
        <v>211440331.49000001</v>
      </c>
      <c r="AG176" s="82">
        <v>20.83</v>
      </c>
      <c r="AH176" s="26">
        <f t="shared" si="186"/>
        <v>1.9515506491609075E-2</v>
      </c>
      <c r="AI176" s="26">
        <f t="shared" si="187"/>
        <v>4.2542542542542437E-2</v>
      </c>
      <c r="AJ176" s="27">
        <f t="shared" si="194"/>
        <v>-7.2013641673990565E-3</v>
      </c>
      <c r="AK176" s="27">
        <f t="shared" si="195"/>
        <v>-8.2176165961038265E-3</v>
      </c>
      <c r="AL176" s="28">
        <f t="shared" si="196"/>
        <v>-4.7602228332599444E-2</v>
      </c>
      <c r="AM176" s="28">
        <f t="shared" si="197"/>
        <v>-5.4041780199818409E-2</v>
      </c>
      <c r="AN176" s="29">
        <f t="shared" si="198"/>
        <v>3.5119504215476161E-2</v>
      </c>
      <c r="AO176" s="87">
        <f t="shared" si="199"/>
        <v>2.7173770668641475E-2</v>
      </c>
    </row>
    <row r="177" spans="1:41">
      <c r="A177" s="233" t="s">
        <v>204</v>
      </c>
      <c r="B177" s="83">
        <v>191130066.33000001</v>
      </c>
      <c r="C177" s="82">
        <v>23.8</v>
      </c>
      <c r="D177" s="83">
        <v>191858334.46000001</v>
      </c>
      <c r="E177" s="82">
        <v>23.05</v>
      </c>
      <c r="F177" s="26">
        <f t="shared" si="172"/>
        <v>3.8103274067963076E-3</v>
      </c>
      <c r="G177" s="26">
        <f t="shared" si="173"/>
        <v>-3.1512605042016806E-2</v>
      </c>
      <c r="H177" s="83">
        <v>190747403.86000001</v>
      </c>
      <c r="I177" s="82">
        <v>23.47</v>
      </c>
      <c r="J177" s="26">
        <f t="shared" si="174"/>
        <v>-5.7903692488876926E-3</v>
      </c>
      <c r="K177" s="26">
        <f t="shared" si="175"/>
        <v>1.8221258134490159E-2</v>
      </c>
      <c r="L177" s="83">
        <v>192921839.08000001</v>
      </c>
      <c r="M177" s="82">
        <v>23.66</v>
      </c>
      <c r="N177" s="26">
        <f t="shared" si="176"/>
        <v>1.1399553419851188E-2</v>
      </c>
      <c r="O177" s="26">
        <f t="shared" si="177"/>
        <v>8.0954409884960079E-3</v>
      </c>
      <c r="P177" s="83">
        <v>163325046</v>
      </c>
      <c r="Q177" s="82">
        <v>23.28</v>
      </c>
      <c r="R177" s="26">
        <f t="shared" si="178"/>
        <v>-0.15341338866112997</v>
      </c>
      <c r="S177" s="26">
        <f t="shared" si="179"/>
        <v>-1.6060862214708326E-2</v>
      </c>
      <c r="T177" s="83">
        <v>190478923.56999999</v>
      </c>
      <c r="U177" s="82">
        <v>23.39</v>
      </c>
      <c r="V177" s="26">
        <f t="shared" si="180"/>
        <v>0.16625666568004513</v>
      </c>
      <c r="W177" s="26">
        <f t="shared" si="181"/>
        <v>4.7250859106528964E-3</v>
      </c>
      <c r="X177" s="83">
        <v>194366688.75</v>
      </c>
      <c r="Y177" s="82">
        <v>23.47</v>
      </c>
      <c r="Z177" s="26">
        <f t="shared" si="182"/>
        <v>2.0410474330359567E-2</v>
      </c>
      <c r="AA177" s="26">
        <f t="shared" si="183"/>
        <v>3.420265070542894E-3</v>
      </c>
      <c r="AB177" s="83">
        <v>191206565.94999999</v>
      </c>
      <c r="AC177" s="82">
        <v>23.05</v>
      </c>
      <c r="AD177" s="26">
        <f t="shared" si="184"/>
        <v>-1.6258561692454678E-2</v>
      </c>
      <c r="AE177" s="26">
        <f t="shared" si="185"/>
        <v>-1.7895185342990973E-2</v>
      </c>
      <c r="AF177" s="83">
        <v>191026426.59999999</v>
      </c>
      <c r="AG177" s="82">
        <v>23.22</v>
      </c>
      <c r="AH177" s="26">
        <f t="shared" si="186"/>
        <v>-9.4211905906568089E-4</v>
      </c>
      <c r="AI177" s="26">
        <f t="shared" si="187"/>
        <v>7.3752711496745402E-3</v>
      </c>
      <c r="AJ177" s="27">
        <f t="shared" si="194"/>
        <v>3.1840727719392721E-3</v>
      </c>
      <c r="AK177" s="27">
        <f t="shared" si="195"/>
        <v>-2.9539164182324513E-3</v>
      </c>
      <c r="AL177" s="28">
        <f t="shared" si="196"/>
        <v>-4.3360527565376962E-3</v>
      </c>
      <c r="AM177" s="28">
        <f t="shared" si="197"/>
        <v>7.3752711496745402E-3</v>
      </c>
      <c r="AN177" s="29">
        <f t="shared" si="198"/>
        <v>8.6152400527352638E-2</v>
      </c>
      <c r="AO177" s="87">
        <f t="shared" si="199"/>
        <v>1.6849747517293439E-2</v>
      </c>
    </row>
    <row r="178" spans="1:41" ht="15.75" thickBot="1">
      <c r="A178" s="234" t="s">
        <v>38</v>
      </c>
      <c r="B178" s="85">
        <f>SUM(B166:B177)</f>
        <v>7563754258.3089304</v>
      </c>
      <c r="C178" s="100"/>
      <c r="D178" s="85">
        <f>SUM(D166:D177)</f>
        <v>7476768520.8400011</v>
      </c>
      <c r="E178" s="100"/>
      <c r="F178" s="26">
        <f>((D178-B178)/B178)</f>
        <v>-1.1500338918781473E-2</v>
      </c>
      <c r="G178" s="26"/>
      <c r="H178" s="85">
        <f>SUM(H166:H177)</f>
        <v>7537160212.8099985</v>
      </c>
      <c r="I178" s="100"/>
      <c r="J178" s="26">
        <f>((H178-D178)/D178)</f>
        <v>8.0772451095239353E-3</v>
      </c>
      <c r="K178" s="26"/>
      <c r="L178" s="85">
        <f>SUM(L166:L177)</f>
        <v>7602642317.9932337</v>
      </c>
      <c r="M178" s="100"/>
      <c r="N178" s="26">
        <f>((L178-H178)/H178)</f>
        <v>8.6879014555035147E-3</v>
      </c>
      <c r="O178" s="26"/>
      <c r="P178" s="85">
        <f>SUM(P166:P177)</f>
        <v>7513056583.5437918</v>
      </c>
      <c r="Q178" s="100"/>
      <c r="R178" s="26">
        <f>((P178-L178)/L178)</f>
        <v>-1.178349982839764E-2</v>
      </c>
      <c r="S178" s="26"/>
      <c r="T178" s="85">
        <f>SUM(T166:T177)</f>
        <v>7564597835.6999998</v>
      </c>
      <c r="U178" s="100"/>
      <c r="V178" s="26">
        <f>((T178-P178)/P178)</f>
        <v>6.8602241422088201E-3</v>
      </c>
      <c r="W178" s="26"/>
      <c r="X178" s="85">
        <f>SUM(X166:X177)</f>
        <v>7533198592.8450136</v>
      </c>
      <c r="Y178" s="100"/>
      <c r="Z178" s="26">
        <f>((X178-T178)/T178)</f>
        <v>-4.1508145623819041E-3</v>
      </c>
      <c r="AA178" s="240"/>
      <c r="AB178" s="85">
        <f>SUM(AB166:AB177)</f>
        <v>7397593052.4258451</v>
      </c>
      <c r="AC178" s="100"/>
      <c r="AD178" s="26">
        <f>((AB178-X178)/X178)</f>
        <v>-1.8001057419084344E-2</v>
      </c>
      <c r="AE178" s="240"/>
      <c r="AF178" s="85">
        <f>SUM(AF166:AF177)</f>
        <v>7431828821.7600002</v>
      </c>
      <c r="AG178" s="100"/>
      <c r="AH178" s="26">
        <f>((AF178-AB178)/AB178)</f>
        <v>4.627960620641111E-3</v>
      </c>
      <c r="AI178" s="240"/>
      <c r="AJ178" s="27">
        <f t="shared" si="194"/>
        <v>-2.1477974250959974E-3</v>
      </c>
      <c r="AK178" s="27"/>
      <c r="AL178" s="28">
        <f t="shared" si="196"/>
        <v>-6.0105778258000668E-3</v>
      </c>
      <c r="AM178" s="28"/>
      <c r="AN178" s="29">
        <f t="shared" si="198"/>
        <v>1.058755292111966E-2</v>
      </c>
      <c r="AO178" s="87"/>
    </row>
    <row r="179" spans="1:41" ht="15.75" thickBot="1">
      <c r="A179" s="66" t="s">
        <v>48</v>
      </c>
      <c r="B179" s="260">
        <f>SUM(B158,B163,B178)</f>
        <v>1501169731841.3428</v>
      </c>
      <c r="C179" s="100"/>
      <c r="D179" s="260">
        <f>SUM(D158,D163,D178)</f>
        <v>1502487737538.4939</v>
      </c>
      <c r="E179" s="100"/>
      <c r="F179" s="240">
        <f>((D179-B179)/B179)</f>
        <v>8.7798579280868542E-4</v>
      </c>
      <c r="G179" s="240"/>
      <c r="H179" s="260">
        <f>SUM(H158,H163,H178)</f>
        <v>1491881127243.7832</v>
      </c>
      <c r="I179" s="100"/>
      <c r="J179" s="240">
        <f>((H179-D179)/D179)</f>
        <v>-7.0593656305557376E-3</v>
      </c>
      <c r="K179" s="240"/>
      <c r="L179" s="260">
        <f>SUM(L158,L163,L178)</f>
        <v>1490704140635.5486</v>
      </c>
      <c r="M179" s="100"/>
      <c r="N179" s="240">
        <f>((L179-H179)/H179)</f>
        <v>-7.88927875513162E-4</v>
      </c>
      <c r="O179" s="240"/>
      <c r="P179" s="260">
        <f>SUM(P158,P163,P178)</f>
        <v>1487328468960.8857</v>
      </c>
      <c r="Q179" s="100"/>
      <c r="R179" s="240">
        <f>((P179-L179)/L179)</f>
        <v>-2.26448131634199E-3</v>
      </c>
      <c r="S179" s="240"/>
      <c r="T179" s="260">
        <f>SUM(T158,T163,T178)</f>
        <v>1484079740490.2732</v>
      </c>
      <c r="U179" s="100"/>
      <c r="V179" s="240">
        <f>((T179-P179)/P179)</f>
        <v>-2.1842710190858217E-3</v>
      </c>
      <c r="W179" s="240"/>
      <c r="X179" s="260">
        <f>SUM(X158,X163,X178)</f>
        <v>1477080502321.499</v>
      </c>
      <c r="Y179" s="100"/>
      <c r="Z179" s="240">
        <f>((X179-T179)/T179)</f>
        <v>-4.7162143500873721E-3</v>
      </c>
      <c r="AB179" s="260">
        <f>SUM(AB158,AB163,AB178)</f>
        <v>1461445025275.1006</v>
      </c>
      <c r="AC179" s="100"/>
      <c r="AD179" s="240">
        <f>((AB179-X179)/X179)</f>
        <v>-1.0585392618631456E-2</v>
      </c>
      <c r="AF179" s="260">
        <f>SUM(AF158,AF163,AF178)</f>
        <v>1453560444307.075</v>
      </c>
      <c r="AH179" s="240">
        <f>((AF179-AB179)/AB179)</f>
        <v>-5.3950582003872852E-3</v>
      </c>
      <c r="AJ179" s="27">
        <f t="shared" si="194"/>
        <v>-4.0144656522242677E-3</v>
      </c>
      <c r="AK179" s="27"/>
      <c r="AL179" s="28">
        <f t="shared" si="196"/>
        <v>-3.2564188052260509E-2</v>
      </c>
      <c r="AM179" s="28"/>
      <c r="AN179" s="29">
        <f t="shared" si="198"/>
        <v>3.6955420394402909E-3</v>
      </c>
      <c r="AO179" s="87"/>
    </row>
  </sheetData>
  <protectedRanges>
    <protectedRange password="CADF" sqref="B18" name="Fund Name_1_1_1_3_1"/>
    <protectedRange password="CADF" sqref="C18" name="Fund Name_1_1_1_1_1_3"/>
    <protectedRange password="CADF" sqref="B45" name="Yield_2_1_2_3_1"/>
    <protectedRange password="CADF" sqref="B50" name="Yield_2_1_2_4"/>
    <protectedRange password="CADF" sqref="B76" name="Yield_2_1_2_1_1"/>
    <protectedRange password="CADF" sqref="C76" name="Fund Name_2_2_1_2"/>
    <protectedRange password="CADF" sqref="C75" name="BidOffer Prices_2_1_1_1_1_1_1_1_1_3"/>
    <protectedRange password="CADF" sqref="B136" name="Fund Name_1_1_1_1"/>
    <protectedRange password="CADF" sqref="C136" name="Fund Name_1_1_1_1_4"/>
    <protectedRange password="CADF" sqref="D18" name="Fund Name_1_1_1_3_1_4"/>
    <protectedRange password="CADF" sqref="E18" name="Fund Name_1_1_1_1_1_4"/>
    <protectedRange password="CADF" sqref="D45" name="Yield_2_1_2_3_3"/>
    <protectedRange password="CADF" sqref="D50" name="Yield_2_1_2_4_1"/>
    <protectedRange password="CADF" sqref="D76" name="Yield_2_1_2_1_3"/>
    <protectedRange password="CADF" sqref="E76" name="Fund Name_2_2_1_3"/>
    <protectedRange password="CADF" sqref="E75" name="BidOffer Prices_2_1_1_1_1_1_1_1_1_5"/>
    <protectedRange password="CADF" sqref="D136" name="Fund Name_1_1_1_4"/>
    <protectedRange password="CADF" sqref="E136" name="Fund Name_1_1_1_1_6"/>
    <protectedRange password="CADF" sqref="H18" name="Fund Name_1_1_1_3_1_5"/>
    <protectedRange password="CADF" sqref="I18" name="Fund Name_1_1_1_1_1_5"/>
    <protectedRange password="CADF" sqref="H45" name="Yield_2_1_2_3_5"/>
    <protectedRange password="CADF" sqref="H50" name="Yield_2_1_2_4_2"/>
    <protectedRange password="CADF" sqref="H76" name="Yield_2_1_2_1_2"/>
    <protectedRange password="CADF" sqref="I76" name="Fund Name_2_2_1_4"/>
    <protectedRange password="CADF" sqref="I75" name="BidOffer Prices_2_1_1_1_1_1_1_1_1_6"/>
    <protectedRange password="CADF" sqref="H136" name="Fund Name_1_1_1"/>
    <protectedRange password="CADF" sqref="I136" name="Fund Name_1_1_1_1_7"/>
    <protectedRange password="CADF" sqref="L18" name="Fund Name_1_1_1_3_1_6"/>
    <protectedRange password="CADF" sqref="M18" name="Fund Name_1_1_1_1_1_6"/>
    <protectedRange password="CADF" sqref="L45" name="Yield_2_1_2_3_6"/>
    <protectedRange password="CADF" sqref="L50" name="Yield_2_1_2_4_3"/>
    <protectedRange password="CADF" sqref="L76" name="Yield_2_1_2_1_5"/>
    <protectedRange password="CADF" sqref="M76" name="Fund Name_2_2_1_5"/>
    <protectedRange password="CADF" sqref="M75" name="BidOffer Prices_2_1_1_1_1_1_1_1_1_7"/>
    <protectedRange password="CADF" sqref="L136" name="Fund Name_1_1_1_5"/>
    <protectedRange password="CADF" sqref="M136" name="Fund Name_1_1_1_1_8"/>
    <protectedRange password="CADF" sqref="P18" name="Fund Name_1_1_1_3_1_7"/>
    <protectedRange password="CADF" sqref="Q18" name="Fund Name_1_1_1_1_1_7"/>
    <protectedRange password="CADF" sqref="P45" name="Yield_2_1_2_3_7"/>
    <protectedRange password="CADF" sqref="P50" name="Yield_2_1_2_4_4"/>
    <protectedRange password="CADF" sqref="P76" name="Yield_2_1_2_1_6"/>
    <protectedRange password="CADF" sqref="Q76" name="Fund Name_2_2_1_6"/>
    <protectedRange password="CADF" sqref="Q75" name="BidOffer Prices_2_1_1_1_1_1_1_1_1_8"/>
    <protectedRange password="CADF" sqref="P136" name="Fund Name_1_1_1_6"/>
    <protectedRange password="CADF" sqref="Q136" name="Fund Name_1_1_1_1_9"/>
    <protectedRange password="CADF" sqref="T18" name="Fund Name_1_1_1_3_1_1"/>
    <protectedRange password="CADF" sqref="U18" name="Fund Name_1_1_1_1_1"/>
    <protectedRange password="CADF" sqref="T45" name="Yield_2_1_2_3_2"/>
    <protectedRange password="CADF" sqref="T50" name="Yield_2_1_2_4_5"/>
    <protectedRange password="CADF" sqref="T76" name="Yield_2_1_2_1_4"/>
    <protectedRange password="CADF" sqref="U76" name="Fund Name_2_2_1"/>
    <protectedRange password="CADF" sqref="U75" name="BidOffer Prices_2_1_1_1_1_1_1_1_1"/>
    <protectedRange password="CADF" sqref="T136" name="Fund Name_1_1_1_2"/>
    <protectedRange password="CADF" sqref="U136" name="Fund Name_1_1_1_1_3"/>
    <protectedRange password="CADF" sqref="X18" name="Fund Name_1_1_1_3_1_2"/>
    <protectedRange password="CADF" sqref="Y18" name="Fund Name_1_1_1_1_1_1"/>
    <protectedRange password="CADF" sqref="X45" name="Yield_2_1_2_3_4"/>
    <protectedRange password="CADF" sqref="X50" name="Yield_2_1_2_4_6"/>
    <protectedRange password="CADF" sqref="X76" name="Yield_2_1_2_1_7"/>
    <protectedRange password="CADF" sqref="Y76" name="Fund Name_2_2_1_7"/>
    <protectedRange password="CADF" sqref="Y75" name="BidOffer Prices_2_1_1_1_1_1_1_1_1_1"/>
    <protectedRange password="CADF" sqref="X136" name="Fund Name_1_1_1_7"/>
    <protectedRange password="CADF" sqref="Y136" name="Fund Name_1_1_1_1_5"/>
    <protectedRange password="CADF" sqref="AB18" name="Fund Name_1_1_1_3_1_8"/>
    <protectedRange password="CADF" sqref="AC18 AG18" name="Fund Name_1_1_1_1_1_8"/>
    <protectedRange password="CADF" sqref="AB45" name="Yield_2_1_2_3_8"/>
    <protectedRange password="CADF" sqref="AB50" name="Yield_2_1_2_4_7"/>
    <protectedRange password="CADF" sqref="AB76" name="Yield_2_1_2_1_8"/>
    <protectedRange password="CADF" sqref="AC76" name="Fund Name_2_2_1_8"/>
    <protectedRange password="CADF" sqref="AC75" name="BidOffer Prices_2_1_1_1_1_1_1_1_1_9"/>
    <protectedRange password="CADF" sqref="AB136" name="Fund Name_1_1_1_8"/>
    <protectedRange password="CADF" sqref="AC136" name="Fund Name_1_1_1_1_10"/>
    <protectedRange password="CADF" sqref="AF18" name="Fund Name_1_1_1_3_1_3"/>
    <protectedRange password="CADF" sqref="AF45" name="Yield_2_1_2_3"/>
    <protectedRange password="CADF" sqref="AF50" name="Yield_2_1_2_4_8"/>
    <protectedRange password="CADF" sqref="AF76" name="Yield_2_1_2_1"/>
    <protectedRange password="CADF" sqref="AG76" name="Fund Name_2_2_1_1"/>
    <protectedRange password="CADF" sqref="AG75" name="BidOffer Prices_2_1_1_1_1_1_1_1"/>
    <protectedRange password="CADF" sqref="AF136" name="Fund Name_1_1_1_3"/>
    <protectedRange password="CADF" sqref="AG136" name="Fund Name_1_1_1_1_2"/>
  </protectedRanges>
  <mergeCells count="23">
    <mergeCell ref="AQ2:AR2"/>
    <mergeCell ref="AQ121:AR121"/>
    <mergeCell ref="F2:G2"/>
    <mergeCell ref="D2:E2"/>
    <mergeCell ref="N2:O2"/>
    <mergeCell ref="L2:M2"/>
    <mergeCell ref="T2:U2"/>
    <mergeCell ref="V2:W2"/>
    <mergeCell ref="AD2:AE2"/>
    <mergeCell ref="AB2:AC2"/>
    <mergeCell ref="AF2:AG2"/>
    <mergeCell ref="AH2:AI2"/>
    <mergeCell ref="A1:AO1"/>
    <mergeCell ref="AN2:AO2"/>
    <mergeCell ref="AL2:AM2"/>
    <mergeCell ref="AJ2:AK2"/>
    <mergeCell ref="B2:C2"/>
    <mergeCell ref="J2:K2"/>
    <mergeCell ref="H2:I2"/>
    <mergeCell ref="R2:S2"/>
    <mergeCell ref="P2:Q2"/>
    <mergeCell ref="Z2:AA2"/>
    <mergeCell ref="X2:Y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2022-08-24T22:22:55Z</dcterms:modified>
</cp:coreProperties>
</file>