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tisaac\Desktop\NAV\"/>
    </mc:Choice>
  </mc:AlternateContent>
  <bookViews>
    <workbookView xWindow="0" yWindow="495" windowWidth="28800" windowHeight="16380" tabRatio="599"/>
  </bookViews>
  <sheets>
    <sheet name="Data" sheetId="9" r:id="rId1"/>
    <sheet name="Market Share" sheetId="12" r:id="rId2"/>
    <sheet name="Total NAV" sheetId="8" r:id="rId3"/>
    <sheet name="Sector Trend" sheetId="4" r:id="rId4"/>
    <sheet name="NAV Trend" sheetId="1" r:id="rId5"/>
    <sheet name="Volatility Measure" sheetId="11" r:id="rId6"/>
  </sheets>
  <definedNames>
    <definedName name="_GoBack" localSheetId="0">Data!#REF!</definedName>
    <definedName name="OLE_LINK6" localSheetId="0">Data!$J$64</definedName>
    <definedName name="_xlnm.Print_Area" localSheetId="0">Data!$A$1:$AO$185</definedName>
    <definedName name="_xlnm.Print_Area" localSheetId="4">'NAV Trend'!$B$1:$J$10</definedName>
  </definedNames>
  <calcPr calcId="162913"/>
</workbook>
</file>

<file path=xl/calcChain.xml><?xml version="1.0" encoding="utf-8"?>
<calcChain xmlns="http://schemas.openxmlformats.org/spreadsheetml/2006/main">
  <c r="AF179" i="11" l="1"/>
  <c r="AL179" i="11" s="1"/>
  <c r="AF178" i="11"/>
  <c r="AF163" i="11"/>
  <c r="AO148" i="11"/>
  <c r="AJ140" i="11"/>
  <c r="AK140" i="11"/>
  <c r="AL140" i="11"/>
  <c r="AM140" i="11"/>
  <c r="AN140" i="11"/>
  <c r="AO140" i="11"/>
  <c r="AL167" i="11"/>
  <c r="AM167" i="11"/>
  <c r="AL168" i="11"/>
  <c r="AM168" i="11"/>
  <c r="AL169" i="11"/>
  <c r="AM169" i="11"/>
  <c r="AL170" i="11"/>
  <c r="AM170" i="11"/>
  <c r="AL171" i="11"/>
  <c r="AM171" i="11"/>
  <c r="AL172" i="11"/>
  <c r="AM172" i="11"/>
  <c r="AL173" i="11"/>
  <c r="AM173" i="11"/>
  <c r="AL174" i="11"/>
  <c r="AM174" i="11"/>
  <c r="AL175" i="11"/>
  <c r="AM175" i="11"/>
  <c r="AL176" i="11"/>
  <c r="AM176" i="11"/>
  <c r="AL177" i="11"/>
  <c r="AM177" i="11"/>
  <c r="AL178" i="11"/>
  <c r="AM166" i="11"/>
  <c r="AL166" i="11"/>
  <c r="AJ6" i="11"/>
  <c r="AK6" i="11"/>
  <c r="AL6" i="11"/>
  <c r="AM6" i="11"/>
  <c r="AN6" i="11"/>
  <c r="AO6" i="11"/>
  <c r="AJ7" i="11"/>
  <c r="AK7" i="11"/>
  <c r="AL7" i="11"/>
  <c r="AM7" i="11"/>
  <c r="AN7" i="11"/>
  <c r="AO7" i="11"/>
  <c r="AJ8" i="11"/>
  <c r="AK8" i="11"/>
  <c r="AL8" i="11"/>
  <c r="AM8" i="11"/>
  <c r="AN8" i="11"/>
  <c r="AO8" i="11"/>
  <c r="AJ9" i="11"/>
  <c r="AK9" i="11"/>
  <c r="AL9" i="11"/>
  <c r="AM9" i="11"/>
  <c r="AN9" i="11"/>
  <c r="AO9" i="11"/>
  <c r="AJ10" i="11"/>
  <c r="AK10" i="11"/>
  <c r="AL10" i="11"/>
  <c r="AM10" i="11"/>
  <c r="AN10" i="11"/>
  <c r="AO10" i="11"/>
  <c r="AJ11" i="11"/>
  <c r="AK11" i="11"/>
  <c r="AL11" i="11"/>
  <c r="AM11" i="11"/>
  <c r="AN11" i="11"/>
  <c r="AO11" i="11"/>
  <c r="AJ12" i="11"/>
  <c r="AK12" i="11"/>
  <c r="AL12" i="11"/>
  <c r="AM12" i="11"/>
  <c r="AN12" i="11"/>
  <c r="AO12" i="11"/>
  <c r="AJ13" i="11"/>
  <c r="AK13" i="11"/>
  <c r="AL13" i="11"/>
  <c r="AM13" i="11"/>
  <c r="AN13" i="11"/>
  <c r="AO13" i="11"/>
  <c r="AJ14" i="11"/>
  <c r="AK14" i="11"/>
  <c r="AL14" i="11"/>
  <c r="AM14" i="11"/>
  <c r="AN14" i="11"/>
  <c r="AO14" i="11"/>
  <c r="AJ15" i="11"/>
  <c r="AK15" i="11"/>
  <c r="AL15" i="11"/>
  <c r="AM15" i="11"/>
  <c r="AN15" i="11"/>
  <c r="AO15" i="11"/>
  <c r="AJ16" i="11"/>
  <c r="AK16" i="11"/>
  <c r="AL16" i="11"/>
  <c r="AM16" i="11"/>
  <c r="AN16" i="11"/>
  <c r="AO16" i="11"/>
  <c r="AJ17" i="11"/>
  <c r="AK17" i="11"/>
  <c r="AL17" i="11"/>
  <c r="AM17" i="11"/>
  <c r="AN17" i="11"/>
  <c r="AO17" i="11"/>
  <c r="AJ18" i="11"/>
  <c r="AK18" i="11"/>
  <c r="AL18" i="11"/>
  <c r="AM18" i="11"/>
  <c r="AN18" i="11"/>
  <c r="AO18" i="11"/>
  <c r="AJ19" i="11"/>
  <c r="AK19" i="11"/>
  <c r="AL19" i="11"/>
  <c r="AM19" i="11"/>
  <c r="AN19" i="11"/>
  <c r="AO19" i="11"/>
  <c r="AJ20" i="11"/>
  <c r="AL20" i="11"/>
  <c r="AN20" i="11"/>
  <c r="AJ23" i="11"/>
  <c r="AK23" i="11"/>
  <c r="AL23" i="11"/>
  <c r="AM23" i="11"/>
  <c r="AN23" i="11"/>
  <c r="AO23" i="11"/>
  <c r="AJ24" i="11"/>
  <c r="AK24" i="11"/>
  <c r="AL24" i="11"/>
  <c r="AM24" i="11"/>
  <c r="AN24" i="11"/>
  <c r="AO24" i="11"/>
  <c r="AJ25" i="11"/>
  <c r="AK25" i="11"/>
  <c r="AL25" i="11"/>
  <c r="AM25" i="11"/>
  <c r="AN25" i="11"/>
  <c r="AO25" i="11"/>
  <c r="AJ26" i="11"/>
  <c r="AK26" i="11"/>
  <c r="AL26" i="11"/>
  <c r="AM26" i="11"/>
  <c r="AN26" i="11"/>
  <c r="AO26" i="11"/>
  <c r="AJ27" i="11"/>
  <c r="AK27" i="11"/>
  <c r="AL27" i="11"/>
  <c r="AM27" i="11"/>
  <c r="AN27" i="11"/>
  <c r="AO27" i="11"/>
  <c r="AJ28" i="11"/>
  <c r="AK28" i="11"/>
  <c r="AL28" i="11"/>
  <c r="AM28" i="11"/>
  <c r="AN28" i="11"/>
  <c r="AO28" i="11"/>
  <c r="AJ29" i="11"/>
  <c r="AK29" i="11"/>
  <c r="AL29" i="11"/>
  <c r="AM29" i="11"/>
  <c r="AN29" i="11"/>
  <c r="AO29" i="11"/>
  <c r="AJ30" i="11"/>
  <c r="AK30" i="11"/>
  <c r="AL30" i="11"/>
  <c r="AM30" i="11"/>
  <c r="AN30" i="11"/>
  <c r="AO30" i="11"/>
  <c r="AJ31" i="11"/>
  <c r="AK31" i="11"/>
  <c r="AL31" i="11"/>
  <c r="AM31" i="11"/>
  <c r="AN31" i="11"/>
  <c r="AO31" i="11"/>
  <c r="AJ32" i="11"/>
  <c r="AK32" i="11"/>
  <c r="AL32" i="11"/>
  <c r="AM32" i="11"/>
  <c r="AN32" i="11"/>
  <c r="AO32" i="11"/>
  <c r="AJ33" i="11"/>
  <c r="AK33" i="11"/>
  <c r="AL33" i="11"/>
  <c r="AM33" i="11"/>
  <c r="AN33" i="11"/>
  <c r="AO33" i="11"/>
  <c r="AJ34" i="11"/>
  <c r="AK34" i="11"/>
  <c r="AL34" i="11"/>
  <c r="AM34" i="11"/>
  <c r="AN34" i="11"/>
  <c r="AO34" i="11"/>
  <c r="AJ35" i="11"/>
  <c r="AK35" i="11"/>
  <c r="AL35" i="11"/>
  <c r="AM35" i="11"/>
  <c r="AN35" i="11"/>
  <c r="AO35" i="11"/>
  <c r="AJ36" i="11"/>
  <c r="AK36" i="11"/>
  <c r="AL36" i="11"/>
  <c r="AM36" i="11"/>
  <c r="AN36" i="11"/>
  <c r="AO36" i="11"/>
  <c r="AJ37" i="11"/>
  <c r="AK37" i="11"/>
  <c r="AL37" i="11"/>
  <c r="AM37" i="11"/>
  <c r="AN37" i="11"/>
  <c r="AO37" i="11"/>
  <c r="AJ38" i="11"/>
  <c r="AK38" i="11"/>
  <c r="AL38" i="11"/>
  <c r="AM38" i="11"/>
  <c r="AN38" i="11"/>
  <c r="AO38" i="11"/>
  <c r="AJ39" i="11"/>
  <c r="AK39" i="11"/>
  <c r="AL39" i="11"/>
  <c r="AM39" i="11"/>
  <c r="AN39" i="11"/>
  <c r="AO39" i="11"/>
  <c r="AJ40" i="11"/>
  <c r="AK40" i="11"/>
  <c r="AL40" i="11"/>
  <c r="AM40" i="11"/>
  <c r="AN40" i="11"/>
  <c r="AO40" i="11"/>
  <c r="AJ41" i="11"/>
  <c r="AK41" i="11"/>
  <c r="AL41" i="11"/>
  <c r="AM41" i="11"/>
  <c r="AN41" i="11"/>
  <c r="AO41" i="11"/>
  <c r="AJ42" i="11"/>
  <c r="AK42" i="11"/>
  <c r="AL42" i="11"/>
  <c r="AM42" i="11"/>
  <c r="AN42" i="11"/>
  <c r="AO42" i="11"/>
  <c r="AJ43" i="11"/>
  <c r="AK43" i="11"/>
  <c r="AL43" i="11"/>
  <c r="AM43" i="11"/>
  <c r="AN43" i="11"/>
  <c r="AO43" i="11"/>
  <c r="AJ44" i="11"/>
  <c r="AK44" i="11"/>
  <c r="AL44" i="11"/>
  <c r="AM44" i="11"/>
  <c r="AN44" i="11"/>
  <c r="AO44" i="11"/>
  <c r="AJ45" i="11"/>
  <c r="AK45" i="11"/>
  <c r="AL45" i="11"/>
  <c r="AM45" i="11"/>
  <c r="AN45" i="11"/>
  <c r="AO45" i="11"/>
  <c r="AJ46" i="11"/>
  <c r="AK46" i="11"/>
  <c r="AL46" i="11"/>
  <c r="AM46" i="11"/>
  <c r="AN46" i="11"/>
  <c r="AO46" i="11"/>
  <c r="AJ47" i="11"/>
  <c r="AK47" i="11"/>
  <c r="AL47" i="11"/>
  <c r="AM47" i="11"/>
  <c r="AN47" i="11"/>
  <c r="AO47" i="11"/>
  <c r="AJ48" i="11"/>
  <c r="AK48" i="11"/>
  <c r="AL48" i="11"/>
  <c r="AM48" i="11"/>
  <c r="AN48" i="11"/>
  <c r="AO48" i="11"/>
  <c r="AJ49" i="11"/>
  <c r="AK49" i="11"/>
  <c r="AL49" i="11"/>
  <c r="AM49" i="11"/>
  <c r="AN49" i="11"/>
  <c r="AO49" i="11"/>
  <c r="AJ50" i="11"/>
  <c r="AK50" i="11"/>
  <c r="AL50" i="11"/>
  <c r="AM50" i="11"/>
  <c r="AN50" i="11"/>
  <c r="AO50" i="11"/>
  <c r="AJ51" i="11"/>
  <c r="AK51" i="11"/>
  <c r="AL51" i="11"/>
  <c r="AM51" i="11"/>
  <c r="AN51" i="11"/>
  <c r="AO51" i="11"/>
  <c r="AJ52" i="11"/>
  <c r="AL52" i="11"/>
  <c r="AN52" i="11"/>
  <c r="AJ55" i="11"/>
  <c r="AK55" i="11"/>
  <c r="AL55" i="11"/>
  <c r="AM55" i="11"/>
  <c r="AN55" i="11"/>
  <c r="AO55" i="11"/>
  <c r="AJ56" i="11"/>
  <c r="AK56" i="11"/>
  <c r="AL56" i="11"/>
  <c r="AM56" i="11"/>
  <c r="AN56" i="11"/>
  <c r="AO56" i="11"/>
  <c r="AJ57" i="11"/>
  <c r="AK57" i="11"/>
  <c r="AL57" i="11"/>
  <c r="AM57" i="11"/>
  <c r="AN57" i="11"/>
  <c r="AO57" i="11"/>
  <c r="AJ58" i="11"/>
  <c r="AK58" i="11"/>
  <c r="AL58" i="11"/>
  <c r="AM58" i="11"/>
  <c r="AN58" i="11"/>
  <c r="AO58" i="11"/>
  <c r="AJ59" i="11"/>
  <c r="AK59" i="11"/>
  <c r="AL59" i="11"/>
  <c r="AM59" i="11"/>
  <c r="AN59" i="11"/>
  <c r="AO59" i="11"/>
  <c r="AJ60" i="11"/>
  <c r="AK60" i="11"/>
  <c r="AL60" i="11"/>
  <c r="AM60" i="11"/>
  <c r="AN60" i="11"/>
  <c r="AO60" i="11"/>
  <c r="AJ61" i="11"/>
  <c r="AK61" i="11"/>
  <c r="AL61" i="11"/>
  <c r="AM61" i="11"/>
  <c r="AN61" i="11"/>
  <c r="AO61" i="11"/>
  <c r="AJ62" i="11"/>
  <c r="AK62" i="11"/>
  <c r="AL62" i="11"/>
  <c r="AM62" i="11"/>
  <c r="AN62" i="11"/>
  <c r="AO62" i="11"/>
  <c r="AJ63" i="11"/>
  <c r="AK63" i="11"/>
  <c r="AL63" i="11"/>
  <c r="AM63" i="11"/>
  <c r="AN63" i="11"/>
  <c r="AO63" i="11"/>
  <c r="AJ64" i="11"/>
  <c r="AK64" i="11"/>
  <c r="AL64" i="11"/>
  <c r="AM64" i="11"/>
  <c r="AN64" i="11"/>
  <c r="AO64" i="11"/>
  <c r="AJ65" i="11"/>
  <c r="AK65" i="11"/>
  <c r="AL65" i="11"/>
  <c r="AM65" i="11"/>
  <c r="AN65" i="11"/>
  <c r="AO65" i="11"/>
  <c r="AJ66" i="11"/>
  <c r="AK66" i="11"/>
  <c r="AL66" i="11"/>
  <c r="AM66" i="11"/>
  <c r="AN66" i="11"/>
  <c r="AO66" i="11"/>
  <c r="AJ67" i="11"/>
  <c r="AK67" i="11"/>
  <c r="AL67" i="11"/>
  <c r="AM67" i="11"/>
  <c r="AN67" i="11"/>
  <c r="AO67" i="11"/>
  <c r="AJ68" i="11"/>
  <c r="AK68" i="11"/>
  <c r="AL68" i="11"/>
  <c r="AM68" i="11"/>
  <c r="AN68" i="11"/>
  <c r="AO68" i="11"/>
  <c r="AJ69" i="11"/>
  <c r="AK69" i="11"/>
  <c r="AL69" i="11"/>
  <c r="AM69" i="11"/>
  <c r="AN69" i="11"/>
  <c r="AO69" i="11"/>
  <c r="AJ70" i="11"/>
  <c r="AK70" i="11"/>
  <c r="AL70" i="11"/>
  <c r="AM70" i="11"/>
  <c r="AN70" i="11"/>
  <c r="AO70" i="11"/>
  <c r="AJ71" i="11"/>
  <c r="AK71" i="11"/>
  <c r="AL71" i="11"/>
  <c r="AM71" i="11"/>
  <c r="AN71" i="11"/>
  <c r="AO71" i="11"/>
  <c r="AJ72" i="11"/>
  <c r="AK72" i="11"/>
  <c r="AL72" i="11"/>
  <c r="AM72" i="11"/>
  <c r="AN72" i="11"/>
  <c r="AO72" i="11"/>
  <c r="AJ73" i="11"/>
  <c r="AK73" i="11"/>
  <c r="AL73" i="11"/>
  <c r="AM73" i="11"/>
  <c r="AN73" i="11"/>
  <c r="AO73" i="11"/>
  <c r="AJ74" i="11"/>
  <c r="AK74" i="11"/>
  <c r="AL74" i="11"/>
  <c r="AM74" i="11"/>
  <c r="AN74" i="11"/>
  <c r="AO74" i="11"/>
  <c r="AJ75" i="11"/>
  <c r="AK75" i="11"/>
  <c r="AL75" i="11"/>
  <c r="AM75" i="11"/>
  <c r="AN75" i="11"/>
  <c r="AO75" i="11"/>
  <c r="AJ76" i="11"/>
  <c r="AK76" i="11"/>
  <c r="AL76" i="11"/>
  <c r="AM76" i="11"/>
  <c r="AN76" i="11"/>
  <c r="AO76" i="11"/>
  <c r="AJ77" i="11"/>
  <c r="AK77" i="11"/>
  <c r="AL77" i="11"/>
  <c r="AM77" i="11"/>
  <c r="AN77" i="11"/>
  <c r="AO77" i="11"/>
  <c r="AJ78" i="11"/>
  <c r="AK78" i="11"/>
  <c r="AL78" i="11"/>
  <c r="AM78" i="11"/>
  <c r="AN78" i="11"/>
  <c r="AO78" i="11"/>
  <c r="AJ79" i="11"/>
  <c r="AK79" i="11"/>
  <c r="AL79" i="11"/>
  <c r="AM79" i="11"/>
  <c r="AN79" i="11"/>
  <c r="AO79" i="11"/>
  <c r="AJ80" i="11"/>
  <c r="AK80" i="11"/>
  <c r="AL80" i="11"/>
  <c r="AM80" i="11"/>
  <c r="AN80" i="11"/>
  <c r="AO80" i="11"/>
  <c r="AJ81" i="11"/>
  <c r="AK81" i="11"/>
  <c r="AL81" i="11"/>
  <c r="AM81" i="11"/>
  <c r="AN81" i="11"/>
  <c r="AO81" i="11"/>
  <c r="AJ82" i="11"/>
  <c r="AK82" i="11"/>
  <c r="AL82" i="11"/>
  <c r="AM82" i="11"/>
  <c r="AN82" i="11"/>
  <c r="AO82" i="11"/>
  <c r="AJ83" i="11"/>
  <c r="AK83" i="11"/>
  <c r="AL83" i="11"/>
  <c r="AM83" i="11"/>
  <c r="AN83" i="11"/>
  <c r="AO83" i="11"/>
  <c r="AJ84" i="11"/>
  <c r="AK84" i="11"/>
  <c r="AL84" i="11"/>
  <c r="AM84" i="11"/>
  <c r="AN84" i="11"/>
  <c r="AO84" i="11"/>
  <c r="AJ88" i="11"/>
  <c r="AK88" i="11"/>
  <c r="AL88" i="11"/>
  <c r="AM88" i="11"/>
  <c r="AN88" i="11"/>
  <c r="AO88" i="11"/>
  <c r="AJ89" i="11"/>
  <c r="AK89" i="11"/>
  <c r="AL89" i="11"/>
  <c r="AM89" i="11"/>
  <c r="AN89" i="11"/>
  <c r="AO89" i="11"/>
  <c r="AJ90" i="11"/>
  <c r="AK90" i="11"/>
  <c r="AL90" i="11"/>
  <c r="AM90" i="11"/>
  <c r="AN90" i="11"/>
  <c r="AO90" i="11"/>
  <c r="AJ91" i="11"/>
  <c r="AK91" i="11"/>
  <c r="AL91" i="11"/>
  <c r="AM91" i="11"/>
  <c r="AN91" i="11"/>
  <c r="AO91" i="11"/>
  <c r="AJ92" i="11"/>
  <c r="AK92" i="11"/>
  <c r="AL92" i="11"/>
  <c r="AM92" i="11"/>
  <c r="AN92" i="11"/>
  <c r="AO92" i="11"/>
  <c r="AJ93" i="11"/>
  <c r="AK93" i="11"/>
  <c r="AL93" i="11"/>
  <c r="AM93" i="11"/>
  <c r="AN93" i="11"/>
  <c r="AO93" i="11"/>
  <c r="AJ94" i="11"/>
  <c r="AK94" i="11"/>
  <c r="AL94" i="11"/>
  <c r="AM94" i="11"/>
  <c r="AN94" i="11"/>
  <c r="AO94" i="11"/>
  <c r="AJ95" i="11"/>
  <c r="AK95" i="11"/>
  <c r="AL95" i="11"/>
  <c r="AM95" i="11"/>
  <c r="AN95" i="11"/>
  <c r="AO95" i="11"/>
  <c r="AJ98" i="11"/>
  <c r="AK98" i="11"/>
  <c r="AL98" i="11"/>
  <c r="AM98" i="11"/>
  <c r="AN98" i="11"/>
  <c r="AO98" i="11"/>
  <c r="AJ99" i="11"/>
  <c r="AK99" i="11"/>
  <c r="AL99" i="11"/>
  <c r="AM99" i="11"/>
  <c r="AN99" i="11"/>
  <c r="AO99" i="11"/>
  <c r="AJ100" i="11"/>
  <c r="AK100" i="11"/>
  <c r="AL100" i="11"/>
  <c r="AM100" i="11"/>
  <c r="AN100" i="11"/>
  <c r="AO100" i="11"/>
  <c r="AJ101" i="11"/>
  <c r="AK101" i="11"/>
  <c r="AL101" i="11"/>
  <c r="AM101" i="11"/>
  <c r="AN101" i="11"/>
  <c r="AO101" i="11"/>
  <c r="AJ102" i="11"/>
  <c r="AK102" i="11"/>
  <c r="AL102" i="11"/>
  <c r="AM102" i="11"/>
  <c r="AN102" i="11"/>
  <c r="AO102" i="11"/>
  <c r="AJ103" i="11"/>
  <c r="AK103" i="11"/>
  <c r="AL103" i="11"/>
  <c r="AM103" i="11"/>
  <c r="AN103" i="11"/>
  <c r="AO103" i="11"/>
  <c r="AJ104" i="11"/>
  <c r="AK104" i="11"/>
  <c r="AL104" i="11"/>
  <c r="AM104" i="11"/>
  <c r="AN104" i="11"/>
  <c r="AO104" i="11"/>
  <c r="AJ105" i="11"/>
  <c r="AK105" i="11"/>
  <c r="AL105" i="11"/>
  <c r="AM105" i="11"/>
  <c r="AN105" i="11"/>
  <c r="AO105" i="11"/>
  <c r="AJ106" i="11"/>
  <c r="AN106" i="11"/>
  <c r="AJ109" i="11"/>
  <c r="AK109" i="11"/>
  <c r="AL109" i="11"/>
  <c r="AM109" i="11"/>
  <c r="AN109" i="11"/>
  <c r="AO109" i="11"/>
  <c r="AJ110" i="11"/>
  <c r="AK110" i="11"/>
  <c r="AL110" i="11"/>
  <c r="AM110" i="11"/>
  <c r="AN110" i="11"/>
  <c r="AO110" i="11"/>
  <c r="AJ111" i="11"/>
  <c r="AK111" i="11"/>
  <c r="AL111" i="11"/>
  <c r="AM111" i="11"/>
  <c r="AN111" i="11"/>
  <c r="AO111" i="11"/>
  <c r="AJ112" i="11"/>
  <c r="AK112" i="11"/>
  <c r="AL112" i="11"/>
  <c r="AM112" i="11"/>
  <c r="AN112" i="11"/>
  <c r="AO112" i="11"/>
  <c r="AJ113" i="11"/>
  <c r="AL113" i="11"/>
  <c r="AN113" i="11"/>
  <c r="AJ115" i="11"/>
  <c r="AK115" i="11"/>
  <c r="AL115" i="11"/>
  <c r="AM115" i="11"/>
  <c r="AN115" i="11"/>
  <c r="AO115" i="11"/>
  <c r="AJ116" i="11"/>
  <c r="AK116" i="11"/>
  <c r="AL116" i="11"/>
  <c r="AM116" i="11"/>
  <c r="AN116" i="11"/>
  <c r="AO116" i="11"/>
  <c r="AJ117" i="11"/>
  <c r="AK117" i="11"/>
  <c r="AL117" i="11"/>
  <c r="AM117" i="11"/>
  <c r="AN117" i="11"/>
  <c r="AO117" i="11"/>
  <c r="AJ118" i="11"/>
  <c r="AK118" i="11"/>
  <c r="AL118" i="11"/>
  <c r="AM118" i="11"/>
  <c r="AN118" i="11"/>
  <c r="AO118" i="11"/>
  <c r="AJ119" i="11"/>
  <c r="AK119" i="11"/>
  <c r="AL119" i="11"/>
  <c r="AM119" i="11"/>
  <c r="AN119" i="11"/>
  <c r="AO119" i="11"/>
  <c r="AJ120" i="11"/>
  <c r="AK120" i="11"/>
  <c r="AL120" i="11"/>
  <c r="AM120" i="11"/>
  <c r="AN120" i="11"/>
  <c r="AO120" i="11"/>
  <c r="AJ121" i="11"/>
  <c r="AK121" i="11"/>
  <c r="AL121" i="11"/>
  <c r="AM121" i="11"/>
  <c r="AN121" i="11"/>
  <c r="AO121" i="11"/>
  <c r="AJ122" i="11"/>
  <c r="AK122" i="11"/>
  <c r="AL122" i="11"/>
  <c r="AM122" i="11"/>
  <c r="AN122" i="11"/>
  <c r="AO122" i="11"/>
  <c r="AJ123" i="11"/>
  <c r="AK123" i="11"/>
  <c r="AL123" i="11"/>
  <c r="AM123" i="11"/>
  <c r="AN123" i="11"/>
  <c r="AO123" i="11"/>
  <c r="AJ124" i="11"/>
  <c r="AK124" i="11"/>
  <c r="AL124" i="11"/>
  <c r="AM124" i="11"/>
  <c r="AN124" i="11"/>
  <c r="AO124" i="11"/>
  <c r="AJ125" i="11"/>
  <c r="AK125" i="11"/>
  <c r="AL125" i="11"/>
  <c r="AM125" i="11"/>
  <c r="AN125" i="11"/>
  <c r="AO125" i="11"/>
  <c r="AJ126" i="11"/>
  <c r="AK126" i="11"/>
  <c r="AL126" i="11"/>
  <c r="AM126" i="11"/>
  <c r="AN126" i="11"/>
  <c r="AO126" i="11"/>
  <c r="AJ127" i="11"/>
  <c r="AK127" i="11"/>
  <c r="AL127" i="11"/>
  <c r="AM127" i="11"/>
  <c r="AN127" i="11"/>
  <c r="AO127" i="11"/>
  <c r="AJ128" i="11"/>
  <c r="AK128" i="11"/>
  <c r="AL128" i="11"/>
  <c r="AM128" i="11"/>
  <c r="AN128" i="11"/>
  <c r="AO128" i="11"/>
  <c r="AJ129" i="11"/>
  <c r="AK129" i="11"/>
  <c r="AL129" i="11"/>
  <c r="AM129" i="11"/>
  <c r="AN129" i="11"/>
  <c r="AO129" i="11"/>
  <c r="AJ130" i="11"/>
  <c r="AK130" i="11"/>
  <c r="AL130" i="11"/>
  <c r="AM130" i="11"/>
  <c r="AN130" i="11"/>
  <c r="AO130" i="11"/>
  <c r="AJ131" i="11"/>
  <c r="AK131" i="11"/>
  <c r="AL131" i="11"/>
  <c r="AM131" i="11"/>
  <c r="AN131" i="11"/>
  <c r="AO131" i="11"/>
  <c r="AJ132" i="11"/>
  <c r="AK132" i="11"/>
  <c r="AL132" i="11"/>
  <c r="AM132" i="11"/>
  <c r="AN132" i="11"/>
  <c r="AO132" i="11"/>
  <c r="AJ133" i="11"/>
  <c r="AK133" i="11"/>
  <c r="AL133" i="11"/>
  <c r="AM133" i="11"/>
  <c r="AN133" i="11"/>
  <c r="AO133" i="11"/>
  <c r="AJ134" i="11"/>
  <c r="AK134" i="11"/>
  <c r="AL134" i="11"/>
  <c r="AM134" i="11"/>
  <c r="AN134" i="11"/>
  <c r="AO134" i="11"/>
  <c r="AJ135" i="11"/>
  <c r="AK135" i="11"/>
  <c r="AL135" i="11"/>
  <c r="AM135" i="11"/>
  <c r="AN135" i="11"/>
  <c r="AO135" i="11"/>
  <c r="AJ136" i="11"/>
  <c r="AK136" i="11"/>
  <c r="AL136" i="11"/>
  <c r="AM136" i="11"/>
  <c r="AN136" i="11"/>
  <c r="AO136" i="11"/>
  <c r="AJ137" i="11"/>
  <c r="AL137" i="11"/>
  <c r="AN137" i="11"/>
  <c r="AJ141" i="11"/>
  <c r="AK141" i="11"/>
  <c r="AL141" i="11"/>
  <c r="AM141" i="11"/>
  <c r="AN141" i="11"/>
  <c r="AO141" i="11"/>
  <c r="AJ142" i="11"/>
  <c r="AK142" i="11"/>
  <c r="AL142" i="11"/>
  <c r="AM142" i="11"/>
  <c r="AN142" i="11"/>
  <c r="AO142" i="11"/>
  <c r="AJ143" i="11"/>
  <c r="AL143" i="11"/>
  <c r="AN143" i="11"/>
  <c r="AJ147" i="11"/>
  <c r="AK147" i="11"/>
  <c r="AL147" i="11"/>
  <c r="AM147" i="11"/>
  <c r="AN147" i="11"/>
  <c r="AO147" i="11"/>
  <c r="AJ148" i="11"/>
  <c r="AK148" i="11"/>
  <c r="AL148" i="11"/>
  <c r="AM148" i="11"/>
  <c r="AN148" i="11"/>
  <c r="AJ151" i="11"/>
  <c r="AK151" i="11"/>
  <c r="AL151" i="11"/>
  <c r="AM151" i="11"/>
  <c r="AN151" i="11"/>
  <c r="AO151" i="11"/>
  <c r="AJ152" i="11"/>
  <c r="AK152" i="11"/>
  <c r="AL152" i="11"/>
  <c r="AM152" i="11"/>
  <c r="AN152" i="11"/>
  <c r="AO152" i="11"/>
  <c r="AJ153" i="11"/>
  <c r="AK153" i="11"/>
  <c r="AL153" i="11"/>
  <c r="AM153" i="11"/>
  <c r="AN153" i="11"/>
  <c r="AO153" i="11"/>
  <c r="AJ154" i="11"/>
  <c r="AK154" i="11"/>
  <c r="AL154" i="11"/>
  <c r="AM154" i="11"/>
  <c r="AN154" i="11"/>
  <c r="AO154" i="11"/>
  <c r="AJ155" i="11"/>
  <c r="AK155" i="11"/>
  <c r="AL155" i="11"/>
  <c r="AM155" i="11"/>
  <c r="AN155" i="11"/>
  <c r="AO155" i="11"/>
  <c r="AJ156" i="11"/>
  <c r="AK156" i="11"/>
  <c r="AL156" i="11"/>
  <c r="AM156" i="11"/>
  <c r="AN156" i="11"/>
  <c r="AO156" i="11"/>
  <c r="AL157" i="11"/>
  <c r="AL161" i="11"/>
  <c r="AM161" i="11"/>
  <c r="AL162" i="11"/>
  <c r="AM162" i="11"/>
  <c r="AO5" i="11"/>
  <c r="AN5" i="11"/>
  <c r="AM5" i="11"/>
  <c r="AL5" i="11"/>
  <c r="AK5" i="11"/>
  <c r="AJ5" i="11"/>
  <c r="AF158" i="11"/>
  <c r="AL158" i="11" s="1"/>
  <c r="AF157" i="11"/>
  <c r="AI155" i="11"/>
  <c r="AH155" i="11"/>
  <c r="AE155" i="11"/>
  <c r="AD155" i="11"/>
  <c r="AA155" i="11"/>
  <c r="Z155" i="11"/>
  <c r="W155" i="11"/>
  <c r="V155" i="11"/>
  <c r="S155" i="11"/>
  <c r="R155" i="11"/>
  <c r="O155" i="11"/>
  <c r="N155" i="11"/>
  <c r="K155" i="11"/>
  <c r="J155" i="11"/>
  <c r="G155" i="11"/>
  <c r="F155" i="11"/>
  <c r="AF143" i="11"/>
  <c r="AF137" i="11"/>
  <c r="AF113" i="11"/>
  <c r="AF106" i="11"/>
  <c r="AL106" i="11" s="1"/>
  <c r="AF84" i="11"/>
  <c r="AF52" i="11"/>
  <c r="AF20" i="11"/>
  <c r="AH178" i="11" l="1"/>
  <c r="AI177" i="11"/>
  <c r="AH177" i="11"/>
  <c r="AI176" i="11"/>
  <c r="AH176" i="11"/>
  <c r="AI175" i="11"/>
  <c r="AH175" i="11"/>
  <c r="AI174" i="11"/>
  <c r="AH174" i="11"/>
  <c r="AI173" i="11"/>
  <c r="AH173" i="11"/>
  <c r="AI172" i="11"/>
  <c r="AH172" i="11"/>
  <c r="AI171" i="11"/>
  <c r="AH171" i="11"/>
  <c r="AI170" i="11"/>
  <c r="AH170" i="11"/>
  <c r="AI169" i="11"/>
  <c r="AH169" i="11"/>
  <c r="AI168" i="11"/>
  <c r="AH168" i="11"/>
  <c r="AI167" i="11"/>
  <c r="AH167" i="11"/>
  <c r="AI166" i="11"/>
  <c r="AH166" i="11"/>
  <c r="AI162" i="11"/>
  <c r="AH162" i="11"/>
  <c r="AI161" i="11"/>
  <c r="AH161" i="11"/>
  <c r="AI156" i="11"/>
  <c r="AH156" i="11"/>
  <c r="AI154" i="11"/>
  <c r="AH154" i="11"/>
  <c r="AI153" i="11"/>
  <c r="AH153" i="11"/>
  <c r="AI152" i="11"/>
  <c r="AH152" i="11"/>
  <c r="AI151" i="11"/>
  <c r="AH151" i="11"/>
  <c r="AI148" i="11"/>
  <c r="AH148" i="11"/>
  <c r="AI147" i="11"/>
  <c r="AH147" i="11"/>
  <c r="AH143" i="11"/>
  <c r="AI142" i="11"/>
  <c r="AH142" i="11"/>
  <c r="AI141" i="11"/>
  <c r="AH141" i="11"/>
  <c r="AI140" i="11"/>
  <c r="AH140" i="11"/>
  <c r="AH137" i="11"/>
  <c r="AI136" i="11"/>
  <c r="AH136" i="11"/>
  <c r="AI135" i="11"/>
  <c r="AH135" i="11"/>
  <c r="AI134" i="11"/>
  <c r="AH134" i="11"/>
  <c r="AI133" i="11"/>
  <c r="AH133" i="11"/>
  <c r="AI132" i="11"/>
  <c r="AH132" i="11"/>
  <c r="AI131" i="11"/>
  <c r="AH131" i="11"/>
  <c r="AI130" i="11"/>
  <c r="AH130" i="11"/>
  <c r="AI129" i="11"/>
  <c r="AH129" i="11"/>
  <c r="AI128" i="11"/>
  <c r="AH128" i="11"/>
  <c r="AI127" i="11"/>
  <c r="AH127" i="11"/>
  <c r="AI126" i="11"/>
  <c r="AH126" i="11"/>
  <c r="AI125" i="11"/>
  <c r="AH125" i="11"/>
  <c r="AI124" i="11"/>
  <c r="AH124" i="11"/>
  <c r="AI123" i="11"/>
  <c r="AH123" i="11"/>
  <c r="AI122" i="11"/>
  <c r="AH122" i="11"/>
  <c r="AI121" i="11"/>
  <c r="AH121" i="11"/>
  <c r="AI120" i="11"/>
  <c r="AH120" i="11"/>
  <c r="AI119" i="11"/>
  <c r="AH119" i="11"/>
  <c r="AI118" i="11"/>
  <c r="AH118" i="11"/>
  <c r="AI117" i="11"/>
  <c r="AH117" i="11"/>
  <c r="AI116" i="11"/>
  <c r="AH116" i="11"/>
  <c r="AI115" i="11"/>
  <c r="AH115" i="11"/>
  <c r="AH113" i="11"/>
  <c r="AI112" i="11"/>
  <c r="AH112" i="11"/>
  <c r="AI111" i="11"/>
  <c r="AH111" i="11"/>
  <c r="AI110" i="11"/>
  <c r="AH110" i="11"/>
  <c r="AI109" i="11"/>
  <c r="AH109" i="11"/>
  <c r="AI105" i="11"/>
  <c r="AH105" i="11"/>
  <c r="AI104" i="11"/>
  <c r="AH104" i="11"/>
  <c r="AI103" i="11"/>
  <c r="AH103" i="11"/>
  <c r="AI102" i="11"/>
  <c r="AH102" i="11"/>
  <c r="AI101" i="11"/>
  <c r="AH101" i="11"/>
  <c r="AI100" i="11"/>
  <c r="AH100" i="11"/>
  <c r="AI99" i="11"/>
  <c r="AH99" i="11"/>
  <c r="AI98" i="11"/>
  <c r="AH98" i="11"/>
  <c r="AI95" i="11"/>
  <c r="AH95" i="11"/>
  <c r="AI94" i="11"/>
  <c r="AH94" i="11"/>
  <c r="AI93" i="11"/>
  <c r="AH93" i="11"/>
  <c r="AI92" i="11"/>
  <c r="AH92" i="11"/>
  <c r="AI91" i="11"/>
  <c r="AH91" i="11"/>
  <c r="AI90" i="11"/>
  <c r="AH90" i="11"/>
  <c r="AI89" i="11"/>
  <c r="AH89" i="11"/>
  <c r="AI88" i="11"/>
  <c r="AH88" i="11"/>
  <c r="AH84" i="11"/>
  <c r="AI83" i="11"/>
  <c r="AH83" i="11"/>
  <c r="AI82" i="11"/>
  <c r="AH82" i="11"/>
  <c r="AI81" i="11"/>
  <c r="AH81" i="11"/>
  <c r="AI80" i="11"/>
  <c r="AH80" i="11"/>
  <c r="AI79" i="11"/>
  <c r="AH79" i="11"/>
  <c r="AI78" i="11"/>
  <c r="AH78" i="11"/>
  <c r="AI77" i="11"/>
  <c r="AH77" i="11"/>
  <c r="AI76" i="11"/>
  <c r="AH76" i="11"/>
  <c r="AI75" i="11"/>
  <c r="AH75" i="11"/>
  <c r="AI74" i="11"/>
  <c r="AH74" i="11"/>
  <c r="AI73" i="11"/>
  <c r="AH73" i="11"/>
  <c r="AI72" i="11"/>
  <c r="AH72" i="11"/>
  <c r="AI71" i="11"/>
  <c r="AH71" i="11"/>
  <c r="AI70" i="11"/>
  <c r="AH70" i="11"/>
  <c r="AI69" i="11"/>
  <c r="AH69" i="11"/>
  <c r="AI68" i="11"/>
  <c r="AH68" i="11"/>
  <c r="AI67" i="11"/>
  <c r="AH67" i="11"/>
  <c r="AI66" i="11"/>
  <c r="AH66" i="11"/>
  <c r="AI65" i="11"/>
  <c r="AH65" i="11"/>
  <c r="AI64" i="11"/>
  <c r="AH64" i="11"/>
  <c r="AI63" i="11"/>
  <c r="AH63" i="11"/>
  <c r="AI62" i="11"/>
  <c r="AH62" i="11"/>
  <c r="AI61" i="11"/>
  <c r="AH61" i="11"/>
  <c r="AI60" i="11"/>
  <c r="AH60" i="11"/>
  <c r="AI59" i="11"/>
  <c r="AH59" i="11"/>
  <c r="AI58" i="11"/>
  <c r="AH58" i="11"/>
  <c r="AI57" i="11"/>
  <c r="AH57" i="11"/>
  <c r="AI56" i="11"/>
  <c r="AH56" i="11"/>
  <c r="AI55" i="11"/>
  <c r="AH55" i="11"/>
  <c r="AH52" i="11"/>
  <c r="AI51" i="11"/>
  <c r="AH51" i="11"/>
  <c r="AI50" i="11"/>
  <c r="AH50" i="11"/>
  <c r="AI49" i="11"/>
  <c r="AH49" i="11"/>
  <c r="AI48" i="11"/>
  <c r="AH48" i="11"/>
  <c r="AI47" i="11"/>
  <c r="AH47" i="11"/>
  <c r="AI46" i="11"/>
  <c r="AH46" i="11"/>
  <c r="AI45" i="11"/>
  <c r="AH45" i="11"/>
  <c r="AI44" i="11"/>
  <c r="AH44" i="11"/>
  <c r="AI43" i="11"/>
  <c r="AH43" i="11"/>
  <c r="AI42" i="11"/>
  <c r="AH42" i="11"/>
  <c r="AI41" i="11"/>
  <c r="AH41" i="11"/>
  <c r="AI40" i="11"/>
  <c r="AH40" i="11"/>
  <c r="AI39" i="11"/>
  <c r="AH39" i="11"/>
  <c r="AI38" i="11"/>
  <c r="AH38" i="11"/>
  <c r="AI37" i="11"/>
  <c r="AH37" i="11"/>
  <c r="AI36" i="11"/>
  <c r="AH36" i="11"/>
  <c r="AI35" i="11"/>
  <c r="AH35" i="11"/>
  <c r="AI34" i="11"/>
  <c r="AH34" i="11"/>
  <c r="AI33" i="11"/>
  <c r="AH33" i="11"/>
  <c r="AI32" i="11"/>
  <c r="AH32" i="11"/>
  <c r="AI31" i="11"/>
  <c r="AH31" i="11"/>
  <c r="AI30" i="11"/>
  <c r="AH30" i="11"/>
  <c r="AI29" i="11"/>
  <c r="AH29" i="11"/>
  <c r="AI28" i="11"/>
  <c r="AH28" i="11"/>
  <c r="AI27" i="11"/>
  <c r="AH27" i="11"/>
  <c r="AI26" i="11"/>
  <c r="AH26" i="11"/>
  <c r="AI25" i="11"/>
  <c r="AH25" i="11"/>
  <c r="AI24" i="11"/>
  <c r="AH24" i="11"/>
  <c r="AI23" i="11"/>
  <c r="AH23" i="11"/>
  <c r="AH20" i="11"/>
  <c r="AI19" i="11"/>
  <c r="AH19" i="11"/>
  <c r="AI18" i="11"/>
  <c r="AH18" i="11"/>
  <c r="AI17" i="11"/>
  <c r="AH17" i="11"/>
  <c r="AI16" i="11"/>
  <c r="AH16" i="11"/>
  <c r="AI15" i="11"/>
  <c r="AH15" i="11"/>
  <c r="AI14" i="11"/>
  <c r="AH14" i="11"/>
  <c r="AI13" i="11"/>
  <c r="AH13" i="11"/>
  <c r="AI12" i="11"/>
  <c r="AH12" i="11"/>
  <c r="AI11" i="11"/>
  <c r="AH11" i="11"/>
  <c r="AI10" i="11"/>
  <c r="AH10" i="11"/>
  <c r="AI9" i="11"/>
  <c r="AH9" i="11"/>
  <c r="AI8" i="11"/>
  <c r="AH8" i="11"/>
  <c r="AI7" i="11"/>
  <c r="AH7" i="11"/>
  <c r="AI6" i="11"/>
  <c r="AH6" i="11"/>
  <c r="AI5" i="11"/>
  <c r="AH5" i="11"/>
  <c r="J10" i="1"/>
  <c r="I10" i="1"/>
  <c r="H10" i="1"/>
  <c r="G10" i="1"/>
  <c r="F10" i="1"/>
  <c r="E10" i="1"/>
  <c r="D10" i="1"/>
  <c r="C10" i="1"/>
  <c r="AO174" i="11" l="1"/>
  <c r="AK174" i="11"/>
  <c r="AO170" i="11"/>
  <c r="AK170" i="11"/>
  <c r="AK167" i="11"/>
  <c r="AO167" i="11"/>
  <c r="AK171" i="11"/>
  <c r="AO171" i="11"/>
  <c r="AK175" i="11"/>
  <c r="AO175" i="11"/>
  <c r="AK166" i="11"/>
  <c r="AO166" i="11"/>
  <c r="AO168" i="11"/>
  <c r="AK168" i="11"/>
  <c r="AO172" i="11"/>
  <c r="AK172" i="11"/>
  <c r="AO176" i="11"/>
  <c r="AK176" i="11"/>
  <c r="AK169" i="11"/>
  <c r="AO169" i="11"/>
  <c r="AK173" i="11"/>
  <c r="AO173" i="11"/>
  <c r="AK177" i="11"/>
  <c r="AO177" i="11"/>
  <c r="AJ170" i="11"/>
  <c r="AN170" i="11"/>
  <c r="AJ178" i="11"/>
  <c r="AN178" i="11"/>
  <c r="AN166" i="11"/>
  <c r="AJ166" i="11"/>
  <c r="AJ174" i="11"/>
  <c r="AN174" i="11"/>
  <c r="AJ167" i="11"/>
  <c r="AN167" i="11"/>
  <c r="AJ171" i="11"/>
  <c r="AN171" i="11"/>
  <c r="AJ175" i="11"/>
  <c r="AN175" i="11"/>
  <c r="AJ168" i="11"/>
  <c r="AN168" i="11"/>
  <c r="AN172" i="11"/>
  <c r="AJ172" i="11"/>
  <c r="AJ176" i="11"/>
  <c r="AN176" i="11"/>
  <c r="AN169" i="11"/>
  <c r="AJ169" i="11"/>
  <c r="AN173" i="11"/>
  <c r="AJ173" i="11"/>
  <c r="AN177" i="11"/>
  <c r="AJ177" i="11"/>
  <c r="AN161" i="11"/>
  <c r="AJ161" i="11"/>
  <c r="AK161" i="11"/>
  <c r="AO161" i="11"/>
  <c r="AN162" i="11"/>
  <c r="AJ162" i="11"/>
  <c r="AK162" i="11"/>
  <c r="AO162" i="11"/>
  <c r="P157" i="9"/>
  <c r="O157" i="9"/>
  <c r="N157" i="9"/>
  <c r="D184" i="9" l="1"/>
  <c r="D167" i="9"/>
  <c r="D159" i="9"/>
  <c r="E157" i="9" s="1"/>
  <c r="D145" i="9"/>
  <c r="D139" i="9"/>
  <c r="D114" i="9"/>
  <c r="D107" i="9"/>
  <c r="D85" i="9"/>
  <c r="D53" i="9"/>
  <c r="D21" i="9"/>
  <c r="D160" i="9" s="1"/>
  <c r="D185" i="9" l="1"/>
  <c r="AB178" i="11" l="1"/>
  <c r="AB163" i="11"/>
  <c r="AB157" i="11"/>
  <c r="AH157" i="11" s="1"/>
  <c r="AB143" i="11"/>
  <c r="AB137" i="11"/>
  <c r="AB113" i="11"/>
  <c r="AB106" i="11"/>
  <c r="AB84" i="11"/>
  <c r="AB52" i="11"/>
  <c r="AB20" i="11"/>
  <c r="X20" i="11"/>
  <c r="AJ157" i="11" l="1"/>
  <c r="AN157" i="11"/>
  <c r="AB158" i="11"/>
  <c r="AH158" i="11" s="1"/>
  <c r="AE177" i="11"/>
  <c r="AD177" i="11"/>
  <c r="AE176" i="11"/>
  <c r="AD176" i="11"/>
  <c r="AE175" i="11"/>
  <c r="AD175" i="11"/>
  <c r="AE174" i="11"/>
  <c r="AD174" i="11"/>
  <c r="AE173" i="11"/>
  <c r="AD173" i="11"/>
  <c r="AE172" i="11"/>
  <c r="AD172" i="11"/>
  <c r="AE171" i="11"/>
  <c r="AD171" i="11"/>
  <c r="AE170" i="11"/>
  <c r="AD170" i="11"/>
  <c r="AE169" i="11"/>
  <c r="AD169" i="11"/>
  <c r="AE168" i="11"/>
  <c r="AD168" i="11"/>
  <c r="AE167" i="11"/>
  <c r="AD167" i="11"/>
  <c r="AE166" i="11"/>
  <c r="AD166" i="11"/>
  <c r="AE162" i="11"/>
  <c r="AD162" i="11"/>
  <c r="AE161" i="11"/>
  <c r="AD161" i="11"/>
  <c r="AE156" i="11"/>
  <c r="AD156" i="11"/>
  <c r="AE154" i="11"/>
  <c r="AD154" i="11"/>
  <c r="AE153" i="11"/>
  <c r="AD153" i="11"/>
  <c r="AE152" i="11"/>
  <c r="AD152" i="11"/>
  <c r="AE151" i="11"/>
  <c r="AD151" i="11"/>
  <c r="AE148" i="11"/>
  <c r="AD148" i="11"/>
  <c r="AE147" i="11"/>
  <c r="AD147" i="11"/>
  <c r="AE142" i="11"/>
  <c r="AD142" i="11"/>
  <c r="AE141" i="11"/>
  <c r="AD141" i="11"/>
  <c r="AE140" i="11"/>
  <c r="AD140" i="11"/>
  <c r="AE136" i="11"/>
  <c r="AD136" i="11"/>
  <c r="AE135" i="11"/>
  <c r="AD135" i="11"/>
  <c r="AE134" i="11"/>
  <c r="AD134" i="11"/>
  <c r="AE133" i="11"/>
  <c r="AD133" i="11"/>
  <c r="AE132" i="11"/>
  <c r="AD132" i="11"/>
  <c r="AE131" i="11"/>
  <c r="AD131" i="11"/>
  <c r="AE130" i="11"/>
  <c r="AD130" i="11"/>
  <c r="AE129" i="11"/>
  <c r="AD129" i="11"/>
  <c r="AE128" i="11"/>
  <c r="AD128" i="11"/>
  <c r="AE127" i="11"/>
  <c r="AD127" i="11"/>
  <c r="AE126" i="11"/>
  <c r="AD126" i="11"/>
  <c r="AE125" i="11"/>
  <c r="AD125" i="11"/>
  <c r="AE124" i="11"/>
  <c r="AD124" i="11"/>
  <c r="AE123" i="11"/>
  <c r="AD123" i="11"/>
  <c r="AE122" i="11"/>
  <c r="AD122" i="11"/>
  <c r="AE121" i="11"/>
  <c r="AD121" i="11"/>
  <c r="AE120" i="11"/>
  <c r="AD120" i="11"/>
  <c r="AE119" i="11"/>
  <c r="AD119" i="11"/>
  <c r="AE118" i="11"/>
  <c r="AD118" i="11"/>
  <c r="AE117" i="11"/>
  <c r="AD117" i="11"/>
  <c r="AE116" i="11"/>
  <c r="AD116" i="11"/>
  <c r="AE115" i="11"/>
  <c r="AD115" i="11"/>
  <c r="AE112" i="11"/>
  <c r="AD112" i="11"/>
  <c r="AE111" i="11"/>
  <c r="AD111" i="11"/>
  <c r="AE110" i="11"/>
  <c r="AD110" i="11"/>
  <c r="AE109" i="11"/>
  <c r="AD109" i="11"/>
  <c r="AE105" i="11"/>
  <c r="AD105" i="11"/>
  <c r="AE104" i="11"/>
  <c r="AD104" i="11"/>
  <c r="AE103" i="11"/>
  <c r="AD103" i="11"/>
  <c r="AE102" i="11"/>
  <c r="AD102" i="11"/>
  <c r="AE101" i="11"/>
  <c r="AD101" i="11"/>
  <c r="AE100" i="11"/>
  <c r="AD100" i="11"/>
  <c r="AE99" i="11"/>
  <c r="AD99" i="11"/>
  <c r="AE98" i="11"/>
  <c r="AD98" i="11"/>
  <c r="AE95" i="11"/>
  <c r="AD95" i="11"/>
  <c r="AE94" i="11"/>
  <c r="AD94" i="11"/>
  <c r="AE93" i="11"/>
  <c r="AD93" i="11"/>
  <c r="AE92" i="11"/>
  <c r="AD92" i="11"/>
  <c r="AE91" i="11"/>
  <c r="AD91" i="11"/>
  <c r="AE90" i="11"/>
  <c r="AD90" i="11"/>
  <c r="AE89" i="11"/>
  <c r="AD89" i="11"/>
  <c r="AE88" i="11"/>
  <c r="AD88" i="11"/>
  <c r="AE83" i="11"/>
  <c r="AD83" i="11"/>
  <c r="AE82" i="11"/>
  <c r="AD82" i="11"/>
  <c r="AE81" i="11"/>
  <c r="AD81" i="11"/>
  <c r="AE80" i="11"/>
  <c r="AD80" i="11"/>
  <c r="AE79" i="11"/>
  <c r="AD79" i="11"/>
  <c r="AE78" i="11"/>
  <c r="AD78" i="11"/>
  <c r="AE77" i="11"/>
  <c r="AD77" i="11"/>
  <c r="AE76" i="11"/>
  <c r="AD76" i="11"/>
  <c r="AE75" i="11"/>
  <c r="AD75" i="11"/>
  <c r="AE74" i="11"/>
  <c r="AD74" i="11"/>
  <c r="AE73" i="11"/>
  <c r="AD73" i="11"/>
  <c r="AE72" i="11"/>
  <c r="AD72" i="11"/>
  <c r="AE71" i="11"/>
  <c r="AD71" i="11"/>
  <c r="AE70" i="11"/>
  <c r="AD70" i="11"/>
  <c r="AE69" i="11"/>
  <c r="AD69" i="11"/>
  <c r="AE68" i="11"/>
  <c r="AD68" i="11"/>
  <c r="AE67" i="11"/>
  <c r="AD67" i="11"/>
  <c r="AE66" i="11"/>
  <c r="AD66" i="11"/>
  <c r="AE65" i="11"/>
  <c r="AD65" i="11"/>
  <c r="AE64" i="11"/>
  <c r="AD64" i="11"/>
  <c r="AE63" i="11"/>
  <c r="AD63" i="11"/>
  <c r="AE62" i="11"/>
  <c r="AD62" i="11"/>
  <c r="AE61" i="11"/>
  <c r="AD61" i="11"/>
  <c r="AE60" i="11"/>
  <c r="AD60" i="11"/>
  <c r="AE59" i="11"/>
  <c r="AD59" i="11"/>
  <c r="AE58" i="11"/>
  <c r="AD58" i="11"/>
  <c r="AE57" i="11"/>
  <c r="AD57" i="11"/>
  <c r="AE56" i="11"/>
  <c r="AD56" i="11"/>
  <c r="AE55" i="11"/>
  <c r="AD55" i="11"/>
  <c r="AE51" i="11"/>
  <c r="AD51" i="11"/>
  <c r="AE50" i="11"/>
  <c r="AD50" i="11"/>
  <c r="AE49" i="11"/>
  <c r="AD49" i="11"/>
  <c r="AE48" i="11"/>
  <c r="AD48" i="11"/>
  <c r="AE47" i="11"/>
  <c r="AD47" i="11"/>
  <c r="AE46" i="11"/>
  <c r="AD46" i="11"/>
  <c r="AE45" i="11"/>
  <c r="AD45" i="11"/>
  <c r="AE44" i="11"/>
  <c r="AD44" i="11"/>
  <c r="AE43" i="11"/>
  <c r="AD43" i="11"/>
  <c r="AE42" i="11"/>
  <c r="AD42" i="11"/>
  <c r="AE41" i="11"/>
  <c r="AD41" i="11"/>
  <c r="AE40" i="11"/>
  <c r="AD40" i="11"/>
  <c r="AE39" i="11"/>
  <c r="AD39" i="11"/>
  <c r="AE38" i="11"/>
  <c r="AD38" i="11"/>
  <c r="AE37" i="11"/>
  <c r="AD37" i="11"/>
  <c r="AE36" i="11"/>
  <c r="AD36" i="11"/>
  <c r="AE35" i="11"/>
  <c r="AD35" i="11"/>
  <c r="AE34" i="11"/>
  <c r="AD34" i="11"/>
  <c r="AE33" i="11"/>
  <c r="AD33" i="11"/>
  <c r="AE32" i="11"/>
  <c r="AD32" i="11"/>
  <c r="AE31" i="11"/>
  <c r="AD31" i="11"/>
  <c r="AE30" i="11"/>
  <c r="AD30" i="11"/>
  <c r="AE29" i="11"/>
  <c r="AD29" i="11"/>
  <c r="AE28" i="11"/>
  <c r="AD28" i="11"/>
  <c r="AE27" i="11"/>
  <c r="AD27" i="11"/>
  <c r="AE26" i="11"/>
  <c r="AD26" i="11"/>
  <c r="AE25" i="11"/>
  <c r="AD25" i="11"/>
  <c r="AE24" i="11"/>
  <c r="AD24" i="11"/>
  <c r="AE23" i="11"/>
  <c r="AD23" i="11"/>
  <c r="AD20" i="11"/>
  <c r="AE19" i="11"/>
  <c r="AD19" i="11"/>
  <c r="AE18" i="11"/>
  <c r="AD18" i="11"/>
  <c r="AE17" i="11"/>
  <c r="AD17" i="11"/>
  <c r="AE16" i="11"/>
  <c r="AD16" i="11"/>
  <c r="AE15" i="11"/>
  <c r="AD15" i="11"/>
  <c r="AE14" i="11"/>
  <c r="AD14" i="11"/>
  <c r="AE13" i="11"/>
  <c r="AD13" i="11"/>
  <c r="AE12" i="11"/>
  <c r="AD12" i="11"/>
  <c r="AE11" i="11"/>
  <c r="AD11" i="11"/>
  <c r="AE10" i="11"/>
  <c r="AD10" i="11"/>
  <c r="AE9" i="11"/>
  <c r="AD9" i="11"/>
  <c r="AE8" i="11"/>
  <c r="AD8" i="11"/>
  <c r="AE7" i="11"/>
  <c r="AD7" i="11"/>
  <c r="AE6" i="11"/>
  <c r="AD6" i="11"/>
  <c r="AE5" i="11"/>
  <c r="AD5" i="11"/>
  <c r="AN158" i="11" l="1"/>
  <c r="AJ158" i="11"/>
  <c r="AB179" i="11"/>
  <c r="AH179" i="11" s="1"/>
  <c r="AN179" i="11" l="1"/>
  <c r="AJ179" i="11"/>
  <c r="O101" i="9"/>
  <c r="X178" i="11"/>
  <c r="AD178" i="11" s="1"/>
  <c r="X163" i="11"/>
  <c r="X157" i="11"/>
  <c r="AD157" i="11" s="1"/>
  <c r="X143" i="11"/>
  <c r="AD143" i="11" s="1"/>
  <c r="X137" i="11"/>
  <c r="AD137" i="11" s="1"/>
  <c r="X106" i="11"/>
  <c r="X84" i="11"/>
  <c r="AD84" i="11" s="1"/>
  <c r="X52" i="11"/>
  <c r="AD52" i="11" s="1"/>
  <c r="K10" i="1" l="1"/>
  <c r="X113" i="11" l="1"/>
  <c r="AD113" i="11" s="1"/>
  <c r="X158" i="11" l="1"/>
  <c r="AD158" i="11" s="1"/>
  <c r="AA177" i="11"/>
  <c r="Z177" i="11"/>
  <c r="AA176" i="11"/>
  <c r="Z176" i="11"/>
  <c r="AA175" i="11"/>
  <c r="Z175" i="11"/>
  <c r="AA174" i="11"/>
  <c r="Z174" i="11"/>
  <c r="AA173" i="11"/>
  <c r="Z173" i="11"/>
  <c r="AA172" i="11"/>
  <c r="Z172" i="11"/>
  <c r="AA171" i="11"/>
  <c r="Z171" i="11"/>
  <c r="AA170" i="11"/>
  <c r="Z170" i="11"/>
  <c r="AA169" i="11"/>
  <c r="Z169" i="11"/>
  <c r="AA168" i="11"/>
  <c r="Z168" i="11"/>
  <c r="AA167" i="11"/>
  <c r="Z167" i="11"/>
  <c r="AA166" i="11"/>
  <c r="Z166" i="11"/>
  <c r="AA162" i="11"/>
  <c r="Z162" i="11"/>
  <c r="AA161" i="11"/>
  <c r="Z161" i="11"/>
  <c r="AA156" i="11"/>
  <c r="Z156" i="11"/>
  <c r="AA154" i="11"/>
  <c r="Z154" i="11"/>
  <c r="AA153" i="11"/>
  <c r="Z153" i="11"/>
  <c r="AA152" i="11"/>
  <c r="Z152" i="11"/>
  <c r="AA151" i="11"/>
  <c r="Z151" i="11"/>
  <c r="AA148" i="11"/>
  <c r="Z148" i="11"/>
  <c r="AA147" i="11"/>
  <c r="Z147" i="11"/>
  <c r="AA142" i="11"/>
  <c r="Z142" i="11"/>
  <c r="AA141" i="11"/>
  <c r="Z141" i="11"/>
  <c r="AA140" i="11"/>
  <c r="Z140" i="11"/>
  <c r="AA136" i="11"/>
  <c r="Z136" i="11"/>
  <c r="AA135" i="11"/>
  <c r="Z135" i="11"/>
  <c r="AA134" i="11"/>
  <c r="Z134" i="11"/>
  <c r="AA133" i="11"/>
  <c r="Z133" i="11"/>
  <c r="AA132" i="11"/>
  <c r="Z132" i="11"/>
  <c r="AA131" i="11"/>
  <c r="Z131" i="11"/>
  <c r="AA130" i="11"/>
  <c r="Z130" i="11"/>
  <c r="AA129" i="11"/>
  <c r="Z129" i="11"/>
  <c r="AA128" i="11"/>
  <c r="Z128" i="11"/>
  <c r="AA127" i="11"/>
  <c r="Z127" i="11"/>
  <c r="AA126" i="11"/>
  <c r="Z126" i="11"/>
  <c r="AA125" i="11"/>
  <c r="Z125" i="11"/>
  <c r="AA124" i="11"/>
  <c r="Z124" i="11"/>
  <c r="AA123" i="11"/>
  <c r="Z123" i="11"/>
  <c r="AA122" i="11"/>
  <c r="Z122" i="11"/>
  <c r="AA121" i="11"/>
  <c r="Z121" i="11"/>
  <c r="AA120" i="11"/>
  <c r="Z120" i="11"/>
  <c r="AA119" i="11"/>
  <c r="Z119" i="11"/>
  <c r="AA118" i="11"/>
  <c r="Z118" i="11"/>
  <c r="AA117" i="11"/>
  <c r="Z117" i="11"/>
  <c r="AA116" i="11"/>
  <c r="Z116" i="11"/>
  <c r="AA115" i="11"/>
  <c r="Z115" i="11"/>
  <c r="AA112" i="11"/>
  <c r="Z112" i="11"/>
  <c r="AA111" i="11"/>
  <c r="Z111" i="11"/>
  <c r="AA110" i="11"/>
  <c r="Z110" i="11"/>
  <c r="AA109" i="11"/>
  <c r="Z109" i="11"/>
  <c r="AA105" i="11"/>
  <c r="Z105" i="11"/>
  <c r="AA104" i="11"/>
  <c r="Z104" i="11"/>
  <c r="AA103" i="11"/>
  <c r="Z103" i="11"/>
  <c r="AA102" i="11"/>
  <c r="Z102" i="11"/>
  <c r="AA101" i="11"/>
  <c r="Z101" i="11"/>
  <c r="AA100" i="11"/>
  <c r="Z100" i="11"/>
  <c r="AA99" i="11"/>
  <c r="Z99" i="11"/>
  <c r="AA98" i="11"/>
  <c r="Z98" i="11"/>
  <c r="AA95" i="11"/>
  <c r="Z95" i="11"/>
  <c r="AA94" i="11"/>
  <c r="Z94" i="11"/>
  <c r="AA93" i="11"/>
  <c r="Z93" i="11"/>
  <c r="AA92" i="11"/>
  <c r="Z92" i="11"/>
  <c r="AA91" i="11"/>
  <c r="Z91" i="11"/>
  <c r="AA90" i="11"/>
  <c r="Z90" i="11"/>
  <c r="AA89" i="11"/>
  <c r="Z89" i="11"/>
  <c r="AA88" i="11"/>
  <c r="Z88" i="11"/>
  <c r="AA83" i="11"/>
  <c r="Z83" i="11"/>
  <c r="AA82" i="11"/>
  <c r="Z82" i="11"/>
  <c r="AA81" i="11"/>
  <c r="Z81" i="11"/>
  <c r="AA80" i="11"/>
  <c r="Z80" i="11"/>
  <c r="AA79" i="11"/>
  <c r="Z79" i="11"/>
  <c r="AA78" i="11"/>
  <c r="Z78" i="11"/>
  <c r="AA77" i="11"/>
  <c r="Z77" i="11"/>
  <c r="AA76" i="11"/>
  <c r="Z76" i="11"/>
  <c r="AA75" i="11"/>
  <c r="Z75" i="11"/>
  <c r="AA74" i="11"/>
  <c r="Z74" i="11"/>
  <c r="AA73" i="11"/>
  <c r="Z73" i="11"/>
  <c r="AA72" i="11"/>
  <c r="Z72" i="11"/>
  <c r="AA71" i="11"/>
  <c r="Z71" i="11"/>
  <c r="AA70" i="11"/>
  <c r="Z70" i="11"/>
  <c r="AA69" i="11"/>
  <c r="Z69" i="11"/>
  <c r="AA68" i="11"/>
  <c r="Z68" i="11"/>
  <c r="AA67" i="11"/>
  <c r="Z67" i="11"/>
  <c r="AA66" i="11"/>
  <c r="Z66" i="11"/>
  <c r="AA65" i="11"/>
  <c r="Z65" i="11"/>
  <c r="AA64" i="11"/>
  <c r="Z64" i="11"/>
  <c r="AA63" i="11"/>
  <c r="Z63" i="11"/>
  <c r="AA62" i="11"/>
  <c r="Z62" i="11"/>
  <c r="AA61" i="11"/>
  <c r="Z61" i="11"/>
  <c r="AA60" i="11"/>
  <c r="Z60" i="11"/>
  <c r="AA59" i="11"/>
  <c r="Z59" i="11"/>
  <c r="AA58" i="11"/>
  <c r="Z58" i="11"/>
  <c r="AA57" i="11"/>
  <c r="Z57" i="11"/>
  <c r="AA56" i="11"/>
  <c r="Z56" i="11"/>
  <c r="AA55" i="11"/>
  <c r="Z55" i="11"/>
  <c r="AA51" i="11"/>
  <c r="Z51" i="11"/>
  <c r="AA50" i="11"/>
  <c r="Z50" i="11"/>
  <c r="AA49" i="11"/>
  <c r="Z49" i="11"/>
  <c r="AA48" i="11"/>
  <c r="Z48" i="11"/>
  <c r="AA47" i="11"/>
  <c r="Z47" i="11"/>
  <c r="AA46" i="11"/>
  <c r="Z46" i="11"/>
  <c r="AA45" i="11"/>
  <c r="Z45" i="11"/>
  <c r="AA44" i="11"/>
  <c r="Z44" i="11"/>
  <c r="AA43" i="11"/>
  <c r="Z43" i="11"/>
  <c r="AA42" i="11"/>
  <c r="Z42" i="11"/>
  <c r="AA41" i="11"/>
  <c r="Z41" i="11"/>
  <c r="AA40" i="11"/>
  <c r="Z40" i="11"/>
  <c r="AA39" i="11"/>
  <c r="Z39" i="11"/>
  <c r="AA38" i="11"/>
  <c r="Z38" i="11"/>
  <c r="AA37" i="11"/>
  <c r="Z37" i="11"/>
  <c r="AA36" i="11"/>
  <c r="Z36" i="11"/>
  <c r="AA35" i="11"/>
  <c r="Z35" i="11"/>
  <c r="AA34" i="11"/>
  <c r="Z34" i="11"/>
  <c r="AA33" i="11"/>
  <c r="Z33" i="11"/>
  <c r="AA32" i="11"/>
  <c r="Z32" i="11"/>
  <c r="AA31" i="11"/>
  <c r="Z31" i="11"/>
  <c r="AA30" i="11"/>
  <c r="Z30" i="11"/>
  <c r="AA29" i="11"/>
  <c r="Z29" i="11"/>
  <c r="AA28" i="11"/>
  <c r="Z28" i="11"/>
  <c r="AA27" i="11"/>
  <c r="Z27" i="11"/>
  <c r="AA26" i="11"/>
  <c r="Z26" i="11"/>
  <c r="AA25" i="11"/>
  <c r="Z25" i="11"/>
  <c r="AA24" i="11"/>
  <c r="Z24" i="11"/>
  <c r="AA23" i="11"/>
  <c r="Z23" i="11"/>
  <c r="AA19" i="11"/>
  <c r="Z19" i="11"/>
  <c r="AA18" i="11"/>
  <c r="Z18" i="11"/>
  <c r="AA17" i="11"/>
  <c r="Z17" i="11"/>
  <c r="AA16" i="11"/>
  <c r="Z16" i="11"/>
  <c r="AA15" i="11"/>
  <c r="Z15" i="11"/>
  <c r="AA14" i="11"/>
  <c r="Z14" i="11"/>
  <c r="AA13" i="11"/>
  <c r="Z13" i="11"/>
  <c r="AA12" i="11"/>
  <c r="Z12" i="11"/>
  <c r="AA11" i="11"/>
  <c r="Z11" i="11"/>
  <c r="AA10" i="11"/>
  <c r="Z10" i="11"/>
  <c r="AA9" i="11"/>
  <c r="Z9" i="11"/>
  <c r="AA8" i="11"/>
  <c r="Z8" i="11"/>
  <c r="AA7" i="11"/>
  <c r="Z7" i="11"/>
  <c r="AA6" i="11"/>
  <c r="Z6" i="11"/>
  <c r="AA5" i="11"/>
  <c r="Z5" i="11"/>
  <c r="X179" i="11" l="1"/>
  <c r="AD179" i="11" s="1"/>
  <c r="N8" i="9" l="1"/>
  <c r="O8" i="9"/>
  <c r="P8" i="9"/>
  <c r="N9" i="9"/>
  <c r="O9" i="9"/>
  <c r="P9" i="9"/>
  <c r="N10" i="9"/>
  <c r="O10" i="9"/>
  <c r="P10" i="9"/>
  <c r="N11" i="9"/>
  <c r="O11" i="9"/>
  <c r="P11" i="9"/>
  <c r="N12" i="9"/>
  <c r="O12" i="9"/>
  <c r="P12" i="9"/>
  <c r="N13" i="9"/>
  <c r="O13" i="9"/>
  <c r="P13" i="9"/>
  <c r="P6" i="9"/>
  <c r="O6" i="9"/>
  <c r="N6" i="9"/>
  <c r="T178" i="11" l="1"/>
  <c r="Z178" i="11" s="1"/>
  <c r="T163" i="11"/>
  <c r="T157" i="11"/>
  <c r="Z157" i="11" s="1"/>
  <c r="T143" i="11"/>
  <c r="Z143" i="11" s="1"/>
  <c r="T137" i="11"/>
  <c r="Z137" i="11" s="1"/>
  <c r="T113" i="11"/>
  <c r="Z113" i="11" s="1"/>
  <c r="T106" i="11"/>
  <c r="T84" i="11"/>
  <c r="Z84" i="11" s="1"/>
  <c r="T52" i="11"/>
  <c r="Z52" i="11" s="1"/>
  <c r="T20" i="11"/>
  <c r="Z20" i="11" s="1"/>
  <c r="T158" i="11" l="1"/>
  <c r="Z158" i="11" s="1"/>
  <c r="W177" i="11"/>
  <c r="V177" i="11"/>
  <c r="W176" i="11"/>
  <c r="V176" i="11"/>
  <c r="W175" i="11"/>
  <c r="V175" i="11"/>
  <c r="W174" i="11"/>
  <c r="V174" i="11"/>
  <c r="W173" i="11"/>
  <c r="V173" i="11"/>
  <c r="W172" i="11"/>
  <c r="V172" i="11"/>
  <c r="W171" i="11"/>
  <c r="V171" i="11"/>
  <c r="W170" i="11"/>
  <c r="V170" i="11"/>
  <c r="W169" i="11"/>
  <c r="V169" i="11"/>
  <c r="W168" i="11"/>
  <c r="V168" i="11"/>
  <c r="W167" i="11"/>
  <c r="V167" i="11"/>
  <c r="W166" i="11"/>
  <c r="V166" i="11"/>
  <c r="W162" i="11"/>
  <c r="V162" i="11"/>
  <c r="W161" i="11"/>
  <c r="V161" i="11"/>
  <c r="W156" i="11"/>
  <c r="V156" i="11"/>
  <c r="W154" i="11"/>
  <c r="V154" i="11"/>
  <c r="W153" i="11"/>
  <c r="V153" i="11"/>
  <c r="W152" i="11"/>
  <c r="V152" i="11"/>
  <c r="W151" i="11"/>
  <c r="V151" i="11"/>
  <c r="W148" i="11"/>
  <c r="V148" i="11"/>
  <c r="W147" i="11"/>
  <c r="V147" i="11"/>
  <c r="W142" i="11"/>
  <c r="V142" i="11"/>
  <c r="W141" i="11"/>
  <c r="V141" i="11"/>
  <c r="W140" i="11"/>
  <c r="V140" i="11"/>
  <c r="W136" i="11"/>
  <c r="V136" i="11"/>
  <c r="W135" i="11"/>
  <c r="V135" i="11"/>
  <c r="W134" i="11"/>
  <c r="V134" i="11"/>
  <c r="W133" i="11"/>
  <c r="V133" i="11"/>
  <c r="W132" i="11"/>
  <c r="V132" i="11"/>
  <c r="W131" i="11"/>
  <c r="V131" i="11"/>
  <c r="W130" i="11"/>
  <c r="V130" i="11"/>
  <c r="W129" i="11"/>
  <c r="V129" i="11"/>
  <c r="W128" i="11"/>
  <c r="V128" i="11"/>
  <c r="W127" i="11"/>
  <c r="V127" i="11"/>
  <c r="W126" i="11"/>
  <c r="V126" i="11"/>
  <c r="W125" i="11"/>
  <c r="V125" i="11"/>
  <c r="W124" i="11"/>
  <c r="V124" i="11"/>
  <c r="W123" i="11"/>
  <c r="V123" i="11"/>
  <c r="W122" i="11"/>
  <c r="V122" i="11"/>
  <c r="W121" i="11"/>
  <c r="V121" i="11"/>
  <c r="W120" i="11"/>
  <c r="V120" i="11"/>
  <c r="W119" i="11"/>
  <c r="V119" i="11"/>
  <c r="W118" i="11"/>
  <c r="V118" i="11"/>
  <c r="W117" i="11"/>
  <c r="V117" i="11"/>
  <c r="W116" i="11"/>
  <c r="V116" i="11"/>
  <c r="W115" i="11"/>
  <c r="V115" i="11"/>
  <c r="W112" i="11"/>
  <c r="V112" i="11"/>
  <c r="W111" i="11"/>
  <c r="V111" i="11"/>
  <c r="W110" i="11"/>
  <c r="V110" i="11"/>
  <c r="W109" i="11"/>
  <c r="V109" i="11"/>
  <c r="V104" i="11"/>
  <c r="W103" i="11"/>
  <c r="V103" i="11"/>
  <c r="W102" i="11"/>
  <c r="V102" i="11"/>
  <c r="W101" i="11"/>
  <c r="V101" i="11"/>
  <c r="W100" i="11"/>
  <c r="V100" i="11"/>
  <c r="W99" i="11"/>
  <c r="V99" i="11"/>
  <c r="W98" i="11"/>
  <c r="V98" i="11"/>
  <c r="W95" i="11"/>
  <c r="V95" i="11"/>
  <c r="V93" i="11"/>
  <c r="W92" i="11"/>
  <c r="V92" i="11"/>
  <c r="W91" i="11"/>
  <c r="V91" i="11"/>
  <c r="W90" i="11"/>
  <c r="V90" i="11"/>
  <c r="W89" i="11"/>
  <c r="V89" i="11"/>
  <c r="W88" i="11"/>
  <c r="V88" i="11"/>
  <c r="W83" i="11"/>
  <c r="V83" i="11"/>
  <c r="W82" i="11"/>
  <c r="V82" i="11"/>
  <c r="W81" i="11"/>
  <c r="V81" i="11"/>
  <c r="W80" i="11"/>
  <c r="V80" i="11"/>
  <c r="W79" i="11"/>
  <c r="V79" i="11"/>
  <c r="W78" i="11"/>
  <c r="V78" i="11"/>
  <c r="W77" i="11"/>
  <c r="V77" i="11"/>
  <c r="W76" i="11"/>
  <c r="V76" i="11"/>
  <c r="W75" i="11"/>
  <c r="V75" i="11"/>
  <c r="W74" i="11"/>
  <c r="V74" i="11"/>
  <c r="W73" i="11"/>
  <c r="V73" i="11"/>
  <c r="W72" i="11"/>
  <c r="V72" i="11"/>
  <c r="W71" i="11"/>
  <c r="V71" i="11"/>
  <c r="W70" i="11"/>
  <c r="V70" i="11"/>
  <c r="W69" i="11"/>
  <c r="V69" i="11"/>
  <c r="W68" i="11"/>
  <c r="V68" i="11"/>
  <c r="W67" i="11"/>
  <c r="V67" i="11"/>
  <c r="W66" i="11"/>
  <c r="V66" i="11"/>
  <c r="W65" i="11"/>
  <c r="V65" i="11"/>
  <c r="W64" i="11"/>
  <c r="V64" i="11"/>
  <c r="W63" i="11"/>
  <c r="V63" i="11"/>
  <c r="W62" i="11"/>
  <c r="V62" i="11"/>
  <c r="W61" i="11"/>
  <c r="V61" i="11"/>
  <c r="W60" i="11"/>
  <c r="V60" i="11"/>
  <c r="W59" i="11"/>
  <c r="V59" i="11"/>
  <c r="W58" i="11"/>
  <c r="V58" i="11"/>
  <c r="W57" i="11"/>
  <c r="V57" i="11"/>
  <c r="W56" i="11"/>
  <c r="V56" i="11"/>
  <c r="W55" i="11"/>
  <c r="V55" i="11"/>
  <c r="W51" i="11"/>
  <c r="V51" i="11"/>
  <c r="W50" i="11"/>
  <c r="V50" i="11"/>
  <c r="W49" i="11"/>
  <c r="V49" i="11"/>
  <c r="W48" i="11"/>
  <c r="V48" i="11"/>
  <c r="W47" i="11"/>
  <c r="V47" i="11"/>
  <c r="W46" i="11"/>
  <c r="V46" i="11"/>
  <c r="W45" i="11"/>
  <c r="V45" i="11"/>
  <c r="W44" i="11"/>
  <c r="V44" i="11"/>
  <c r="W43" i="11"/>
  <c r="V43" i="11"/>
  <c r="W42" i="11"/>
  <c r="V42" i="11"/>
  <c r="W41" i="11"/>
  <c r="V41" i="11"/>
  <c r="W40" i="11"/>
  <c r="V40" i="11"/>
  <c r="W39" i="11"/>
  <c r="V39" i="11"/>
  <c r="W38" i="11"/>
  <c r="V38" i="11"/>
  <c r="W37" i="11"/>
  <c r="V37" i="11"/>
  <c r="W36" i="11"/>
  <c r="V36" i="11"/>
  <c r="W35" i="11"/>
  <c r="V35" i="11"/>
  <c r="W34" i="11"/>
  <c r="V34" i="11"/>
  <c r="W33" i="11"/>
  <c r="V33" i="11"/>
  <c r="W32" i="11"/>
  <c r="V32" i="11"/>
  <c r="W31" i="11"/>
  <c r="V31" i="11"/>
  <c r="W30" i="11"/>
  <c r="V30" i="11"/>
  <c r="W29" i="11"/>
  <c r="V29" i="11"/>
  <c r="W28" i="11"/>
  <c r="V28" i="11"/>
  <c r="W27" i="11"/>
  <c r="V27" i="11"/>
  <c r="W26" i="11"/>
  <c r="V26" i="11"/>
  <c r="W25" i="11"/>
  <c r="V25" i="11"/>
  <c r="W24" i="11"/>
  <c r="V24" i="11"/>
  <c r="W23" i="11"/>
  <c r="V23" i="11"/>
  <c r="W19" i="11"/>
  <c r="V19" i="11"/>
  <c r="W18" i="11"/>
  <c r="V18" i="11"/>
  <c r="W17" i="11"/>
  <c r="V17" i="11"/>
  <c r="W16" i="11"/>
  <c r="V16" i="11"/>
  <c r="W15" i="11"/>
  <c r="V15" i="11"/>
  <c r="W14" i="11"/>
  <c r="V14" i="11"/>
  <c r="W13" i="11"/>
  <c r="V13" i="11"/>
  <c r="W12" i="11"/>
  <c r="V12" i="11"/>
  <c r="W11" i="11"/>
  <c r="V11" i="11"/>
  <c r="W10" i="11"/>
  <c r="V10" i="11"/>
  <c r="W9" i="11"/>
  <c r="V9" i="11"/>
  <c r="W8" i="11"/>
  <c r="V8" i="11"/>
  <c r="W7" i="11"/>
  <c r="V7" i="11"/>
  <c r="W6" i="11"/>
  <c r="V6" i="11"/>
  <c r="W5" i="11"/>
  <c r="V5" i="11"/>
  <c r="T179" i="11" l="1"/>
  <c r="Z179" i="11" s="1"/>
  <c r="E8" i="9"/>
  <c r="E13" i="9"/>
  <c r="E10" i="9"/>
  <c r="E12" i="9"/>
  <c r="E9" i="9"/>
  <c r="E11" i="9"/>
  <c r="E6" i="9"/>
  <c r="P178" i="11"/>
  <c r="V178" i="11" s="1"/>
  <c r="P163" i="11"/>
  <c r="P157" i="11"/>
  <c r="V157" i="11" s="1"/>
  <c r="P143" i="11"/>
  <c r="V143" i="11" s="1"/>
  <c r="P137" i="11"/>
  <c r="V137" i="11" s="1"/>
  <c r="P113" i="11"/>
  <c r="V113" i="11" s="1"/>
  <c r="Q105" i="11"/>
  <c r="W105" i="11" s="1"/>
  <c r="Q104" i="11"/>
  <c r="W104" i="11" s="1"/>
  <c r="P105" i="11"/>
  <c r="V105" i="11" s="1"/>
  <c r="Q94" i="11"/>
  <c r="W94" i="11" s="1"/>
  <c r="Q93" i="11"/>
  <c r="W93" i="11" s="1"/>
  <c r="P94" i="11"/>
  <c r="V94" i="11" s="1"/>
  <c r="P84" i="11"/>
  <c r="V84" i="11" s="1"/>
  <c r="P52" i="11"/>
  <c r="V52" i="11" s="1"/>
  <c r="P20" i="11"/>
  <c r="V20" i="11" s="1"/>
  <c r="S177" i="11"/>
  <c r="R177" i="11"/>
  <c r="S176" i="11"/>
  <c r="R176" i="11"/>
  <c r="S175" i="11"/>
  <c r="R175" i="11"/>
  <c r="S174" i="11"/>
  <c r="R174" i="11"/>
  <c r="S173" i="11"/>
  <c r="R173" i="11"/>
  <c r="S172" i="11"/>
  <c r="R172" i="11"/>
  <c r="S171" i="11"/>
  <c r="R171" i="11"/>
  <c r="S170" i="11"/>
  <c r="R170" i="11"/>
  <c r="S169" i="11"/>
  <c r="R169" i="11"/>
  <c r="S168" i="11"/>
  <c r="R168" i="11"/>
  <c r="S167" i="11"/>
  <c r="R167" i="11"/>
  <c r="S166" i="11"/>
  <c r="R166" i="11"/>
  <c r="S162" i="11"/>
  <c r="R162" i="11"/>
  <c r="S161" i="11"/>
  <c r="R161" i="11"/>
  <c r="S156" i="11"/>
  <c r="R156" i="11"/>
  <c r="S154" i="11"/>
  <c r="R154" i="11"/>
  <c r="S153" i="11"/>
  <c r="R153" i="11"/>
  <c r="S152" i="11"/>
  <c r="R152" i="11"/>
  <c r="S151" i="11"/>
  <c r="R151" i="11"/>
  <c r="S148" i="11"/>
  <c r="R148" i="11"/>
  <c r="S147" i="11"/>
  <c r="R147" i="11"/>
  <c r="S142" i="11"/>
  <c r="R142" i="11"/>
  <c r="S141" i="11"/>
  <c r="R141" i="11"/>
  <c r="S140" i="11"/>
  <c r="R140" i="11"/>
  <c r="S136" i="11"/>
  <c r="R136" i="11"/>
  <c r="S135" i="11"/>
  <c r="R135" i="11"/>
  <c r="S134" i="11"/>
  <c r="R134" i="11"/>
  <c r="S133" i="11"/>
  <c r="R133" i="11"/>
  <c r="S132" i="11"/>
  <c r="R132" i="11"/>
  <c r="S131" i="11"/>
  <c r="R131" i="11"/>
  <c r="S130" i="11"/>
  <c r="R130" i="11"/>
  <c r="S129" i="11"/>
  <c r="R129" i="11"/>
  <c r="S128" i="11"/>
  <c r="R128" i="11"/>
  <c r="S127" i="11"/>
  <c r="R127" i="11"/>
  <c r="S126" i="11"/>
  <c r="R126" i="11"/>
  <c r="S125" i="11"/>
  <c r="R125" i="11"/>
  <c r="S124" i="11"/>
  <c r="R124" i="11"/>
  <c r="S123" i="11"/>
  <c r="R123" i="11"/>
  <c r="S122" i="11"/>
  <c r="R122" i="11"/>
  <c r="S121" i="11"/>
  <c r="R121" i="11"/>
  <c r="S120" i="11"/>
  <c r="R120" i="11"/>
  <c r="S119" i="11"/>
  <c r="R119" i="11"/>
  <c r="S118" i="11"/>
  <c r="R118" i="11"/>
  <c r="S117" i="11"/>
  <c r="R117" i="11"/>
  <c r="S116" i="11"/>
  <c r="R116" i="11"/>
  <c r="S115" i="11"/>
  <c r="R115" i="11"/>
  <c r="S112" i="11"/>
  <c r="R112" i="11"/>
  <c r="S111" i="11"/>
  <c r="R111" i="11"/>
  <c r="S110" i="11"/>
  <c r="R110" i="11"/>
  <c r="S109" i="11"/>
  <c r="R109" i="11"/>
  <c r="R104" i="11"/>
  <c r="S103" i="11"/>
  <c r="R103" i="11"/>
  <c r="S102" i="11"/>
  <c r="R102" i="11"/>
  <c r="S101" i="11"/>
  <c r="R101" i="11"/>
  <c r="S100" i="11"/>
  <c r="R100" i="11"/>
  <c r="R99" i="11"/>
  <c r="S98" i="11"/>
  <c r="R98" i="11"/>
  <c r="S95" i="11"/>
  <c r="R95" i="11"/>
  <c r="R93" i="11"/>
  <c r="S92" i="11"/>
  <c r="R92" i="11"/>
  <c r="S91" i="11"/>
  <c r="R91" i="11"/>
  <c r="S90" i="11"/>
  <c r="R90" i="11"/>
  <c r="S89" i="11"/>
  <c r="R89" i="11"/>
  <c r="S88" i="11"/>
  <c r="R88" i="11"/>
  <c r="S83" i="11"/>
  <c r="R83" i="11"/>
  <c r="S82" i="11"/>
  <c r="R82" i="11"/>
  <c r="S81" i="11"/>
  <c r="R81" i="11"/>
  <c r="S80" i="11"/>
  <c r="R80" i="11"/>
  <c r="S79" i="11"/>
  <c r="R79" i="11"/>
  <c r="S78" i="11"/>
  <c r="R78" i="11"/>
  <c r="S77" i="11"/>
  <c r="R77" i="11"/>
  <c r="S76" i="11"/>
  <c r="R76" i="11"/>
  <c r="S75" i="11"/>
  <c r="R75" i="11"/>
  <c r="S74" i="11"/>
  <c r="R74" i="11"/>
  <c r="S73" i="11"/>
  <c r="R73" i="11"/>
  <c r="S72" i="11"/>
  <c r="R72" i="11"/>
  <c r="S71" i="11"/>
  <c r="R71" i="11"/>
  <c r="S70" i="11"/>
  <c r="R70" i="11"/>
  <c r="S69" i="11"/>
  <c r="R69" i="11"/>
  <c r="S68" i="11"/>
  <c r="R68" i="11"/>
  <c r="S67" i="11"/>
  <c r="R67" i="11"/>
  <c r="S66" i="11"/>
  <c r="R66" i="11"/>
  <c r="S65" i="11"/>
  <c r="R65" i="11"/>
  <c r="S64" i="11"/>
  <c r="R64" i="11"/>
  <c r="S63" i="11"/>
  <c r="R63" i="11"/>
  <c r="S62" i="11"/>
  <c r="R62" i="11"/>
  <c r="S61" i="11"/>
  <c r="R61" i="11"/>
  <c r="S60" i="11"/>
  <c r="R60" i="11"/>
  <c r="S59" i="11"/>
  <c r="R59" i="11"/>
  <c r="S58" i="11"/>
  <c r="R58" i="11"/>
  <c r="S57" i="11"/>
  <c r="R57" i="11"/>
  <c r="S56" i="11"/>
  <c r="R56" i="11"/>
  <c r="S55" i="11"/>
  <c r="R55" i="11"/>
  <c r="S51" i="11"/>
  <c r="R51" i="11"/>
  <c r="S50" i="11"/>
  <c r="R50" i="11"/>
  <c r="S49" i="11"/>
  <c r="R49" i="11"/>
  <c r="S48" i="11"/>
  <c r="R48" i="11"/>
  <c r="S47" i="11"/>
  <c r="R47" i="11"/>
  <c r="S46" i="11"/>
  <c r="R46" i="11"/>
  <c r="S45" i="11"/>
  <c r="R45" i="11"/>
  <c r="S44" i="11"/>
  <c r="R44" i="11"/>
  <c r="S43" i="11"/>
  <c r="R43" i="11"/>
  <c r="S42" i="11"/>
  <c r="R42" i="11"/>
  <c r="S41" i="11"/>
  <c r="R41" i="11"/>
  <c r="S40" i="11"/>
  <c r="R40" i="11"/>
  <c r="S39" i="11"/>
  <c r="R39" i="11"/>
  <c r="S38" i="11"/>
  <c r="R38" i="11"/>
  <c r="S37" i="11"/>
  <c r="R37" i="11"/>
  <c r="S36" i="11"/>
  <c r="R36" i="11"/>
  <c r="S35" i="11"/>
  <c r="R35" i="11"/>
  <c r="S34" i="11"/>
  <c r="R34" i="11"/>
  <c r="S33" i="11"/>
  <c r="R33" i="11"/>
  <c r="S32" i="11"/>
  <c r="R32" i="11"/>
  <c r="S31" i="11"/>
  <c r="R31" i="11"/>
  <c r="S30" i="11"/>
  <c r="R30" i="11"/>
  <c r="S29" i="11"/>
  <c r="R29" i="11"/>
  <c r="S28" i="11"/>
  <c r="R28" i="11"/>
  <c r="S27" i="11"/>
  <c r="R27" i="11"/>
  <c r="S26" i="11"/>
  <c r="R26" i="11"/>
  <c r="S25" i="11"/>
  <c r="R25" i="11"/>
  <c r="S24" i="11"/>
  <c r="R24" i="11"/>
  <c r="S23" i="11"/>
  <c r="R23" i="11"/>
  <c r="S19" i="11"/>
  <c r="R19" i="11"/>
  <c r="S18" i="11"/>
  <c r="R18" i="11"/>
  <c r="S17" i="11"/>
  <c r="R17" i="11"/>
  <c r="S16" i="11"/>
  <c r="R16" i="11"/>
  <c r="S15" i="11"/>
  <c r="R15" i="11"/>
  <c r="S14" i="11"/>
  <c r="R14" i="11"/>
  <c r="S13" i="11"/>
  <c r="R13" i="11"/>
  <c r="S12" i="11"/>
  <c r="R12" i="11"/>
  <c r="S11" i="11"/>
  <c r="R11" i="11"/>
  <c r="S10" i="11"/>
  <c r="R10" i="11"/>
  <c r="S9" i="11"/>
  <c r="R9" i="11"/>
  <c r="S8" i="11"/>
  <c r="R8" i="11"/>
  <c r="S7" i="11"/>
  <c r="R7" i="11"/>
  <c r="S6" i="11"/>
  <c r="R6" i="11"/>
  <c r="S5" i="11"/>
  <c r="R5" i="11"/>
  <c r="S105" i="11" l="1"/>
  <c r="P106" i="11"/>
  <c r="P158" i="11" s="1"/>
  <c r="V158" i="11" s="1"/>
  <c r="R105" i="11"/>
  <c r="O79" i="9"/>
  <c r="P179" i="11" l="1"/>
  <c r="V179" i="11" s="1"/>
  <c r="L178" i="11" l="1"/>
  <c r="R178" i="11" s="1"/>
  <c r="L163" i="11"/>
  <c r="L157" i="11"/>
  <c r="R157" i="11" s="1"/>
  <c r="L143" i="11"/>
  <c r="R143" i="11" s="1"/>
  <c r="L137" i="11"/>
  <c r="R137" i="11" s="1"/>
  <c r="L113" i="11"/>
  <c r="R113" i="11" s="1"/>
  <c r="M104" i="11"/>
  <c r="S104" i="11" s="1"/>
  <c r="M99" i="11"/>
  <c r="S99" i="11" s="1"/>
  <c r="M94" i="11"/>
  <c r="S94" i="11" s="1"/>
  <c r="M93" i="11"/>
  <c r="S93" i="11" s="1"/>
  <c r="L94" i="11"/>
  <c r="R94" i="11" s="1"/>
  <c r="L84" i="11"/>
  <c r="R84" i="11" s="1"/>
  <c r="O154" i="11"/>
  <c r="N154" i="11"/>
  <c r="K154" i="11"/>
  <c r="J154" i="11"/>
  <c r="G154" i="11"/>
  <c r="F154" i="11"/>
  <c r="L52" i="11"/>
  <c r="R52" i="11" s="1"/>
  <c r="O177" i="11"/>
  <c r="N177" i="11"/>
  <c r="O176" i="11"/>
  <c r="N176" i="11"/>
  <c r="O175" i="11"/>
  <c r="N175" i="11"/>
  <c r="O174" i="11"/>
  <c r="N174" i="11"/>
  <c r="O173" i="11"/>
  <c r="N173" i="11"/>
  <c r="O172" i="11"/>
  <c r="N172" i="11"/>
  <c r="O171" i="11"/>
  <c r="N171" i="11"/>
  <c r="O170" i="11"/>
  <c r="N170" i="11"/>
  <c r="O169" i="11"/>
  <c r="N169" i="11"/>
  <c r="O168" i="11"/>
  <c r="N168" i="11"/>
  <c r="O167" i="11"/>
  <c r="N167" i="11"/>
  <c r="O166" i="11"/>
  <c r="N166" i="11"/>
  <c r="O162" i="11"/>
  <c r="N162" i="11"/>
  <c r="O161" i="11"/>
  <c r="N161" i="11"/>
  <c r="O156" i="11"/>
  <c r="N156" i="11"/>
  <c r="O153" i="11"/>
  <c r="N153" i="11"/>
  <c r="O152" i="11"/>
  <c r="N152" i="11"/>
  <c r="O151" i="11"/>
  <c r="N151" i="11"/>
  <c r="O148" i="11"/>
  <c r="N148" i="11"/>
  <c r="O147" i="11"/>
  <c r="N147" i="11"/>
  <c r="O142" i="11"/>
  <c r="N142" i="11"/>
  <c r="O141" i="11"/>
  <c r="N141" i="11"/>
  <c r="O140" i="11"/>
  <c r="N140" i="11"/>
  <c r="O136" i="11"/>
  <c r="N136" i="11"/>
  <c r="O135" i="11"/>
  <c r="N135" i="11"/>
  <c r="O134" i="11"/>
  <c r="N134" i="11"/>
  <c r="O133" i="11"/>
  <c r="N133" i="11"/>
  <c r="O132" i="11"/>
  <c r="N132" i="11"/>
  <c r="O131" i="11"/>
  <c r="N131" i="11"/>
  <c r="O130" i="11"/>
  <c r="N130" i="11"/>
  <c r="O129" i="11"/>
  <c r="N129" i="11"/>
  <c r="O128" i="11"/>
  <c r="N128" i="11"/>
  <c r="O127" i="11"/>
  <c r="N127" i="11"/>
  <c r="O126" i="11"/>
  <c r="N126" i="11"/>
  <c r="O125" i="11"/>
  <c r="N125" i="11"/>
  <c r="O124" i="11"/>
  <c r="N124" i="11"/>
  <c r="O123" i="11"/>
  <c r="N123" i="11"/>
  <c r="O122" i="11"/>
  <c r="N122" i="11"/>
  <c r="O121" i="11"/>
  <c r="N121" i="11"/>
  <c r="O120" i="11"/>
  <c r="N120" i="11"/>
  <c r="O119" i="11"/>
  <c r="N119" i="11"/>
  <c r="O118" i="11"/>
  <c r="N118" i="11"/>
  <c r="O117" i="11"/>
  <c r="N117" i="11"/>
  <c r="O116" i="11"/>
  <c r="N116" i="11"/>
  <c r="O115" i="11"/>
  <c r="N115" i="11"/>
  <c r="O112" i="11"/>
  <c r="N112" i="11"/>
  <c r="O111" i="11"/>
  <c r="N111" i="11"/>
  <c r="O110" i="11"/>
  <c r="N110" i="11"/>
  <c r="O109" i="11"/>
  <c r="N109" i="11"/>
  <c r="O105" i="11"/>
  <c r="N105" i="11"/>
  <c r="N104" i="11"/>
  <c r="O103" i="11"/>
  <c r="N103" i="11"/>
  <c r="O102" i="11"/>
  <c r="N102" i="11"/>
  <c r="O101" i="11"/>
  <c r="N101" i="11"/>
  <c r="O100" i="11"/>
  <c r="N100" i="11"/>
  <c r="N99" i="11"/>
  <c r="O98" i="11"/>
  <c r="N98" i="11"/>
  <c r="O95" i="11"/>
  <c r="N95" i="11"/>
  <c r="N93" i="11"/>
  <c r="O92" i="11"/>
  <c r="N92" i="11"/>
  <c r="O91" i="11"/>
  <c r="N91" i="11"/>
  <c r="O90" i="11"/>
  <c r="N90" i="11"/>
  <c r="O89" i="11"/>
  <c r="N89" i="11"/>
  <c r="O88" i="11"/>
  <c r="N88" i="11"/>
  <c r="O83" i="11"/>
  <c r="N83" i="11"/>
  <c r="O82" i="11"/>
  <c r="N82" i="11"/>
  <c r="O81" i="11"/>
  <c r="N81" i="11"/>
  <c r="O80" i="11"/>
  <c r="N80" i="11"/>
  <c r="O79" i="11"/>
  <c r="N79" i="11"/>
  <c r="O78" i="11"/>
  <c r="N78" i="11"/>
  <c r="O77" i="11"/>
  <c r="N77" i="11"/>
  <c r="O76" i="11"/>
  <c r="N76" i="11"/>
  <c r="O75" i="11"/>
  <c r="N75" i="11"/>
  <c r="O74" i="11"/>
  <c r="N74" i="11"/>
  <c r="O73" i="11"/>
  <c r="N73" i="11"/>
  <c r="O72" i="11"/>
  <c r="N72" i="11"/>
  <c r="O71" i="11"/>
  <c r="N71" i="11"/>
  <c r="O70" i="11"/>
  <c r="N70" i="11"/>
  <c r="O69" i="11"/>
  <c r="N69" i="11"/>
  <c r="O68" i="11"/>
  <c r="N68" i="11"/>
  <c r="O67" i="11"/>
  <c r="N67" i="11"/>
  <c r="O66" i="11"/>
  <c r="N66" i="11"/>
  <c r="O65" i="11"/>
  <c r="N65" i="11"/>
  <c r="O64" i="11"/>
  <c r="N64" i="11"/>
  <c r="O63" i="11"/>
  <c r="N63" i="11"/>
  <c r="O62" i="11"/>
  <c r="N62" i="11"/>
  <c r="O61" i="11"/>
  <c r="N61" i="11"/>
  <c r="O60" i="11"/>
  <c r="N60" i="11"/>
  <c r="O59" i="11"/>
  <c r="N59" i="11"/>
  <c r="O58" i="11"/>
  <c r="N58" i="11"/>
  <c r="O57" i="11"/>
  <c r="N57" i="11"/>
  <c r="O56" i="11"/>
  <c r="N56" i="11"/>
  <c r="O55" i="11"/>
  <c r="N55" i="11"/>
  <c r="O51" i="11"/>
  <c r="N51" i="11"/>
  <c r="O50" i="11"/>
  <c r="N50" i="11"/>
  <c r="O49" i="11"/>
  <c r="N49" i="11"/>
  <c r="O48" i="11"/>
  <c r="N48" i="11"/>
  <c r="O47" i="11"/>
  <c r="N47" i="11"/>
  <c r="O46" i="11"/>
  <c r="N46" i="11"/>
  <c r="O45" i="11"/>
  <c r="N45" i="11"/>
  <c r="O44" i="11"/>
  <c r="N44" i="11"/>
  <c r="O43" i="11"/>
  <c r="N43" i="11"/>
  <c r="O42" i="11"/>
  <c r="N42" i="11"/>
  <c r="O41" i="11"/>
  <c r="N41" i="11"/>
  <c r="O40" i="11"/>
  <c r="N40" i="11"/>
  <c r="O39" i="11"/>
  <c r="N39" i="11"/>
  <c r="O38" i="11"/>
  <c r="N38" i="11"/>
  <c r="O37" i="11"/>
  <c r="N37" i="11"/>
  <c r="O36" i="11"/>
  <c r="N36" i="11"/>
  <c r="O35" i="11"/>
  <c r="N35" i="11"/>
  <c r="O34" i="11"/>
  <c r="N34" i="11"/>
  <c r="O33" i="11"/>
  <c r="N33" i="11"/>
  <c r="O32" i="11"/>
  <c r="N32" i="11"/>
  <c r="O31" i="11"/>
  <c r="N31" i="11"/>
  <c r="O30" i="11"/>
  <c r="N30" i="11"/>
  <c r="O29" i="11"/>
  <c r="N29" i="11"/>
  <c r="O28" i="11"/>
  <c r="N28" i="11"/>
  <c r="O27" i="11"/>
  <c r="N27" i="11"/>
  <c r="O26" i="11"/>
  <c r="N26" i="11"/>
  <c r="O25" i="11"/>
  <c r="N25" i="11"/>
  <c r="O24" i="11"/>
  <c r="N24" i="11"/>
  <c r="O23" i="11"/>
  <c r="N23" i="11"/>
  <c r="O19" i="11"/>
  <c r="N19" i="11"/>
  <c r="O18" i="11"/>
  <c r="N18" i="11"/>
  <c r="O17" i="11"/>
  <c r="N17" i="11"/>
  <c r="O16" i="11"/>
  <c r="N16" i="11"/>
  <c r="O15" i="11"/>
  <c r="N15" i="11"/>
  <c r="O14" i="11"/>
  <c r="N14" i="11"/>
  <c r="O13" i="11"/>
  <c r="N13" i="11"/>
  <c r="O12" i="11"/>
  <c r="N12" i="11"/>
  <c r="O11" i="11"/>
  <c r="N11" i="11"/>
  <c r="O10" i="11"/>
  <c r="N10" i="11"/>
  <c r="O9" i="11"/>
  <c r="N9" i="11"/>
  <c r="O8" i="11"/>
  <c r="N8" i="11"/>
  <c r="O7" i="11"/>
  <c r="N7" i="11"/>
  <c r="O6" i="11"/>
  <c r="N6" i="11"/>
  <c r="O5" i="11"/>
  <c r="N5" i="11"/>
  <c r="L20" i="11"/>
  <c r="R20" i="11" s="1"/>
  <c r="I159" i="9"/>
  <c r="J157" i="9" s="1"/>
  <c r="O99" i="11" l="1"/>
  <c r="L106" i="11"/>
  <c r="L158" i="11" s="1"/>
  <c r="R158" i="11" s="1"/>
  <c r="L179" i="11" l="1"/>
  <c r="R179" i="11" s="1"/>
  <c r="P158" i="9" l="1"/>
  <c r="O158" i="9"/>
  <c r="N158" i="9"/>
  <c r="E158" i="9"/>
  <c r="K148" i="11" l="1"/>
  <c r="H178" i="11"/>
  <c r="N178" i="11" s="1"/>
  <c r="H163" i="11"/>
  <c r="H157" i="11"/>
  <c r="N157" i="11" s="1"/>
  <c r="H143" i="11"/>
  <c r="N143" i="11" s="1"/>
  <c r="H137" i="11"/>
  <c r="N137" i="11" s="1"/>
  <c r="H113" i="11"/>
  <c r="N113" i="11" s="1"/>
  <c r="I104" i="11"/>
  <c r="I94" i="11"/>
  <c r="I93" i="11"/>
  <c r="O93" i="11" s="1"/>
  <c r="H94" i="11"/>
  <c r="H106" i="11" s="1"/>
  <c r="H84" i="11"/>
  <c r="N84" i="11" s="1"/>
  <c r="I85" i="9"/>
  <c r="J84" i="9" s="1"/>
  <c r="K82" i="11"/>
  <c r="J82" i="11"/>
  <c r="G82" i="11"/>
  <c r="F82" i="11"/>
  <c r="H52" i="11"/>
  <c r="N52" i="11" s="1"/>
  <c r="H20" i="11"/>
  <c r="N20" i="11" s="1"/>
  <c r="J104" i="11"/>
  <c r="G104" i="11"/>
  <c r="F104" i="11"/>
  <c r="O104" i="11" l="1"/>
  <c r="N94" i="11"/>
  <c r="K104" i="11"/>
  <c r="O94" i="11"/>
  <c r="H158" i="11"/>
  <c r="K177" i="11"/>
  <c r="J177" i="11"/>
  <c r="K176" i="11"/>
  <c r="J176" i="11"/>
  <c r="K175" i="11"/>
  <c r="J175" i="11"/>
  <c r="K174" i="11"/>
  <c r="J174" i="11"/>
  <c r="K173" i="11"/>
  <c r="J173" i="11"/>
  <c r="K172" i="11"/>
  <c r="J172" i="11"/>
  <c r="K171" i="11"/>
  <c r="J171" i="11"/>
  <c r="K170" i="11"/>
  <c r="J170" i="11"/>
  <c r="K169" i="11"/>
  <c r="J169" i="11"/>
  <c r="K168" i="11"/>
  <c r="J168" i="11"/>
  <c r="K167" i="11"/>
  <c r="J167" i="11"/>
  <c r="K166" i="11"/>
  <c r="J166" i="11"/>
  <c r="K162" i="11"/>
  <c r="J162" i="11"/>
  <c r="K161" i="11"/>
  <c r="J161" i="11"/>
  <c r="K156" i="11"/>
  <c r="J156" i="11"/>
  <c r="K153" i="11"/>
  <c r="J153" i="11"/>
  <c r="K152" i="11"/>
  <c r="J152" i="11"/>
  <c r="K151" i="11"/>
  <c r="J151" i="11"/>
  <c r="J148" i="11"/>
  <c r="K147" i="11"/>
  <c r="J147" i="11"/>
  <c r="K142" i="11"/>
  <c r="J142" i="11"/>
  <c r="K141" i="11"/>
  <c r="J141" i="11"/>
  <c r="K140" i="11"/>
  <c r="J140" i="11"/>
  <c r="K136" i="11"/>
  <c r="J136" i="11"/>
  <c r="K135" i="11"/>
  <c r="J135" i="11"/>
  <c r="K134" i="11"/>
  <c r="J134" i="11"/>
  <c r="K133" i="11"/>
  <c r="J133" i="11"/>
  <c r="K132" i="11"/>
  <c r="J132" i="11"/>
  <c r="K131" i="11"/>
  <c r="J131" i="11"/>
  <c r="K130" i="11"/>
  <c r="J130" i="11"/>
  <c r="K129" i="11"/>
  <c r="J129" i="11"/>
  <c r="K128" i="11"/>
  <c r="J128" i="11"/>
  <c r="K127" i="11"/>
  <c r="J127" i="11"/>
  <c r="K126" i="11"/>
  <c r="J126" i="11"/>
  <c r="K125" i="11"/>
  <c r="J125" i="11"/>
  <c r="K124" i="11"/>
  <c r="J124" i="11"/>
  <c r="K123" i="11"/>
  <c r="J123" i="11"/>
  <c r="K122" i="11"/>
  <c r="J122" i="11"/>
  <c r="K121" i="11"/>
  <c r="J121" i="11"/>
  <c r="K120" i="11"/>
  <c r="J120" i="11"/>
  <c r="K119" i="11"/>
  <c r="J119" i="11"/>
  <c r="K118" i="11"/>
  <c r="J118" i="11"/>
  <c r="K117" i="11"/>
  <c r="J117" i="11"/>
  <c r="K116" i="11"/>
  <c r="J116" i="11"/>
  <c r="K115" i="11"/>
  <c r="J115" i="11"/>
  <c r="K112" i="11"/>
  <c r="J112" i="11"/>
  <c r="K111" i="11"/>
  <c r="J111" i="11"/>
  <c r="K110" i="11"/>
  <c r="J110" i="11"/>
  <c r="K109" i="11"/>
  <c r="J109" i="11"/>
  <c r="K105" i="11"/>
  <c r="J105" i="11"/>
  <c r="K103" i="11"/>
  <c r="J103" i="11"/>
  <c r="K102" i="11"/>
  <c r="J102" i="11"/>
  <c r="K101" i="11"/>
  <c r="J101" i="11"/>
  <c r="K100" i="11"/>
  <c r="J100" i="11"/>
  <c r="K99" i="11"/>
  <c r="J99" i="11"/>
  <c r="K98" i="11"/>
  <c r="J98" i="11"/>
  <c r="K95" i="11"/>
  <c r="J95" i="11"/>
  <c r="J93" i="11"/>
  <c r="K92" i="11"/>
  <c r="J92" i="11"/>
  <c r="K91" i="11"/>
  <c r="J91" i="11"/>
  <c r="K90" i="11"/>
  <c r="J90" i="11"/>
  <c r="K89" i="11"/>
  <c r="J89" i="11"/>
  <c r="K88" i="11"/>
  <c r="J88" i="11"/>
  <c r="K83" i="11"/>
  <c r="J83" i="11"/>
  <c r="K81" i="11"/>
  <c r="J81" i="11"/>
  <c r="K80" i="11"/>
  <c r="J80" i="11"/>
  <c r="K79" i="11"/>
  <c r="J79" i="11"/>
  <c r="K78" i="11"/>
  <c r="J78" i="11"/>
  <c r="K77" i="11"/>
  <c r="J77" i="11"/>
  <c r="K76" i="11"/>
  <c r="J76" i="11"/>
  <c r="K75" i="11"/>
  <c r="J75" i="11"/>
  <c r="K74" i="11"/>
  <c r="J74" i="11"/>
  <c r="K73" i="11"/>
  <c r="J73" i="11"/>
  <c r="K72" i="11"/>
  <c r="J72" i="11"/>
  <c r="K71" i="11"/>
  <c r="J71" i="11"/>
  <c r="K70" i="11"/>
  <c r="J70" i="11"/>
  <c r="K69" i="11"/>
  <c r="J69" i="11"/>
  <c r="K68" i="11"/>
  <c r="J68" i="11"/>
  <c r="K67" i="11"/>
  <c r="J67" i="11"/>
  <c r="K66" i="11"/>
  <c r="J66" i="11"/>
  <c r="K65" i="11"/>
  <c r="J65" i="11"/>
  <c r="K64" i="11"/>
  <c r="J64" i="11"/>
  <c r="K63" i="11"/>
  <c r="J63" i="11"/>
  <c r="K62" i="11"/>
  <c r="J62" i="11"/>
  <c r="K61" i="11"/>
  <c r="J61" i="11"/>
  <c r="K60" i="11"/>
  <c r="J60" i="11"/>
  <c r="K59" i="11"/>
  <c r="J59" i="11"/>
  <c r="K58" i="11"/>
  <c r="J58" i="11"/>
  <c r="K57" i="11"/>
  <c r="J57" i="11"/>
  <c r="K56" i="11"/>
  <c r="J56" i="11"/>
  <c r="K55" i="11"/>
  <c r="J55" i="11"/>
  <c r="K51" i="11"/>
  <c r="J51" i="11"/>
  <c r="K50" i="11"/>
  <c r="J50" i="11"/>
  <c r="K49" i="11"/>
  <c r="J49" i="11"/>
  <c r="K48" i="11"/>
  <c r="J48" i="11"/>
  <c r="K47" i="11"/>
  <c r="J47" i="11"/>
  <c r="K46" i="11"/>
  <c r="J46" i="11"/>
  <c r="K45" i="11"/>
  <c r="J45" i="11"/>
  <c r="K44" i="11"/>
  <c r="J44" i="11"/>
  <c r="K43" i="11"/>
  <c r="J43" i="11"/>
  <c r="K42" i="11"/>
  <c r="J42" i="11"/>
  <c r="K41" i="11"/>
  <c r="J41" i="11"/>
  <c r="K40" i="11"/>
  <c r="J40" i="11"/>
  <c r="K39" i="11"/>
  <c r="J39" i="11"/>
  <c r="K38" i="11"/>
  <c r="J38" i="11"/>
  <c r="K37" i="11"/>
  <c r="J37" i="11"/>
  <c r="K36" i="11"/>
  <c r="J36" i="11"/>
  <c r="K35" i="11"/>
  <c r="J35" i="11"/>
  <c r="K34" i="11"/>
  <c r="J34" i="11"/>
  <c r="K33" i="11"/>
  <c r="J33" i="11"/>
  <c r="K32" i="11"/>
  <c r="J32" i="11"/>
  <c r="K31" i="11"/>
  <c r="J31" i="11"/>
  <c r="K30" i="11"/>
  <c r="J30" i="11"/>
  <c r="K29" i="11"/>
  <c r="J29" i="11"/>
  <c r="K28" i="11"/>
  <c r="J28" i="11"/>
  <c r="K27" i="11"/>
  <c r="J27" i="11"/>
  <c r="K26" i="11"/>
  <c r="J26" i="11"/>
  <c r="K25" i="11"/>
  <c r="J25" i="11"/>
  <c r="K24" i="11"/>
  <c r="J24" i="11"/>
  <c r="K23" i="11"/>
  <c r="J23" i="11"/>
  <c r="K19" i="11"/>
  <c r="J19" i="11"/>
  <c r="K18" i="11"/>
  <c r="J18" i="11"/>
  <c r="K17" i="11"/>
  <c r="J17" i="11"/>
  <c r="K16" i="11"/>
  <c r="J16" i="11"/>
  <c r="K15" i="11"/>
  <c r="J15" i="11"/>
  <c r="K14" i="11"/>
  <c r="J14" i="11"/>
  <c r="K13" i="11"/>
  <c r="J13" i="11"/>
  <c r="K12" i="11"/>
  <c r="J12" i="11"/>
  <c r="K11" i="11"/>
  <c r="J11" i="11"/>
  <c r="K10" i="11"/>
  <c r="J10" i="11"/>
  <c r="K9" i="11"/>
  <c r="J9" i="11"/>
  <c r="K8" i="11"/>
  <c r="J8" i="11"/>
  <c r="K7" i="11"/>
  <c r="J7" i="11"/>
  <c r="K6" i="11"/>
  <c r="J6" i="11"/>
  <c r="K5" i="11"/>
  <c r="J5" i="11"/>
  <c r="D178" i="11"/>
  <c r="J178" i="11" s="1"/>
  <c r="G177" i="11"/>
  <c r="F177" i="11"/>
  <c r="G176" i="11"/>
  <c r="F176" i="11"/>
  <c r="G175" i="11"/>
  <c r="F175" i="11"/>
  <c r="G174" i="11"/>
  <c r="F174" i="11"/>
  <c r="G173" i="11"/>
  <c r="F173" i="11"/>
  <c r="G172" i="11"/>
  <c r="F172" i="11"/>
  <c r="G171" i="11"/>
  <c r="F171" i="11"/>
  <c r="G170" i="11"/>
  <c r="F170" i="11"/>
  <c r="G169" i="11"/>
  <c r="F169" i="11"/>
  <c r="G168" i="11"/>
  <c r="F168" i="11"/>
  <c r="G167" i="11"/>
  <c r="F167" i="11"/>
  <c r="G166" i="11"/>
  <c r="F166" i="11"/>
  <c r="D163" i="11"/>
  <c r="G162" i="11"/>
  <c r="F162" i="11"/>
  <c r="G161" i="11"/>
  <c r="F161" i="11"/>
  <c r="D157" i="11"/>
  <c r="J157" i="11" s="1"/>
  <c r="G156" i="11"/>
  <c r="F156" i="11"/>
  <c r="G153" i="11"/>
  <c r="F153" i="11"/>
  <c r="G152" i="11"/>
  <c r="F152" i="11"/>
  <c r="G151" i="11"/>
  <c r="F151" i="11"/>
  <c r="G148" i="11"/>
  <c r="F148" i="11"/>
  <c r="G147" i="11"/>
  <c r="F147" i="11"/>
  <c r="D143" i="11"/>
  <c r="J143" i="11" s="1"/>
  <c r="G142" i="11"/>
  <c r="F142" i="11"/>
  <c r="G141" i="11"/>
  <c r="F141" i="11"/>
  <c r="G140" i="11"/>
  <c r="F140" i="11"/>
  <c r="D137" i="11"/>
  <c r="J137" i="11" s="1"/>
  <c r="G136" i="11"/>
  <c r="F136" i="11"/>
  <c r="G135" i="11"/>
  <c r="F135" i="11"/>
  <c r="G134" i="11"/>
  <c r="F134" i="11"/>
  <c r="G133" i="11"/>
  <c r="F133" i="11"/>
  <c r="G132" i="11"/>
  <c r="F132" i="11"/>
  <c r="G131" i="11"/>
  <c r="F131" i="11"/>
  <c r="G130" i="11"/>
  <c r="F130" i="11"/>
  <c r="G129" i="11"/>
  <c r="F129" i="11"/>
  <c r="G128" i="11"/>
  <c r="F128" i="11"/>
  <c r="G127" i="11"/>
  <c r="F127" i="11"/>
  <c r="G126" i="11"/>
  <c r="F126" i="11"/>
  <c r="G125" i="11"/>
  <c r="F125" i="11"/>
  <c r="G124" i="11"/>
  <c r="F124" i="11"/>
  <c r="G123" i="11"/>
  <c r="F123" i="11"/>
  <c r="G122" i="11"/>
  <c r="F122" i="11"/>
  <c r="G121" i="11"/>
  <c r="F121" i="11"/>
  <c r="G120" i="11"/>
  <c r="F120" i="11"/>
  <c r="G119" i="11"/>
  <c r="F119" i="11"/>
  <c r="G118" i="11"/>
  <c r="F118" i="11"/>
  <c r="G117" i="11"/>
  <c r="F117" i="11"/>
  <c r="G116" i="11"/>
  <c r="F116" i="11"/>
  <c r="G115" i="11"/>
  <c r="F115" i="11"/>
  <c r="D113" i="11"/>
  <c r="J113" i="11" s="1"/>
  <c r="G112" i="11"/>
  <c r="F112" i="11"/>
  <c r="G111" i="11"/>
  <c r="F111" i="11"/>
  <c r="G110" i="11"/>
  <c r="F110" i="11"/>
  <c r="G109" i="11"/>
  <c r="F109" i="11"/>
  <c r="G105" i="11"/>
  <c r="F105" i="11"/>
  <c r="G103" i="11"/>
  <c r="F103" i="11"/>
  <c r="G102" i="11"/>
  <c r="F102" i="11"/>
  <c r="G101" i="11"/>
  <c r="F101" i="11"/>
  <c r="G100" i="11"/>
  <c r="F100" i="11"/>
  <c r="G99" i="11"/>
  <c r="F99" i="11"/>
  <c r="G98" i="11"/>
  <c r="F98" i="11"/>
  <c r="G95" i="11"/>
  <c r="F95" i="11"/>
  <c r="F94" i="11"/>
  <c r="E94" i="11"/>
  <c r="G94" i="11" s="1"/>
  <c r="D94" i="11"/>
  <c r="D106" i="11" s="1"/>
  <c r="F93" i="11"/>
  <c r="E93" i="11"/>
  <c r="G93" i="11" s="1"/>
  <c r="G92" i="11"/>
  <c r="F92" i="11"/>
  <c r="G91" i="11"/>
  <c r="F91" i="11"/>
  <c r="G90" i="11"/>
  <c r="F90" i="11"/>
  <c r="G89" i="11"/>
  <c r="F89" i="11"/>
  <c r="G88" i="11"/>
  <c r="F88" i="11"/>
  <c r="D84" i="11"/>
  <c r="J84" i="11" s="1"/>
  <c r="G83" i="11"/>
  <c r="F83" i="11"/>
  <c r="G81" i="11"/>
  <c r="F81" i="11"/>
  <c r="G80" i="11"/>
  <c r="F80" i="11"/>
  <c r="G79" i="11"/>
  <c r="F79" i="11"/>
  <c r="G78" i="11"/>
  <c r="F78" i="11"/>
  <c r="G77" i="11"/>
  <c r="F77" i="11"/>
  <c r="G76" i="11"/>
  <c r="F76" i="11"/>
  <c r="G75" i="11"/>
  <c r="F75" i="11"/>
  <c r="G74" i="11"/>
  <c r="F74" i="11"/>
  <c r="G73" i="11"/>
  <c r="F73" i="11"/>
  <c r="G72" i="11"/>
  <c r="F72" i="11"/>
  <c r="G71" i="11"/>
  <c r="F71" i="11"/>
  <c r="G70" i="11"/>
  <c r="F70" i="11"/>
  <c r="G69" i="11"/>
  <c r="F69" i="11"/>
  <c r="G68" i="11"/>
  <c r="F68" i="11"/>
  <c r="G67" i="11"/>
  <c r="F67" i="11"/>
  <c r="G66" i="11"/>
  <c r="F66" i="11"/>
  <c r="G65" i="11"/>
  <c r="F65" i="11"/>
  <c r="G64" i="11"/>
  <c r="F64" i="11"/>
  <c r="G63" i="11"/>
  <c r="F63" i="11"/>
  <c r="G62" i="11"/>
  <c r="F62" i="11"/>
  <c r="G61" i="11"/>
  <c r="F61" i="11"/>
  <c r="G60" i="11"/>
  <c r="F60" i="11"/>
  <c r="G59" i="11"/>
  <c r="F59" i="11"/>
  <c r="G58" i="11"/>
  <c r="F58" i="11"/>
  <c r="G57" i="11"/>
  <c r="F57" i="11"/>
  <c r="G56" i="11"/>
  <c r="F56" i="11"/>
  <c r="G55" i="11"/>
  <c r="F55" i="11"/>
  <c r="D52" i="11"/>
  <c r="J52" i="11" s="1"/>
  <c r="G51" i="11"/>
  <c r="F51" i="11"/>
  <c r="G50" i="11"/>
  <c r="F50" i="11"/>
  <c r="G49" i="11"/>
  <c r="F49" i="11"/>
  <c r="G48" i="11"/>
  <c r="F48" i="11"/>
  <c r="G47" i="11"/>
  <c r="F47" i="11"/>
  <c r="G46" i="11"/>
  <c r="F46" i="11"/>
  <c r="G45" i="11"/>
  <c r="F45" i="11"/>
  <c r="G44" i="11"/>
  <c r="F44" i="11"/>
  <c r="G43" i="11"/>
  <c r="F43" i="11"/>
  <c r="G42" i="11"/>
  <c r="F42" i="11"/>
  <c r="G41" i="11"/>
  <c r="F41" i="11"/>
  <c r="G40" i="11"/>
  <c r="F40" i="11"/>
  <c r="G39" i="11"/>
  <c r="F39" i="11"/>
  <c r="G38" i="11"/>
  <c r="F38" i="11"/>
  <c r="G37" i="11"/>
  <c r="F37" i="11"/>
  <c r="G36" i="11"/>
  <c r="F36" i="11"/>
  <c r="G35" i="11"/>
  <c r="F35" i="11"/>
  <c r="G34" i="11"/>
  <c r="F34" i="11"/>
  <c r="G33" i="11"/>
  <c r="F33" i="11"/>
  <c r="G32" i="11"/>
  <c r="F32" i="11"/>
  <c r="G31" i="11"/>
  <c r="F31" i="11"/>
  <c r="G30" i="11"/>
  <c r="F30" i="11"/>
  <c r="G29" i="11"/>
  <c r="F29" i="11"/>
  <c r="G28" i="11"/>
  <c r="F28" i="11"/>
  <c r="G27" i="11"/>
  <c r="F27" i="11"/>
  <c r="G26" i="11"/>
  <c r="F26" i="11"/>
  <c r="G25" i="11"/>
  <c r="F25" i="11"/>
  <c r="G24" i="11"/>
  <c r="F24" i="11"/>
  <c r="G23" i="11"/>
  <c r="F23" i="11"/>
  <c r="D20" i="11"/>
  <c r="J20" i="11" s="1"/>
  <c r="G19" i="11"/>
  <c r="F19" i="11"/>
  <c r="G18" i="11"/>
  <c r="F18" i="11"/>
  <c r="G17" i="11"/>
  <c r="F17" i="11"/>
  <c r="G16" i="11"/>
  <c r="F16" i="11"/>
  <c r="G15" i="11"/>
  <c r="F15" i="11"/>
  <c r="G14" i="11"/>
  <c r="F14" i="11"/>
  <c r="G13" i="11"/>
  <c r="F13" i="11"/>
  <c r="G12" i="11"/>
  <c r="F12" i="11"/>
  <c r="G11" i="11"/>
  <c r="F11" i="11"/>
  <c r="G10" i="11"/>
  <c r="F10" i="11"/>
  <c r="G9" i="11"/>
  <c r="F9" i="11"/>
  <c r="G8" i="11"/>
  <c r="F8" i="11"/>
  <c r="G7" i="11"/>
  <c r="F7" i="11"/>
  <c r="G6" i="11"/>
  <c r="F6" i="11"/>
  <c r="G5" i="11"/>
  <c r="F5" i="11"/>
  <c r="K93" i="11" l="1"/>
  <c r="H179" i="11"/>
  <c r="N179" i="11" s="1"/>
  <c r="N158" i="11"/>
  <c r="K94" i="11"/>
  <c r="J94" i="11"/>
  <c r="D158" i="11"/>
  <c r="J158" i="11" s="1"/>
  <c r="D179" i="11" l="1"/>
  <c r="J179" i="11" s="1"/>
  <c r="P105" i="9" l="1"/>
  <c r="N105" i="9"/>
  <c r="O105" i="9"/>
  <c r="N79" i="9" l="1"/>
  <c r="N80" i="9"/>
  <c r="P84" i="9" l="1"/>
  <c r="O84" i="9"/>
  <c r="N84" i="9"/>
  <c r="E84" i="9"/>
  <c r="B178" i="11" l="1"/>
  <c r="B163" i="11"/>
  <c r="B157" i="11"/>
  <c r="B143" i="11"/>
  <c r="B137" i="11"/>
  <c r="B113" i="11"/>
  <c r="B106" i="11"/>
  <c r="B84" i="11"/>
  <c r="B52" i="11"/>
  <c r="B20" i="11"/>
  <c r="I145" i="9"/>
  <c r="F84" i="11" l="1"/>
  <c r="F137" i="11"/>
  <c r="F113" i="11"/>
  <c r="F143" i="11"/>
  <c r="F157" i="11"/>
  <c r="F20" i="11"/>
  <c r="F52" i="11"/>
  <c r="F178" i="11"/>
  <c r="B158" i="11"/>
  <c r="P72" i="9"/>
  <c r="B179" i="11" l="1"/>
  <c r="F158" i="11"/>
  <c r="E105" i="9"/>
  <c r="F179" i="11" l="1"/>
  <c r="E14" i="9"/>
  <c r="E7" i="9"/>
  <c r="E15" i="9"/>
  <c r="E16" i="9"/>
  <c r="E17" i="9"/>
  <c r="E18" i="9"/>
  <c r="E19" i="9"/>
  <c r="E20" i="9"/>
  <c r="N31" i="9" l="1"/>
  <c r="E117" i="9" l="1"/>
  <c r="E125" i="9"/>
  <c r="E133" i="9"/>
  <c r="E126" i="9"/>
  <c r="E134" i="9"/>
  <c r="E119" i="9"/>
  <c r="E127" i="9"/>
  <c r="E135" i="9"/>
  <c r="E120" i="9"/>
  <c r="E128" i="9"/>
  <c r="E136" i="9"/>
  <c r="E121" i="9"/>
  <c r="E129" i="9"/>
  <c r="E137" i="9"/>
  <c r="E122" i="9"/>
  <c r="E130" i="9"/>
  <c r="E138" i="9"/>
  <c r="E123" i="9"/>
  <c r="E131" i="9"/>
  <c r="E124" i="9"/>
  <c r="E132" i="9"/>
  <c r="E118" i="9"/>
  <c r="I184" i="9" l="1"/>
  <c r="J183" i="9" s="1"/>
  <c r="P82" i="9" l="1"/>
  <c r="O82" i="9"/>
  <c r="N82" i="9"/>
  <c r="E82" i="9" l="1"/>
  <c r="E75" i="9" l="1"/>
  <c r="N138" i="9" l="1"/>
  <c r="N133" i="9" l="1"/>
  <c r="N134" i="9"/>
  <c r="N32" i="9"/>
  <c r="N33" i="9"/>
  <c r="N93" i="9" l="1"/>
  <c r="N94" i="9"/>
  <c r="N42" i="9" l="1"/>
  <c r="P81" i="9" l="1"/>
  <c r="O81" i="9"/>
  <c r="N81" i="9"/>
  <c r="N154" i="9" l="1"/>
  <c r="O154" i="9"/>
  <c r="P154" i="9"/>
  <c r="E81" i="9" l="1"/>
  <c r="N132" i="9" l="1"/>
  <c r="AT135" i="11" l="1"/>
  <c r="AT130" i="11"/>
  <c r="AQ130" i="11"/>
  <c r="AS130" i="11" s="1"/>
  <c r="AT129" i="11"/>
  <c r="AS129" i="11"/>
  <c r="AT128" i="11"/>
  <c r="AS128" i="11"/>
  <c r="AT127" i="11"/>
  <c r="AS127" i="11"/>
  <c r="AT126" i="11"/>
  <c r="AS126" i="11"/>
  <c r="AT125" i="11"/>
  <c r="AS125" i="11"/>
  <c r="AT124" i="11"/>
  <c r="AS124" i="11"/>
  <c r="AT123" i="11"/>
  <c r="AS123" i="11"/>
  <c r="AT122" i="11"/>
  <c r="AS122" i="11"/>
  <c r="AT121" i="11"/>
  <c r="AS121" i="11"/>
  <c r="AT120" i="11"/>
  <c r="AS120" i="11"/>
  <c r="AT119" i="11"/>
  <c r="AQ119" i="11"/>
  <c r="AQ135" i="11" s="1"/>
  <c r="AS135" i="11" s="1"/>
  <c r="AT118" i="11"/>
  <c r="AQ118" i="11"/>
  <c r="AS118" i="11" s="1"/>
  <c r="AT114" i="11"/>
  <c r="AS114" i="11"/>
  <c r="AT113" i="11"/>
  <c r="AS113" i="11"/>
  <c r="AT112" i="11"/>
  <c r="AS112" i="11"/>
  <c r="AT111" i="11"/>
  <c r="AS111" i="11"/>
  <c r="AT110" i="11"/>
  <c r="AS110" i="11"/>
  <c r="AT109" i="11"/>
  <c r="AS109" i="11"/>
  <c r="AT108" i="11"/>
  <c r="AQ108" i="11"/>
  <c r="AS108" i="11" s="1"/>
  <c r="AT100" i="11"/>
  <c r="AS100" i="11"/>
  <c r="AT99" i="11"/>
  <c r="AS99" i="11"/>
  <c r="AT98" i="11"/>
  <c r="AS98" i="11"/>
  <c r="AT97" i="11"/>
  <c r="AS97" i="11"/>
  <c r="AT96" i="11"/>
  <c r="AS96" i="11"/>
  <c r="AT95" i="11"/>
  <c r="AS95" i="11"/>
  <c r="AT94" i="11"/>
  <c r="AS94" i="11"/>
  <c r="AT93" i="11"/>
  <c r="AS93" i="11"/>
  <c r="AT92" i="11"/>
  <c r="AS92" i="11"/>
  <c r="AT91" i="11"/>
  <c r="AS91" i="11"/>
  <c r="AT90" i="11"/>
  <c r="AQ90" i="11"/>
  <c r="AS90" i="11" s="1"/>
  <c r="AT88" i="11"/>
  <c r="AS88" i="11"/>
  <c r="AT84" i="11"/>
  <c r="AS84" i="11"/>
  <c r="AT69" i="11"/>
  <c r="AS69" i="11"/>
  <c r="AT67" i="11"/>
  <c r="AS67" i="11"/>
  <c r="AT66" i="11"/>
  <c r="AS66" i="11"/>
  <c r="AT65" i="11"/>
  <c r="AS65" i="11"/>
  <c r="AT64" i="11"/>
  <c r="AS64" i="11"/>
  <c r="AT63" i="11"/>
  <c r="AS63" i="11"/>
  <c r="AT62" i="11"/>
  <c r="AS62" i="11"/>
  <c r="AT61" i="11"/>
  <c r="AS61" i="11"/>
  <c r="AT60" i="11"/>
  <c r="AS60" i="11"/>
  <c r="AT59" i="11"/>
  <c r="AS59" i="11"/>
  <c r="AT57" i="11"/>
  <c r="AS57" i="11"/>
  <c r="AT56" i="11"/>
  <c r="AS56" i="11"/>
  <c r="AT55" i="11"/>
  <c r="AS55" i="11"/>
  <c r="AT54" i="11"/>
  <c r="AS54" i="11"/>
  <c r="AT52" i="11"/>
  <c r="AQ52" i="11"/>
  <c r="AS52" i="11" s="1"/>
  <c r="AT51" i="11"/>
  <c r="AS51" i="11"/>
  <c r="AT28" i="11"/>
  <c r="AS28" i="11"/>
  <c r="AT27" i="11"/>
  <c r="AS27" i="11"/>
  <c r="AT26" i="11"/>
  <c r="AS26" i="11"/>
  <c r="AT25" i="11"/>
  <c r="AS25" i="11"/>
  <c r="AT24" i="11"/>
  <c r="AS24" i="11"/>
  <c r="AT23" i="11"/>
  <c r="AS23" i="11"/>
  <c r="AT22" i="11"/>
  <c r="AS22" i="11"/>
  <c r="AT20" i="11"/>
  <c r="AQ20" i="11"/>
  <c r="AS20" i="11" s="1"/>
  <c r="AT19" i="11"/>
  <c r="AS19" i="11"/>
  <c r="AT14" i="11"/>
  <c r="AS14" i="11"/>
  <c r="AT13" i="11"/>
  <c r="AS13" i="11"/>
  <c r="AT12" i="11"/>
  <c r="AS12" i="11"/>
  <c r="AT11" i="11"/>
  <c r="AS11" i="11"/>
  <c r="AT10" i="11"/>
  <c r="AS10" i="11"/>
  <c r="AT8" i="11"/>
  <c r="AS8" i="11"/>
  <c r="AT7" i="11"/>
  <c r="AS7" i="11"/>
  <c r="AT6" i="11"/>
  <c r="AS6" i="11"/>
  <c r="AT5" i="11"/>
  <c r="AS5" i="11"/>
  <c r="I12" i="1"/>
  <c r="H12" i="1"/>
  <c r="G12" i="1"/>
  <c r="F12" i="1"/>
  <c r="E12" i="1"/>
  <c r="D12" i="1"/>
  <c r="J12" i="1"/>
  <c r="F14" i="12"/>
  <c r="F13" i="12"/>
  <c r="F12" i="12"/>
  <c r="F11" i="12"/>
  <c r="F10" i="12"/>
  <c r="F9" i="12"/>
  <c r="F8" i="12"/>
  <c r="F7" i="12"/>
  <c r="P184" i="9"/>
  <c r="P183" i="9"/>
  <c r="O183" i="9"/>
  <c r="N183" i="9"/>
  <c r="E183" i="9"/>
  <c r="P182" i="9"/>
  <c r="O182" i="9"/>
  <c r="N182" i="9"/>
  <c r="E182" i="9"/>
  <c r="P181" i="9"/>
  <c r="O181" i="9"/>
  <c r="N181" i="9"/>
  <c r="E181" i="9"/>
  <c r="P180" i="9"/>
  <c r="O180" i="9"/>
  <c r="N180" i="9"/>
  <c r="E180" i="9"/>
  <c r="P179" i="9"/>
  <c r="O179" i="9"/>
  <c r="N179" i="9"/>
  <c r="E179" i="9"/>
  <c r="P178" i="9"/>
  <c r="O178" i="9"/>
  <c r="N178" i="9"/>
  <c r="E178" i="9"/>
  <c r="P177" i="9"/>
  <c r="O177" i="9"/>
  <c r="N177" i="9"/>
  <c r="E177" i="9"/>
  <c r="P176" i="9"/>
  <c r="O176" i="9"/>
  <c r="N176" i="9"/>
  <c r="E176" i="9"/>
  <c r="P175" i="9"/>
  <c r="O175" i="9"/>
  <c r="N175" i="9"/>
  <c r="E175" i="9"/>
  <c r="P174" i="9"/>
  <c r="O174" i="9"/>
  <c r="N174" i="9"/>
  <c r="E174" i="9"/>
  <c r="P173" i="9"/>
  <c r="O173" i="9"/>
  <c r="N173" i="9"/>
  <c r="E173" i="9"/>
  <c r="P172" i="9"/>
  <c r="O172" i="9"/>
  <c r="N172" i="9"/>
  <c r="E172" i="9"/>
  <c r="P167" i="9"/>
  <c r="I167" i="9"/>
  <c r="J165" i="9" s="1"/>
  <c r="P166" i="9"/>
  <c r="O166" i="9"/>
  <c r="N166" i="9"/>
  <c r="E166" i="9"/>
  <c r="P165" i="9"/>
  <c r="O165" i="9"/>
  <c r="N165" i="9"/>
  <c r="E165" i="9"/>
  <c r="P159" i="9"/>
  <c r="J158" i="9"/>
  <c r="P156" i="9"/>
  <c r="O156" i="9"/>
  <c r="N156" i="9"/>
  <c r="E156" i="9"/>
  <c r="P155" i="9"/>
  <c r="O155" i="9"/>
  <c r="N155" i="9"/>
  <c r="E155" i="9"/>
  <c r="E154" i="9"/>
  <c r="P153" i="9"/>
  <c r="O153" i="9"/>
  <c r="N153" i="9"/>
  <c r="E153" i="9"/>
  <c r="P150" i="9"/>
  <c r="O150" i="9"/>
  <c r="N150" i="9"/>
  <c r="E150" i="9"/>
  <c r="P149" i="9"/>
  <c r="O149" i="9"/>
  <c r="N149" i="9"/>
  <c r="E149" i="9"/>
  <c r="P145" i="9"/>
  <c r="P144" i="9"/>
  <c r="O144" i="9"/>
  <c r="N144" i="9"/>
  <c r="E144" i="9"/>
  <c r="P143" i="9"/>
  <c r="O143" i="9"/>
  <c r="N143" i="9"/>
  <c r="E143" i="9"/>
  <c r="P142" i="9"/>
  <c r="O142" i="9"/>
  <c r="N142" i="9"/>
  <c r="E142" i="9"/>
  <c r="P139" i="9"/>
  <c r="I139" i="9"/>
  <c r="J130" i="9" s="1"/>
  <c r="P138" i="9"/>
  <c r="O138" i="9"/>
  <c r="O137" i="9"/>
  <c r="N137" i="9"/>
  <c r="P136" i="9"/>
  <c r="O136" i="9"/>
  <c r="N136" i="9"/>
  <c r="P135" i="9"/>
  <c r="O135" i="9"/>
  <c r="N135" i="9"/>
  <c r="P134" i="9"/>
  <c r="O134" i="9"/>
  <c r="P133" i="9"/>
  <c r="O133" i="9"/>
  <c r="P132" i="9"/>
  <c r="O132" i="9"/>
  <c r="P131" i="9"/>
  <c r="O131" i="9"/>
  <c r="N131" i="9"/>
  <c r="P130" i="9"/>
  <c r="O130" i="9"/>
  <c r="N130" i="9"/>
  <c r="P129" i="9"/>
  <c r="O129" i="9"/>
  <c r="N129" i="9"/>
  <c r="P128" i="9"/>
  <c r="O128" i="9"/>
  <c r="N128" i="9"/>
  <c r="P127" i="9"/>
  <c r="O127" i="9"/>
  <c r="N127" i="9"/>
  <c r="P126" i="9"/>
  <c r="O126" i="9"/>
  <c r="N126" i="9"/>
  <c r="P125" i="9"/>
  <c r="O125" i="9"/>
  <c r="N125" i="9"/>
  <c r="P124" i="9"/>
  <c r="O124" i="9"/>
  <c r="N124" i="9"/>
  <c r="P123" i="9"/>
  <c r="O123" i="9"/>
  <c r="N123" i="9"/>
  <c r="P122" i="9"/>
  <c r="O122" i="9"/>
  <c r="N122" i="9"/>
  <c r="P121" i="9"/>
  <c r="O121" i="9"/>
  <c r="N121" i="9"/>
  <c r="P120" i="9"/>
  <c r="O120" i="9"/>
  <c r="N120" i="9"/>
  <c r="P119" i="9"/>
  <c r="O119" i="9"/>
  <c r="N119" i="9"/>
  <c r="P118" i="9"/>
  <c r="O118" i="9"/>
  <c r="N118" i="9"/>
  <c r="P117" i="9"/>
  <c r="O117" i="9"/>
  <c r="N117" i="9"/>
  <c r="P114" i="9"/>
  <c r="I114" i="9"/>
  <c r="P113" i="9"/>
  <c r="O113" i="9"/>
  <c r="N113" i="9"/>
  <c r="E113" i="9"/>
  <c r="P112" i="9"/>
  <c r="O112" i="9"/>
  <c r="N112" i="9"/>
  <c r="E112" i="9"/>
  <c r="P111" i="9"/>
  <c r="O111" i="9"/>
  <c r="N111" i="9"/>
  <c r="E111" i="9"/>
  <c r="P110" i="9"/>
  <c r="O110" i="9"/>
  <c r="N110" i="9"/>
  <c r="E110" i="9"/>
  <c r="P107" i="9"/>
  <c r="E100" i="9"/>
  <c r="P106" i="9"/>
  <c r="O106" i="9"/>
  <c r="P104" i="9"/>
  <c r="O104" i="9"/>
  <c r="N104" i="9"/>
  <c r="P103" i="9"/>
  <c r="O103" i="9"/>
  <c r="N103" i="9"/>
  <c r="P102" i="9"/>
  <c r="O102" i="9"/>
  <c r="N102" i="9"/>
  <c r="P101" i="9"/>
  <c r="N101" i="9"/>
  <c r="P100" i="9"/>
  <c r="O100" i="9"/>
  <c r="N100" i="9"/>
  <c r="P99" i="9"/>
  <c r="O99" i="9"/>
  <c r="N99" i="9"/>
  <c r="O96" i="9"/>
  <c r="N96" i="9"/>
  <c r="P95" i="9"/>
  <c r="O95" i="9"/>
  <c r="N95" i="9"/>
  <c r="P94" i="9"/>
  <c r="O94" i="9"/>
  <c r="P93" i="9"/>
  <c r="O93" i="9"/>
  <c r="P92" i="9"/>
  <c r="O92" i="9"/>
  <c r="N92" i="9"/>
  <c r="P91" i="9"/>
  <c r="O91" i="9"/>
  <c r="N91" i="9"/>
  <c r="P90" i="9"/>
  <c r="O90" i="9"/>
  <c r="N90" i="9"/>
  <c r="P89" i="9"/>
  <c r="O89" i="9"/>
  <c r="N89" i="9"/>
  <c r="P85" i="9"/>
  <c r="J102" i="9"/>
  <c r="P83" i="9"/>
  <c r="O83" i="9"/>
  <c r="N83" i="9"/>
  <c r="E83" i="9"/>
  <c r="P80" i="9"/>
  <c r="O80" i="9"/>
  <c r="E80" i="9"/>
  <c r="P79" i="9"/>
  <c r="E79" i="9"/>
  <c r="P78" i="9"/>
  <c r="O78" i="9"/>
  <c r="N78" i="9"/>
  <c r="E78" i="9"/>
  <c r="P77" i="9"/>
  <c r="O77" i="9"/>
  <c r="E77" i="9"/>
  <c r="P76" i="9"/>
  <c r="O76" i="9"/>
  <c r="N76" i="9"/>
  <c r="E76" i="9"/>
  <c r="P75" i="9"/>
  <c r="O75" i="9"/>
  <c r="N75" i="9"/>
  <c r="P74" i="9"/>
  <c r="O74" i="9"/>
  <c r="N74" i="9"/>
  <c r="E74" i="9"/>
  <c r="P73" i="9"/>
  <c r="O73" i="9"/>
  <c r="N73" i="9"/>
  <c r="E73" i="9"/>
  <c r="O72" i="9"/>
  <c r="N72" i="9"/>
  <c r="E72" i="9"/>
  <c r="P71" i="9"/>
  <c r="O71" i="9"/>
  <c r="N71" i="9"/>
  <c r="E71" i="9"/>
  <c r="P70" i="9"/>
  <c r="O70" i="9"/>
  <c r="N70" i="9"/>
  <c r="E70" i="9"/>
  <c r="P69" i="9"/>
  <c r="O69" i="9"/>
  <c r="N69" i="9"/>
  <c r="E69" i="9"/>
  <c r="P68" i="9"/>
  <c r="O68" i="9"/>
  <c r="N68" i="9"/>
  <c r="E68" i="9"/>
  <c r="P67" i="9"/>
  <c r="O67" i="9"/>
  <c r="N67" i="9"/>
  <c r="E67" i="9"/>
  <c r="P66" i="9"/>
  <c r="O66" i="9"/>
  <c r="N66" i="9"/>
  <c r="E66" i="9"/>
  <c r="P65" i="9"/>
  <c r="O65" i="9"/>
  <c r="N65" i="9"/>
  <c r="E65" i="9"/>
  <c r="P64" i="9"/>
  <c r="O64" i="9"/>
  <c r="N64" i="9"/>
  <c r="E64" i="9"/>
  <c r="P63" i="9"/>
  <c r="O63" i="9"/>
  <c r="N63" i="9"/>
  <c r="E63" i="9"/>
  <c r="P62" i="9"/>
  <c r="O62" i="9"/>
  <c r="N62" i="9"/>
  <c r="E62" i="9"/>
  <c r="P61" i="9"/>
  <c r="O61" i="9"/>
  <c r="N61" i="9"/>
  <c r="E61" i="9"/>
  <c r="P60" i="9"/>
  <c r="O60" i="9"/>
  <c r="N60" i="9"/>
  <c r="E60" i="9"/>
  <c r="O59" i="9"/>
  <c r="N59" i="9"/>
  <c r="E59" i="9"/>
  <c r="P58" i="9"/>
  <c r="O58" i="9"/>
  <c r="N58" i="9"/>
  <c r="E58" i="9"/>
  <c r="P57" i="9"/>
  <c r="O57" i="9"/>
  <c r="N57" i="9"/>
  <c r="E57" i="9"/>
  <c r="P56" i="9"/>
  <c r="O56" i="9"/>
  <c r="N56" i="9"/>
  <c r="E56" i="9"/>
  <c r="P53" i="9"/>
  <c r="I53" i="9"/>
  <c r="P52" i="9"/>
  <c r="O52" i="9"/>
  <c r="N52" i="9"/>
  <c r="P51" i="9"/>
  <c r="O51" i="9"/>
  <c r="N51" i="9"/>
  <c r="P50" i="9"/>
  <c r="O50" i="9"/>
  <c r="N50" i="9"/>
  <c r="P49" i="9"/>
  <c r="O49" i="9"/>
  <c r="N49" i="9"/>
  <c r="P48" i="9"/>
  <c r="O48" i="9"/>
  <c r="N48" i="9"/>
  <c r="P47" i="9"/>
  <c r="O47" i="9"/>
  <c r="N47" i="9"/>
  <c r="P46" i="9"/>
  <c r="O46" i="9"/>
  <c r="N46" i="9"/>
  <c r="P45" i="9"/>
  <c r="O45" i="9"/>
  <c r="N45" i="9"/>
  <c r="P44" i="9"/>
  <c r="O44" i="9"/>
  <c r="N44" i="9"/>
  <c r="P43" i="9"/>
  <c r="O43" i="9"/>
  <c r="N43" i="9"/>
  <c r="P42" i="9"/>
  <c r="O42" i="9"/>
  <c r="P41" i="9"/>
  <c r="O41" i="9"/>
  <c r="N41" i="9"/>
  <c r="P40" i="9"/>
  <c r="O40" i="9"/>
  <c r="N40" i="9"/>
  <c r="P39" i="9"/>
  <c r="O39" i="9"/>
  <c r="N39" i="9"/>
  <c r="P38" i="9"/>
  <c r="O38" i="9"/>
  <c r="N38" i="9"/>
  <c r="P37" i="9"/>
  <c r="O37" i="9"/>
  <c r="N37" i="9"/>
  <c r="P36" i="9"/>
  <c r="O36" i="9"/>
  <c r="N36" i="9"/>
  <c r="P35" i="9"/>
  <c r="O35" i="9"/>
  <c r="N35" i="9"/>
  <c r="P34" i="9"/>
  <c r="O34" i="9"/>
  <c r="N34" i="9"/>
  <c r="P33" i="9"/>
  <c r="O33" i="9"/>
  <c r="P32" i="9"/>
  <c r="O32" i="9"/>
  <c r="P31" i="9"/>
  <c r="O31" i="9"/>
  <c r="P30" i="9"/>
  <c r="O30" i="9"/>
  <c r="N30" i="9"/>
  <c r="P29" i="9"/>
  <c r="O29" i="9"/>
  <c r="N29" i="9"/>
  <c r="P28" i="9"/>
  <c r="O28" i="9"/>
  <c r="N28" i="9"/>
  <c r="P27" i="9"/>
  <c r="O27" i="9"/>
  <c r="N27" i="9"/>
  <c r="P26" i="9"/>
  <c r="O26" i="9"/>
  <c r="N26" i="9"/>
  <c r="P25" i="9"/>
  <c r="O25" i="9"/>
  <c r="N25" i="9"/>
  <c r="P24" i="9"/>
  <c r="O24" i="9"/>
  <c r="N24" i="9"/>
  <c r="P21" i="9"/>
  <c r="I21" i="9"/>
  <c r="P20" i="9"/>
  <c r="O20" i="9"/>
  <c r="N20" i="9"/>
  <c r="P19" i="9"/>
  <c r="O19" i="9"/>
  <c r="P18" i="9"/>
  <c r="O18" i="9"/>
  <c r="N18" i="9"/>
  <c r="P17" i="9"/>
  <c r="O17" i="9"/>
  <c r="N17" i="9"/>
  <c r="P16" i="9"/>
  <c r="O16" i="9"/>
  <c r="N16" i="9"/>
  <c r="P15" i="9"/>
  <c r="O15" i="9"/>
  <c r="N15" i="9"/>
  <c r="P14" i="9"/>
  <c r="O14" i="9"/>
  <c r="N14" i="9"/>
  <c r="P7" i="9"/>
  <c r="O7" i="9"/>
  <c r="N7" i="9"/>
  <c r="J11" i="9" l="1"/>
  <c r="J8" i="9"/>
  <c r="J13" i="9"/>
  <c r="J10" i="9"/>
  <c r="J12" i="9"/>
  <c r="J9" i="9"/>
  <c r="J6" i="9"/>
  <c r="J82" i="9"/>
  <c r="J112" i="9"/>
  <c r="J66" i="9"/>
  <c r="J7" i="9"/>
  <c r="J15" i="9"/>
  <c r="J16" i="9"/>
  <c r="J17" i="9"/>
  <c r="J18" i="9"/>
  <c r="J19" i="9"/>
  <c r="J14" i="9"/>
  <c r="J29" i="9"/>
  <c r="J45" i="9"/>
  <c r="J24" i="9"/>
  <c r="J31" i="9"/>
  <c r="J41" i="9"/>
  <c r="J30" i="9"/>
  <c r="J25" i="9"/>
  <c r="J26" i="9"/>
  <c r="J37" i="9"/>
  <c r="J32" i="9"/>
  <c r="J27" i="9"/>
  <c r="J42" i="9"/>
  <c r="J33" i="9"/>
  <c r="J39" i="9"/>
  <c r="J34" i="9"/>
  <c r="J36" i="9"/>
  <c r="J40" i="9"/>
  <c r="J35" i="9"/>
  <c r="J143" i="9"/>
  <c r="J144" i="9"/>
  <c r="J182" i="9"/>
  <c r="J64" i="9"/>
  <c r="J72" i="9"/>
  <c r="J80" i="9"/>
  <c r="J65" i="9"/>
  <c r="J73" i="9"/>
  <c r="J81" i="9"/>
  <c r="J83" i="9"/>
  <c r="J67" i="9"/>
  <c r="J75" i="9"/>
  <c r="J63" i="9"/>
  <c r="J68" i="9"/>
  <c r="J76" i="9"/>
  <c r="J69" i="9"/>
  <c r="J77" i="9"/>
  <c r="J70" i="9"/>
  <c r="J78" i="9"/>
  <c r="J71" i="9"/>
  <c r="J79" i="9"/>
  <c r="J74" i="9"/>
  <c r="J133" i="9"/>
  <c r="J134" i="9"/>
  <c r="J48" i="9"/>
  <c r="J174" i="9"/>
  <c r="J153" i="9"/>
  <c r="J154" i="9"/>
  <c r="J166" i="9"/>
  <c r="J51" i="9"/>
  <c r="J181" i="9"/>
  <c r="AS119" i="11"/>
  <c r="N167" i="9"/>
  <c r="R167" i="9"/>
  <c r="J135" i="9"/>
  <c r="J132" i="9"/>
  <c r="E104" i="9"/>
  <c r="E91" i="9"/>
  <c r="E95" i="9"/>
  <c r="E89" i="9"/>
  <c r="E93" i="9"/>
  <c r="E101" i="9"/>
  <c r="E103" i="9"/>
  <c r="E99" i="9"/>
  <c r="E106" i="9"/>
  <c r="E85" i="9"/>
  <c r="E90" i="9"/>
  <c r="E92" i="9"/>
  <c r="E94" i="9"/>
  <c r="E96" i="9"/>
  <c r="E102" i="9"/>
  <c r="J113" i="9"/>
  <c r="J110" i="9"/>
  <c r="J111" i="9"/>
  <c r="N114" i="9"/>
  <c r="N145" i="9"/>
  <c r="J175" i="9"/>
  <c r="J178" i="9"/>
  <c r="J177" i="9"/>
  <c r="J180" i="9"/>
  <c r="J173" i="9"/>
  <c r="J176" i="9"/>
  <c r="R185" i="9"/>
  <c r="J172" i="9"/>
  <c r="J179" i="9"/>
  <c r="N184" i="9"/>
  <c r="J122" i="9"/>
  <c r="J136" i="9"/>
  <c r="J117" i="9"/>
  <c r="J138" i="9"/>
  <c r="J129" i="9"/>
  <c r="J131" i="9"/>
  <c r="J124" i="9"/>
  <c r="J46" i="9"/>
  <c r="J49" i="9"/>
  <c r="J57" i="9"/>
  <c r="J56" i="9"/>
  <c r="J58" i="9"/>
  <c r="J142" i="9"/>
  <c r="J123" i="9"/>
  <c r="J137" i="9"/>
  <c r="J120" i="9"/>
  <c r="J121" i="9"/>
  <c r="J128" i="9"/>
  <c r="J118" i="9"/>
  <c r="J126" i="9"/>
  <c r="J125" i="9"/>
  <c r="N139" i="9"/>
  <c r="J119" i="9"/>
  <c r="J127" i="9"/>
  <c r="J59" i="9"/>
  <c r="J61" i="9"/>
  <c r="J60" i="9"/>
  <c r="N85" i="9"/>
  <c r="J62" i="9"/>
  <c r="J50" i="9"/>
  <c r="J38" i="9"/>
  <c r="J47" i="9"/>
  <c r="N53" i="9"/>
  <c r="J28" i="9"/>
  <c r="J44" i="9"/>
  <c r="J52" i="9"/>
  <c r="J43" i="9"/>
  <c r="N21" i="9"/>
  <c r="N159" i="9"/>
  <c r="J156" i="9"/>
  <c r="J155" i="9"/>
  <c r="J150" i="9"/>
  <c r="J149" i="9"/>
  <c r="E21" i="9" l="1"/>
  <c r="E53" i="9"/>
  <c r="E159" i="9"/>
  <c r="E139" i="9"/>
  <c r="E114" i="9"/>
  <c r="E145" i="9"/>
  <c r="E107" i="9"/>
  <c r="P96" i="9" l="1"/>
  <c r="P59" i="9"/>
  <c r="P137" i="9"/>
  <c r="N106" i="9"/>
  <c r="I107" i="9"/>
  <c r="J104" i="9" s="1"/>
  <c r="I160" i="9" l="1"/>
  <c r="J139" i="9" s="1"/>
  <c r="J99" i="9"/>
  <c r="J90" i="9"/>
  <c r="J95" i="9"/>
  <c r="J92" i="9"/>
  <c r="J106" i="9"/>
  <c r="J101" i="9"/>
  <c r="N107" i="9"/>
  <c r="J100" i="9"/>
  <c r="J93" i="9"/>
  <c r="J103" i="9"/>
  <c r="J91" i="9"/>
  <c r="J94" i="9"/>
  <c r="J89" i="9"/>
  <c r="J105" i="9"/>
  <c r="J96" i="9"/>
  <c r="J21" i="9" l="1"/>
  <c r="J145" i="9"/>
  <c r="N160" i="9"/>
  <c r="R160" i="9"/>
  <c r="J85" i="9"/>
  <c r="J107" i="9"/>
  <c r="J114" i="9"/>
  <c r="J53" i="9"/>
  <c r="J159" i="9"/>
  <c r="I185" i="9"/>
</calcChain>
</file>

<file path=xl/sharedStrings.xml><?xml version="1.0" encoding="utf-8"?>
<sst xmlns="http://schemas.openxmlformats.org/spreadsheetml/2006/main" count="697" uniqueCount="281">
  <si>
    <t>EQUITY BASED FUNDS</t>
  </si>
  <si>
    <t>Total</t>
  </si>
  <si>
    <t>S/N</t>
  </si>
  <si>
    <t>FUND</t>
  </si>
  <si>
    <t>Unit Price</t>
  </si>
  <si>
    <t>N</t>
  </si>
  <si>
    <t>Stanbic IBTC Asset Mgt. Limited</t>
  </si>
  <si>
    <t>Stanbic  IBTC Nigerian Equity Fund</t>
  </si>
  <si>
    <t>Asset &amp; Resources Mgt. Co. Ltd</t>
  </si>
  <si>
    <t>ARM Discovery Fund</t>
  </si>
  <si>
    <t>FSDH Asset Management Ltd</t>
  </si>
  <si>
    <t>Coral Growth Fund</t>
  </si>
  <si>
    <t>Frontier Fund</t>
  </si>
  <si>
    <t>Chapel Hill Denham Mgt. Limited</t>
  </si>
  <si>
    <t>Paramount Equity Fund</t>
  </si>
  <si>
    <t>ARM Aggressive Growth Fund</t>
  </si>
  <si>
    <t>Zenith Asset Management Ltd</t>
  </si>
  <si>
    <t>Zenith Equity Fund</t>
  </si>
  <si>
    <t>Afrinvest Equity Fund</t>
  </si>
  <si>
    <t>FBN Money Market Fund</t>
  </si>
  <si>
    <t>ARM Money Market Fund</t>
  </si>
  <si>
    <t>Stanbic IBTC Bond Fund</t>
  </si>
  <si>
    <t>Nigeria International Debt Fund</t>
  </si>
  <si>
    <t>Coral Income Fund</t>
  </si>
  <si>
    <t>Zenith Income Fund</t>
  </si>
  <si>
    <t>SFS Capital Nigeria Ltd</t>
  </si>
  <si>
    <t>Union Homes REITS</t>
  </si>
  <si>
    <t>Stanbic IBTC Balanced Fund</t>
  </si>
  <si>
    <t>Lotus Capital Limited</t>
  </si>
  <si>
    <t>Lotus Halal Inv. Fund</t>
  </si>
  <si>
    <t>Stanbic IBTC Ethical Fund</t>
  </si>
  <si>
    <t>ARM Ethical Fund</t>
  </si>
  <si>
    <t>Nigeria Energy Sector Fund</t>
  </si>
  <si>
    <t>Mutual Funds Total</t>
  </si>
  <si>
    <t>Vetiva Fund Managers Limited</t>
  </si>
  <si>
    <t>VG 30 ETF</t>
  </si>
  <si>
    <t>New Gold Managers (Proprietary) Ltd</t>
  </si>
  <si>
    <t>New Gold ETF</t>
  </si>
  <si>
    <t>ETF Total</t>
  </si>
  <si>
    <t>Stanbic IBTC Money Market Fund</t>
  </si>
  <si>
    <t>SFS Fixed Income Fund</t>
  </si>
  <si>
    <t>AIICO Capital Ltd</t>
  </si>
  <si>
    <t>AIICO Money Market Fund</t>
  </si>
  <si>
    <t>Vetiva Fund Managers</t>
  </si>
  <si>
    <t>Stanbic IBTC Asset Mgt.Limited</t>
  </si>
  <si>
    <t>Stanbic IBTC ETF 30 Fund</t>
  </si>
  <si>
    <t>United Capital Asset Mgt. Ltd</t>
  </si>
  <si>
    <t>Sub-Total</t>
  </si>
  <si>
    <t>Grand Total</t>
  </si>
  <si>
    <t>MONEY MARKET FUNDS</t>
  </si>
  <si>
    <t>Legacy Equity Fund</t>
  </si>
  <si>
    <t>EXCHANGE TRADED FUNDS</t>
  </si>
  <si>
    <t>Lotus Halal ETF</t>
  </si>
  <si>
    <t>Investment One Funds Management Limited</t>
  </si>
  <si>
    <t>PACAM Balanced Fund</t>
  </si>
  <si>
    <t>Vantage Guaranteed Income Fund</t>
  </si>
  <si>
    <t>VCG ETF</t>
  </si>
  <si>
    <t>VI ETF</t>
  </si>
  <si>
    <t>Vantage Balanced Fund</t>
  </si>
  <si>
    <t>FBN Nigeria Smart Beta Equity Fund</t>
  </si>
  <si>
    <t>Meristem Equity Market Fund</t>
  </si>
  <si>
    <t>Meristem Wealth Management Limited</t>
  </si>
  <si>
    <t>Meristem Money Market Fund</t>
  </si>
  <si>
    <t>SCM Capital Limited</t>
  </si>
  <si>
    <t>Afrinvest Asset Mgt Ltd</t>
  </si>
  <si>
    <t>Afrinvest Asset Mgt Ltd.</t>
  </si>
  <si>
    <t>NAV</t>
  </si>
  <si>
    <t>VETBANK ETF</t>
  </si>
  <si>
    <t>MIXED FUNDS</t>
  </si>
  <si>
    <t>% on Total</t>
  </si>
  <si>
    <t>% Change (Current from Previous)</t>
  </si>
  <si>
    <t>Stanbic IBTC Guaranteed Investment Fund</t>
  </si>
  <si>
    <t>FUNDS</t>
  </si>
  <si>
    <t>Stanbic IBTC Imaan Fund</t>
  </si>
  <si>
    <t>ETHICAL FUNDS</t>
  </si>
  <si>
    <t>Stanbic IBTC Aggressive Fund (Sub Fund)</t>
  </si>
  <si>
    <t>Stanbic IBTC Absolute Fund (Sub Fund)</t>
  </si>
  <si>
    <t>Stanbic IBTC Conservative Fund (Sub Fund)</t>
  </si>
  <si>
    <t>8-Weeks Volatility Measure (%)</t>
  </si>
  <si>
    <t>8-WEEKS VOLATILITY MEASURE</t>
  </si>
  <si>
    <t>Mkt Cap</t>
  </si>
  <si>
    <t>Market Cap (N)</t>
  </si>
  <si>
    <t>Unit Price (N)</t>
  </si>
  <si>
    <t>United Capital Balanced Fund</t>
  </si>
  <si>
    <t>United Capital Equity Fund</t>
  </si>
  <si>
    <t>United Capital Money Market Fund</t>
  </si>
  <si>
    <t>%</t>
  </si>
  <si>
    <t>8-Weeks Average (%)</t>
  </si>
  <si>
    <t>8-Weeks % Change</t>
  </si>
  <si>
    <t>AXA Mansard Investments Limited</t>
  </si>
  <si>
    <t>AXA Mansard Equity Income Fund</t>
  </si>
  <si>
    <t>AXA Mansard Money Market Fund</t>
  </si>
  <si>
    <t>NAV and Unit Price as at Week Ended July 29, 2016</t>
  </si>
  <si>
    <t>Market Capitalization as at July 29, 2016</t>
  </si>
  <si>
    <t>Lotus Capital Fixed Income Fund</t>
  </si>
  <si>
    <t>Greenwich Plus Money Market Fund</t>
  </si>
  <si>
    <t>Greenwich Asset Management Limited</t>
  </si>
  <si>
    <t>Cordros Asset Management Limited</t>
  </si>
  <si>
    <t>Cordros Money Market Fund</t>
  </si>
  <si>
    <t>PAC Asset Management Limited</t>
  </si>
  <si>
    <t>PACAM Fixed Income Fund</t>
  </si>
  <si>
    <t>Vetiva S &amp; P Nig. Sovereign Bond ETF</t>
  </si>
  <si>
    <t>Stanbic IBTC Dollar Fund</t>
  </si>
  <si>
    <t>SIAML ETF 40</t>
  </si>
  <si>
    <t>PACAM Money Market Fund</t>
  </si>
  <si>
    <t>Lotus Capital Halal ETF</t>
  </si>
  <si>
    <t>Chapel Hill Denham Money Market Fund</t>
  </si>
  <si>
    <t>Abacus Money Market Fund</t>
  </si>
  <si>
    <t>EDC Fund Management Limited</t>
  </si>
  <si>
    <t>EDC Money Market Fund Class B</t>
  </si>
  <si>
    <t>EDC Money Market Fund Class A</t>
  </si>
  <si>
    <t>EDC Fixed Income Fund</t>
  </si>
  <si>
    <t>Kedari Investment Fund (KIF)</t>
  </si>
  <si>
    <t>Capital Express Asset and Trust Limited</t>
  </si>
  <si>
    <t>Lead Asset Management Limited</t>
  </si>
  <si>
    <t>Lead Fixed Income Fund</t>
  </si>
  <si>
    <t>CEAT Fixed Income Fund</t>
  </si>
  <si>
    <t>ValuAlliance Asset Management Limited</t>
  </si>
  <si>
    <t xml:space="preserve">Coronation Asset Management </t>
  </si>
  <si>
    <t>Coronation Money Market Fund</t>
  </si>
  <si>
    <t>Coronation Balanced Fund</t>
  </si>
  <si>
    <t>Coronation Fixed Income Fund</t>
  </si>
  <si>
    <t>Nigeria Entertainment Fund</t>
  </si>
  <si>
    <t>Legacy Debt Fund</t>
  </si>
  <si>
    <t>Zenith Money Market Fund</t>
  </si>
  <si>
    <t>-</t>
  </si>
  <si>
    <t>MOVING AVERAGE:</t>
  </si>
  <si>
    <t>Afrinvest Plutus Fund</t>
  </si>
  <si>
    <t>AIICO Balanced Fund</t>
  </si>
  <si>
    <t>Chapel Hill Denham Management Limited</t>
  </si>
  <si>
    <t>Chapel Hill Denham Nig. Infra Debt Fund (NIDF)</t>
  </si>
  <si>
    <t>Unit Price (%)</t>
  </si>
  <si>
    <t>Mkt Cap    (%)</t>
  </si>
  <si>
    <t>Legacy USD Bond Fund</t>
  </si>
  <si>
    <t>Legacy Money Market Fund</t>
  </si>
  <si>
    <t>GDL Money Market Fund</t>
  </si>
  <si>
    <t>Vantage Equity Income Fund</t>
  </si>
  <si>
    <t>Vantage Dollar Fund</t>
  </si>
  <si>
    <t>Valualliance Value Fund</t>
  </si>
  <si>
    <t>PACAM Equity Fund</t>
  </si>
  <si>
    <t>FBN Nigeria Balanced Fund</t>
  </si>
  <si>
    <t>PACAM Eurobond Fund</t>
  </si>
  <si>
    <t>Lotus Halal Investment Fund</t>
  </si>
  <si>
    <t>Lead Balanced Fund</t>
  </si>
  <si>
    <t>Stanbic IBTC Shariah Fixed Income Fund</t>
  </si>
  <si>
    <t>Vetiva Money Market Fund</t>
  </si>
  <si>
    <t>First City Asset Management Limited</t>
  </si>
  <si>
    <t>First Ally Asset Management Limited</t>
  </si>
  <si>
    <t>FAAM Money Market Fund</t>
  </si>
  <si>
    <t>Anchoria Asset Management Limited</t>
  </si>
  <si>
    <t>Anchoria Equity Fund</t>
  </si>
  <si>
    <t>Anchoria Money Market Fund</t>
  </si>
  <si>
    <t>Anchoria Fixed Income Fund</t>
  </si>
  <si>
    <t>Anchoria Money Market  Fund</t>
  </si>
  <si>
    <t>SFS Real Estate Investment Trust Fund</t>
  </si>
  <si>
    <t>ALPHA ETF</t>
  </si>
  <si>
    <t>Cordros Dollar Fund</t>
  </si>
  <si>
    <t>Capital Express Balanced Fund</t>
  </si>
  <si>
    <t>ARM Fixed Income Fund</t>
  </si>
  <si>
    <t>Afrinvest Dollar Fund</t>
  </si>
  <si>
    <t>ARM Eurobond Fund</t>
  </si>
  <si>
    <t>AVA Global Asset Managers Limited</t>
  </si>
  <si>
    <t>AVA GAM Fixed Income Dollar Fund</t>
  </si>
  <si>
    <t>Trustbanc Asset Management Limited</t>
  </si>
  <si>
    <t>Trustbanc Money Market Fund</t>
  </si>
  <si>
    <t>Trustbanc Money Market  Fund</t>
  </si>
  <si>
    <t>NET ASSET VALUE</t>
  </si>
  <si>
    <t>FSDH Dollar Fund</t>
  </si>
  <si>
    <t>Narration:</t>
  </si>
  <si>
    <t>ARM Discovery Balanced Fund</t>
  </si>
  <si>
    <t>Cordros Milestone Fund</t>
  </si>
  <si>
    <t>United Capital Fixed Income Fund</t>
  </si>
  <si>
    <t>ValuAlliance Value Fund</t>
  </si>
  <si>
    <t>ValuAlliance Money Market  Fund</t>
  </si>
  <si>
    <t>ACAP CanaryGrowth Fund</t>
  </si>
  <si>
    <t xml:space="preserve">Novambl Asset Management </t>
  </si>
  <si>
    <t>Nova Hybrid Fund</t>
  </si>
  <si>
    <t>Nova Dollar Fixed Income Fund</t>
  </si>
  <si>
    <t>Nova Prime Money Market Fund</t>
  </si>
  <si>
    <t>Nigerian Real Estate Investment Trust</t>
  </si>
  <si>
    <t>United Capital Sukuk Fund</t>
  </si>
  <si>
    <t>United Capital Eurobond Fund</t>
  </si>
  <si>
    <t>Stanbic IBTC Enhanced Short-Term Fixed Income Fund</t>
  </si>
  <si>
    <t>Coral Money Market Fund (FSDH Treasury Bill Fund)</t>
  </si>
  <si>
    <t>% Change in ETFs Total Mkt. Cap.</t>
  </si>
  <si>
    <t>% Change in CIS Total NAV</t>
  </si>
  <si>
    <t>Coral Balanced Fund (Coral Growth Fund)</t>
  </si>
  <si>
    <t>AVA GAM Fixed Income Fund</t>
  </si>
  <si>
    <t>Emerging Africa Asset Management Limited</t>
  </si>
  <si>
    <t>Emerging Africa Money Market Fund</t>
  </si>
  <si>
    <t>Emerging Africa Bond Fund</t>
  </si>
  <si>
    <t>Emerging Africa Eurobond Fund</t>
  </si>
  <si>
    <t>Norrenberger Investment &amp; Capital Mgt. Ltd.</t>
  </si>
  <si>
    <t>Norrenberger Islamic Fund</t>
  </si>
  <si>
    <t>GDL Income Fund</t>
  </si>
  <si>
    <t>Growth &amp; Development Asset Management Limited</t>
  </si>
  <si>
    <t>CardinalStone Fixed Income Alpha Fund</t>
  </si>
  <si>
    <t>CardinalStone Asset Mgt. Limited</t>
  </si>
  <si>
    <t>Core Asset Management Limited</t>
  </si>
  <si>
    <t>Core Investment Money Market Fund</t>
  </si>
  <si>
    <t>Core Value Mixed Fund</t>
  </si>
  <si>
    <t>GDL Canary Growth Fund</t>
  </si>
  <si>
    <t>UPDC Real Estate Investment Trust</t>
  </si>
  <si>
    <t>Meristem Value ETF</t>
  </si>
  <si>
    <t>Meristem Growth ETF</t>
  </si>
  <si>
    <t>FBNQuest Asset Management Limited</t>
  </si>
  <si>
    <t>FBN Halal Fund</t>
  </si>
  <si>
    <t>Nova Hybrid Balanced Fund</t>
  </si>
  <si>
    <t>Norrenberger Money Market Fund</t>
  </si>
  <si>
    <t>ESG Impact Fund (Zenith Ethical Fund)</t>
  </si>
  <si>
    <t>Zenith Asset Management Ltd.</t>
  </si>
  <si>
    <t>Balanced Strategy Fund (Zenith Equity)</t>
  </si>
  <si>
    <t>FBN Balanced Fund</t>
  </si>
  <si>
    <t>FBN Bond Fund (FBN Fixed Income Fund)</t>
  </si>
  <si>
    <t>Nigeria Dollar Income Fund</t>
  </si>
  <si>
    <t>BONDS/FIXED INCOME FUNDS</t>
  </si>
  <si>
    <t>FUND MANAGER</t>
  </si>
  <si>
    <t>DOLLAR FUNDS</t>
  </si>
  <si>
    <t>DOLLAR FUNDS (EUROBONDS)</t>
  </si>
  <si>
    <t>DOLLAR FUNDS (FIXED INCOME)</t>
  </si>
  <si>
    <t>SHARI'AH COMPLIANT FUNDS</t>
  </si>
  <si>
    <t>SHARI'AH COMPLIANT FUNDS (EQUITIES)</t>
  </si>
  <si>
    <t>SHARI'AH COMPLIANT FUNDS (FIXED INCOME)</t>
  </si>
  <si>
    <t>INFRASTRUCTURE FUNDS</t>
  </si>
  <si>
    <t>Stanbic IBTC Infrastructure Fund</t>
  </si>
  <si>
    <t>Infrastructure Funds Total</t>
  </si>
  <si>
    <t>NAV (N)</t>
  </si>
  <si>
    <t>NAV (%)</t>
  </si>
  <si>
    <t>Net Asset Value (N)</t>
  </si>
  <si>
    <t>NAV/Unit (N)</t>
  </si>
  <si>
    <t>NAV/Unit (%)</t>
  </si>
  <si>
    <t>SHARI'AH COMPLAINT FUNDS</t>
  </si>
  <si>
    <t>% Change in Total NAV of Infra Funds</t>
  </si>
  <si>
    <t>Women Investment Fund (Gender/Diversity)</t>
  </si>
  <si>
    <t>United Capital Wealth for Women Fund (Gender/Diversity)</t>
  </si>
  <si>
    <t>Emerging Africa Balanced-Diversity Fund (Gender/Diversity)</t>
  </si>
  <si>
    <t>FBN Eurobond Fund (Retail)</t>
  </si>
  <si>
    <t>FBN Eurobond Fund (Institutional)</t>
  </si>
  <si>
    <t>FBN Bond Fund (Fixed Income)</t>
  </si>
  <si>
    <t>REAL ESTATE INVESTMENT TRUSTS</t>
  </si>
  <si>
    <t>REAL ESTATE INVESTMENT TRUST</t>
  </si>
  <si>
    <t>Bid Price (N)</t>
  </si>
  <si>
    <t>Offer Price (N)</t>
  </si>
  <si>
    <t>Yield (%)</t>
  </si>
  <si>
    <t>Difference</t>
  </si>
  <si>
    <t>Futureview Equity Fund</t>
  </si>
  <si>
    <t>Futureview Asset Management Limited</t>
  </si>
  <si>
    <t>Nigeria Infrastructure Debt Fund (NIDF)</t>
  </si>
  <si>
    <t>MARKET CAPITALIZATION OF EXCHANGE TRADED FUNDS</t>
  </si>
  <si>
    <t>Women's Balanced Fund (Gender/Diversity)</t>
  </si>
  <si>
    <t>Nigerian Bond Fund</t>
  </si>
  <si>
    <t>FBN Dollar Fund (FBN Eurobond) - Retail</t>
  </si>
  <si>
    <t>FBN Dollar Fund (FBN Eurobond ) - Institutional</t>
  </si>
  <si>
    <t>BALANCED FUNDS</t>
  </si>
  <si>
    <t>Cordros Fixed Income Fund</t>
  </si>
  <si>
    <t>Greenwich ALPHA ETF</t>
  </si>
  <si>
    <t>Nigeria Real Estate Investment Trust</t>
  </si>
  <si>
    <t>Stanbic IBTC Nigerian Equity Fund</t>
  </si>
  <si>
    <t>NAV and Unit Price as at Week Ended May 20, 2022</t>
  </si>
  <si>
    <t xml:space="preserve"> 277.22 </t>
  </si>
  <si>
    <t>ARM Short Term Bond Fund</t>
  </si>
  <si>
    <t>74a</t>
  </si>
  <si>
    <t>74b</t>
  </si>
  <si>
    <t>AXA Mansard Dollar Bond Fund</t>
  </si>
  <si>
    <t>NAV and Unit Price as at Week Ended May 27, 2022</t>
  </si>
  <si>
    <t>NAV and Unit Price as at Week Ended June 3, 2022</t>
  </si>
  <si>
    <t>CapitalTrust Halal Fixed Income Fund</t>
  </si>
  <si>
    <t>CapitalTrust Investments &amp; Asset Management Ltd.</t>
  </si>
  <si>
    <t>NAV and Unit Price as at Week Ended June 10, 2022</t>
  </si>
  <si>
    <t>NAV and Unit Price as at Week Ended June 17, 2022</t>
  </si>
  <si>
    <t>NAV and Unit Price as at Week Ended June 24, 2022</t>
  </si>
  <si>
    <t>Coral Money Market Fund</t>
  </si>
  <si>
    <t xml:space="preserve">                46,237.80 </t>
  </si>
  <si>
    <t>NAV and Unit Price as at Week Ended July 1, 2022</t>
  </si>
  <si>
    <t>NAV and Unit Price as at Week Ended July 8, 2022</t>
  </si>
  <si>
    <t>NAV, Unit Price and Yield as at Week Ended July 8, 2022</t>
  </si>
  <si>
    <t>Cordros Halal Fixed Income Fund</t>
  </si>
  <si>
    <t>NAV and Unit Price as at Week Ended July 15, 2022</t>
  </si>
  <si>
    <t>NET ASSET VALUES AND UNIT PRICES OF COLLECTIVE INVESTMENT SCHEMES AS AT WEEK ENDED JULY 15, 2022</t>
  </si>
  <si>
    <t>NAV, Unit Price and Yield as at Week Ended July 15, 2022</t>
  </si>
  <si>
    <t>The chart above shows that Money Market Fund category has 41.27% share of the Total NAV, followed by Bond/Fixed Income Fund with 29.26%, Dollar Fund (Eurobonds and Fixed Income) at 21.22%, Real Estate Investment Trust at 3.27%.  Next is Balanced Fund at 2.21%, Shari'ah Compliant Fund at 1.35%, Equity Fund at 1.20% and Ethical Fund at 0.21%.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</si>
</sst>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0.0%"/>
    <numFmt numFmtId="167" formatCode="_(* #,##0_);_(* \(#,##0\);_(* &quot;-&quot;??_);_(@_)"/>
    <numFmt numFmtId="168" formatCode="[$€-2]\ #,##0.00_);[Red]\([$€-2]\ #,##0.00\)"/>
  </numFmts>
  <fonts count="86">
    <font>
      <sz val="11"/>
      <color theme="1"/>
      <name val="Calibri"/>
      <family val="2"/>
      <scheme val="minor"/>
    </font>
    <font>
      <sz val="8"/>
      <name val="Arial Narrow"/>
      <family val="2"/>
    </font>
    <font>
      <b/>
      <sz val="8"/>
      <name val="Arial Narrow"/>
      <family val="2"/>
    </font>
    <font>
      <b/>
      <i/>
      <sz val="8"/>
      <name val="Arial Narrow"/>
      <family val="2"/>
    </font>
    <font>
      <b/>
      <strike/>
      <sz val="8"/>
      <name val="Arial Narrow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sz val="8"/>
      <color theme="1"/>
      <name val="Arial Narrow"/>
      <family val="2"/>
    </font>
    <font>
      <sz val="8"/>
      <color theme="1"/>
      <name val="Arial Narrow"/>
      <family val="2"/>
    </font>
    <font>
      <b/>
      <strike/>
      <sz val="8"/>
      <color theme="1"/>
      <name val="Arial Narrow"/>
      <family val="2"/>
    </font>
    <font>
      <b/>
      <sz val="8"/>
      <color rgb="FFFF0000"/>
      <name val="Arial Narrow"/>
      <family val="2"/>
    </font>
    <font>
      <sz val="11"/>
      <color rgb="FF000000"/>
      <name val="SpeakOT-Regular"/>
    </font>
    <font>
      <b/>
      <sz val="8"/>
      <color rgb="FF000000"/>
      <name val="Arial Narrow"/>
      <family val="2"/>
    </font>
    <font>
      <b/>
      <strike/>
      <sz val="8"/>
      <color rgb="FF000000"/>
      <name val="Arial Narrow"/>
      <family val="2"/>
    </font>
    <font>
      <sz val="8"/>
      <color rgb="FF000000"/>
      <name val="Arial Narrow"/>
      <family val="2"/>
    </font>
    <font>
      <b/>
      <i/>
      <sz val="8"/>
      <color rgb="FF9BBB59"/>
      <name val="Arial Narrow"/>
      <family val="2"/>
    </font>
    <font>
      <sz val="8"/>
      <color rgb="FF0F243E"/>
      <name val="Arial Narrow"/>
      <family val="2"/>
    </font>
    <font>
      <sz val="11"/>
      <color theme="1"/>
      <name val="Century Gothic"/>
      <family val="2"/>
    </font>
    <font>
      <sz val="10"/>
      <color theme="1"/>
      <name val="Calibri"/>
      <family val="2"/>
      <scheme val="minor"/>
    </font>
    <font>
      <sz val="11"/>
      <color theme="1"/>
      <name val="SpeakOT-Regular"/>
    </font>
    <font>
      <b/>
      <sz val="12"/>
      <color rgb="FF0F243E"/>
      <name val="Calibri"/>
      <family val="2"/>
      <scheme val="minor"/>
    </font>
    <font>
      <sz val="9"/>
      <color rgb="FF244061"/>
      <name val="Calibri"/>
      <family val="2"/>
      <scheme val="minor"/>
    </font>
    <font>
      <sz val="8.25"/>
      <color theme="1"/>
      <name val="Times New Roman"/>
      <family val="1"/>
    </font>
    <font>
      <sz val="12"/>
      <color rgb="FF006FC9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Arial"/>
      <family val="2"/>
    </font>
    <font>
      <sz val="10"/>
      <color theme="1"/>
      <name val="Times New Roman"/>
      <family val="1"/>
    </font>
    <font>
      <sz val="11"/>
      <color theme="1"/>
      <name val="Calibri"/>
      <family val="2"/>
    </font>
    <font>
      <b/>
      <sz val="12"/>
      <color rgb="FFFFFFFF"/>
      <name val="Century Gothic"/>
      <family val="2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1F497D"/>
      <name val="Arial"/>
      <family val="2"/>
    </font>
    <font>
      <sz val="8.5"/>
      <color rgb="FF696C75"/>
      <name val="SpeakOT-Regular"/>
    </font>
    <font>
      <sz val="11"/>
      <color rgb="FF244061"/>
      <name val="Calibri"/>
      <family val="2"/>
      <scheme val="minor"/>
    </font>
    <font>
      <b/>
      <sz val="48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1F4E79"/>
      <name val="Gill Sans MT"/>
      <family val="2"/>
    </font>
    <font>
      <sz val="11"/>
      <color rgb="FF1F4E79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3.9"/>
      <color indexed="8"/>
      <name val="Arial"/>
      <family val="2"/>
    </font>
    <font>
      <sz val="10"/>
      <color indexed="8"/>
      <name val="MS Sans Serif"/>
      <family val="2"/>
    </font>
    <font>
      <b/>
      <sz val="18"/>
      <color theme="3"/>
      <name val="Cambria"/>
      <family val="2"/>
      <scheme val="major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1"/>
      <color theme="4"/>
      <name val="Arial Narrow"/>
      <family val="2"/>
    </font>
    <font>
      <b/>
      <sz val="14"/>
      <color rgb="FFFF0000"/>
      <name val="Arial"/>
      <family val="2"/>
    </font>
    <font>
      <b/>
      <sz val="9"/>
      <color rgb="FFFF0000"/>
      <name val="Arial Narrow"/>
      <family val="2"/>
    </font>
    <font>
      <b/>
      <sz val="8"/>
      <color rgb="FF00B050"/>
      <name val="Arial Narrow"/>
      <family val="2"/>
    </font>
    <font>
      <sz val="10"/>
      <color theme="1"/>
      <name val="Arial"/>
      <family val="2"/>
    </font>
    <font>
      <sz val="11"/>
      <color theme="1"/>
      <name val="Arial Narrow"/>
      <family val="2"/>
    </font>
    <font>
      <sz val="10"/>
      <color rgb="FFFF0000"/>
      <name val="Arial Narrow"/>
      <family val="2"/>
    </font>
    <font>
      <sz val="8"/>
      <color theme="1"/>
      <name val="Times New Roman"/>
      <family val="1"/>
    </font>
    <font>
      <sz val="8"/>
      <color rgb="FF000000"/>
      <name val="SpeakOT-Bold"/>
    </font>
    <font>
      <sz val="10"/>
      <color theme="1"/>
      <name val="Futura Bk BT"/>
      <family val="2"/>
    </font>
    <font>
      <b/>
      <sz val="10"/>
      <name val="Arial Narrow"/>
      <family val="2"/>
    </font>
    <font>
      <sz val="18"/>
      <color theme="3"/>
      <name val="Cambria"/>
      <family val="2"/>
      <scheme val="major"/>
    </font>
    <font>
      <b/>
      <sz val="10"/>
      <color theme="1"/>
      <name val="Verdana"/>
      <family val="2"/>
    </font>
    <font>
      <i/>
      <sz val="8"/>
      <name val="Arial Narrow"/>
      <family val="2"/>
    </font>
    <font>
      <i/>
      <sz val="8"/>
      <name val="Calibri"/>
      <family val="2"/>
      <scheme val="minor"/>
    </font>
    <font>
      <b/>
      <sz val="14"/>
      <color rgb="FFFF0000"/>
      <name val="Arial Narrow"/>
      <family val="2"/>
    </font>
    <font>
      <b/>
      <sz val="10"/>
      <color rgb="FFFF0000"/>
      <name val="Arial Narrow"/>
      <family val="2"/>
    </font>
    <font>
      <sz val="10"/>
      <color indexed="8"/>
      <name val="Arial"/>
      <family val="2"/>
    </font>
    <font>
      <sz val="10"/>
      <name val="Calibri"/>
      <family val="1"/>
      <scheme val="minor"/>
    </font>
    <font>
      <sz val="11"/>
      <color theme="1"/>
      <name val="Agency FB"/>
      <family val="2"/>
    </font>
    <font>
      <sz val="11"/>
      <color rgb="FF3F3F76"/>
      <name val="Agency FB"/>
      <family val="2"/>
    </font>
    <font>
      <b/>
      <sz val="11"/>
      <color rgb="FFFA7D00"/>
      <name val="Agency FB"/>
      <family val="2"/>
    </font>
    <font>
      <sz val="8"/>
      <color theme="1"/>
      <name val="Arial"/>
      <family val="2"/>
    </font>
  </fonts>
  <fills count="50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E7F9DD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8DB4E3"/>
        <bgColor rgb="FF000000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rgb="FF00206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rgb="FFC6C6C6"/>
      </right>
      <top/>
      <bottom style="medium">
        <color rgb="FFC6C6C6"/>
      </bottom>
      <diagonal/>
    </border>
    <border>
      <left/>
      <right style="medium">
        <color rgb="FFC6C6C6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398">
    <xf numFmtId="0" fontId="0" fillId="0" borderId="0"/>
    <xf numFmtId="0" fontId="6" fillId="2" borderId="0" applyNumberFormat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7" fillId="0" borderId="0" applyNumberFormat="0" applyFill="0" applyBorder="0" applyAlignment="0" applyProtection="0"/>
    <xf numFmtId="9" fontId="5" fillId="0" borderId="0" applyFont="0" applyFill="0" applyBorder="0" applyAlignment="0" applyProtection="0"/>
    <xf numFmtId="0" fontId="43" fillId="0" borderId="12" applyNumberFormat="0" applyFill="0" applyAlignment="0" applyProtection="0"/>
    <xf numFmtId="0" fontId="44" fillId="0" borderId="13" applyNumberFormat="0" applyFill="0" applyAlignment="0" applyProtection="0"/>
    <xf numFmtId="0" fontId="45" fillId="0" borderId="14" applyNumberFormat="0" applyFill="0" applyAlignment="0" applyProtection="0"/>
    <xf numFmtId="0" fontId="45" fillId="0" borderId="0" applyNumberFormat="0" applyFill="0" applyBorder="0" applyAlignment="0" applyProtection="0"/>
    <xf numFmtId="0" fontId="46" fillId="14" borderId="0" applyNumberFormat="0" applyBorder="0" applyAlignment="0" applyProtection="0"/>
    <xf numFmtId="0" fontId="48" fillId="16" borderId="15" applyNumberFormat="0" applyAlignment="0" applyProtection="0"/>
    <xf numFmtId="0" fontId="49" fillId="17" borderId="16" applyNumberFormat="0" applyAlignment="0" applyProtection="0"/>
    <xf numFmtId="0" fontId="50" fillId="17" borderId="15" applyNumberFormat="0" applyAlignment="0" applyProtection="0"/>
    <xf numFmtId="0" fontId="51" fillId="0" borderId="17" applyNumberFormat="0" applyFill="0" applyAlignment="0" applyProtection="0"/>
    <xf numFmtId="0" fontId="52" fillId="18" borderId="18" applyNumberFormat="0" applyAlignment="0" applyProtection="0"/>
    <xf numFmtId="0" fontId="9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8" fillId="0" borderId="20" applyNumberFormat="0" applyFill="0" applyAlignment="0" applyProtection="0"/>
    <xf numFmtId="0" fontId="54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4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4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4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4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4" fillId="40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5" fillId="0" borderId="0"/>
    <xf numFmtId="43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43" fontId="56" fillId="0" borderId="0" applyFont="0" applyFill="0" applyBorder="0" applyAlignment="0" applyProtection="0"/>
    <xf numFmtId="0" fontId="57" fillId="0" borderId="0"/>
    <xf numFmtId="0" fontId="58" fillId="0" borderId="0" applyNumberFormat="0" applyFill="0" applyBorder="0" applyAlignment="0" applyProtection="0"/>
    <xf numFmtId="0" fontId="47" fillId="15" borderId="0" applyNumberFormat="0" applyBorder="0" applyAlignment="0" applyProtection="0"/>
    <xf numFmtId="0" fontId="54" fillId="23" borderId="0" applyNumberFormat="0" applyBorder="0" applyAlignment="0" applyProtection="0"/>
    <xf numFmtId="0" fontId="54" fillId="27" borderId="0" applyNumberFormat="0" applyBorder="0" applyAlignment="0" applyProtection="0"/>
    <xf numFmtId="0" fontId="54" fillId="31" borderId="0" applyNumberFormat="0" applyBorder="0" applyAlignment="0" applyProtection="0"/>
    <xf numFmtId="0" fontId="54" fillId="35" borderId="0" applyNumberFormat="0" applyBorder="0" applyAlignment="0" applyProtection="0"/>
    <xf numFmtId="0" fontId="54" fillId="39" borderId="0" applyNumberFormat="0" applyBorder="0" applyAlignment="0" applyProtection="0"/>
    <xf numFmtId="0" fontId="54" fillId="43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9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60" fillId="0" borderId="0" applyFont="0" applyFill="0" applyBorder="0" applyAlignment="0" applyProtection="0"/>
    <xf numFmtId="0" fontId="55" fillId="0" borderId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5" fillId="0" borderId="0"/>
    <xf numFmtId="43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0" fontId="58" fillId="0" borderId="0" applyNumberFormat="0" applyFill="0" applyBorder="0" applyAlignment="0" applyProtection="0"/>
    <xf numFmtId="0" fontId="47" fillId="15" borderId="0" applyNumberFormat="0" applyBorder="0" applyAlignment="0" applyProtection="0"/>
    <xf numFmtId="0" fontId="54" fillId="23" borderId="0" applyNumberFormat="0" applyBorder="0" applyAlignment="0" applyProtection="0"/>
    <xf numFmtId="0" fontId="54" fillId="27" borderId="0" applyNumberFormat="0" applyBorder="0" applyAlignment="0" applyProtection="0"/>
    <xf numFmtId="0" fontId="54" fillId="31" borderId="0" applyNumberFormat="0" applyBorder="0" applyAlignment="0" applyProtection="0"/>
    <xf numFmtId="0" fontId="54" fillId="35" borderId="0" applyNumberFormat="0" applyBorder="0" applyAlignment="0" applyProtection="0"/>
    <xf numFmtId="0" fontId="54" fillId="39" borderId="0" applyNumberFormat="0" applyBorder="0" applyAlignment="0" applyProtection="0"/>
    <xf numFmtId="0" fontId="54" fillId="43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5" fillId="0" borderId="0"/>
    <xf numFmtId="43" fontId="55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0" fillId="0" borderId="0" applyFont="0" applyFill="0" applyBorder="0" applyAlignment="0" applyProtection="0"/>
    <xf numFmtId="0" fontId="5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5" fillId="0" borderId="0"/>
    <xf numFmtId="43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5" fillId="0" borderId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72" fillId="0" borderId="0"/>
    <xf numFmtId="0" fontId="74" fillId="0" borderId="0" applyNumberFormat="0" applyFill="0" applyBorder="0" applyAlignment="0" applyProtection="0"/>
    <xf numFmtId="0" fontId="47" fillId="15" borderId="0" applyNumberFormat="0" applyBorder="0" applyAlignment="0" applyProtection="0"/>
    <xf numFmtId="0" fontId="5" fillId="19" borderId="19" applyNumberFormat="0" applyFont="0" applyAlignment="0" applyProtection="0"/>
    <xf numFmtId="0" fontId="54" fillId="23" borderId="0" applyNumberFormat="0" applyBorder="0" applyAlignment="0" applyProtection="0"/>
    <xf numFmtId="0" fontId="54" fillId="27" borderId="0" applyNumberFormat="0" applyBorder="0" applyAlignment="0" applyProtection="0"/>
    <xf numFmtId="0" fontId="54" fillId="31" borderId="0" applyNumberFormat="0" applyBorder="0" applyAlignment="0" applyProtection="0"/>
    <xf numFmtId="0" fontId="54" fillId="35" borderId="0" applyNumberFormat="0" applyBorder="0" applyAlignment="0" applyProtection="0"/>
    <xf numFmtId="0" fontId="54" fillId="39" borderId="0" applyNumberFormat="0" applyBorder="0" applyAlignment="0" applyProtection="0"/>
    <xf numFmtId="0" fontId="54" fillId="43" borderId="0" applyNumberFormat="0" applyBorder="0" applyAlignment="0" applyProtection="0"/>
    <xf numFmtId="43" fontId="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168" fontId="55" fillId="0" borderId="0" applyFont="0" applyFill="0" applyBorder="0" applyAlignment="0" applyProtection="0"/>
    <xf numFmtId="168" fontId="55" fillId="0" borderId="0" applyFont="0" applyFill="0" applyBorder="0" applyAlignment="0" applyProtection="0"/>
    <xf numFmtId="0" fontId="57" fillId="0" borderId="0"/>
    <xf numFmtId="0" fontId="57" fillId="0" borderId="0"/>
    <xf numFmtId="0" fontId="55" fillId="0" borderId="0"/>
    <xf numFmtId="0" fontId="57" fillId="0" borderId="0"/>
    <xf numFmtId="0" fontId="57" fillId="0" borderId="0"/>
    <xf numFmtId="0" fontId="57" fillId="0" borderId="0"/>
    <xf numFmtId="0" fontId="80" fillId="0" borderId="0">
      <alignment vertical="top"/>
    </xf>
    <xf numFmtId="0" fontId="80" fillId="0" borderId="0">
      <alignment vertical="top"/>
    </xf>
    <xf numFmtId="0" fontId="55" fillId="0" borderId="0">
      <alignment wrapText="1"/>
    </xf>
    <xf numFmtId="0" fontId="57" fillId="0" borderId="0"/>
    <xf numFmtId="0" fontId="57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81" fillId="0" borderId="0"/>
    <xf numFmtId="164" fontId="55" fillId="0" borderId="0" applyFont="0" applyFill="0" applyBorder="0" applyAlignment="0" applyProtection="0"/>
    <xf numFmtId="0" fontId="82" fillId="48" borderId="0" applyNumberFormat="0" applyBorder="0" applyAlignment="0" applyProtection="0"/>
    <xf numFmtId="0" fontId="83" fillId="16" borderId="15" applyNumberFormat="0" applyAlignment="0" applyProtection="0"/>
    <xf numFmtId="0" fontId="84" fillId="17" borderId="15" applyNumberFormat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0" fillId="0" borderId="0"/>
    <xf numFmtId="0" fontId="5" fillId="0" borderId="0"/>
    <xf numFmtId="0" fontId="55" fillId="0" borderId="0" applyNumberFormat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425">
    <xf numFmtId="0" fontId="0" fillId="0" borderId="0" xfId="0"/>
    <xf numFmtId="166" fontId="5" fillId="0" borderId="0" xfId="6" applyNumberFormat="1" applyFont="1"/>
    <xf numFmtId="0" fontId="9" fillId="3" borderId="0" xfId="0" applyFont="1" applyFill="1"/>
    <xf numFmtId="0" fontId="10" fillId="0" borderId="0" xfId="0" applyFont="1" applyBorder="1" applyAlignment="1">
      <alignment horizontal="center"/>
    </xf>
    <xf numFmtId="0" fontId="10" fillId="0" borderId="0" xfId="0" applyFont="1" applyBorder="1"/>
    <xf numFmtId="0" fontId="10" fillId="0" borderId="0" xfId="0" applyFont="1" applyBorder="1" applyAlignment="1">
      <alignment wrapText="1"/>
    </xf>
    <xf numFmtId="0" fontId="10" fillId="0" borderId="0" xfId="0" applyFont="1" applyBorder="1" applyAlignment="1">
      <alignment vertical="top" wrapText="1"/>
    </xf>
    <xf numFmtId="3" fontId="10" fillId="0" borderId="0" xfId="0" applyNumberFormat="1" applyFont="1" applyBorder="1" applyAlignment="1">
      <alignment wrapText="1"/>
    </xf>
    <xf numFmtId="165" fontId="5" fillId="0" borderId="0" xfId="2" applyFont="1"/>
    <xf numFmtId="0" fontId="0" fillId="0" borderId="0" xfId="0" applyBorder="1"/>
    <xf numFmtId="165" fontId="5" fillId="0" borderId="0" xfId="2" applyFont="1" applyBorder="1"/>
    <xf numFmtId="166" fontId="5" fillId="0" borderId="0" xfId="6" applyNumberFormat="1" applyFont="1" applyBorder="1"/>
    <xf numFmtId="165" fontId="13" fillId="6" borderId="0" xfId="2" applyFont="1" applyFill="1" applyBorder="1" applyAlignment="1">
      <alignment horizontal="right" vertical="top" wrapText="1"/>
    </xf>
    <xf numFmtId="0" fontId="2" fillId="6" borderId="1" xfId="0" applyFont="1" applyFill="1" applyBorder="1"/>
    <xf numFmtId="165" fontId="2" fillId="6" borderId="1" xfId="2" applyNumberFormat="1" applyFont="1" applyFill="1" applyBorder="1" applyAlignment="1">
      <alignment horizontal="right" vertical="center" wrapText="1"/>
    </xf>
    <xf numFmtId="165" fontId="2" fillId="9" borderId="1" xfId="2" applyNumberFormat="1" applyFont="1" applyFill="1" applyBorder="1" applyAlignment="1">
      <alignment horizontal="right" vertical="center" wrapText="1"/>
    </xf>
    <xf numFmtId="4" fontId="17" fillId="9" borderId="1" xfId="2" applyNumberFormat="1" applyFont="1" applyFill="1" applyBorder="1" applyAlignment="1">
      <alignment horizontal="right" vertical="center" wrapText="1"/>
    </xf>
    <xf numFmtId="0" fontId="0" fillId="0" borderId="0" xfId="0" applyAlignment="1">
      <alignment vertical="center"/>
    </xf>
    <xf numFmtId="0" fontId="2" fillId="8" borderId="1" xfId="0" applyFont="1" applyFill="1" applyBorder="1" applyAlignment="1">
      <alignment horizontal="center" vertical="center"/>
    </xf>
    <xf numFmtId="0" fontId="2" fillId="8" borderId="3" xfId="0" applyFont="1" applyFill="1" applyBorder="1" applyAlignment="1">
      <alignment horizontal="center" vertical="center"/>
    </xf>
    <xf numFmtId="0" fontId="17" fillId="9" borderId="1" xfId="0" applyFont="1" applyFill="1" applyBorder="1" applyAlignment="1">
      <alignment horizontal="center" vertical="center"/>
    </xf>
    <xf numFmtId="0" fontId="17" fillId="9" borderId="1" xfId="0" applyFont="1" applyFill="1" applyBorder="1" applyAlignment="1">
      <alignment horizontal="center" vertical="center" wrapText="1"/>
    </xf>
    <xf numFmtId="0" fontId="4" fillId="10" borderId="1" xfId="0" applyFont="1" applyFill="1" applyBorder="1" applyAlignment="1">
      <alignment horizontal="center" vertical="center" wrapText="1"/>
    </xf>
    <xf numFmtId="0" fontId="4" fillId="11" borderId="1" xfId="0" applyFont="1" applyFill="1" applyBorder="1" applyAlignment="1">
      <alignment horizontal="center" vertical="center" wrapText="1"/>
    </xf>
    <xf numFmtId="0" fontId="4" fillId="12" borderId="1" xfId="0" applyFont="1" applyFill="1" applyBorder="1" applyAlignment="1">
      <alignment horizontal="center" vertical="center" wrapText="1"/>
    </xf>
    <xf numFmtId="0" fontId="18" fillId="9" borderId="1" xfId="0" applyFont="1" applyFill="1" applyBorder="1" applyAlignment="1">
      <alignment horizontal="center" vertical="center" wrapText="1"/>
    </xf>
    <xf numFmtId="10" fontId="1" fillId="10" borderId="1" xfId="6" applyNumberFormat="1" applyFont="1" applyFill="1" applyBorder="1" applyAlignment="1">
      <alignment horizontal="center" vertical="center" wrapText="1"/>
    </xf>
    <xf numFmtId="10" fontId="1" fillId="11" borderId="1" xfId="6" applyNumberFormat="1" applyFont="1" applyFill="1" applyBorder="1" applyAlignment="1">
      <alignment horizontal="center" vertical="center" wrapText="1"/>
    </xf>
    <xf numFmtId="10" fontId="1" fillId="12" borderId="1" xfId="6" applyNumberFormat="1" applyFont="1" applyFill="1" applyBorder="1" applyAlignment="1">
      <alignment horizontal="center" vertical="center" wrapText="1"/>
    </xf>
    <xf numFmtId="10" fontId="2" fillId="8" borderId="1" xfId="6" applyNumberFormat="1" applyFont="1" applyFill="1" applyBorder="1" applyAlignment="1">
      <alignment vertical="center"/>
    </xf>
    <xf numFmtId="10" fontId="5" fillId="0" borderId="0" xfId="6" applyNumberFormat="1" applyFont="1" applyAlignment="1">
      <alignment vertical="center"/>
    </xf>
    <xf numFmtId="4" fontId="19" fillId="9" borderId="1" xfId="0" applyNumberFormat="1" applyFont="1" applyFill="1" applyBorder="1" applyAlignment="1">
      <alignment vertical="center"/>
    </xf>
    <xf numFmtId="10" fontId="13" fillId="0" borderId="0" xfId="6" applyNumberFormat="1" applyFont="1" applyAlignment="1">
      <alignment vertical="center"/>
    </xf>
    <xf numFmtId="9" fontId="5" fillId="0" borderId="0" xfId="6" applyFont="1" applyAlignment="1">
      <alignment vertical="center"/>
    </xf>
    <xf numFmtId="165" fontId="19" fillId="9" borderId="1" xfId="2" applyFont="1" applyFill="1" applyBorder="1" applyAlignment="1">
      <alignment horizontal="right" vertical="center"/>
    </xf>
    <xf numFmtId="0" fontId="19" fillId="9" borderId="1" xfId="0" applyFont="1" applyFill="1" applyBorder="1" applyAlignment="1">
      <alignment vertical="center"/>
    </xf>
    <xf numFmtId="4" fontId="19" fillId="9" borderId="1" xfId="0" applyNumberFormat="1" applyFont="1" applyFill="1" applyBorder="1" applyAlignment="1">
      <alignment vertical="center" wrapText="1"/>
    </xf>
    <xf numFmtId="2" fontId="19" fillId="9" borderId="1" xfId="0" applyNumberFormat="1" applyFont="1" applyFill="1" applyBorder="1" applyAlignment="1">
      <alignment vertical="center" wrapText="1"/>
    </xf>
    <xf numFmtId="4" fontId="19" fillId="9" borderId="1" xfId="2" applyNumberFormat="1" applyFont="1" applyFill="1" applyBorder="1" applyAlignment="1">
      <alignment horizontal="right" vertical="center"/>
    </xf>
    <xf numFmtId="165" fontId="20" fillId="9" borderId="1" xfId="1" applyNumberFormat="1" applyFont="1" applyFill="1" applyBorder="1" applyAlignment="1">
      <alignment horizontal="right" vertical="center"/>
    </xf>
    <xf numFmtId="4" fontId="20" fillId="9" borderId="1" xfId="1" applyNumberFormat="1" applyFont="1" applyFill="1" applyBorder="1" applyAlignment="1">
      <alignment horizontal="right" vertical="center"/>
    </xf>
    <xf numFmtId="165" fontId="19" fillId="9" borderId="1" xfId="2" applyFont="1" applyFill="1" applyBorder="1" applyAlignment="1">
      <alignment vertical="center"/>
    </xf>
    <xf numFmtId="165" fontId="19" fillId="9" borderId="1" xfId="2" applyFont="1" applyFill="1" applyBorder="1" applyAlignment="1">
      <alignment vertical="center" wrapText="1"/>
    </xf>
    <xf numFmtId="165" fontId="17" fillId="9" borderId="1" xfId="2" applyFont="1" applyFill="1" applyBorder="1" applyAlignment="1">
      <alignment horizontal="right" vertical="center" wrapText="1"/>
    </xf>
    <xf numFmtId="4" fontId="17" fillId="9" borderId="1" xfId="2" applyNumberFormat="1" applyFont="1" applyFill="1" applyBorder="1" applyAlignment="1">
      <alignment vertical="center" wrapText="1"/>
    </xf>
    <xf numFmtId="4" fontId="19" fillId="9" borderId="1" xfId="0" applyNumberFormat="1" applyFont="1" applyFill="1" applyBorder="1" applyAlignment="1">
      <alignment horizontal="right" vertical="center"/>
    </xf>
    <xf numFmtId="4" fontId="17" fillId="9" borderId="1" xfId="0" applyNumberFormat="1" applyFont="1" applyFill="1" applyBorder="1" applyAlignment="1">
      <alignment horizontal="right" vertical="center"/>
    </xf>
    <xf numFmtId="4" fontId="17" fillId="9" borderId="1" xfId="2" applyNumberFormat="1" applyFont="1" applyFill="1" applyBorder="1" applyAlignment="1">
      <alignment horizontal="right" vertical="center"/>
    </xf>
    <xf numFmtId="43" fontId="1" fillId="9" borderId="1" xfId="2" applyNumberFormat="1" applyFont="1" applyFill="1" applyBorder="1" applyAlignment="1">
      <alignment vertical="center"/>
    </xf>
    <xf numFmtId="3" fontId="19" fillId="9" borderId="1" xfId="0" applyNumberFormat="1" applyFont="1" applyFill="1" applyBorder="1" applyAlignment="1">
      <alignment vertical="center"/>
    </xf>
    <xf numFmtId="4" fontId="19" fillId="9" borderId="1" xfId="2" applyNumberFormat="1" applyFont="1" applyFill="1" applyBorder="1" applyAlignment="1">
      <alignment horizontal="right" vertical="center" wrapText="1"/>
    </xf>
    <xf numFmtId="0" fontId="1" fillId="9" borderId="1" xfId="0" applyFont="1" applyFill="1" applyBorder="1" applyAlignment="1">
      <alignment vertical="center"/>
    </xf>
    <xf numFmtId="43" fontId="19" fillId="9" borderId="1" xfId="2" applyNumberFormat="1" applyFont="1" applyFill="1" applyBorder="1" applyAlignment="1">
      <alignment vertical="center"/>
    </xf>
    <xf numFmtId="4" fontId="1" fillId="9" borderId="1" xfId="0" applyNumberFormat="1" applyFont="1" applyFill="1" applyBorder="1" applyAlignment="1">
      <alignment vertical="center"/>
    </xf>
    <xf numFmtId="4" fontId="21" fillId="9" borderId="1" xfId="0" applyNumberFormat="1" applyFont="1" applyFill="1" applyBorder="1" applyAlignment="1">
      <alignment vertical="center"/>
    </xf>
    <xf numFmtId="0" fontId="21" fillId="9" borderId="1" xfId="0" applyFont="1" applyFill="1" applyBorder="1" applyAlignment="1">
      <alignment vertical="center"/>
    </xf>
    <xf numFmtId="165" fontId="19" fillId="9" borderId="1" xfId="2" applyFont="1" applyFill="1" applyBorder="1" applyAlignment="1">
      <alignment horizontal="right" vertical="center" wrapText="1"/>
    </xf>
    <xf numFmtId="4" fontId="2" fillId="9" borderId="1" xfId="0" applyNumberFormat="1" applyFont="1" applyFill="1" applyBorder="1" applyAlignment="1">
      <alignment vertical="center"/>
    </xf>
    <xf numFmtId="0" fontId="2" fillId="9" borderId="1" xfId="0" applyFont="1" applyFill="1" applyBorder="1" applyAlignment="1">
      <alignment vertical="center"/>
    </xf>
    <xf numFmtId="165" fontId="17" fillId="9" borderId="1" xfId="2" applyFont="1" applyFill="1" applyBorder="1" applyAlignment="1">
      <alignment horizontal="right" vertical="center"/>
    </xf>
    <xf numFmtId="165" fontId="17" fillId="0" borderId="1" xfId="2" applyFont="1" applyBorder="1" applyAlignment="1">
      <alignment horizontal="right" vertical="center" wrapText="1"/>
    </xf>
    <xf numFmtId="4" fontId="17" fillId="0" borderId="1" xfId="2" applyNumberFormat="1" applyFont="1" applyBorder="1" applyAlignment="1">
      <alignment horizontal="right" vertical="center" wrapText="1"/>
    </xf>
    <xf numFmtId="0" fontId="17" fillId="13" borderId="1" xfId="0" applyFont="1" applyFill="1" applyBorder="1" applyAlignment="1">
      <alignment horizontal="center" vertical="center"/>
    </xf>
    <xf numFmtId="0" fontId="17" fillId="13" borderId="1" xfId="0" applyFont="1" applyFill="1" applyBorder="1" applyAlignment="1">
      <alignment horizontal="center" vertical="center" wrapText="1"/>
    </xf>
    <xf numFmtId="165" fontId="3" fillId="9" borderId="1" xfId="2" applyFont="1" applyFill="1" applyBorder="1" applyAlignment="1">
      <alignment horizontal="right" vertical="center" wrapText="1"/>
    </xf>
    <xf numFmtId="4" fontId="2" fillId="9" borderId="1" xfId="2" applyNumberFormat="1" applyFont="1" applyFill="1" applyBorder="1" applyAlignment="1">
      <alignment horizontal="right" vertical="center" wrapText="1"/>
    </xf>
    <xf numFmtId="0" fontId="15" fillId="4" borderId="5" xfId="0" applyFont="1" applyFill="1" applyBorder="1" applyAlignment="1">
      <alignment horizontal="right" vertical="center" wrapText="1"/>
    </xf>
    <xf numFmtId="165" fontId="15" fillId="9" borderId="2" xfId="2" applyFont="1" applyFill="1" applyBorder="1" applyAlignment="1">
      <alignment horizontal="right" vertical="center" wrapText="1"/>
    </xf>
    <xf numFmtId="4" fontId="17" fillId="9" borderId="2" xfId="0" applyNumberFormat="1" applyFont="1" applyFill="1" applyBorder="1" applyAlignment="1">
      <alignment horizontal="right" vertical="center"/>
    </xf>
    <xf numFmtId="0" fontId="0" fillId="0" borderId="0" xfId="0" applyFont="1"/>
    <xf numFmtId="0" fontId="14" fillId="6" borderId="1" xfId="0" applyFont="1" applyFill="1" applyBorder="1" applyAlignment="1">
      <alignment horizontal="center" vertical="top" wrapText="1"/>
    </xf>
    <xf numFmtId="4" fontId="1" fillId="6" borderId="1" xfId="0" applyNumberFormat="1" applyFont="1" applyFill="1" applyBorder="1"/>
    <xf numFmtId="165" fontId="1" fillId="6" borderId="1" xfId="2" applyFont="1" applyFill="1" applyBorder="1" applyAlignment="1">
      <alignment horizontal="right"/>
    </xf>
    <xf numFmtId="0" fontId="1" fillId="6" borderId="1" xfId="0" applyFont="1" applyFill="1" applyBorder="1"/>
    <xf numFmtId="4" fontId="1" fillId="6" borderId="1" xfId="2" applyNumberFormat="1" applyFont="1" applyFill="1" applyBorder="1" applyAlignment="1">
      <alignment horizontal="right"/>
    </xf>
    <xf numFmtId="165" fontId="2" fillId="6" borderId="1" xfId="2" applyFont="1" applyFill="1" applyBorder="1" applyAlignment="1">
      <alignment horizontal="right" vertical="top" wrapText="1"/>
    </xf>
    <xf numFmtId="4" fontId="2" fillId="6" borderId="1" xfId="2" applyNumberFormat="1" applyFont="1" applyFill="1" applyBorder="1" applyAlignment="1">
      <alignment vertical="top" wrapText="1"/>
    </xf>
    <xf numFmtId="4" fontId="2" fillId="6" borderId="1" xfId="2" applyNumberFormat="1" applyFont="1" applyFill="1" applyBorder="1" applyAlignment="1">
      <alignment horizontal="right" vertical="top" wrapText="1"/>
    </xf>
    <xf numFmtId="4" fontId="1" fillId="6" borderId="1" xfId="0" applyNumberFormat="1" applyFont="1" applyFill="1" applyBorder="1" applyAlignment="1">
      <alignment horizontal="right"/>
    </xf>
    <xf numFmtId="4" fontId="2" fillId="6" borderId="1" xfId="2" applyNumberFormat="1" applyFont="1" applyFill="1" applyBorder="1" applyAlignment="1">
      <alignment horizontal="right"/>
    </xf>
    <xf numFmtId="165" fontId="1" fillId="6" borderId="1" xfId="2" applyFont="1" applyFill="1" applyBorder="1"/>
    <xf numFmtId="2" fontId="1" fillId="6" borderId="1" xfId="0" applyNumberFormat="1" applyFont="1" applyFill="1" applyBorder="1"/>
    <xf numFmtId="4" fontId="1" fillId="6" borderId="1" xfId="2" applyNumberFormat="1" applyFont="1" applyFill="1" applyBorder="1" applyAlignment="1">
      <alignment horizontal="right" vertical="top" wrapText="1"/>
    </xf>
    <xf numFmtId="165" fontId="1" fillId="6" borderId="1" xfId="2" applyFont="1" applyFill="1" applyBorder="1" applyAlignment="1">
      <alignment horizontal="right" vertical="top" wrapText="1"/>
    </xf>
    <xf numFmtId="165" fontId="2" fillId="6" borderId="1" xfId="2" applyFont="1" applyFill="1" applyBorder="1" applyAlignment="1">
      <alignment horizontal="right"/>
    </xf>
    <xf numFmtId="165" fontId="3" fillId="6" borderId="1" xfId="2" applyFont="1" applyFill="1" applyBorder="1" applyAlignment="1">
      <alignment horizontal="right" vertical="top" wrapText="1"/>
    </xf>
    <xf numFmtId="10" fontId="13" fillId="8" borderId="1" xfId="6" applyNumberFormat="1" applyFont="1" applyFill="1" applyBorder="1" applyAlignment="1">
      <alignment horizontal="center" vertical="top" wrapText="1"/>
    </xf>
    <xf numFmtId="10" fontId="2" fillId="8" borderId="3" xfId="6" applyNumberFormat="1" applyFont="1" applyFill="1" applyBorder="1" applyAlignment="1">
      <alignment vertical="center"/>
    </xf>
    <xf numFmtId="165" fontId="3" fillId="9" borderId="7" xfId="2" applyFont="1" applyFill="1" applyBorder="1" applyAlignment="1">
      <alignment horizontal="right" vertical="center" wrapText="1"/>
    </xf>
    <xf numFmtId="4" fontId="2" fillId="9" borderId="7" xfId="2" applyNumberFormat="1" applyFont="1" applyFill="1" applyBorder="1" applyAlignment="1">
      <alignment horizontal="right" vertical="center" wrapText="1"/>
    </xf>
    <xf numFmtId="0" fontId="2" fillId="5" borderId="1" xfId="0" applyFont="1" applyFill="1" applyBorder="1" applyAlignment="1">
      <alignment horizontal="center" vertical="top"/>
    </xf>
    <xf numFmtId="0" fontId="2" fillId="5" borderId="1" xfId="0" applyFont="1" applyFill="1" applyBorder="1" applyAlignment="1">
      <alignment horizontal="center" vertical="top" wrapText="1"/>
    </xf>
    <xf numFmtId="165" fontId="1" fillId="6" borderId="0" xfId="2" applyFont="1" applyFill="1" applyBorder="1" applyAlignment="1">
      <alignment horizontal="right"/>
    </xf>
    <xf numFmtId="10" fontId="1" fillId="6" borderId="0" xfId="6" applyNumberFormat="1" applyFont="1" applyFill="1" applyBorder="1" applyAlignment="1">
      <alignment horizontal="center"/>
    </xf>
    <xf numFmtId="4" fontId="1" fillId="6" borderId="0" xfId="2" applyNumberFormat="1" applyFont="1" applyFill="1" applyBorder="1" applyAlignment="1">
      <alignment horizontal="right"/>
    </xf>
    <xf numFmtId="0" fontId="8" fillId="0" borderId="0" xfId="0" applyFont="1" applyAlignment="1">
      <alignment horizontal="right"/>
    </xf>
    <xf numFmtId="165" fontId="8" fillId="0" borderId="0" xfId="0" quotePrefix="1" applyNumberFormat="1" applyFont="1" applyAlignment="1">
      <alignment horizontal="center"/>
    </xf>
    <xf numFmtId="165" fontId="8" fillId="0" borderId="0" xfId="0" applyNumberFormat="1" applyFont="1"/>
    <xf numFmtId="165" fontId="8" fillId="0" borderId="0" xfId="2" applyFont="1"/>
    <xf numFmtId="0" fontId="0" fillId="0" borderId="0" xfId="0"/>
    <xf numFmtId="10" fontId="1" fillId="6" borderId="1" xfId="6" applyNumberFormat="1" applyFont="1" applyFill="1" applyBorder="1" applyAlignment="1">
      <alignment horizontal="center" vertical="center" wrapText="1"/>
    </xf>
    <xf numFmtId="0" fontId="0" fillId="0" borderId="0" xfId="0"/>
    <xf numFmtId="2" fontId="1" fillId="6" borderId="0" xfId="0" applyNumberFormat="1" applyFont="1" applyFill="1" applyBorder="1"/>
    <xf numFmtId="0" fontId="8" fillId="0" borderId="1" xfId="0" applyFont="1" applyBorder="1"/>
    <xf numFmtId="16" fontId="8" fillId="6" borderId="1" xfId="0" applyNumberFormat="1" applyFont="1" applyFill="1" applyBorder="1"/>
    <xf numFmtId="0" fontId="0" fillId="0" borderId="1" xfId="0" applyFont="1" applyBorder="1"/>
    <xf numFmtId="4" fontId="0" fillId="6" borderId="1" xfId="0" applyNumberFormat="1" applyFont="1" applyFill="1" applyBorder="1"/>
    <xf numFmtId="165" fontId="34" fillId="6" borderId="1" xfId="2" applyFont="1" applyFill="1" applyBorder="1" applyAlignment="1">
      <alignment horizontal="right" vertical="top" wrapText="1"/>
    </xf>
    <xf numFmtId="4" fontId="32" fillId="6" borderId="1" xfId="0" applyNumberFormat="1" applyFont="1" applyFill="1" applyBorder="1" applyAlignment="1">
      <alignment horizontal="right"/>
    </xf>
    <xf numFmtId="0" fontId="35" fillId="3" borderId="1" xfId="0" applyFont="1" applyFill="1" applyBorder="1"/>
    <xf numFmtId="165" fontId="35" fillId="3" borderId="1" xfId="0" applyNumberFormat="1" applyFont="1" applyFill="1" applyBorder="1"/>
    <xf numFmtId="0" fontId="1" fillId="6" borderId="0" xfId="0" applyFont="1" applyFill="1" applyBorder="1" applyAlignment="1">
      <alignment wrapText="1"/>
    </xf>
    <xf numFmtId="10" fontId="13" fillId="6" borderId="0" xfId="6" applyNumberFormat="1" applyFont="1" applyFill="1" applyBorder="1" applyAlignment="1">
      <alignment horizontal="right" vertical="top" wrapText="1"/>
    </xf>
    <xf numFmtId="10" fontId="0" fillId="0" borderId="0" xfId="6" applyNumberFormat="1" applyFont="1"/>
    <xf numFmtId="4" fontId="1" fillId="6" borderId="1" xfId="2" applyNumberFormat="1" applyFont="1" applyFill="1" applyBorder="1" applyAlignment="1">
      <alignment horizontal="right" wrapText="1"/>
    </xf>
    <xf numFmtId="165" fontId="0" fillId="0" borderId="0" xfId="2" applyFont="1"/>
    <xf numFmtId="3" fontId="22" fillId="0" borderId="0" xfId="0" applyNumberFormat="1" applyFont="1"/>
    <xf numFmtId="0" fontId="0" fillId="0" borderId="0" xfId="0"/>
    <xf numFmtId="0" fontId="0" fillId="0" borderId="0" xfId="0" applyAlignment="1">
      <alignment wrapText="1"/>
    </xf>
    <xf numFmtId="0" fontId="8" fillId="0" borderId="0" xfId="0" applyFont="1" applyBorder="1" applyAlignment="1">
      <alignment horizontal="center"/>
    </xf>
    <xf numFmtId="16" fontId="8" fillId="6" borderId="0" xfId="0" applyNumberFormat="1" applyFont="1" applyFill="1" applyBorder="1" applyAlignment="1">
      <alignment horizontal="center"/>
    </xf>
    <xf numFmtId="165" fontId="0" fillId="0" borderId="0" xfId="2" applyFont="1" applyBorder="1"/>
    <xf numFmtId="0" fontId="23" fillId="0" borderId="0" xfId="0" applyFont="1" applyAlignment="1"/>
    <xf numFmtId="0" fontId="61" fillId="0" borderId="0" xfId="0" applyFont="1" applyBorder="1"/>
    <xf numFmtId="0" fontId="61" fillId="0" borderId="0" xfId="0" applyFont="1" applyAlignment="1">
      <alignment horizontal="right"/>
    </xf>
    <xf numFmtId="4" fontId="62" fillId="0" borderId="0" xfId="0" applyNumberFormat="1" applyFont="1"/>
    <xf numFmtId="0" fontId="34" fillId="0" borderId="0" xfId="0" applyFont="1"/>
    <xf numFmtId="0" fontId="64" fillId="0" borderId="0" xfId="0" applyFont="1"/>
    <xf numFmtId="0" fontId="0" fillId="0" borderId="0" xfId="0"/>
    <xf numFmtId="0" fontId="9" fillId="6" borderId="0" xfId="0" applyFont="1" applyFill="1"/>
    <xf numFmtId="0" fontId="0" fillId="0" borderId="0" xfId="0"/>
    <xf numFmtId="0" fontId="10" fillId="0" borderId="0" xfId="0" applyFont="1" applyFill="1" applyBorder="1"/>
    <xf numFmtId="0" fontId="10" fillId="0" borderId="0" xfId="0" applyFont="1" applyFill="1" applyBorder="1" applyAlignment="1">
      <alignment horizontal="left"/>
    </xf>
    <xf numFmtId="0" fontId="2" fillId="6" borderId="1" xfId="0" applyFont="1" applyFill="1" applyBorder="1" applyAlignment="1">
      <alignment wrapText="1"/>
    </xf>
    <xf numFmtId="0" fontId="0" fillId="0" borderId="0" xfId="0"/>
    <xf numFmtId="10" fontId="1" fillId="8" borderId="1" xfId="6" applyNumberFormat="1" applyFont="1" applyFill="1" applyBorder="1" applyAlignment="1">
      <alignment horizontal="center" vertical="top" wrapText="1"/>
    </xf>
    <xf numFmtId="39" fontId="10" fillId="6" borderId="0" xfId="2" applyNumberFormat="1" applyFont="1" applyFill="1" applyBorder="1" applyAlignment="1">
      <alignment horizontal="center" vertical="top" wrapText="1"/>
    </xf>
    <xf numFmtId="165" fontId="10" fillId="6" borderId="0" xfId="2" applyFont="1" applyFill="1" applyBorder="1"/>
    <xf numFmtId="0" fontId="10" fillId="6" borderId="0" xfId="0" applyFont="1" applyFill="1" applyBorder="1"/>
    <xf numFmtId="39" fontId="10" fillId="6" borderId="0" xfId="0" applyNumberFormat="1" applyFont="1" applyFill="1" applyBorder="1"/>
    <xf numFmtId="0" fontId="30" fillId="6" borderId="0" xfId="0" applyFont="1" applyFill="1" applyBorder="1" applyAlignment="1">
      <alignment vertical="center"/>
    </xf>
    <xf numFmtId="0" fontId="16" fillId="6" borderId="0" xfId="0" applyFont="1" applyFill="1" applyBorder="1" applyAlignment="1">
      <alignment horizontal="center" vertical="center" wrapText="1"/>
    </xf>
    <xf numFmtId="0" fontId="30" fillId="6" borderId="0" xfId="0" applyFont="1" applyFill="1" applyBorder="1" applyAlignment="1">
      <alignment horizontal="center" vertical="center" wrapText="1"/>
    </xf>
    <xf numFmtId="4" fontId="30" fillId="6" borderId="0" xfId="0" applyNumberFormat="1" applyFont="1" applyFill="1" applyBorder="1"/>
    <xf numFmtId="0" fontId="10" fillId="6" borderId="0" xfId="0" applyFont="1" applyFill="1" applyBorder="1" applyAlignment="1">
      <alignment horizontal="left"/>
    </xf>
    <xf numFmtId="165" fontId="8" fillId="6" borderId="0" xfId="2" applyFont="1" applyFill="1" applyBorder="1" applyAlignment="1"/>
    <xf numFmtId="0" fontId="16" fillId="6" borderId="0" xfId="0" applyFont="1" applyFill="1" applyBorder="1" applyAlignment="1">
      <alignment vertical="top" wrapText="1"/>
    </xf>
    <xf numFmtId="3" fontId="10" fillId="6" borderId="0" xfId="0" applyNumberFormat="1" applyFont="1" applyFill="1" applyBorder="1"/>
    <xf numFmtId="39" fontId="23" fillId="6" borderId="0" xfId="0" applyNumberFormat="1" applyFont="1" applyFill="1" applyBorder="1"/>
    <xf numFmtId="4" fontId="0" fillId="6" borderId="0" xfId="0" applyNumberFormat="1" applyFont="1" applyFill="1" applyBorder="1" applyAlignment="1">
      <alignment vertical="center" wrapText="1"/>
    </xf>
    <xf numFmtId="4" fontId="10" fillId="6" borderId="0" xfId="0" applyNumberFormat="1" applyFont="1" applyFill="1" applyBorder="1"/>
    <xf numFmtId="167" fontId="10" fillId="6" borderId="0" xfId="2" applyNumberFormat="1" applyFont="1" applyFill="1" applyBorder="1"/>
    <xf numFmtId="4" fontId="24" fillId="6" borderId="0" xfId="0" applyNumberFormat="1" applyFont="1" applyFill="1" applyBorder="1"/>
    <xf numFmtId="0" fontId="24" fillId="6" borderId="0" xfId="0" applyFont="1" applyFill="1" applyBorder="1" applyAlignment="1">
      <alignment vertical="top" wrapText="1"/>
    </xf>
    <xf numFmtId="0" fontId="13" fillId="6" borderId="0" xfId="0" applyFont="1" applyFill="1" applyBorder="1"/>
    <xf numFmtId="4" fontId="13" fillId="6" borderId="0" xfId="0" applyNumberFormat="1" applyFont="1" applyFill="1" applyBorder="1"/>
    <xf numFmtId="165" fontId="30" fillId="6" borderId="0" xfId="2" applyFont="1" applyFill="1" applyBorder="1" applyAlignment="1">
      <alignment horizontal="center" vertical="center"/>
    </xf>
    <xf numFmtId="0" fontId="0" fillId="6" borderId="0" xfId="0" applyFont="1" applyFill="1" applyBorder="1"/>
    <xf numFmtId="0" fontId="33" fillId="6" borderId="0" xfId="0" applyFont="1" applyFill="1" applyBorder="1" applyAlignment="1">
      <alignment horizontal="center" vertical="center"/>
    </xf>
    <xf numFmtId="4" fontId="1" fillId="6" borderId="0" xfId="0" applyNumberFormat="1" applyFont="1" applyFill="1" applyBorder="1" applyAlignment="1">
      <alignment horizontal="right" wrapText="1"/>
    </xf>
    <xf numFmtId="4" fontId="32" fillId="6" borderId="0" xfId="0" applyNumberFormat="1" applyFont="1" applyFill="1" applyBorder="1" applyAlignment="1">
      <alignment horizontal="justify" vertical="center" wrapText="1"/>
    </xf>
    <xf numFmtId="0" fontId="32" fillId="6" borderId="0" xfId="0" applyFont="1" applyFill="1" applyBorder="1" applyAlignment="1">
      <alignment horizontal="justify" vertical="center" wrapText="1"/>
    </xf>
    <xf numFmtId="0" fontId="11" fillId="6" borderId="0" xfId="0" applyFont="1" applyFill="1" applyBorder="1"/>
    <xf numFmtId="0" fontId="66" fillId="6" borderId="0" xfId="0" quotePrefix="1" applyFont="1" applyFill="1" applyBorder="1" applyAlignment="1">
      <alignment horizontal="center"/>
    </xf>
    <xf numFmtId="10" fontId="65" fillId="6" borderId="0" xfId="6" applyNumberFormat="1" applyFont="1" applyFill="1" applyBorder="1" applyAlignment="1">
      <alignment horizontal="center"/>
    </xf>
    <xf numFmtId="165" fontId="10" fillId="6" borderId="0" xfId="0" applyNumberFormat="1" applyFont="1" applyFill="1" applyBorder="1"/>
    <xf numFmtId="0" fontId="10" fillId="6" borderId="0" xfId="0" applyFont="1" applyFill="1" applyBorder="1" applyAlignment="1">
      <alignment horizontal="right"/>
    </xf>
    <xf numFmtId="165" fontId="69" fillId="6" borderId="0" xfId="2" applyFont="1" applyFill="1" applyBorder="1"/>
    <xf numFmtId="4" fontId="36" fillId="6" borderId="11" xfId="0" applyNumberFormat="1" applyFont="1" applyFill="1" applyBorder="1" applyAlignment="1">
      <alignment vertical="center" wrapText="1"/>
    </xf>
    <xf numFmtId="4" fontId="36" fillId="6" borderId="10" xfId="0" applyNumberFormat="1" applyFont="1" applyFill="1" applyBorder="1" applyAlignment="1">
      <alignment vertical="center" wrapText="1"/>
    </xf>
    <xf numFmtId="0" fontId="2" fillId="6" borderId="0" xfId="0" applyFont="1" applyFill="1" applyBorder="1" applyAlignment="1">
      <alignment wrapText="1"/>
    </xf>
    <xf numFmtId="4" fontId="2" fillId="6" borderId="0" xfId="0" applyNumberFormat="1" applyFont="1" applyFill="1" applyBorder="1" applyAlignment="1">
      <alignment wrapText="1"/>
    </xf>
    <xf numFmtId="0" fontId="30" fillId="6" borderId="0" xfId="0" applyFont="1" applyFill="1" applyBorder="1" applyAlignment="1">
      <alignment horizontal="center" vertical="center"/>
    </xf>
    <xf numFmtId="4" fontId="2" fillId="6" borderId="0" xfId="0" applyNumberFormat="1" applyFont="1" applyFill="1" applyBorder="1"/>
    <xf numFmtId="0" fontId="30" fillId="6" borderId="0" xfId="0" applyFont="1" applyFill="1" applyBorder="1" applyAlignment="1">
      <alignment vertical="center" wrapText="1"/>
    </xf>
    <xf numFmtId="165" fontId="5" fillId="6" borderId="0" xfId="2" applyFont="1" applyFill="1" applyBorder="1" applyAlignment="1"/>
    <xf numFmtId="165" fontId="5" fillId="6" borderId="0" xfId="2" applyNumberFormat="1" applyFont="1" applyFill="1" applyBorder="1" applyAlignment="1"/>
    <xf numFmtId="165" fontId="8" fillId="6" borderId="0" xfId="2" applyNumberFormat="1" applyFont="1" applyFill="1" applyBorder="1" applyAlignment="1"/>
    <xf numFmtId="165" fontId="68" fillId="6" borderId="0" xfId="2" applyNumberFormat="1" applyFont="1" applyFill="1" applyBorder="1" applyAlignment="1"/>
    <xf numFmtId="0" fontId="31" fillId="6" borderId="0" xfId="0" applyFont="1" applyFill="1" applyBorder="1" applyAlignment="1">
      <alignment vertical="center" wrapText="1"/>
    </xf>
    <xf numFmtId="0" fontId="2" fillId="6" borderId="0" xfId="0" applyFont="1" applyFill="1" applyBorder="1"/>
    <xf numFmtId="4" fontId="16" fillId="6" borderId="0" xfId="0" applyNumberFormat="1" applyFont="1" applyFill="1" applyBorder="1" applyAlignment="1">
      <alignment horizontal="right" wrapText="1"/>
    </xf>
    <xf numFmtId="0" fontId="2" fillId="6" borderId="0" xfId="0" applyFont="1" applyFill="1" applyBorder="1" applyAlignment="1">
      <alignment vertical="top" wrapText="1"/>
    </xf>
    <xf numFmtId="4" fontId="2" fillId="6" borderId="0" xfId="2" applyNumberFormat="1" applyFont="1" applyFill="1" applyBorder="1" applyAlignment="1">
      <alignment horizontal="left"/>
    </xf>
    <xf numFmtId="0" fontId="16" fillId="6" borderId="0" xfId="0" applyFont="1" applyFill="1" applyBorder="1" applyAlignment="1">
      <alignment horizontal="center" vertical="top" wrapText="1"/>
    </xf>
    <xf numFmtId="4" fontId="29" fillId="6" borderId="0" xfId="0" applyNumberFormat="1" applyFont="1" applyFill="1" applyBorder="1" applyAlignment="1">
      <alignment vertical="center" wrapText="1"/>
    </xf>
    <xf numFmtId="165" fontId="2" fillId="6" borderId="0" xfId="2" applyFont="1" applyFill="1" applyBorder="1" applyAlignment="1">
      <alignment horizontal="left"/>
    </xf>
    <xf numFmtId="0" fontId="42" fillId="6" borderId="0" xfId="0" applyFont="1" applyFill="1" applyBorder="1" applyAlignment="1">
      <alignment vertical="center" wrapText="1"/>
    </xf>
    <xf numFmtId="4" fontId="28" fillId="6" borderId="0" xfId="0" applyNumberFormat="1" applyFont="1" applyFill="1" applyBorder="1"/>
    <xf numFmtId="4" fontId="71" fillId="6" borderId="0" xfId="0" applyNumberFormat="1" applyFont="1" applyFill="1" applyBorder="1"/>
    <xf numFmtId="0" fontId="0" fillId="6" borderId="0" xfId="0" applyFill="1" applyBorder="1"/>
    <xf numFmtId="0" fontId="24" fillId="6" borderId="0" xfId="0" applyFont="1" applyFill="1" applyBorder="1"/>
    <xf numFmtId="0" fontId="36" fillId="6" borderId="0" xfId="0" applyFont="1" applyFill="1" applyBorder="1"/>
    <xf numFmtId="0" fontId="36" fillId="6" borderId="0" xfId="0" applyFont="1" applyFill="1" applyBorder="1" applyAlignment="1">
      <alignment vertical="top" wrapText="1"/>
    </xf>
    <xf numFmtId="0" fontId="25" fillId="6" borderId="0" xfId="0" applyFont="1" applyFill="1" applyBorder="1" applyAlignment="1">
      <alignment wrapText="1"/>
    </xf>
    <xf numFmtId="0" fontId="70" fillId="6" borderId="0" xfId="0" applyFont="1" applyFill="1" applyBorder="1" applyAlignment="1">
      <alignment vertical="center"/>
    </xf>
    <xf numFmtId="4" fontId="70" fillId="6" borderId="0" xfId="0" applyNumberFormat="1" applyFont="1" applyFill="1" applyBorder="1" applyAlignment="1">
      <alignment vertical="center" wrapText="1"/>
    </xf>
    <xf numFmtId="0" fontId="0" fillId="6" borderId="0" xfId="0" applyFont="1" applyFill="1" applyBorder="1" applyAlignment="1">
      <alignment vertical="top"/>
    </xf>
    <xf numFmtId="0" fontId="41" fillId="6" borderId="0" xfId="0" applyFont="1" applyFill="1" applyBorder="1" applyAlignment="1">
      <alignment vertical="center" wrapText="1"/>
    </xf>
    <xf numFmtId="0" fontId="26" fillId="6" borderId="0" xfId="0" applyFont="1" applyFill="1" applyBorder="1" applyAlignment="1">
      <alignment vertical="top"/>
    </xf>
    <xf numFmtId="4" fontId="40" fillId="6" borderId="0" xfId="0" applyNumberFormat="1" applyFont="1" applyFill="1" applyBorder="1"/>
    <xf numFmtId="0" fontId="27" fillId="6" borderId="0" xfId="0" applyFont="1" applyFill="1" applyBorder="1"/>
    <xf numFmtId="0" fontId="0" fillId="6" borderId="0" xfId="0" applyFont="1" applyFill="1" applyBorder="1" applyAlignment="1">
      <alignment wrapText="1"/>
    </xf>
    <xf numFmtId="0" fontId="67" fillId="6" borderId="0" xfId="0" applyFont="1" applyFill="1" applyBorder="1"/>
    <xf numFmtId="4" fontId="36" fillId="6" borderId="0" xfId="0" applyNumberFormat="1" applyFont="1" applyFill="1" applyBorder="1"/>
    <xf numFmtId="0" fontId="42" fillId="6" borderId="0" xfId="0" applyFont="1" applyFill="1" applyBorder="1"/>
    <xf numFmtId="4" fontId="42" fillId="6" borderId="0" xfId="0" applyNumberFormat="1" applyFont="1" applyFill="1" applyBorder="1" applyAlignment="1">
      <alignment vertical="center" wrapText="1"/>
    </xf>
    <xf numFmtId="0" fontId="36" fillId="6" borderId="0" xfId="0" applyFont="1" applyFill="1" applyBorder="1" applyAlignment="1">
      <alignment vertical="center"/>
    </xf>
    <xf numFmtId="0" fontId="12" fillId="6" borderId="0" xfId="0" applyFont="1" applyFill="1" applyBorder="1" applyAlignment="1">
      <alignment horizontal="center"/>
    </xf>
    <xf numFmtId="0" fontId="12" fillId="6" borderId="0" xfId="0" applyFont="1" applyFill="1" applyBorder="1" applyAlignment="1">
      <alignment horizontal="center" wrapText="1"/>
    </xf>
    <xf numFmtId="165" fontId="2" fillId="6" borderId="1" xfId="0" applyNumberFormat="1" applyFont="1" applyFill="1" applyBorder="1"/>
    <xf numFmtId="0" fontId="36" fillId="6" borderId="0" xfId="0" applyFont="1" applyFill="1" applyBorder="1" applyAlignment="1">
      <alignment vertical="center" wrapText="1"/>
    </xf>
    <xf numFmtId="0" fontId="37" fillId="6" borderId="0" xfId="0" applyFont="1" applyFill="1" applyBorder="1" applyAlignment="1">
      <alignment wrapText="1"/>
    </xf>
    <xf numFmtId="4" fontId="36" fillId="6" borderId="0" xfId="0" applyNumberFormat="1" applyFont="1" applyFill="1" applyBorder="1" applyAlignment="1">
      <alignment vertical="center" wrapText="1"/>
    </xf>
    <xf numFmtId="4" fontId="36" fillId="6" borderId="0" xfId="0" applyNumberFormat="1" applyFont="1" applyFill="1" applyBorder="1" applyAlignment="1">
      <alignment vertical="center"/>
    </xf>
    <xf numFmtId="0" fontId="10" fillId="6" borderId="0" xfId="0" applyFont="1" applyFill="1" applyBorder="1" applyAlignment="1">
      <alignment horizontal="left" wrapText="1"/>
    </xf>
    <xf numFmtId="0" fontId="1" fillId="6" borderId="6" xfId="0" applyFont="1" applyFill="1" applyBorder="1" applyAlignment="1">
      <alignment horizontal="center"/>
    </xf>
    <xf numFmtId="0" fontId="10" fillId="6" borderId="0" xfId="0" applyFont="1" applyFill="1" applyBorder="1" applyAlignment="1">
      <alignment horizontal="left" vertical="top" wrapText="1"/>
    </xf>
    <xf numFmtId="0" fontId="12" fillId="44" borderId="1" xfId="0" applyFont="1" applyFill="1" applyBorder="1" applyAlignment="1">
      <alignment horizontal="center" vertical="top"/>
    </xf>
    <xf numFmtId="0" fontId="12" fillId="44" borderId="1" xfId="0" applyFont="1" applyFill="1" applyBorder="1" applyAlignment="1">
      <alignment horizontal="center" vertical="top" wrapText="1"/>
    </xf>
    <xf numFmtId="10" fontId="1" fillId="7" borderId="1" xfId="6" applyNumberFormat="1" applyFont="1" applyFill="1" applyBorder="1" applyAlignment="1">
      <alignment horizontal="center"/>
    </xf>
    <xf numFmtId="10" fontId="1" fillId="7" borderId="1" xfId="6" applyNumberFormat="1" applyFont="1" applyFill="1" applyBorder="1" applyAlignment="1">
      <alignment horizontal="center" wrapText="1"/>
    </xf>
    <xf numFmtId="10" fontId="1" fillId="7" borderId="1" xfId="6" applyNumberFormat="1" applyFont="1" applyFill="1" applyBorder="1" applyAlignment="1">
      <alignment horizontal="center" vertical="top" wrapText="1"/>
    </xf>
    <xf numFmtId="0" fontId="54" fillId="0" borderId="0" xfId="0" applyFont="1" applyBorder="1"/>
    <xf numFmtId="4" fontId="54" fillId="0" borderId="0" xfId="0" applyNumberFormat="1" applyFont="1"/>
    <xf numFmtId="0" fontId="2" fillId="44" borderId="1" xfId="0" applyFont="1" applyFill="1" applyBorder="1" applyAlignment="1">
      <alignment horizontal="center" vertical="center"/>
    </xf>
    <xf numFmtId="0" fontId="2" fillId="44" borderId="1" xfId="0" applyFont="1" applyFill="1" applyBorder="1" applyAlignment="1">
      <alignment horizontal="center" vertical="center" wrapText="1"/>
    </xf>
    <xf numFmtId="0" fontId="2" fillId="44" borderId="3" xfId="0" applyFont="1" applyFill="1" applyBorder="1" applyAlignment="1">
      <alignment horizontal="center" vertical="center"/>
    </xf>
    <xf numFmtId="0" fontId="10" fillId="6" borderId="1" xfId="0" applyFont="1" applyFill="1" applyBorder="1"/>
    <xf numFmtId="0" fontId="2" fillId="5" borderId="6" xfId="0" applyFont="1" applyFill="1" applyBorder="1" applyAlignment="1">
      <alignment vertical="center"/>
    </xf>
    <xf numFmtId="0" fontId="2" fillId="4" borderId="6" xfId="0" applyFont="1" applyFill="1" applyBorder="1" applyAlignment="1">
      <alignment vertical="center" wrapText="1"/>
    </xf>
    <xf numFmtId="0" fontId="73" fillId="4" borderId="6" xfId="0" applyFont="1" applyFill="1" applyBorder="1" applyAlignment="1">
      <alignment horizontal="left" vertical="center" wrapText="1"/>
    </xf>
    <xf numFmtId="0" fontId="1" fillId="4" borderId="6" xfId="0" applyFont="1" applyFill="1" applyBorder="1" applyAlignment="1">
      <alignment vertical="center" wrapText="1"/>
    </xf>
    <xf numFmtId="0" fontId="1" fillId="4" borderId="6" xfId="0" applyFont="1" applyFill="1" applyBorder="1" applyAlignment="1">
      <alignment vertical="center"/>
    </xf>
    <xf numFmtId="0" fontId="2" fillId="4" borderId="6" xfId="0" applyFont="1" applyFill="1" applyBorder="1" applyAlignment="1">
      <alignment horizontal="right" vertical="center"/>
    </xf>
    <xf numFmtId="0" fontId="73" fillId="4" borderId="6" xfId="0" applyFont="1" applyFill="1" applyBorder="1" applyAlignment="1">
      <alignment vertical="center" wrapText="1"/>
    </xf>
    <xf numFmtId="0" fontId="73" fillId="4" borderId="6" xfId="0" applyFont="1" applyFill="1" applyBorder="1" applyAlignment="1">
      <alignment horizontal="center" vertical="center" wrapText="1"/>
    </xf>
    <xf numFmtId="0" fontId="73" fillId="4" borderId="6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left" vertical="center"/>
    </xf>
    <xf numFmtId="10" fontId="1" fillId="10" borderId="2" xfId="6" applyNumberFormat="1" applyFont="1" applyFill="1" applyBorder="1" applyAlignment="1">
      <alignment horizontal="center" vertical="center" wrapText="1"/>
    </xf>
    <xf numFmtId="10" fontId="1" fillId="10" borderId="2" xfId="6" applyNumberFormat="1" applyFont="1" applyFill="1" applyBorder="1" applyAlignment="1">
      <alignment horizontal="center" vertical="top" wrapText="1"/>
    </xf>
    <xf numFmtId="166" fontId="1" fillId="10" borderId="4" xfId="6" applyNumberFormat="1" applyFont="1" applyFill="1" applyBorder="1" applyAlignment="1">
      <alignment horizontal="center" vertical="top" wrapText="1"/>
    </xf>
    <xf numFmtId="0" fontId="1" fillId="4" borderId="24" xfId="0" applyFont="1" applyFill="1" applyBorder="1" applyAlignment="1">
      <alignment vertical="center" wrapText="1"/>
    </xf>
    <xf numFmtId="0" fontId="2" fillId="6" borderId="6" xfId="0" applyFont="1" applyFill="1" applyBorder="1" applyAlignment="1">
      <alignment horizontal="center" wrapText="1"/>
    </xf>
    <xf numFmtId="166" fontId="13" fillId="8" borderId="1" xfId="6" applyNumberFormat="1" applyFont="1" applyFill="1" applyBorder="1" applyAlignment="1">
      <alignment horizontal="center" vertical="top" wrapText="1"/>
    </xf>
    <xf numFmtId="166" fontId="1" fillId="10" borderId="2" xfId="6" applyNumberFormat="1" applyFont="1" applyFill="1" applyBorder="1" applyAlignment="1">
      <alignment horizontal="center" vertical="top" wrapText="1"/>
    </xf>
    <xf numFmtId="165" fontId="2" fillId="6" borderId="1" xfId="2" applyFont="1" applyFill="1" applyBorder="1"/>
    <xf numFmtId="165" fontId="1" fillId="6" borderId="1" xfId="2" applyFont="1" applyFill="1" applyBorder="1" applyAlignment="1">
      <alignment horizontal="right" wrapText="1"/>
    </xf>
    <xf numFmtId="165" fontId="10" fillId="6" borderId="1" xfId="2" applyFont="1" applyFill="1" applyBorder="1"/>
    <xf numFmtId="165" fontId="10" fillId="0" borderId="0" xfId="2" applyFont="1" applyBorder="1"/>
    <xf numFmtId="4" fontId="40" fillId="0" borderId="0" xfId="0" applyNumberFormat="1" applyFont="1"/>
    <xf numFmtId="0" fontId="10" fillId="6" borderId="1" xfId="0" applyFont="1" applyFill="1" applyBorder="1" applyAlignment="1">
      <alignment horizontal="center"/>
    </xf>
    <xf numFmtId="9" fontId="10" fillId="6" borderId="1" xfId="6" applyFont="1" applyFill="1" applyBorder="1" applyAlignment="1">
      <alignment horizontal="center"/>
    </xf>
    <xf numFmtId="9" fontId="10" fillId="0" borderId="0" xfId="6" applyFont="1" applyBorder="1" applyAlignment="1">
      <alignment horizontal="center"/>
    </xf>
    <xf numFmtId="10" fontId="1" fillId="47" borderId="1" xfId="6" applyNumberFormat="1" applyFont="1" applyFill="1" applyBorder="1" applyAlignment="1">
      <alignment horizontal="center"/>
    </xf>
    <xf numFmtId="10" fontId="1" fillId="47" borderId="1" xfId="6" applyNumberFormat="1" applyFont="1" applyFill="1" applyBorder="1" applyAlignment="1">
      <alignment horizontal="center" wrapText="1"/>
    </xf>
    <xf numFmtId="10" fontId="1" fillId="47" borderId="1" xfId="6" applyNumberFormat="1" applyFont="1" applyFill="1" applyBorder="1" applyAlignment="1">
      <alignment horizontal="center" vertical="top" wrapText="1"/>
    </xf>
    <xf numFmtId="10" fontId="1" fillId="47" borderId="1" xfId="6" quotePrefix="1" applyNumberFormat="1" applyFont="1" applyFill="1" applyBorder="1" applyAlignment="1">
      <alignment horizontal="center"/>
    </xf>
    <xf numFmtId="0" fontId="1" fillId="6" borderId="1" xfId="0" applyFont="1" applyFill="1" applyBorder="1" applyAlignment="1">
      <alignment wrapText="1"/>
    </xf>
    <xf numFmtId="165" fontId="15" fillId="6" borderId="1" xfId="2" applyFont="1" applyFill="1" applyBorder="1" applyAlignment="1">
      <alignment horizontal="right" vertical="top" wrapText="1"/>
    </xf>
    <xf numFmtId="2" fontId="75" fillId="6" borderId="0" xfId="0" applyNumberFormat="1" applyFont="1" applyFill="1" applyBorder="1" applyAlignment="1">
      <alignment horizontal="center"/>
    </xf>
    <xf numFmtId="10" fontId="13" fillId="8" borderId="3" xfId="6" applyNumberFormat="1" applyFont="1" applyFill="1" applyBorder="1" applyAlignment="1">
      <alignment horizontal="center" vertical="top" wrapText="1"/>
    </xf>
    <xf numFmtId="0" fontId="13" fillId="8" borderId="1" xfId="0" applyFont="1" applyFill="1" applyBorder="1" applyAlignment="1">
      <alignment horizontal="center" vertical="top" wrapText="1"/>
    </xf>
    <xf numFmtId="0" fontId="13" fillId="8" borderId="1" xfId="0" applyFont="1" applyFill="1" applyBorder="1" applyAlignment="1">
      <alignment horizontal="center"/>
    </xf>
    <xf numFmtId="0" fontId="13" fillId="8" borderId="1" xfId="0" applyFont="1" applyFill="1" applyBorder="1" applyAlignment="1">
      <alignment horizontal="center" wrapText="1"/>
    </xf>
    <xf numFmtId="0" fontId="13" fillId="8" borderId="3" xfId="0" applyFont="1" applyFill="1" applyBorder="1" applyAlignment="1">
      <alignment horizontal="center" vertical="top" wrapText="1"/>
    </xf>
    <xf numFmtId="4" fontId="1" fillId="47" borderId="1" xfId="2" applyNumberFormat="1" applyFont="1" applyFill="1" applyBorder="1" applyAlignment="1">
      <alignment horizontal="center" vertical="top" wrapText="1"/>
    </xf>
    <xf numFmtId="165" fontId="13" fillId="6" borderId="1" xfId="2" applyFont="1" applyFill="1" applyBorder="1" applyAlignment="1">
      <alignment vertical="top"/>
    </xf>
    <xf numFmtId="0" fontId="13" fillId="6" borderId="1" xfId="0" applyFont="1" applyFill="1" applyBorder="1" applyAlignment="1">
      <alignment vertical="top"/>
    </xf>
    <xf numFmtId="0" fontId="13" fillId="6" borderId="1" xfId="0" applyFont="1" applyFill="1" applyBorder="1" applyAlignment="1">
      <alignment horizontal="center" vertical="top" wrapText="1"/>
    </xf>
    <xf numFmtId="165" fontId="76" fillId="6" borderId="1" xfId="2" applyFont="1" applyFill="1" applyBorder="1" applyAlignment="1">
      <alignment horizontal="right" vertical="top" wrapText="1"/>
    </xf>
    <xf numFmtId="165" fontId="76" fillId="7" borderId="1" xfId="2" applyFont="1" applyFill="1" applyBorder="1" applyAlignment="1">
      <alignment horizontal="right" vertical="top" wrapText="1"/>
    </xf>
    <xf numFmtId="165" fontId="1" fillId="10" borderId="2" xfId="2" applyFont="1" applyFill="1" applyBorder="1" applyAlignment="1">
      <alignment horizontal="right" vertical="top" wrapText="1"/>
    </xf>
    <xf numFmtId="4" fontId="1" fillId="10" borderId="2" xfId="0" applyNumberFormat="1" applyFont="1" applyFill="1" applyBorder="1" applyAlignment="1">
      <alignment horizontal="right"/>
    </xf>
    <xf numFmtId="4" fontId="1" fillId="10" borderId="2" xfId="0" applyNumberFormat="1" applyFont="1" applyFill="1" applyBorder="1" applyAlignment="1">
      <alignment horizontal="center"/>
    </xf>
    <xf numFmtId="0" fontId="13" fillId="0" borderId="0" xfId="0" applyFont="1" applyBorder="1" applyAlignment="1">
      <alignment horizontal="center" vertical="top" wrapText="1"/>
    </xf>
    <xf numFmtId="0" fontId="77" fillId="0" borderId="0" xfId="0" applyFont="1" applyBorder="1"/>
    <xf numFmtId="0" fontId="22" fillId="0" borderId="0" xfId="0" applyFont="1"/>
    <xf numFmtId="9" fontId="22" fillId="0" borderId="0" xfId="6" applyFont="1" applyAlignment="1">
      <alignment horizontal="center"/>
    </xf>
    <xf numFmtId="0" fontId="13" fillId="0" borderId="0" xfId="0" applyFont="1" applyBorder="1"/>
    <xf numFmtId="0" fontId="13" fillId="0" borderId="0" xfId="0" applyFont="1" applyBorder="1" applyAlignment="1">
      <alignment horizontal="center"/>
    </xf>
    <xf numFmtId="9" fontId="13" fillId="0" borderId="0" xfId="6" applyFont="1" applyBorder="1" applyAlignment="1">
      <alignment horizontal="center"/>
    </xf>
    <xf numFmtId="3" fontId="13" fillId="0" borderId="0" xfId="0" applyNumberFormat="1" applyFont="1" applyBorder="1"/>
    <xf numFmtId="165" fontId="13" fillId="0" borderId="0" xfId="2" applyFont="1" applyBorder="1"/>
    <xf numFmtId="0" fontId="13" fillId="0" borderId="0" xfId="0" applyFont="1" applyBorder="1" applyAlignment="1">
      <alignment wrapText="1"/>
    </xf>
    <xf numFmtId="3" fontId="13" fillId="0" borderId="0" xfId="0" applyNumberFormat="1" applyFont="1" applyBorder="1" applyAlignment="1">
      <alignment wrapText="1"/>
    </xf>
    <xf numFmtId="0" fontId="12" fillId="7" borderId="6" xfId="0" applyFont="1" applyFill="1" applyBorder="1" applyAlignment="1"/>
    <xf numFmtId="0" fontId="12" fillId="7" borderId="1" xfId="0" applyFont="1" applyFill="1" applyBorder="1" applyAlignment="1"/>
    <xf numFmtId="0" fontId="2" fillId="6" borderId="6" xfId="0" applyFont="1" applyFill="1" applyBorder="1" applyAlignment="1">
      <alignment horizontal="right"/>
    </xf>
    <xf numFmtId="0" fontId="2" fillId="6" borderId="1" xfId="0" applyFont="1" applyFill="1" applyBorder="1" applyAlignment="1">
      <alignment horizontal="right"/>
    </xf>
    <xf numFmtId="165" fontId="3" fillId="7" borderId="1" xfId="2" applyFont="1" applyFill="1" applyBorder="1" applyAlignment="1">
      <alignment horizontal="right" vertical="top" wrapText="1"/>
    </xf>
    <xf numFmtId="9" fontId="2" fillId="47" borderId="1" xfId="6" applyFont="1" applyFill="1" applyBorder="1" applyAlignment="1">
      <alignment horizontal="center" vertical="top" wrapText="1"/>
    </xf>
    <xf numFmtId="0" fontId="2" fillId="10" borderId="5" xfId="0" applyFont="1" applyFill="1" applyBorder="1" applyAlignment="1">
      <alignment horizontal="right" vertical="top" wrapText="1"/>
    </xf>
    <xf numFmtId="0" fontId="2" fillId="10" borderId="2" xfId="0" applyFont="1" applyFill="1" applyBorder="1" applyAlignment="1">
      <alignment horizontal="right" vertical="top" wrapText="1"/>
    </xf>
    <xf numFmtId="165" fontId="2" fillId="10" borderId="2" xfId="2" applyFont="1" applyFill="1" applyBorder="1" applyAlignment="1">
      <alignment horizontal="right" vertical="top" wrapText="1"/>
    </xf>
    <xf numFmtId="4" fontId="2" fillId="10" borderId="2" xfId="0" applyNumberFormat="1" applyFont="1" applyFill="1" applyBorder="1" applyAlignment="1">
      <alignment horizontal="right"/>
    </xf>
    <xf numFmtId="9" fontId="2" fillId="10" borderId="2" xfId="6" applyFont="1" applyFill="1" applyBorder="1" applyAlignment="1">
      <alignment horizontal="center"/>
    </xf>
    <xf numFmtId="0" fontId="2" fillId="7" borderId="6" xfId="0" applyFont="1" applyFill="1" applyBorder="1" applyAlignment="1">
      <alignment horizontal="center"/>
    </xf>
    <xf numFmtId="0" fontId="12" fillId="7" borderId="1" xfId="0" applyFont="1" applyFill="1" applyBorder="1" applyAlignment="1">
      <alignment vertical="top" wrapText="1"/>
    </xf>
    <xf numFmtId="0" fontId="2" fillId="7" borderId="1" xfId="0" applyFont="1" applyFill="1" applyBorder="1" applyAlignment="1">
      <alignment horizontal="center" vertical="top"/>
    </xf>
    <xf numFmtId="0" fontId="2" fillId="7" borderId="1" xfId="0" applyFont="1" applyFill="1" applyBorder="1" applyAlignment="1">
      <alignment horizontal="center" vertical="top" wrapText="1"/>
    </xf>
    <xf numFmtId="9" fontId="2" fillId="7" borderId="1" xfId="6" applyFont="1" applyFill="1" applyBorder="1" applyAlignment="1">
      <alignment horizontal="center" vertical="top" wrapText="1"/>
    </xf>
    <xf numFmtId="165" fontId="2" fillId="7" borderId="1" xfId="2" applyFont="1" applyFill="1" applyBorder="1" applyAlignment="1">
      <alignment horizontal="center" vertical="top"/>
    </xf>
    <xf numFmtId="0" fontId="12" fillId="7" borderId="1" xfId="0" applyFont="1" applyFill="1" applyBorder="1" applyAlignment="1">
      <alignment horizontal="center" vertical="top"/>
    </xf>
    <xf numFmtId="0" fontId="12" fillId="7" borderId="1" xfId="0" applyFont="1" applyFill="1" applyBorder="1" applyAlignment="1">
      <alignment vertical="top"/>
    </xf>
    <xf numFmtId="0" fontId="12" fillId="7" borderId="1" xfId="0" applyFont="1" applyFill="1" applyBorder="1" applyAlignment="1">
      <alignment horizontal="center" vertical="top" wrapText="1"/>
    </xf>
    <xf numFmtId="9" fontId="12" fillId="7" borderId="1" xfId="6" applyFont="1" applyFill="1" applyBorder="1" applyAlignment="1">
      <alignment horizontal="center" vertical="top" wrapText="1"/>
    </xf>
    <xf numFmtId="165" fontId="12" fillId="7" borderId="1" xfId="2" applyFont="1" applyFill="1" applyBorder="1" applyAlignment="1">
      <alignment horizontal="center" vertical="top"/>
    </xf>
    <xf numFmtId="0" fontId="2" fillId="6" borderId="6" xfId="0" applyFont="1" applyFill="1" applyBorder="1" applyAlignment="1">
      <alignment horizontal="center"/>
    </xf>
    <xf numFmtId="10" fontId="2" fillId="7" borderId="1" xfId="6" applyNumberFormat="1" applyFont="1" applyFill="1" applyBorder="1" applyAlignment="1">
      <alignment horizontal="center" vertical="top" wrapText="1"/>
    </xf>
    <xf numFmtId="2" fontId="2" fillId="6" borderId="1" xfId="0" applyNumberFormat="1" applyFont="1" applyFill="1" applyBorder="1"/>
    <xf numFmtId="10" fontId="2" fillId="6" borderId="1" xfId="6" applyNumberFormat="1" applyFont="1" applyFill="1" applyBorder="1" applyAlignment="1">
      <alignment horizontal="center" vertical="top" wrapText="1"/>
    </xf>
    <xf numFmtId="4" fontId="2" fillId="47" borderId="1" xfId="2" applyNumberFormat="1" applyFont="1" applyFill="1" applyBorder="1" applyAlignment="1">
      <alignment horizontal="center" vertical="top" wrapText="1"/>
    </xf>
    <xf numFmtId="10" fontId="12" fillId="8" borderId="1" xfId="6" applyNumberFormat="1" applyFont="1" applyFill="1" applyBorder="1" applyAlignment="1">
      <alignment horizontal="center" vertical="top" wrapText="1"/>
    </xf>
    <xf numFmtId="10" fontId="12" fillId="8" borderId="3" xfId="6" applyNumberFormat="1" applyFont="1" applyFill="1" applyBorder="1" applyAlignment="1">
      <alignment horizontal="center" vertical="top" wrapText="1"/>
    </xf>
    <xf numFmtId="0" fontId="2" fillId="46" borderId="6" xfId="0" applyFont="1" applyFill="1" applyBorder="1" applyAlignment="1">
      <alignment horizontal="center" wrapText="1"/>
    </xf>
    <xf numFmtId="0" fontId="2" fillId="46" borderId="1" xfId="0" applyFont="1" applyFill="1" applyBorder="1" applyAlignment="1">
      <alignment wrapText="1"/>
    </xf>
    <xf numFmtId="0" fontId="2" fillId="46" borderId="1" xfId="0" applyFont="1" applyFill="1" applyBorder="1" applyAlignment="1">
      <alignment horizontal="right" vertical="center"/>
    </xf>
    <xf numFmtId="165" fontId="2" fillId="46" borderId="1" xfId="2" applyFont="1" applyFill="1" applyBorder="1" applyAlignment="1">
      <alignment horizontal="right" vertical="center" wrapText="1"/>
    </xf>
    <xf numFmtId="10" fontId="2" fillId="46" borderId="1" xfId="2" applyNumberFormat="1" applyFont="1" applyFill="1" applyBorder="1" applyAlignment="1">
      <alignment horizontal="right" vertical="center" wrapText="1"/>
    </xf>
    <xf numFmtId="4" fontId="2" fillId="46" borderId="1" xfId="2" applyNumberFormat="1" applyFont="1" applyFill="1" applyBorder="1" applyAlignment="1">
      <alignment horizontal="right" vertical="center" wrapText="1"/>
    </xf>
    <xf numFmtId="9" fontId="2" fillId="46" borderId="1" xfId="6" applyFont="1" applyFill="1" applyBorder="1" applyAlignment="1">
      <alignment horizontal="center" vertical="center" wrapText="1"/>
    </xf>
    <xf numFmtId="4" fontId="2" fillId="46" borderId="1" xfId="2" applyNumberFormat="1" applyFont="1" applyFill="1" applyBorder="1" applyAlignment="1">
      <alignment horizontal="center" vertical="center" wrapText="1"/>
    </xf>
    <xf numFmtId="10" fontId="12" fillId="46" borderId="1" xfId="6" applyNumberFormat="1" applyFont="1" applyFill="1" applyBorder="1" applyAlignment="1">
      <alignment horizontal="center" vertical="top" wrapText="1"/>
    </xf>
    <xf numFmtId="10" fontId="12" fillId="46" borderId="3" xfId="6" applyNumberFormat="1" applyFont="1" applyFill="1" applyBorder="1" applyAlignment="1">
      <alignment horizontal="center" vertical="top" wrapText="1"/>
    </xf>
    <xf numFmtId="9" fontId="2" fillId="47" borderId="1" xfId="6" applyFont="1" applyFill="1" applyBorder="1" applyAlignment="1">
      <alignment horizontal="center"/>
    </xf>
    <xf numFmtId="165" fontId="2" fillId="47" borderId="1" xfId="0" applyNumberFormat="1" applyFont="1" applyFill="1" applyBorder="1" applyAlignment="1">
      <alignment horizontal="center"/>
    </xf>
    <xf numFmtId="4" fontId="2" fillId="47" borderId="1" xfId="2" applyNumberFormat="1" applyFont="1" applyFill="1" applyBorder="1" applyAlignment="1">
      <alignment horizontal="center"/>
    </xf>
    <xf numFmtId="10" fontId="2" fillId="47" borderId="1" xfId="6" applyNumberFormat="1" applyFont="1" applyFill="1" applyBorder="1" applyAlignment="1">
      <alignment horizontal="center" wrapText="1"/>
    </xf>
    <xf numFmtId="10" fontId="2" fillId="47" borderId="1" xfId="2" applyNumberFormat="1" applyFont="1" applyFill="1" applyBorder="1" applyAlignment="1">
      <alignment horizontal="center"/>
    </xf>
    <xf numFmtId="0" fontId="2" fillId="6" borderId="1" xfId="0" applyFont="1" applyFill="1" applyBorder="1" applyAlignment="1">
      <alignment vertical="top" wrapText="1"/>
    </xf>
    <xf numFmtId="10" fontId="2" fillId="47" borderId="1" xfId="6" applyNumberFormat="1" applyFont="1" applyFill="1" applyBorder="1" applyAlignment="1">
      <alignment horizontal="center" vertical="top" wrapText="1"/>
    </xf>
    <xf numFmtId="0" fontId="12" fillId="6" borderId="6" xfId="0" applyFont="1" applyFill="1" applyBorder="1" applyAlignment="1">
      <alignment vertical="top" wrapText="1"/>
    </xf>
    <xf numFmtId="0" fontId="12" fillId="0" borderId="1" xfId="0" applyFont="1" applyFill="1" applyBorder="1" applyAlignment="1">
      <alignment vertical="top" wrapText="1"/>
    </xf>
    <xf numFmtId="0" fontId="12" fillId="6" borderId="1" xfId="0" applyFont="1" applyFill="1" applyBorder="1" applyAlignment="1">
      <alignment vertical="top" wrapText="1"/>
    </xf>
    <xf numFmtId="0" fontId="0" fillId="0" borderId="0" xfId="0"/>
    <xf numFmtId="0" fontId="1" fillId="6" borderId="6" xfId="0" applyFont="1" applyFill="1" applyBorder="1" applyAlignment="1">
      <alignment horizontal="center" wrapText="1"/>
    </xf>
    <xf numFmtId="165" fontId="1" fillId="6" borderId="1" xfId="2" applyFont="1" applyFill="1" applyBorder="1" applyAlignment="1">
      <alignment wrapText="1"/>
    </xf>
    <xf numFmtId="0" fontId="2" fillId="0" borderId="1" xfId="0" applyFont="1" applyFill="1" applyBorder="1" applyAlignment="1">
      <alignment horizontal="right"/>
    </xf>
    <xf numFmtId="10" fontId="12" fillId="6" borderId="0" xfId="6" applyNumberFormat="1" applyFont="1" applyFill="1" applyBorder="1" applyAlignment="1">
      <alignment horizontal="right" vertical="top" wrapText="1"/>
    </xf>
    <xf numFmtId="165" fontId="34" fillId="6" borderId="1" xfId="2" applyFont="1" applyFill="1" applyBorder="1" applyAlignment="1">
      <alignment horizontal="right"/>
    </xf>
    <xf numFmtId="0" fontId="0" fillId="0" borderId="0" xfId="0"/>
    <xf numFmtId="10" fontId="13" fillId="47" borderId="1" xfId="6" applyNumberFormat="1" applyFont="1" applyFill="1" applyBorder="1" applyAlignment="1">
      <alignment horizontal="center"/>
    </xf>
    <xf numFmtId="10" fontId="2" fillId="6" borderId="0" xfId="6" applyNumberFormat="1" applyFont="1" applyFill="1" applyBorder="1" applyAlignment="1">
      <alignment wrapText="1"/>
    </xf>
    <xf numFmtId="0" fontId="12" fillId="6" borderId="6" xfId="0" applyFont="1" applyFill="1" applyBorder="1" applyAlignment="1">
      <alignment horizontal="center" wrapText="1"/>
    </xf>
    <xf numFmtId="0" fontId="12" fillId="6" borderId="1" xfId="0" applyFont="1" applyFill="1" applyBorder="1"/>
    <xf numFmtId="0" fontId="37" fillId="6" borderId="0" xfId="0" applyFont="1" applyFill="1" applyBorder="1" applyAlignment="1">
      <alignment wrapText="1"/>
    </xf>
    <xf numFmtId="0" fontId="36" fillId="6" borderId="0" xfId="0" applyFont="1" applyFill="1" applyBorder="1" applyAlignment="1">
      <alignment vertical="center" wrapText="1"/>
    </xf>
    <xf numFmtId="4" fontId="36" fillId="6" borderId="0" xfId="0" applyNumberFormat="1" applyFont="1" applyFill="1" applyBorder="1" applyAlignment="1">
      <alignment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wrapText="1"/>
    </xf>
    <xf numFmtId="0" fontId="1" fillId="0" borderId="1" xfId="0" applyFont="1" applyFill="1" applyBorder="1" applyAlignment="1">
      <alignment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166" fontId="1" fillId="47" borderId="1" xfId="6" applyNumberFormat="1" applyFont="1" applyFill="1" applyBorder="1" applyAlignment="1">
      <alignment horizontal="center"/>
    </xf>
    <xf numFmtId="4" fontId="1" fillId="6" borderId="1" xfId="0" applyNumberFormat="1" applyFont="1" applyFill="1" applyBorder="1" applyAlignment="1">
      <alignment wrapText="1"/>
    </xf>
    <xf numFmtId="0" fontId="85" fillId="0" borderId="0" xfId="0" applyFont="1"/>
    <xf numFmtId="0" fontId="12" fillId="7" borderId="3" xfId="0" applyFont="1" applyFill="1" applyBorder="1" applyAlignment="1">
      <alignment horizontal="center" vertical="top" wrapText="1"/>
    </xf>
    <xf numFmtId="0" fontId="2" fillId="8" borderId="6" xfId="0" applyFont="1" applyFill="1" applyBorder="1" applyAlignment="1">
      <alignment vertical="top" wrapText="1"/>
    </xf>
    <xf numFmtId="0" fontId="12" fillId="8" borderId="1" xfId="0" applyFont="1" applyFill="1" applyBorder="1" applyAlignment="1">
      <alignment vertical="top" wrapText="1"/>
    </xf>
    <xf numFmtId="0" fontId="12" fillId="8" borderId="1" xfId="0" applyFont="1" applyFill="1" applyBorder="1" applyAlignment="1">
      <alignment horizontal="center" vertical="top"/>
    </xf>
    <xf numFmtId="0" fontId="12" fillId="8" borderId="1" xfId="0" applyFont="1" applyFill="1" applyBorder="1" applyAlignment="1">
      <alignment horizontal="center" vertical="top" wrapText="1"/>
    </xf>
    <xf numFmtId="9" fontId="12" fillId="8" borderId="1" xfId="6" applyFont="1" applyFill="1" applyBorder="1" applyAlignment="1">
      <alignment horizontal="center" vertical="top" wrapText="1"/>
    </xf>
    <xf numFmtId="165" fontId="12" fillId="8" borderId="1" xfId="2" applyFont="1" applyFill="1" applyBorder="1" applyAlignment="1">
      <alignment horizontal="center" vertical="top"/>
    </xf>
    <xf numFmtId="0" fontId="12" fillId="8" borderId="1" xfId="0" applyFont="1" applyFill="1" applyBorder="1" applyAlignment="1">
      <alignment horizontal="center"/>
    </xf>
    <xf numFmtId="0" fontId="12" fillId="8" borderId="1" xfId="0" applyFont="1" applyFill="1" applyBorder="1" applyAlignment="1">
      <alignment horizontal="center" wrapText="1"/>
    </xf>
    <xf numFmtId="0" fontId="12" fillId="8" borderId="3" xfId="0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horizontal="center" vertical="center" wrapText="1"/>
    </xf>
    <xf numFmtId="4" fontId="85" fillId="0" borderId="0" xfId="0" applyNumberFormat="1" applyFont="1"/>
    <xf numFmtId="0" fontId="2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1" fillId="6" borderId="28" xfId="0" applyFont="1" applyFill="1" applyBorder="1" applyAlignment="1">
      <alignment horizontal="left" wrapText="1"/>
    </xf>
    <xf numFmtId="0" fontId="0" fillId="0" borderId="0" xfId="0"/>
    <xf numFmtId="0" fontId="2" fillId="4" borderId="6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2" fillId="4" borderId="3" xfId="0" applyFont="1" applyFill="1" applyBorder="1" applyAlignment="1">
      <alignment horizontal="center" wrapText="1"/>
    </xf>
    <xf numFmtId="0" fontId="73" fillId="44" borderId="6" xfId="0" applyFont="1" applyFill="1" applyBorder="1" applyAlignment="1">
      <alignment horizontal="center" wrapText="1"/>
    </xf>
    <xf numFmtId="0" fontId="73" fillId="44" borderId="1" xfId="0" applyFont="1" applyFill="1" applyBorder="1" applyAlignment="1">
      <alignment horizontal="center" wrapText="1"/>
    </xf>
    <xf numFmtId="0" fontId="73" fillId="44" borderId="3" xfId="0" applyFont="1" applyFill="1" applyBorder="1" applyAlignment="1">
      <alignment horizontal="center" wrapText="1"/>
    </xf>
    <xf numFmtId="0" fontId="73" fillId="44" borderId="6" xfId="0" applyFont="1" applyFill="1" applyBorder="1" applyAlignment="1">
      <alignment horizontal="center"/>
    </xf>
    <xf numFmtId="0" fontId="73" fillId="44" borderId="1" xfId="0" applyFont="1" applyFill="1" applyBorder="1" applyAlignment="1">
      <alignment horizontal="center"/>
    </xf>
    <xf numFmtId="0" fontId="73" fillId="44" borderId="3" xfId="0" applyFont="1" applyFill="1" applyBorder="1" applyAlignment="1">
      <alignment horizontal="center"/>
    </xf>
    <xf numFmtId="0" fontId="1" fillId="6" borderId="24" xfId="0" applyFont="1" applyFill="1" applyBorder="1" applyAlignment="1">
      <alignment horizontal="center" wrapText="1"/>
    </xf>
    <xf numFmtId="0" fontId="1" fillId="6" borderId="25" xfId="0" applyFont="1" applyFill="1" applyBorder="1" applyAlignment="1">
      <alignment horizontal="center" wrapText="1"/>
    </xf>
    <xf numFmtId="0" fontId="1" fillId="6" borderId="26" xfId="0" applyFont="1" applyFill="1" applyBorder="1" applyAlignment="1">
      <alignment horizontal="center" wrapText="1"/>
    </xf>
    <xf numFmtId="4" fontId="36" fillId="6" borderId="0" xfId="0" applyNumberFormat="1" applyFont="1" applyFill="1" applyBorder="1" applyAlignment="1">
      <alignment vertical="center"/>
    </xf>
    <xf numFmtId="0" fontId="37" fillId="6" borderId="0" xfId="0" applyFont="1" applyFill="1" applyBorder="1" applyAlignment="1">
      <alignment wrapText="1"/>
    </xf>
    <xf numFmtId="4" fontId="36" fillId="6" borderId="0" xfId="0" applyNumberFormat="1" applyFont="1" applyFill="1" applyBorder="1" applyAlignment="1">
      <alignment vertical="center" wrapText="1"/>
    </xf>
    <xf numFmtId="0" fontId="12" fillId="7" borderId="1" xfId="0" applyFont="1" applyFill="1" applyBorder="1" applyAlignment="1">
      <alignment horizontal="center" vertical="top" wrapText="1"/>
    </xf>
    <xf numFmtId="0" fontId="12" fillId="7" borderId="3" xfId="0" applyFont="1" applyFill="1" applyBorder="1" applyAlignment="1">
      <alignment horizontal="center" vertical="top" wrapText="1"/>
    </xf>
    <xf numFmtId="0" fontId="79" fillId="45" borderId="6" xfId="0" applyFont="1" applyFill="1" applyBorder="1" applyAlignment="1">
      <alignment horizontal="center"/>
    </xf>
    <xf numFmtId="0" fontId="79" fillId="45" borderId="1" xfId="0" applyFont="1" applyFill="1" applyBorder="1" applyAlignment="1">
      <alignment horizontal="center"/>
    </xf>
    <xf numFmtId="0" fontId="79" fillId="45" borderId="3" xfId="0" applyFont="1" applyFill="1" applyBorder="1" applyAlignment="1">
      <alignment horizontal="center"/>
    </xf>
    <xf numFmtId="0" fontId="13" fillId="6" borderId="24" xfId="0" applyFont="1" applyFill="1" applyBorder="1" applyAlignment="1">
      <alignment horizontal="center"/>
    </xf>
    <xf numFmtId="0" fontId="13" fillId="6" borderId="25" xfId="0" applyFont="1" applyFill="1" applyBorder="1" applyAlignment="1">
      <alignment horizontal="center"/>
    </xf>
    <xf numFmtId="0" fontId="13" fillId="6" borderId="26" xfId="0" applyFont="1" applyFill="1" applyBorder="1" applyAlignment="1">
      <alignment horizontal="center"/>
    </xf>
    <xf numFmtId="165" fontId="8" fillId="6" borderId="0" xfId="2" applyNumberFormat="1" applyFont="1" applyFill="1" applyBorder="1" applyAlignment="1">
      <alignment horizontal="center"/>
    </xf>
    <xf numFmtId="165" fontId="8" fillId="6" borderId="0" xfId="2" applyFont="1" applyFill="1" applyBorder="1" applyAlignment="1">
      <alignment horizontal="center"/>
    </xf>
    <xf numFmtId="165" fontId="5" fillId="6" borderId="0" xfId="2" applyFont="1" applyFill="1" applyBorder="1" applyAlignment="1">
      <alignment horizontal="center"/>
    </xf>
    <xf numFmtId="0" fontId="36" fillId="6" borderId="0" xfId="0" applyFont="1" applyFill="1" applyBorder="1" applyAlignment="1">
      <alignment vertical="center" wrapText="1"/>
    </xf>
    <xf numFmtId="0" fontId="38" fillId="6" borderId="0" xfId="0" applyFont="1" applyFill="1" applyBorder="1" applyAlignment="1">
      <alignment wrapText="1"/>
    </xf>
    <xf numFmtId="0" fontId="0" fillId="6" borderId="0" xfId="0" applyFill="1" applyBorder="1" applyAlignment="1">
      <alignment wrapText="1"/>
    </xf>
    <xf numFmtId="0" fontId="78" fillId="49" borderId="21" xfId="0" applyFont="1" applyFill="1" applyBorder="1" applyAlignment="1">
      <alignment horizontal="center"/>
    </xf>
    <xf numFmtId="0" fontId="78" fillId="49" borderId="22" xfId="0" applyFont="1" applyFill="1" applyBorder="1" applyAlignment="1">
      <alignment horizontal="center"/>
    </xf>
    <xf numFmtId="0" fontId="78" fillId="49" borderId="23" xfId="0" applyFont="1" applyFill="1" applyBorder="1" applyAlignment="1">
      <alignment horizontal="center"/>
    </xf>
    <xf numFmtId="0" fontId="12" fillId="7" borderId="27" xfId="0" applyFont="1" applyFill="1" applyBorder="1" applyAlignment="1">
      <alignment horizontal="center" vertical="top" wrapText="1"/>
    </xf>
    <xf numFmtId="0" fontId="12" fillId="7" borderId="28" xfId="0" applyFont="1" applyFill="1" applyBorder="1" applyAlignment="1">
      <alignment horizontal="center" vertical="top" wrapText="1"/>
    </xf>
    <xf numFmtId="0" fontId="13" fillId="6" borderId="24" xfId="0" applyFont="1" applyFill="1" applyBorder="1" applyAlignment="1">
      <alignment horizontal="center" vertical="top" wrapText="1"/>
    </xf>
    <xf numFmtId="0" fontId="13" fillId="6" borderId="25" xfId="0" applyFont="1" applyFill="1" applyBorder="1" applyAlignment="1">
      <alignment horizontal="center" vertical="top" wrapText="1"/>
    </xf>
    <xf numFmtId="0" fontId="13" fillId="6" borderId="26" xfId="0" applyFont="1" applyFill="1" applyBorder="1" applyAlignment="1">
      <alignment horizontal="center" vertical="top" wrapText="1"/>
    </xf>
    <xf numFmtId="0" fontId="73" fillId="44" borderId="6" xfId="0" applyFont="1" applyFill="1" applyBorder="1" applyAlignment="1">
      <alignment horizontal="center" vertical="top" wrapText="1"/>
    </xf>
    <xf numFmtId="0" fontId="73" fillId="44" borderId="1" xfId="0" applyFont="1" applyFill="1" applyBorder="1" applyAlignment="1">
      <alignment horizontal="center" vertical="top" wrapText="1"/>
    </xf>
    <xf numFmtId="0" fontId="73" fillId="44" borderId="3" xfId="0" applyFont="1" applyFill="1" applyBorder="1" applyAlignment="1">
      <alignment horizontal="center" vertical="top" wrapText="1"/>
    </xf>
    <xf numFmtId="0" fontId="8" fillId="0" borderId="0" xfId="0" applyFont="1" applyBorder="1" applyAlignment="1">
      <alignment horizontal="center"/>
    </xf>
    <xf numFmtId="0" fontId="63" fillId="0" borderId="0" xfId="0" applyFont="1" applyAlignment="1">
      <alignment wrapText="1"/>
    </xf>
    <xf numFmtId="0" fontId="2" fillId="13" borderId="9" xfId="0" applyFont="1" applyFill="1" applyBorder="1" applyAlignment="1">
      <alignment horizontal="center" vertical="center" wrapText="1"/>
    </xf>
    <xf numFmtId="0" fontId="2" fillId="13" borderId="8" xfId="0" applyFont="1" applyFill="1" applyBorder="1" applyAlignment="1">
      <alignment horizontal="center" vertical="center" wrapText="1"/>
    </xf>
    <xf numFmtId="165" fontId="17" fillId="13" borderId="1" xfId="2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39" fillId="6" borderId="21" xfId="0" applyFont="1" applyFill="1" applyBorder="1" applyAlignment="1">
      <alignment horizontal="center"/>
    </xf>
    <xf numFmtId="0" fontId="39" fillId="6" borderId="22" xfId="0" applyFont="1" applyFill="1" applyBorder="1" applyAlignment="1">
      <alignment horizontal="center"/>
    </xf>
    <xf numFmtId="0" fontId="39" fillId="6" borderId="2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 vertical="center" wrapText="1"/>
    </xf>
  </cellXfs>
  <cellStyles count="13398">
    <cellStyle name="20% - Accent1" xfId="21" builtinId="30" customBuiltin="1"/>
    <cellStyle name="20% - Accent1 10" xfId="3473"/>
    <cellStyle name="20% - Accent1 11" xfId="5745"/>
    <cellStyle name="20% - Accent1 12" xfId="8017"/>
    <cellStyle name="20% - Accent1 2" xfId="70"/>
    <cellStyle name="20% - Accent1 2 10" xfId="5773"/>
    <cellStyle name="20% - Accent1 2 11" xfId="8045"/>
    <cellStyle name="20% - Accent1 2 2" xfId="182"/>
    <cellStyle name="20% - Accent1 2 2 2" xfId="420"/>
    <cellStyle name="20% - Accent1 2 2 2 2" xfId="874"/>
    <cellStyle name="20% - Accent1 2 2 2 2 2" xfId="2009"/>
    <cellStyle name="20% - Accent1 2 2 2 2 2 2" xfId="5429"/>
    <cellStyle name="20% - Accent1 2 2 2 2 2 3" xfId="7701"/>
    <cellStyle name="20% - Accent1 2 2 2 2 2 4" xfId="9973"/>
    <cellStyle name="20% - Accent1 2 2 2 2 3" xfId="4294"/>
    <cellStyle name="20% - Accent1 2 2 2 2 4" xfId="6566"/>
    <cellStyle name="20% - Accent1 2 2 2 2 5" xfId="8838"/>
    <cellStyle name="20% - Accent1 2 2 2 3" xfId="1555"/>
    <cellStyle name="20% - Accent1 2 2 2 3 2" xfId="4975"/>
    <cellStyle name="20% - Accent1 2 2 2 3 3" xfId="7247"/>
    <cellStyle name="20% - Accent1 2 2 2 3 4" xfId="9519"/>
    <cellStyle name="20% - Accent1 2 2 2 4" xfId="3840"/>
    <cellStyle name="20% - Accent1 2 2 2 5" xfId="6112"/>
    <cellStyle name="20% - Accent1 2 2 2 6" xfId="8384"/>
    <cellStyle name="20% - Accent1 2 2 3" xfId="1101"/>
    <cellStyle name="20% - Accent1 2 2 3 2" xfId="2236"/>
    <cellStyle name="20% - Accent1 2 2 3 2 2" xfId="5656"/>
    <cellStyle name="20% - Accent1 2 2 3 2 3" xfId="7928"/>
    <cellStyle name="20% - Accent1 2 2 3 2 4" xfId="10200"/>
    <cellStyle name="20% - Accent1 2 2 3 3" xfId="4521"/>
    <cellStyle name="20% - Accent1 2 2 3 4" xfId="6793"/>
    <cellStyle name="20% - Accent1 2 2 3 5" xfId="9065"/>
    <cellStyle name="20% - Accent1 2 2 4" xfId="647"/>
    <cellStyle name="20% - Accent1 2 2 4 2" xfId="1782"/>
    <cellStyle name="20% - Accent1 2 2 4 2 2" xfId="5202"/>
    <cellStyle name="20% - Accent1 2 2 4 2 3" xfId="7474"/>
    <cellStyle name="20% - Accent1 2 2 4 2 4" xfId="9746"/>
    <cellStyle name="20% - Accent1 2 2 4 3" xfId="4067"/>
    <cellStyle name="20% - Accent1 2 2 4 4" xfId="6339"/>
    <cellStyle name="20% - Accent1 2 2 4 5" xfId="8611"/>
    <cellStyle name="20% - Accent1 2 2 5" xfId="1328"/>
    <cellStyle name="20% - Accent1 2 2 5 2" xfId="4748"/>
    <cellStyle name="20% - Accent1 2 2 5 3" xfId="7020"/>
    <cellStyle name="20% - Accent1 2 2 5 4" xfId="9292"/>
    <cellStyle name="20% - Accent1 2 2 6" xfId="3613"/>
    <cellStyle name="20% - Accent1 2 2 7" xfId="5885"/>
    <cellStyle name="20% - Accent1 2 2 8" xfId="8157"/>
    <cellStyle name="20% - Accent1 2 3" xfId="126"/>
    <cellStyle name="20% - Accent1 2 3 2" xfId="364"/>
    <cellStyle name="20% - Accent1 2 3 2 2" xfId="818"/>
    <cellStyle name="20% - Accent1 2 3 2 2 2" xfId="1953"/>
    <cellStyle name="20% - Accent1 2 3 2 2 2 2" xfId="5373"/>
    <cellStyle name="20% - Accent1 2 3 2 2 2 3" xfId="7645"/>
    <cellStyle name="20% - Accent1 2 3 2 2 2 4" xfId="9917"/>
    <cellStyle name="20% - Accent1 2 3 2 2 3" xfId="4238"/>
    <cellStyle name="20% - Accent1 2 3 2 2 4" xfId="6510"/>
    <cellStyle name="20% - Accent1 2 3 2 2 5" xfId="8782"/>
    <cellStyle name="20% - Accent1 2 3 2 3" xfId="1499"/>
    <cellStyle name="20% - Accent1 2 3 2 3 2" xfId="4919"/>
    <cellStyle name="20% - Accent1 2 3 2 3 3" xfId="7191"/>
    <cellStyle name="20% - Accent1 2 3 2 3 4" xfId="9463"/>
    <cellStyle name="20% - Accent1 2 3 2 4" xfId="3784"/>
    <cellStyle name="20% - Accent1 2 3 2 5" xfId="6056"/>
    <cellStyle name="20% - Accent1 2 3 2 6" xfId="8328"/>
    <cellStyle name="20% - Accent1 2 3 3" xfId="1045"/>
    <cellStyle name="20% - Accent1 2 3 3 2" xfId="2180"/>
    <cellStyle name="20% - Accent1 2 3 3 2 2" xfId="5600"/>
    <cellStyle name="20% - Accent1 2 3 3 2 3" xfId="7872"/>
    <cellStyle name="20% - Accent1 2 3 3 2 4" xfId="10144"/>
    <cellStyle name="20% - Accent1 2 3 3 3" xfId="4465"/>
    <cellStyle name="20% - Accent1 2 3 3 4" xfId="6737"/>
    <cellStyle name="20% - Accent1 2 3 3 5" xfId="9009"/>
    <cellStyle name="20% - Accent1 2 3 4" xfId="591"/>
    <cellStyle name="20% - Accent1 2 3 4 2" xfId="1726"/>
    <cellStyle name="20% - Accent1 2 3 4 2 2" xfId="5146"/>
    <cellStyle name="20% - Accent1 2 3 4 2 3" xfId="7418"/>
    <cellStyle name="20% - Accent1 2 3 4 2 4" xfId="9690"/>
    <cellStyle name="20% - Accent1 2 3 4 3" xfId="4011"/>
    <cellStyle name="20% - Accent1 2 3 4 4" xfId="6283"/>
    <cellStyle name="20% - Accent1 2 3 4 5" xfId="8555"/>
    <cellStyle name="20% - Accent1 2 3 5" xfId="1272"/>
    <cellStyle name="20% - Accent1 2 3 5 2" xfId="4692"/>
    <cellStyle name="20% - Accent1 2 3 5 3" xfId="6964"/>
    <cellStyle name="20% - Accent1 2 3 5 4" xfId="9236"/>
    <cellStyle name="20% - Accent1 2 3 6" xfId="3557"/>
    <cellStyle name="20% - Accent1 2 3 7" xfId="5829"/>
    <cellStyle name="20% - Accent1 2 3 8" xfId="8101"/>
    <cellStyle name="20% - Accent1 2 4" xfId="252"/>
    <cellStyle name="20% - Accent1 2 4 2" xfId="479"/>
    <cellStyle name="20% - Accent1 2 4 2 2" xfId="933"/>
    <cellStyle name="20% - Accent1 2 4 2 2 2" xfId="2068"/>
    <cellStyle name="20% - Accent1 2 4 2 2 2 2" xfId="5488"/>
    <cellStyle name="20% - Accent1 2 4 2 2 2 3" xfId="7760"/>
    <cellStyle name="20% - Accent1 2 4 2 2 2 4" xfId="10032"/>
    <cellStyle name="20% - Accent1 2 4 2 2 3" xfId="4353"/>
    <cellStyle name="20% - Accent1 2 4 2 2 4" xfId="6625"/>
    <cellStyle name="20% - Accent1 2 4 2 2 5" xfId="8897"/>
    <cellStyle name="20% - Accent1 2 4 2 3" xfId="1614"/>
    <cellStyle name="20% - Accent1 2 4 2 3 2" xfId="5034"/>
    <cellStyle name="20% - Accent1 2 4 2 3 3" xfId="7306"/>
    <cellStyle name="20% - Accent1 2 4 2 3 4" xfId="9578"/>
    <cellStyle name="20% - Accent1 2 4 2 4" xfId="3899"/>
    <cellStyle name="20% - Accent1 2 4 2 5" xfId="6171"/>
    <cellStyle name="20% - Accent1 2 4 2 6" xfId="8443"/>
    <cellStyle name="20% - Accent1 2 4 3" xfId="1160"/>
    <cellStyle name="20% - Accent1 2 4 3 2" xfId="2295"/>
    <cellStyle name="20% - Accent1 2 4 3 2 2" xfId="5715"/>
    <cellStyle name="20% - Accent1 2 4 3 2 3" xfId="7987"/>
    <cellStyle name="20% - Accent1 2 4 3 2 4" xfId="10259"/>
    <cellStyle name="20% - Accent1 2 4 3 3" xfId="4580"/>
    <cellStyle name="20% - Accent1 2 4 3 4" xfId="6852"/>
    <cellStyle name="20% - Accent1 2 4 3 5" xfId="9124"/>
    <cellStyle name="20% - Accent1 2 4 4" xfId="706"/>
    <cellStyle name="20% - Accent1 2 4 4 2" xfId="1841"/>
    <cellStyle name="20% - Accent1 2 4 4 2 2" xfId="5261"/>
    <cellStyle name="20% - Accent1 2 4 4 2 3" xfId="7533"/>
    <cellStyle name="20% - Accent1 2 4 4 2 4" xfId="9805"/>
    <cellStyle name="20% - Accent1 2 4 4 3" xfId="4126"/>
    <cellStyle name="20% - Accent1 2 4 4 4" xfId="6398"/>
    <cellStyle name="20% - Accent1 2 4 4 5" xfId="8670"/>
    <cellStyle name="20% - Accent1 2 4 5" xfId="1387"/>
    <cellStyle name="20% - Accent1 2 4 5 2" xfId="4807"/>
    <cellStyle name="20% - Accent1 2 4 5 3" xfId="7079"/>
    <cellStyle name="20% - Accent1 2 4 5 4" xfId="9351"/>
    <cellStyle name="20% - Accent1 2 4 6" xfId="3672"/>
    <cellStyle name="20% - Accent1 2 4 7" xfId="5944"/>
    <cellStyle name="20% - Accent1 2 4 8" xfId="8216"/>
    <cellStyle name="20% - Accent1 2 5" xfId="308"/>
    <cellStyle name="20% - Accent1 2 5 2" xfId="762"/>
    <cellStyle name="20% - Accent1 2 5 2 2" xfId="1897"/>
    <cellStyle name="20% - Accent1 2 5 2 2 2" xfId="5317"/>
    <cellStyle name="20% - Accent1 2 5 2 2 3" xfId="7589"/>
    <cellStyle name="20% - Accent1 2 5 2 2 4" xfId="9861"/>
    <cellStyle name="20% - Accent1 2 5 2 3" xfId="4182"/>
    <cellStyle name="20% - Accent1 2 5 2 4" xfId="6454"/>
    <cellStyle name="20% - Accent1 2 5 2 5" xfId="8726"/>
    <cellStyle name="20% - Accent1 2 5 3" xfId="1443"/>
    <cellStyle name="20% - Accent1 2 5 3 2" xfId="4863"/>
    <cellStyle name="20% - Accent1 2 5 3 3" xfId="7135"/>
    <cellStyle name="20% - Accent1 2 5 3 4" xfId="9407"/>
    <cellStyle name="20% - Accent1 2 5 4" xfId="3728"/>
    <cellStyle name="20% - Accent1 2 5 5" xfId="6000"/>
    <cellStyle name="20% - Accent1 2 5 6" xfId="8272"/>
    <cellStyle name="20% - Accent1 2 6" xfId="989"/>
    <cellStyle name="20% - Accent1 2 6 2" xfId="2124"/>
    <cellStyle name="20% - Accent1 2 6 2 2" xfId="5544"/>
    <cellStyle name="20% - Accent1 2 6 2 3" xfId="7816"/>
    <cellStyle name="20% - Accent1 2 6 2 4" xfId="10088"/>
    <cellStyle name="20% - Accent1 2 6 3" xfId="4409"/>
    <cellStyle name="20% - Accent1 2 6 4" xfId="6681"/>
    <cellStyle name="20% - Accent1 2 6 5" xfId="8953"/>
    <cellStyle name="20% - Accent1 2 7" xfId="535"/>
    <cellStyle name="20% - Accent1 2 7 2" xfId="1670"/>
    <cellStyle name="20% - Accent1 2 7 2 2" xfId="5090"/>
    <cellStyle name="20% - Accent1 2 7 2 3" xfId="7362"/>
    <cellStyle name="20% - Accent1 2 7 2 4" xfId="9634"/>
    <cellStyle name="20% - Accent1 2 7 3" xfId="3955"/>
    <cellStyle name="20% - Accent1 2 7 4" xfId="6227"/>
    <cellStyle name="20% - Accent1 2 7 5" xfId="8499"/>
    <cellStyle name="20% - Accent1 2 8" xfId="1216"/>
    <cellStyle name="20% - Accent1 2 8 2" xfId="4636"/>
    <cellStyle name="20% - Accent1 2 8 3" xfId="6908"/>
    <cellStyle name="20% - Accent1 2 8 4" xfId="9180"/>
    <cellStyle name="20% - Accent1 2 9" xfId="3501"/>
    <cellStyle name="20% - Accent1 3" xfId="154"/>
    <cellStyle name="20% - Accent1 3 2" xfId="392"/>
    <cellStyle name="20% - Accent1 3 2 2" xfId="846"/>
    <cellStyle name="20% - Accent1 3 2 2 2" xfId="1981"/>
    <cellStyle name="20% - Accent1 3 2 2 2 2" xfId="5401"/>
    <cellStyle name="20% - Accent1 3 2 2 2 3" xfId="7673"/>
    <cellStyle name="20% - Accent1 3 2 2 2 4" xfId="9945"/>
    <cellStyle name="20% - Accent1 3 2 2 3" xfId="4266"/>
    <cellStyle name="20% - Accent1 3 2 2 4" xfId="6538"/>
    <cellStyle name="20% - Accent1 3 2 2 5" xfId="8810"/>
    <cellStyle name="20% - Accent1 3 2 3" xfId="1527"/>
    <cellStyle name="20% - Accent1 3 2 3 2" xfId="4947"/>
    <cellStyle name="20% - Accent1 3 2 3 3" xfId="7219"/>
    <cellStyle name="20% - Accent1 3 2 3 4" xfId="9491"/>
    <cellStyle name="20% - Accent1 3 2 4" xfId="3812"/>
    <cellStyle name="20% - Accent1 3 2 5" xfId="6084"/>
    <cellStyle name="20% - Accent1 3 2 6" xfId="8356"/>
    <cellStyle name="20% - Accent1 3 3" xfId="1073"/>
    <cellStyle name="20% - Accent1 3 3 2" xfId="2208"/>
    <cellStyle name="20% - Accent1 3 3 2 2" xfId="5628"/>
    <cellStyle name="20% - Accent1 3 3 2 3" xfId="7900"/>
    <cellStyle name="20% - Accent1 3 3 2 4" xfId="10172"/>
    <cellStyle name="20% - Accent1 3 3 3" xfId="4493"/>
    <cellStyle name="20% - Accent1 3 3 4" xfId="6765"/>
    <cellStyle name="20% - Accent1 3 3 5" xfId="9037"/>
    <cellStyle name="20% - Accent1 3 4" xfId="619"/>
    <cellStyle name="20% - Accent1 3 4 2" xfId="1754"/>
    <cellStyle name="20% - Accent1 3 4 2 2" xfId="5174"/>
    <cellStyle name="20% - Accent1 3 4 2 3" xfId="7446"/>
    <cellStyle name="20% - Accent1 3 4 2 4" xfId="9718"/>
    <cellStyle name="20% - Accent1 3 4 3" xfId="4039"/>
    <cellStyle name="20% - Accent1 3 4 4" xfId="6311"/>
    <cellStyle name="20% - Accent1 3 4 5" xfId="8583"/>
    <cellStyle name="20% - Accent1 3 5" xfId="1300"/>
    <cellStyle name="20% - Accent1 3 5 2" xfId="4720"/>
    <cellStyle name="20% - Accent1 3 5 3" xfId="6992"/>
    <cellStyle name="20% - Accent1 3 5 4" xfId="9264"/>
    <cellStyle name="20% - Accent1 3 6" xfId="3585"/>
    <cellStyle name="20% - Accent1 3 7" xfId="5857"/>
    <cellStyle name="20% - Accent1 3 8" xfId="8129"/>
    <cellStyle name="20% - Accent1 4" xfId="98"/>
    <cellStyle name="20% - Accent1 4 2" xfId="336"/>
    <cellStyle name="20% - Accent1 4 2 2" xfId="790"/>
    <cellStyle name="20% - Accent1 4 2 2 2" xfId="1925"/>
    <cellStyle name="20% - Accent1 4 2 2 2 2" xfId="5345"/>
    <cellStyle name="20% - Accent1 4 2 2 2 3" xfId="7617"/>
    <cellStyle name="20% - Accent1 4 2 2 2 4" xfId="9889"/>
    <cellStyle name="20% - Accent1 4 2 2 3" xfId="4210"/>
    <cellStyle name="20% - Accent1 4 2 2 4" xfId="6482"/>
    <cellStyle name="20% - Accent1 4 2 2 5" xfId="8754"/>
    <cellStyle name="20% - Accent1 4 2 3" xfId="1471"/>
    <cellStyle name="20% - Accent1 4 2 3 2" xfId="4891"/>
    <cellStyle name="20% - Accent1 4 2 3 3" xfId="7163"/>
    <cellStyle name="20% - Accent1 4 2 3 4" xfId="9435"/>
    <cellStyle name="20% - Accent1 4 2 4" xfId="3756"/>
    <cellStyle name="20% - Accent1 4 2 5" xfId="6028"/>
    <cellStyle name="20% - Accent1 4 2 6" xfId="8300"/>
    <cellStyle name="20% - Accent1 4 3" xfId="1017"/>
    <cellStyle name="20% - Accent1 4 3 2" xfId="2152"/>
    <cellStyle name="20% - Accent1 4 3 2 2" xfId="5572"/>
    <cellStyle name="20% - Accent1 4 3 2 3" xfId="7844"/>
    <cellStyle name="20% - Accent1 4 3 2 4" xfId="10116"/>
    <cellStyle name="20% - Accent1 4 3 3" xfId="4437"/>
    <cellStyle name="20% - Accent1 4 3 4" xfId="6709"/>
    <cellStyle name="20% - Accent1 4 3 5" xfId="8981"/>
    <cellStyle name="20% - Accent1 4 4" xfId="563"/>
    <cellStyle name="20% - Accent1 4 4 2" xfId="1698"/>
    <cellStyle name="20% - Accent1 4 4 2 2" xfId="5118"/>
    <cellStyle name="20% - Accent1 4 4 2 3" xfId="7390"/>
    <cellStyle name="20% - Accent1 4 4 2 4" xfId="9662"/>
    <cellStyle name="20% - Accent1 4 4 3" xfId="3983"/>
    <cellStyle name="20% - Accent1 4 4 4" xfId="6255"/>
    <cellStyle name="20% - Accent1 4 4 5" xfId="8527"/>
    <cellStyle name="20% - Accent1 4 5" xfId="1244"/>
    <cellStyle name="20% - Accent1 4 5 2" xfId="4664"/>
    <cellStyle name="20% - Accent1 4 5 3" xfId="6936"/>
    <cellStyle name="20% - Accent1 4 5 4" xfId="9208"/>
    <cellStyle name="20% - Accent1 4 6" xfId="3529"/>
    <cellStyle name="20% - Accent1 4 7" xfId="5801"/>
    <cellStyle name="20% - Accent1 4 8" xfId="8073"/>
    <cellStyle name="20% - Accent1 5" xfId="213"/>
    <cellStyle name="20% - Accent1 5 2" xfId="451"/>
    <cellStyle name="20% - Accent1 5 2 2" xfId="905"/>
    <cellStyle name="20% - Accent1 5 2 2 2" xfId="2040"/>
    <cellStyle name="20% - Accent1 5 2 2 2 2" xfId="5460"/>
    <cellStyle name="20% - Accent1 5 2 2 2 3" xfId="7732"/>
    <cellStyle name="20% - Accent1 5 2 2 2 4" xfId="10004"/>
    <cellStyle name="20% - Accent1 5 2 2 3" xfId="4325"/>
    <cellStyle name="20% - Accent1 5 2 2 4" xfId="6597"/>
    <cellStyle name="20% - Accent1 5 2 2 5" xfId="8869"/>
    <cellStyle name="20% - Accent1 5 2 3" xfId="1586"/>
    <cellStyle name="20% - Accent1 5 2 3 2" xfId="5006"/>
    <cellStyle name="20% - Accent1 5 2 3 3" xfId="7278"/>
    <cellStyle name="20% - Accent1 5 2 3 4" xfId="9550"/>
    <cellStyle name="20% - Accent1 5 2 4" xfId="3871"/>
    <cellStyle name="20% - Accent1 5 2 5" xfId="6143"/>
    <cellStyle name="20% - Accent1 5 2 6" xfId="8415"/>
    <cellStyle name="20% - Accent1 5 3" xfId="1132"/>
    <cellStyle name="20% - Accent1 5 3 2" xfId="2267"/>
    <cellStyle name="20% - Accent1 5 3 2 2" xfId="5687"/>
    <cellStyle name="20% - Accent1 5 3 2 3" xfId="7959"/>
    <cellStyle name="20% - Accent1 5 3 2 4" xfId="10231"/>
    <cellStyle name="20% - Accent1 5 3 3" xfId="4552"/>
    <cellStyle name="20% - Accent1 5 3 4" xfId="6824"/>
    <cellStyle name="20% - Accent1 5 3 5" xfId="9096"/>
    <cellStyle name="20% - Accent1 5 4" xfId="678"/>
    <cellStyle name="20% - Accent1 5 4 2" xfId="1813"/>
    <cellStyle name="20% - Accent1 5 4 2 2" xfId="5233"/>
    <cellStyle name="20% - Accent1 5 4 2 3" xfId="7505"/>
    <cellStyle name="20% - Accent1 5 4 2 4" xfId="9777"/>
    <cellStyle name="20% - Accent1 5 4 3" xfId="4098"/>
    <cellStyle name="20% - Accent1 5 4 4" xfId="6370"/>
    <cellStyle name="20% - Accent1 5 4 5" xfId="8642"/>
    <cellStyle name="20% - Accent1 5 5" xfId="1359"/>
    <cellStyle name="20% - Accent1 5 5 2" xfId="4779"/>
    <cellStyle name="20% - Accent1 5 5 3" xfId="7051"/>
    <cellStyle name="20% - Accent1 5 5 4" xfId="9323"/>
    <cellStyle name="20% - Accent1 5 6" xfId="3644"/>
    <cellStyle name="20% - Accent1 5 7" xfId="5916"/>
    <cellStyle name="20% - Accent1 5 8" xfId="8188"/>
    <cellStyle name="20% - Accent1 6" xfId="280"/>
    <cellStyle name="20% - Accent1 6 2" xfId="734"/>
    <cellStyle name="20% - Accent1 6 2 2" xfId="1869"/>
    <cellStyle name="20% - Accent1 6 2 2 2" xfId="5289"/>
    <cellStyle name="20% - Accent1 6 2 2 3" xfId="7561"/>
    <cellStyle name="20% - Accent1 6 2 2 4" xfId="9833"/>
    <cellStyle name="20% - Accent1 6 2 3" xfId="4154"/>
    <cellStyle name="20% - Accent1 6 2 4" xfId="6426"/>
    <cellStyle name="20% - Accent1 6 2 5" xfId="8698"/>
    <cellStyle name="20% - Accent1 6 3" xfId="1415"/>
    <cellStyle name="20% - Accent1 6 3 2" xfId="4835"/>
    <cellStyle name="20% - Accent1 6 3 3" xfId="7107"/>
    <cellStyle name="20% - Accent1 6 3 4" xfId="9379"/>
    <cellStyle name="20% - Accent1 6 4" xfId="3700"/>
    <cellStyle name="20% - Accent1 6 5" xfId="5972"/>
    <cellStyle name="20% - Accent1 6 6" xfId="8244"/>
    <cellStyle name="20% - Accent1 7" xfId="961"/>
    <cellStyle name="20% - Accent1 7 2" xfId="2096"/>
    <cellStyle name="20% - Accent1 7 2 2" xfId="5516"/>
    <cellStyle name="20% - Accent1 7 2 3" xfId="7788"/>
    <cellStyle name="20% - Accent1 7 2 4" xfId="10060"/>
    <cellStyle name="20% - Accent1 7 3" xfId="4381"/>
    <cellStyle name="20% - Accent1 7 4" xfId="6653"/>
    <cellStyle name="20% - Accent1 7 5" xfId="8925"/>
    <cellStyle name="20% - Accent1 8" xfId="507"/>
    <cellStyle name="20% - Accent1 8 2" xfId="1642"/>
    <cellStyle name="20% - Accent1 8 2 2" xfId="5062"/>
    <cellStyle name="20% - Accent1 8 2 3" xfId="7334"/>
    <cellStyle name="20% - Accent1 8 2 4" xfId="9606"/>
    <cellStyle name="20% - Accent1 8 3" xfId="3927"/>
    <cellStyle name="20% - Accent1 8 4" xfId="6199"/>
    <cellStyle name="20% - Accent1 8 5" xfId="8471"/>
    <cellStyle name="20% - Accent1 9" xfId="1188"/>
    <cellStyle name="20% - Accent1 9 2" xfId="4608"/>
    <cellStyle name="20% - Accent1 9 3" xfId="6880"/>
    <cellStyle name="20% - Accent1 9 4" xfId="9152"/>
    <cellStyle name="20% - Accent2" xfId="24" builtinId="34" customBuiltin="1"/>
    <cellStyle name="20% - Accent2 10" xfId="3475"/>
    <cellStyle name="20% - Accent2 11" xfId="5747"/>
    <cellStyle name="20% - Accent2 12" xfId="8019"/>
    <cellStyle name="20% - Accent2 2" xfId="72"/>
    <cellStyle name="20% - Accent2 2 10" xfId="5775"/>
    <cellStyle name="20% - Accent2 2 11" xfId="8047"/>
    <cellStyle name="20% - Accent2 2 2" xfId="184"/>
    <cellStyle name="20% - Accent2 2 2 2" xfId="422"/>
    <cellStyle name="20% - Accent2 2 2 2 2" xfId="876"/>
    <cellStyle name="20% - Accent2 2 2 2 2 2" xfId="2011"/>
    <cellStyle name="20% - Accent2 2 2 2 2 2 2" xfId="5431"/>
    <cellStyle name="20% - Accent2 2 2 2 2 2 3" xfId="7703"/>
    <cellStyle name="20% - Accent2 2 2 2 2 2 4" xfId="9975"/>
    <cellStyle name="20% - Accent2 2 2 2 2 3" xfId="4296"/>
    <cellStyle name="20% - Accent2 2 2 2 2 4" xfId="6568"/>
    <cellStyle name="20% - Accent2 2 2 2 2 5" xfId="8840"/>
    <cellStyle name="20% - Accent2 2 2 2 3" xfId="1557"/>
    <cellStyle name="20% - Accent2 2 2 2 3 2" xfId="4977"/>
    <cellStyle name="20% - Accent2 2 2 2 3 3" xfId="7249"/>
    <cellStyle name="20% - Accent2 2 2 2 3 4" xfId="9521"/>
    <cellStyle name="20% - Accent2 2 2 2 4" xfId="3842"/>
    <cellStyle name="20% - Accent2 2 2 2 5" xfId="6114"/>
    <cellStyle name="20% - Accent2 2 2 2 6" xfId="8386"/>
    <cellStyle name="20% - Accent2 2 2 3" xfId="1103"/>
    <cellStyle name="20% - Accent2 2 2 3 2" xfId="2238"/>
    <cellStyle name="20% - Accent2 2 2 3 2 2" xfId="5658"/>
    <cellStyle name="20% - Accent2 2 2 3 2 3" xfId="7930"/>
    <cellStyle name="20% - Accent2 2 2 3 2 4" xfId="10202"/>
    <cellStyle name="20% - Accent2 2 2 3 3" xfId="4523"/>
    <cellStyle name="20% - Accent2 2 2 3 4" xfId="6795"/>
    <cellStyle name="20% - Accent2 2 2 3 5" xfId="9067"/>
    <cellStyle name="20% - Accent2 2 2 4" xfId="649"/>
    <cellStyle name="20% - Accent2 2 2 4 2" xfId="1784"/>
    <cellStyle name="20% - Accent2 2 2 4 2 2" xfId="5204"/>
    <cellStyle name="20% - Accent2 2 2 4 2 3" xfId="7476"/>
    <cellStyle name="20% - Accent2 2 2 4 2 4" xfId="9748"/>
    <cellStyle name="20% - Accent2 2 2 4 3" xfId="4069"/>
    <cellStyle name="20% - Accent2 2 2 4 4" xfId="6341"/>
    <cellStyle name="20% - Accent2 2 2 4 5" xfId="8613"/>
    <cellStyle name="20% - Accent2 2 2 5" xfId="1330"/>
    <cellStyle name="20% - Accent2 2 2 5 2" xfId="4750"/>
    <cellStyle name="20% - Accent2 2 2 5 3" xfId="7022"/>
    <cellStyle name="20% - Accent2 2 2 5 4" xfId="9294"/>
    <cellStyle name="20% - Accent2 2 2 6" xfId="3615"/>
    <cellStyle name="20% - Accent2 2 2 7" xfId="5887"/>
    <cellStyle name="20% - Accent2 2 2 8" xfId="8159"/>
    <cellStyle name="20% - Accent2 2 3" xfId="128"/>
    <cellStyle name="20% - Accent2 2 3 2" xfId="366"/>
    <cellStyle name="20% - Accent2 2 3 2 2" xfId="820"/>
    <cellStyle name="20% - Accent2 2 3 2 2 2" xfId="1955"/>
    <cellStyle name="20% - Accent2 2 3 2 2 2 2" xfId="5375"/>
    <cellStyle name="20% - Accent2 2 3 2 2 2 3" xfId="7647"/>
    <cellStyle name="20% - Accent2 2 3 2 2 2 4" xfId="9919"/>
    <cellStyle name="20% - Accent2 2 3 2 2 3" xfId="4240"/>
    <cellStyle name="20% - Accent2 2 3 2 2 4" xfId="6512"/>
    <cellStyle name="20% - Accent2 2 3 2 2 5" xfId="8784"/>
    <cellStyle name="20% - Accent2 2 3 2 3" xfId="1501"/>
    <cellStyle name="20% - Accent2 2 3 2 3 2" xfId="4921"/>
    <cellStyle name="20% - Accent2 2 3 2 3 3" xfId="7193"/>
    <cellStyle name="20% - Accent2 2 3 2 3 4" xfId="9465"/>
    <cellStyle name="20% - Accent2 2 3 2 4" xfId="3786"/>
    <cellStyle name="20% - Accent2 2 3 2 5" xfId="6058"/>
    <cellStyle name="20% - Accent2 2 3 2 6" xfId="8330"/>
    <cellStyle name="20% - Accent2 2 3 3" xfId="1047"/>
    <cellStyle name="20% - Accent2 2 3 3 2" xfId="2182"/>
    <cellStyle name="20% - Accent2 2 3 3 2 2" xfId="5602"/>
    <cellStyle name="20% - Accent2 2 3 3 2 3" xfId="7874"/>
    <cellStyle name="20% - Accent2 2 3 3 2 4" xfId="10146"/>
    <cellStyle name="20% - Accent2 2 3 3 3" xfId="4467"/>
    <cellStyle name="20% - Accent2 2 3 3 4" xfId="6739"/>
    <cellStyle name="20% - Accent2 2 3 3 5" xfId="9011"/>
    <cellStyle name="20% - Accent2 2 3 4" xfId="593"/>
    <cellStyle name="20% - Accent2 2 3 4 2" xfId="1728"/>
    <cellStyle name="20% - Accent2 2 3 4 2 2" xfId="5148"/>
    <cellStyle name="20% - Accent2 2 3 4 2 3" xfId="7420"/>
    <cellStyle name="20% - Accent2 2 3 4 2 4" xfId="9692"/>
    <cellStyle name="20% - Accent2 2 3 4 3" xfId="4013"/>
    <cellStyle name="20% - Accent2 2 3 4 4" xfId="6285"/>
    <cellStyle name="20% - Accent2 2 3 4 5" xfId="8557"/>
    <cellStyle name="20% - Accent2 2 3 5" xfId="1274"/>
    <cellStyle name="20% - Accent2 2 3 5 2" xfId="4694"/>
    <cellStyle name="20% - Accent2 2 3 5 3" xfId="6966"/>
    <cellStyle name="20% - Accent2 2 3 5 4" xfId="9238"/>
    <cellStyle name="20% - Accent2 2 3 6" xfId="3559"/>
    <cellStyle name="20% - Accent2 2 3 7" xfId="5831"/>
    <cellStyle name="20% - Accent2 2 3 8" xfId="8103"/>
    <cellStyle name="20% - Accent2 2 4" xfId="254"/>
    <cellStyle name="20% - Accent2 2 4 2" xfId="481"/>
    <cellStyle name="20% - Accent2 2 4 2 2" xfId="935"/>
    <cellStyle name="20% - Accent2 2 4 2 2 2" xfId="2070"/>
    <cellStyle name="20% - Accent2 2 4 2 2 2 2" xfId="5490"/>
    <cellStyle name="20% - Accent2 2 4 2 2 2 3" xfId="7762"/>
    <cellStyle name="20% - Accent2 2 4 2 2 2 4" xfId="10034"/>
    <cellStyle name="20% - Accent2 2 4 2 2 3" xfId="4355"/>
    <cellStyle name="20% - Accent2 2 4 2 2 4" xfId="6627"/>
    <cellStyle name="20% - Accent2 2 4 2 2 5" xfId="8899"/>
    <cellStyle name="20% - Accent2 2 4 2 3" xfId="1616"/>
    <cellStyle name="20% - Accent2 2 4 2 3 2" xfId="5036"/>
    <cellStyle name="20% - Accent2 2 4 2 3 3" xfId="7308"/>
    <cellStyle name="20% - Accent2 2 4 2 3 4" xfId="9580"/>
    <cellStyle name="20% - Accent2 2 4 2 4" xfId="3901"/>
    <cellStyle name="20% - Accent2 2 4 2 5" xfId="6173"/>
    <cellStyle name="20% - Accent2 2 4 2 6" xfId="8445"/>
    <cellStyle name="20% - Accent2 2 4 3" xfId="1162"/>
    <cellStyle name="20% - Accent2 2 4 3 2" xfId="2297"/>
    <cellStyle name="20% - Accent2 2 4 3 2 2" xfId="5717"/>
    <cellStyle name="20% - Accent2 2 4 3 2 3" xfId="7989"/>
    <cellStyle name="20% - Accent2 2 4 3 2 4" xfId="10261"/>
    <cellStyle name="20% - Accent2 2 4 3 3" xfId="4582"/>
    <cellStyle name="20% - Accent2 2 4 3 4" xfId="6854"/>
    <cellStyle name="20% - Accent2 2 4 3 5" xfId="9126"/>
    <cellStyle name="20% - Accent2 2 4 4" xfId="708"/>
    <cellStyle name="20% - Accent2 2 4 4 2" xfId="1843"/>
    <cellStyle name="20% - Accent2 2 4 4 2 2" xfId="5263"/>
    <cellStyle name="20% - Accent2 2 4 4 2 3" xfId="7535"/>
    <cellStyle name="20% - Accent2 2 4 4 2 4" xfId="9807"/>
    <cellStyle name="20% - Accent2 2 4 4 3" xfId="4128"/>
    <cellStyle name="20% - Accent2 2 4 4 4" xfId="6400"/>
    <cellStyle name="20% - Accent2 2 4 4 5" xfId="8672"/>
    <cellStyle name="20% - Accent2 2 4 5" xfId="1389"/>
    <cellStyle name="20% - Accent2 2 4 5 2" xfId="4809"/>
    <cellStyle name="20% - Accent2 2 4 5 3" xfId="7081"/>
    <cellStyle name="20% - Accent2 2 4 5 4" xfId="9353"/>
    <cellStyle name="20% - Accent2 2 4 6" xfId="3674"/>
    <cellStyle name="20% - Accent2 2 4 7" xfId="5946"/>
    <cellStyle name="20% - Accent2 2 4 8" xfId="8218"/>
    <cellStyle name="20% - Accent2 2 5" xfId="310"/>
    <cellStyle name="20% - Accent2 2 5 2" xfId="764"/>
    <cellStyle name="20% - Accent2 2 5 2 2" xfId="1899"/>
    <cellStyle name="20% - Accent2 2 5 2 2 2" xfId="5319"/>
    <cellStyle name="20% - Accent2 2 5 2 2 3" xfId="7591"/>
    <cellStyle name="20% - Accent2 2 5 2 2 4" xfId="9863"/>
    <cellStyle name="20% - Accent2 2 5 2 3" xfId="4184"/>
    <cellStyle name="20% - Accent2 2 5 2 4" xfId="6456"/>
    <cellStyle name="20% - Accent2 2 5 2 5" xfId="8728"/>
    <cellStyle name="20% - Accent2 2 5 3" xfId="1445"/>
    <cellStyle name="20% - Accent2 2 5 3 2" xfId="4865"/>
    <cellStyle name="20% - Accent2 2 5 3 3" xfId="7137"/>
    <cellStyle name="20% - Accent2 2 5 3 4" xfId="9409"/>
    <cellStyle name="20% - Accent2 2 5 4" xfId="3730"/>
    <cellStyle name="20% - Accent2 2 5 5" xfId="6002"/>
    <cellStyle name="20% - Accent2 2 5 6" xfId="8274"/>
    <cellStyle name="20% - Accent2 2 6" xfId="991"/>
    <cellStyle name="20% - Accent2 2 6 2" xfId="2126"/>
    <cellStyle name="20% - Accent2 2 6 2 2" xfId="5546"/>
    <cellStyle name="20% - Accent2 2 6 2 3" xfId="7818"/>
    <cellStyle name="20% - Accent2 2 6 2 4" xfId="10090"/>
    <cellStyle name="20% - Accent2 2 6 3" xfId="4411"/>
    <cellStyle name="20% - Accent2 2 6 4" xfId="6683"/>
    <cellStyle name="20% - Accent2 2 6 5" xfId="8955"/>
    <cellStyle name="20% - Accent2 2 7" xfId="537"/>
    <cellStyle name="20% - Accent2 2 7 2" xfId="1672"/>
    <cellStyle name="20% - Accent2 2 7 2 2" xfId="5092"/>
    <cellStyle name="20% - Accent2 2 7 2 3" xfId="7364"/>
    <cellStyle name="20% - Accent2 2 7 2 4" xfId="9636"/>
    <cellStyle name="20% - Accent2 2 7 3" xfId="3957"/>
    <cellStyle name="20% - Accent2 2 7 4" xfId="6229"/>
    <cellStyle name="20% - Accent2 2 7 5" xfId="8501"/>
    <cellStyle name="20% - Accent2 2 8" xfId="1218"/>
    <cellStyle name="20% - Accent2 2 8 2" xfId="4638"/>
    <cellStyle name="20% - Accent2 2 8 3" xfId="6910"/>
    <cellStyle name="20% - Accent2 2 8 4" xfId="9182"/>
    <cellStyle name="20% - Accent2 2 9" xfId="3503"/>
    <cellStyle name="20% - Accent2 3" xfId="156"/>
    <cellStyle name="20% - Accent2 3 2" xfId="394"/>
    <cellStyle name="20% - Accent2 3 2 2" xfId="848"/>
    <cellStyle name="20% - Accent2 3 2 2 2" xfId="1983"/>
    <cellStyle name="20% - Accent2 3 2 2 2 2" xfId="5403"/>
    <cellStyle name="20% - Accent2 3 2 2 2 3" xfId="7675"/>
    <cellStyle name="20% - Accent2 3 2 2 2 4" xfId="9947"/>
    <cellStyle name="20% - Accent2 3 2 2 3" xfId="4268"/>
    <cellStyle name="20% - Accent2 3 2 2 4" xfId="6540"/>
    <cellStyle name="20% - Accent2 3 2 2 5" xfId="8812"/>
    <cellStyle name="20% - Accent2 3 2 3" xfId="1529"/>
    <cellStyle name="20% - Accent2 3 2 3 2" xfId="4949"/>
    <cellStyle name="20% - Accent2 3 2 3 3" xfId="7221"/>
    <cellStyle name="20% - Accent2 3 2 3 4" xfId="9493"/>
    <cellStyle name="20% - Accent2 3 2 4" xfId="3814"/>
    <cellStyle name="20% - Accent2 3 2 5" xfId="6086"/>
    <cellStyle name="20% - Accent2 3 2 6" xfId="8358"/>
    <cellStyle name="20% - Accent2 3 3" xfId="1075"/>
    <cellStyle name="20% - Accent2 3 3 2" xfId="2210"/>
    <cellStyle name="20% - Accent2 3 3 2 2" xfId="5630"/>
    <cellStyle name="20% - Accent2 3 3 2 3" xfId="7902"/>
    <cellStyle name="20% - Accent2 3 3 2 4" xfId="10174"/>
    <cellStyle name="20% - Accent2 3 3 3" xfId="4495"/>
    <cellStyle name="20% - Accent2 3 3 4" xfId="6767"/>
    <cellStyle name="20% - Accent2 3 3 5" xfId="9039"/>
    <cellStyle name="20% - Accent2 3 4" xfId="621"/>
    <cellStyle name="20% - Accent2 3 4 2" xfId="1756"/>
    <cellStyle name="20% - Accent2 3 4 2 2" xfId="5176"/>
    <cellStyle name="20% - Accent2 3 4 2 3" xfId="7448"/>
    <cellStyle name="20% - Accent2 3 4 2 4" xfId="9720"/>
    <cellStyle name="20% - Accent2 3 4 3" xfId="4041"/>
    <cellStyle name="20% - Accent2 3 4 4" xfId="6313"/>
    <cellStyle name="20% - Accent2 3 4 5" xfId="8585"/>
    <cellStyle name="20% - Accent2 3 5" xfId="1302"/>
    <cellStyle name="20% - Accent2 3 5 2" xfId="4722"/>
    <cellStyle name="20% - Accent2 3 5 3" xfId="6994"/>
    <cellStyle name="20% - Accent2 3 5 4" xfId="9266"/>
    <cellStyle name="20% - Accent2 3 6" xfId="3587"/>
    <cellStyle name="20% - Accent2 3 7" xfId="5859"/>
    <cellStyle name="20% - Accent2 3 8" xfId="8131"/>
    <cellStyle name="20% - Accent2 4" xfId="100"/>
    <cellStyle name="20% - Accent2 4 2" xfId="338"/>
    <cellStyle name="20% - Accent2 4 2 2" xfId="792"/>
    <cellStyle name="20% - Accent2 4 2 2 2" xfId="1927"/>
    <cellStyle name="20% - Accent2 4 2 2 2 2" xfId="5347"/>
    <cellStyle name="20% - Accent2 4 2 2 2 3" xfId="7619"/>
    <cellStyle name="20% - Accent2 4 2 2 2 4" xfId="9891"/>
    <cellStyle name="20% - Accent2 4 2 2 3" xfId="4212"/>
    <cellStyle name="20% - Accent2 4 2 2 4" xfId="6484"/>
    <cellStyle name="20% - Accent2 4 2 2 5" xfId="8756"/>
    <cellStyle name="20% - Accent2 4 2 3" xfId="1473"/>
    <cellStyle name="20% - Accent2 4 2 3 2" xfId="4893"/>
    <cellStyle name="20% - Accent2 4 2 3 3" xfId="7165"/>
    <cellStyle name="20% - Accent2 4 2 3 4" xfId="9437"/>
    <cellStyle name="20% - Accent2 4 2 4" xfId="3758"/>
    <cellStyle name="20% - Accent2 4 2 5" xfId="6030"/>
    <cellStyle name="20% - Accent2 4 2 6" xfId="8302"/>
    <cellStyle name="20% - Accent2 4 3" xfId="1019"/>
    <cellStyle name="20% - Accent2 4 3 2" xfId="2154"/>
    <cellStyle name="20% - Accent2 4 3 2 2" xfId="5574"/>
    <cellStyle name="20% - Accent2 4 3 2 3" xfId="7846"/>
    <cellStyle name="20% - Accent2 4 3 2 4" xfId="10118"/>
    <cellStyle name="20% - Accent2 4 3 3" xfId="4439"/>
    <cellStyle name="20% - Accent2 4 3 4" xfId="6711"/>
    <cellStyle name="20% - Accent2 4 3 5" xfId="8983"/>
    <cellStyle name="20% - Accent2 4 4" xfId="565"/>
    <cellStyle name="20% - Accent2 4 4 2" xfId="1700"/>
    <cellStyle name="20% - Accent2 4 4 2 2" xfId="5120"/>
    <cellStyle name="20% - Accent2 4 4 2 3" xfId="7392"/>
    <cellStyle name="20% - Accent2 4 4 2 4" xfId="9664"/>
    <cellStyle name="20% - Accent2 4 4 3" xfId="3985"/>
    <cellStyle name="20% - Accent2 4 4 4" xfId="6257"/>
    <cellStyle name="20% - Accent2 4 4 5" xfId="8529"/>
    <cellStyle name="20% - Accent2 4 5" xfId="1246"/>
    <cellStyle name="20% - Accent2 4 5 2" xfId="4666"/>
    <cellStyle name="20% - Accent2 4 5 3" xfId="6938"/>
    <cellStyle name="20% - Accent2 4 5 4" xfId="9210"/>
    <cellStyle name="20% - Accent2 4 6" xfId="3531"/>
    <cellStyle name="20% - Accent2 4 7" xfId="5803"/>
    <cellStyle name="20% - Accent2 4 8" xfId="8075"/>
    <cellStyle name="20% - Accent2 5" xfId="215"/>
    <cellStyle name="20% - Accent2 5 2" xfId="453"/>
    <cellStyle name="20% - Accent2 5 2 2" xfId="907"/>
    <cellStyle name="20% - Accent2 5 2 2 2" xfId="2042"/>
    <cellStyle name="20% - Accent2 5 2 2 2 2" xfId="5462"/>
    <cellStyle name="20% - Accent2 5 2 2 2 3" xfId="7734"/>
    <cellStyle name="20% - Accent2 5 2 2 2 4" xfId="10006"/>
    <cellStyle name="20% - Accent2 5 2 2 3" xfId="4327"/>
    <cellStyle name="20% - Accent2 5 2 2 4" xfId="6599"/>
    <cellStyle name="20% - Accent2 5 2 2 5" xfId="8871"/>
    <cellStyle name="20% - Accent2 5 2 3" xfId="1588"/>
    <cellStyle name="20% - Accent2 5 2 3 2" xfId="5008"/>
    <cellStyle name="20% - Accent2 5 2 3 3" xfId="7280"/>
    <cellStyle name="20% - Accent2 5 2 3 4" xfId="9552"/>
    <cellStyle name="20% - Accent2 5 2 4" xfId="3873"/>
    <cellStyle name="20% - Accent2 5 2 5" xfId="6145"/>
    <cellStyle name="20% - Accent2 5 2 6" xfId="8417"/>
    <cellStyle name="20% - Accent2 5 3" xfId="1134"/>
    <cellStyle name="20% - Accent2 5 3 2" xfId="2269"/>
    <cellStyle name="20% - Accent2 5 3 2 2" xfId="5689"/>
    <cellStyle name="20% - Accent2 5 3 2 3" xfId="7961"/>
    <cellStyle name="20% - Accent2 5 3 2 4" xfId="10233"/>
    <cellStyle name="20% - Accent2 5 3 3" xfId="4554"/>
    <cellStyle name="20% - Accent2 5 3 4" xfId="6826"/>
    <cellStyle name="20% - Accent2 5 3 5" xfId="9098"/>
    <cellStyle name="20% - Accent2 5 4" xfId="680"/>
    <cellStyle name="20% - Accent2 5 4 2" xfId="1815"/>
    <cellStyle name="20% - Accent2 5 4 2 2" xfId="5235"/>
    <cellStyle name="20% - Accent2 5 4 2 3" xfId="7507"/>
    <cellStyle name="20% - Accent2 5 4 2 4" xfId="9779"/>
    <cellStyle name="20% - Accent2 5 4 3" xfId="4100"/>
    <cellStyle name="20% - Accent2 5 4 4" xfId="6372"/>
    <cellStyle name="20% - Accent2 5 4 5" xfId="8644"/>
    <cellStyle name="20% - Accent2 5 5" xfId="1361"/>
    <cellStyle name="20% - Accent2 5 5 2" xfId="4781"/>
    <cellStyle name="20% - Accent2 5 5 3" xfId="7053"/>
    <cellStyle name="20% - Accent2 5 5 4" xfId="9325"/>
    <cellStyle name="20% - Accent2 5 6" xfId="3646"/>
    <cellStyle name="20% - Accent2 5 7" xfId="5918"/>
    <cellStyle name="20% - Accent2 5 8" xfId="8190"/>
    <cellStyle name="20% - Accent2 6" xfId="282"/>
    <cellStyle name="20% - Accent2 6 2" xfId="736"/>
    <cellStyle name="20% - Accent2 6 2 2" xfId="1871"/>
    <cellStyle name="20% - Accent2 6 2 2 2" xfId="5291"/>
    <cellStyle name="20% - Accent2 6 2 2 3" xfId="7563"/>
    <cellStyle name="20% - Accent2 6 2 2 4" xfId="9835"/>
    <cellStyle name="20% - Accent2 6 2 3" xfId="4156"/>
    <cellStyle name="20% - Accent2 6 2 4" xfId="6428"/>
    <cellStyle name="20% - Accent2 6 2 5" xfId="8700"/>
    <cellStyle name="20% - Accent2 6 3" xfId="1417"/>
    <cellStyle name="20% - Accent2 6 3 2" xfId="4837"/>
    <cellStyle name="20% - Accent2 6 3 3" xfId="7109"/>
    <cellStyle name="20% - Accent2 6 3 4" xfId="9381"/>
    <cellStyle name="20% - Accent2 6 4" xfId="3702"/>
    <cellStyle name="20% - Accent2 6 5" xfId="5974"/>
    <cellStyle name="20% - Accent2 6 6" xfId="8246"/>
    <cellStyle name="20% - Accent2 7" xfId="963"/>
    <cellStyle name="20% - Accent2 7 2" xfId="2098"/>
    <cellStyle name="20% - Accent2 7 2 2" xfId="5518"/>
    <cellStyle name="20% - Accent2 7 2 3" xfId="7790"/>
    <cellStyle name="20% - Accent2 7 2 4" xfId="10062"/>
    <cellStyle name="20% - Accent2 7 3" xfId="4383"/>
    <cellStyle name="20% - Accent2 7 4" xfId="6655"/>
    <cellStyle name="20% - Accent2 7 5" xfId="8927"/>
    <cellStyle name="20% - Accent2 8" xfId="509"/>
    <cellStyle name="20% - Accent2 8 2" xfId="1644"/>
    <cellStyle name="20% - Accent2 8 2 2" xfId="5064"/>
    <cellStyle name="20% - Accent2 8 2 3" xfId="7336"/>
    <cellStyle name="20% - Accent2 8 2 4" xfId="9608"/>
    <cellStyle name="20% - Accent2 8 3" xfId="3929"/>
    <cellStyle name="20% - Accent2 8 4" xfId="6201"/>
    <cellStyle name="20% - Accent2 8 5" xfId="8473"/>
    <cellStyle name="20% - Accent2 9" xfId="1190"/>
    <cellStyle name="20% - Accent2 9 2" xfId="4610"/>
    <cellStyle name="20% - Accent2 9 3" xfId="6882"/>
    <cellStyle name="20% - Accent2 9 4" xfId="9154"/>
    <cellStyle name="20% - Accent3" xfId="27" builtinId="38" customBuiltin="1"/>
    <cellStyle name="20% - Accent3 10" xfId="3477"/>
    <cellStyle name="20% - Accent3 11" xfId="5749"/>
    <cellStyle name="20% - Accent3 12" xfId="8021"/>
    <cellStyle name="20% - Accent3 2" xfId="74"/>
    <cellStyle name="20% - Accent3 2 10" xfId="5777"/>
    <cellStyle name="20% - Accent3 2 11" xfId="8049"/>
    <cellStyle name="20% - Accent3 2 12" xfId="13173"/>
    <cellStyle name="20% - Accent3 2 2" xfId="186"/>
    <cellStyle name="20% - Accent3 2 2 2" xfId="424"/>
    <cellStyle name="20% - Accent3 2 2 2 2" xfId="878"/>
    <cellStyle name="20% - Accent3 2 2 2 2 2" xfId="2013"/>
    <cellStyle name="20% - Accent3 2 2 2 2 2 2" xfId="5433"/>
    <cellStyle name="20% - Accent3 2 2 2 2 2 3" xfId="7705"/>
    <cellStyle name="20% - Accent3 2 2 2 2 2 4" xfId="9977"/>
    <cellStyle name="20% - Accent3 2 2 2 2 3" xfId="4298"/>
    <cellStyle name="20% - Accent3 2 2 2 2 4" xfId="6570"/>
    <cellStyle name="20% - Accent3 2 2 2 2 5" xfId="8842"/>
    <cellStyle name="20% - Accent3 2 2 2 3" xfId="1559"/>
    <cellStyle name="20% - Accent3 2 2 2 3 2" xfId="4979"/>
    <cellStyle name="20% - Accent3 2 2 2 3 3" xfId="7251"/>
    <cellStyle name="20% - Accent3 2 2 2 3 4" xfId="9523"/>
    <cellStyle name="20% - Accent3 2 2 2 4" xfId="3844"/>
    <cellStyle name="20% - Accent3 2 2 2 5" xfId="6116"/>
    <cellStyle name="20% - Accent3 2 2 2 6" xfId="8388"/>
    <cellStyle name="20% - Accent3 2 2 3" xfId="1105"/>
    <cellStyle name="20% - Accent3 2 2 3 2" xfId="2240"/>
    <cellStyle name="20% - Accent3 2 2 3 2 2" xfId="5660"/>
    <cellStyle name="20% - Accent3 2 2 3 2 3" xfId="7932"/>
    <cellStyle name="20% - Accent3 2 2 3 2 4" xfId="10204"/>
    <cellStyle name="20% - Accent3 2 2 3 3" xfId="4525"/>
    <cellStyle name="20% - Accent3 2 2 3 4" xfId="6797"/>
    <cellStyle name="20% - Accent3 2 2 3 5" xfId="9069"/>
    <cellStyle name="20% - Accent3 2 2 4" xfId="651"/>
    <cellStyle name="20% - Accent3 2 2 4 2" xfId="1786"/>
    <cellStyle name="20% - Accent3 2 2 4 2 2" xfId="5206"/>
    <cellStyle name="20% - Accent3 2 2 4 2 3" xfId="7478"/>
    <cellStyle name="20% - Accent3 2 2 4 2 4" xfId="9750"/>
    <cellStyle name="20% - Accent3 2 2 4 3" xfId="4071"/>
    <cellStyle name="20% - Accent3 2 2 4 4" xfId="6343"/>
    <cellStyle name="20% - Accent3 2 2 4 5" xfId="8615"/>
    <cellStyle name="20% - Accent3 2 2 5" xfId="1332"/>
    <cellStyle name="20% - Accent3 2 2 5 2" xfId="4752"/>
    <cellStyle name="20% - Accent3 2 2 5 3" xfId="7024"/>
    <cellStyle name="20% - Accent3 2 2 5 4" xfId="9296"/>
    <cellStyle name="20% - Accent3 2 2 6" xfId="3617"/>
    <cellStyle name="20% - Accent3 2 2 7" xfId="5889"/>
    <cellStyle name="20% - Accent3 2 2 8" xfId="8161"/>
    <cellStyle name="20% - Accent3 2 3" xfId="130"/>
    <cellStyle name="20% - Accent3 2 3 2" xfId="368"/>
    <cellStyle name="20% - Accent3 2 3 2 2" xfId="822"/>
    <cellStyle name="20% - Accent3 2 3 2 2 2" xfId="1957"/>
    <cellStyle name="20% - Accent3 2 3 2 2 2 2" xfId="5377"/>
    <cellStyle name="20% - Accent3 2 3 2 2 2 3" xfId="7649"/>
    <cellStyle name="20% - Accent3 2 3 2 2 2 4" xfId="9921"/>
    <cellStyle name="20% - Accent3 2 3 2 2 3" xfId="4242"/>
    <cellStyle name="20% - Accent3 2 3 2 2 4" xfId="6514"/>
    <cellStyle name="20% - Accent3 2 3 2 2 5" xfId="8786"/>
    <cellStyle name="20% - Accent3 2 3 2 3" xfId="1503"/>
    <cellStyle name="20% - Accent3 2 3 2 3 2" xfId="4923"/>
    <cellStyle name="20% - Accent3 2 3 2 3 3" xfId="7195"/>
    <cellStyle name="20% - Accent3 2 3 2 3 4" xfId="9467"/>
    <cellStyle name="20% - Accent3 2 3 2 4" xfId="3788"/>
    <cellStyle name="20% - Accent3 2 3 2 5" xfId="6060"/>
    <cellStyle name="20% - Accent3 2 3 2 6" xfId="8332"/>
    <cellStyle name="20% - Accent3 2 3 3" xfId="1049"/>
    <cellStyle name="20% - Accent3 2 3 3 2" xfId="2184"/>
    <cellStyle name="20% - Accent3 2 3 3 2 2" xfId="5604"/>
    <cellStyle name="20% - Accent3 2 3 3 2 3" xfId="7876"/>
    <cellStyle name="20% - Accent3 2 3 3 2 4" xfId="10148"/>
    <cellStyle name="20% - Accent3 2 3 3 3" xfId="4469"/>
    <cellStyle name="20% - Accent3 2 3 3 4" xfId="6741"/>
    <cellStyle name="20% - Accent3 2 3 3 5" xfId="9013"/>
    <cellStyle name="20% - Accent3 2 3 4" xfId="595"/>
    <cellStyle name="20% - Accent3 2 3 4 2" xfId="1730"/>
    <cellStyle name="20% - Accent3 2 3 4 2 2" xfId="5150"/>
    <cellStyle name="20% - Accent3 2 3 4 2 3" xfId="7422"/>
    <cellStyle name="20% - Accent3 2 3 4 2 4" xfId="9694"/>
    <cellStyle name="20% - Accent3 2 3 4 3" xfId="4015"/>
    <cellStyle name="20% - Accent3 2 3 4 4" xfId="6287"/>
    <cellStyle name="20% - Accent3 2 3 4 5" xfId="8559"/>
    <cellStyle name="20% - Accent3 2 3 5" xfId="1276"/>
    <cellStyle name="20% - Accent3 2 3 5 2" xfId="4696"/>
    <cellStyle name="20% - Accent3 2 3 5 3" xfId="6968"/>
    <cellStyle name="20% - Accent3 2 3 5 4" xfId="9240"/>
    <cellStyle name="20% - Accent3 2 3 6" xfId="3561"/>
    <cellStyle name="20% - Accent3 2 3 7" xfId="5833"/>
    <cellStyle name="20% - Accent3 2 3 8" xfId="8105"/>
    <cellStyle name="20% - Accent3 2 4" xfId="256"/>
    <cellStyle name="20% - Accent3 2 4 2" xfId="483"/>
    <cellStyle name="20% - Accent3 2 4 2 2" xfId="937"/>
    <cellStyle name="20% - Accent3 2 4 2 2 2" xfId="2072"/>
    <cellStyle name="20% - Accent3 2 4 2 2 2 2" xfId="5492"/>
    <cellStyle name="20% - Accent3 2 4 2 2 2 3" xfId="7764"/>
    <cellStyle name="20% - Accent3 2 4 2 2 2 4" xfId="10036"/>
    <cellStyle name="20% - Accent3 2 4 2 2 3" xfId="4357"/>
    <cellStyle name="20% - Accent3 2 4 2 2 4" xfId="6629"/>
    <cellStyle name="20% - Accent3 2 4 2 2 5" xfId="8901"/>
    <cellStyle name="20% - Accent3 2 4 2 3" xfId="1618"/>
    <cellStyle name="20% - Accent3 2 4 2 3 2" xfId="5038"/>
    <cellStyle name="20% - Accent3 2 4 2 3 3" xfId="7310"/>
    <cellStyle name="20% - Accent3 2 4 2 3 4" xfId="9582"/>
    <cellStyle name="20% - Accent3 2 4 2 4" xfId="3903"/>
    <cellStyle name="20% - Accent3 2 4 2 5" xfId="6175"/>
    <cellStyle name="20% - Accent3 2 4 2 6" xfId="8447"/>
    <cellStyle name="20% - Accent3 2 4 3" xfId="1164"/>
    <cellStyle name="20% - Accent3 2 4 3 2" xfId="2299"/>
    <cellStyle name="20% - Accent3 2 4 3 2 2" xfId="5719"/>
    <cellStyle name="20% - Accent3 2 4 3 2 3" xfId="7991"/>
    <cellStyle name="20% - Accent3 2 4 3 2 4" xfId="10263"/>
    <cellStyle name="20% - Accent3 2 4 3 3" xfId="4584"/>
    <cellStyle name="20% - Accent3 2 4 3 4" xfId="6856"/>
    <cellStyle name="20% - Accent3 2 4 3 5" xfId="9128"/>
    <cellStyle name="20% - Accent3 2 4 4" xfId="710"/>
    <cellStyle name="20% - Accent3 2 4 4 2" xfId="1845"/>
    <cellStyle name="20% - Accent3 2 4 4 2 2" xfId="5265"/>
    <cellStyle name="20% - Accent3 2 4 4 2 3" xfId="7537"/>
    <cellStyle name="20% - Accent3 2 4 4 2 4" xfId="9809"/>
    <cellStyle name="20% - Accent3 2 4 4 3" xfId="4130"/>
    <cellStyle name="20% - Accent3 2 4 4 4" xfId="6402"/>
    <cellStyle name="20% - Accent3 2 4 4 5" xfId="8674"/>
    <cellStyle name="20% - Accent3 2 4 5" xfId="1391"/>
    <cellStyle name="20% - Accent3 2 4 5 2" xfId="4811"/>
    <cellStyle name="20% - Accent3 2 4 5 3" xfId="7083"/>
    <cellStyle name="20% - Accent3 2 4 5 4" xfId="9355"/>
    <cellStyle name="20% - Accent3 2 4 6" xfId="3676"/>
    <cellStyle name="20% - Accent3 2 4 7" xfId="5948"/>
    <cellStyle name="20% - Accent3 2 4 8" xfId="8220"/>
    <cellStyle name="20% - Accent3 2 5" xfId="312"/>
    <cellStyle name="20% - Accent3 2 5 2" xfId="766"/>
    <cellStyle name="20% - Accent3 2 5 2 2" xfId="1901"/>
    <cellStyle name="20% - Accent3 2 5 2 2 2" xfId="5321"/>
    <cellStyle name="20% - Accent3 2 5 2 2 3" xfId="7593"/>
    <cellStyle name="20% - Accent3 2 5 2 2 4" xfId="9865"/>
    <cellStyle name="20% - Accent3 2 5 2 3" xfId="4186"/>
    <cellStyle name="20% - Accent3 2 5 2 4" xfId="6458"/>
    <cellStyle name="20% - Accent3 2 5 2 5" xfId="8730"/>
    <cellStyle name="20% - Accent3 2 5 3" xfId="1447"/>
    <cellStyle name="20% - Accent3 2 5 3 2" xfId="4867"/>
    <cellStyle name="20% - Accent3 2 5 3 3" xfId="7139"/>
    <cellStyle name="20% - Accent3 2 5 3 4" xfId="9411"/>
    <cellStyle name="20% - Accent3 2 5 4" xfId="3732"/>
    <cellStyle name="20% - Accent3 2 5 5" xfId="6004"/>
    <cellStyle name="20% - Accent3 2 5 6" xfId="8276"/>
    <cellStyle name="20% - Accent3 2 6" xfId="993"/>
    <cellStyle name="20% - Accent3 2 6 2" xfId="2128"/>
    <cellStyle name="20% - Accent3 2 6 2 2" xfId="5548"/>
    <cellStyle name="20% - Accent3 2 6 2 3" xfId="7820"/>
    <cellStyle name="20% - Accent3 2 6 2 4" xfId="10092"/>
    <cellStyle name="20% - Accent3 2 6 3" xfId="4413"/>
    <cellStyle name="20% - Accent3 2 6 4" xfId="6685"/>
    <cellStyle name="20% - Accent3 2 6 5" xfId="8957"/>
    <cellStyle name="20% - Accent3 2 7" xfId="539"/>
    <cellStyle name="20% - Accent3 2 7 2" xfId="1674"/>
    <cellStyle name="20% - Accent3 2 7 2 2" xfId="5094"/>
    <cellStyle name="20% - Accent3 2 7 2 3" xfId="7366"/>
    <cellStyle name="20% - Accent3 2 7 2 4" xfId="9638"/>
    <cellStyle name="20% - Accent3 2 7 3" xfId="3959"/>
    <cellStyle name="20% - Accent3 2 7 4" xfId="6231"/>
    <cellStyle name="20% - Accent3 2 7 5" xfId="8503"/>
    <cellStyle name="20% - Accent3 2 8" xfId="1220"/>
    <cellStyle name="20% - Accent3 2 8 2" xfId="4640"/>
    <cellStyle name="20% - Accent3 2 8 3" xfId="6912"/>
    <cellStyle name="20% - Accent3 2 8 4" xfId="9184"/>
    <cellStyle name="20% - Accent3 2 9" xfId="3505"/>
    <cellStyle name="20% - Accent3 3" xfId="158"/>
    <cellStyle name="20% - Accent3 3 2" xfId="396"/>
    <cellStyle name="20% - Accent3 3 2 2" xfId="850"/>
    <cellStyle name="20% - Accent3 3 2 2 2" xfId="1985"/>
    <cellStyle name="20% - Accent3 3 2 2 2 2" xfId="5405"/>
    <cellStyle name="20% - Accent3 3 2 2 2 3" xfId="7677"/>
    <cellStyle name="20% - Accent3 3 2 2 2 4" xfId="9949"/>
    <cellStyle name="20% - Accent3 3 2 2 3" xfId="4270"/>
    <cellStyle name="20% - Accent3 3 2 2 4" xfId="6542"/>
    <cellStyle name="20% - Accent3 3 2 2 5" xfId="8814"/>
    <cellStyle name="20% - Accent3 3 2 3" xfId="1531"/>
    <cellStyle name="20% - Accent3 3 2 3 2" xfId="4951"/>
    <cellStyle name="20% - Accent3 3 2 3 3" xfId="7223"/>
    <cellStyle name="20% - Accent3 3 2 3 4" xfId="9495"/>
    <cellStyle name="20% - Accent3 3 2 4" xfId="3816"/>
    <cellStyle name="20% - Accent3 3 2 5" xfId="6088"/>
    <cellStyle name="20% - Accent3 3 2 6" xfId="8360"/>
    <cellStyle name="20% - Accent3 3 3" xfId="1077"/>
    <cellStyle name="20% - Accent3 3 3 2" xfId="2212"/>
    <cellStyle name="20% - Accent3 3 3 2 2" xfId="5632"/>
    <cellStyle name="20% - Accent3 3 3 2 3" xfId="7904"/>
    <cellStyle name="20% - Accent3 3 3 2 4" xfId="10176"/>
    <cellStyle name="20% - Accent3 3 3 3" xfId="4497"/>
    <cellStyle name="20% - Accent3 3 3 4" xfId="6769"/>
    <cellStyle name="20% - Accent3 3 3 5" xfId="9041"/>
    <cellStyle name="20% - Accent3 3 4" xfId="623"/>
    <cellStyle name="20% - Accent3 3 4 2" xfId="1758"/>
    <cellStyle name="20% - Accent3 3 4 2 2" xfId="5178"/>
    <cellStyle name="20% - Accent3 3 4 2 3" xfId="7450"/>
    <cellStyle name="20% - Accent3 3 4 2 4" xfId="9722"/>
    <cellStyle name="20% - Accent3 3 4 3" xfId="4043"/>
    <cellStyle name="20% - Accent3 3 4 4" xfId="6315"/>
    <cellStyle name="20% - Accent3 3 4 5" xfId="8587"/>
    <cellStyle name="20% - Accent3 3 5" xfId="1304"/>
    <cellStyle name="20% - Accent3 3 5 2" xfId="4724"/>
    <cellStyle name="20% - Accent3 3 5 3" xfId="6996"/>
    <cellStyle name="20% - Accent3 3 5 4" xfId="9268"/>
    <cellStyle name="20% - Accent3 3 6" xfId="3589"/>
    <cellStyle name="20% - Accent3 3 7" xfId="5861"/>
    <cellStyle name="20% - Accent3 3 8" xfId="8133"/>
    <cellStyle name="20% - Accent3 4" xfId="102"/>
    <cellStyle name="20% - Accent3 4 2" xfId="340"/>
    <cellStyle name="20% - Accent3 4 2 2" xfId="794"/>
    <cellStyle name="20% - Accent3 4 2 2 2" xfId="1929"/>
    <cellStyle name="20% - Accent3 4 2 2 2 2" xfId="5349"/>
    <cellStyle name="20% - Accent3 4 2 2 2 3" xfId="7621"/>
    <cellStyle name="20% - Accent3 4 2 2 2 4" xfId="9893"/>
    <cellStyle name="20% - Accent3 4 2 2 3" xfId="4214"/>
    <cellStyle name="20% - Accent3 4 2 2 4" xfId="6486"/>
    <cellStyle name="20% - Accent3 4 2 2 5" xfId="8758"/>
    <cellStyle name="20% - Accent3 4 2 3" xfId="1475"/>
    <cellStyle name="20% - Accent3 4 2 3 2" xfId="4895"/>
    <cellStyle name="20% - Accent3 4 2 3 3" xfId="7167"/>
    <cellStyle name="20% - Accent3 4 2 3 4" xfId="9439"/>
    <cellStyle name="20% - Accent3 4 2 4" xfId="3760"/>
    <cellStyle name="20% - Accent3 4 2 5" xfId="6032"/>
    <cellStyle name="20% - Accent3 4 2 6" xfId="8304"/>
    <cellStyle name="20% - Accent3 4 3" xfId="1021"/>
    <cellStyle name="20% - Accent3 4 3 2" xfId="2156"/>
    <cellStyle name="20% - Accent3 4 3 2 2" xfId="5576"/>
    <cellStyle name="20% - Accent3 4 3 2 3" xfId="7848"/>
    <cellStyle name="20% - Accent3 4 3 2 4" xfId="10120"/>
    <cellStyle name="20% - Accent3 4 3 3" xfId="4441"/>
    <cellStyle name="20% - Accent3 4 3 4" xfId="6713"/>
    <cellStyle name="20% - Accent3 4 3 5" xfId="8985"/>
    <cellStyle name="20% - Accent3 4 4" xfId="567"/>
    <cellStyle name="20% - Accent3 4 4 2" xfId="1702"/>
    <cellStyle name="20% - Accent3 4 4 2 2" xfId="5122"/>
    <cellStyle name="20% - Accent3 4 4 2 3" xfId="7394"/>
    <cellStyle name="20% - Accent3 4 4 2 4" xfId="9666"/>
    <cellStyle name="20% - Accent3 4 4 3" xfId="3987"/>
    <cellStyle name="20% - Accent3 4 4 4" xfId="6259"/>
    <cellStyle name="20% - Accent3 4 4 5" xfId="8531"/>
    <cellStyle name="20% - Accent3 4 5" xfId="1248"/>
    <cellStyle name="20% - Accent3 4 5 2" xfId="4668"/>
    <cellStyle name="20% - Accent3 4 5 3" xfId="6940"/>
    <cellStyle name="20% - Accent3 4 5 4" xfId="9212"/>
    <cellStyle name="20% - Accent3 4 6" xfId="3533"/>
    <cellStyle name="20% - Accent3 4 7" xfId="5805"/>
    <cellStyle name="20% - Accent3 4 8" xfId="8077"/>
    <cellStyle name="20% - Accent3 5" xfId="217"/>
    <cellStyle name="20% - Accent3 5 2" xfId="455"/>
    <cellStyle name="20% - Accent3 5 2 2" xfId="909"/>
    <cellStyle name="20% - Accent3 5 2 2 2" xfId="2044"/>
    <cellStyle name="20% - Accent3 5 2 2 2 2" xfId="5464"/>
    <cellStyle name="20% - Accent3 5 2 2 2 3" xfId="7736"/>
    <cellStyle name="20% - Accent3 5 2 2 2 4" xfId="10008"/>
    <cellStyle name="20% - Accent3 5 2 2 3" xfId="4329"/>
    <cellStyle name="20% - Accent3 5 2 2 4" xfId="6601"/>
    <cellStyle name="20% - Accent3 5 2 2 5" xfId="8873"/>
    <cellStyle name="20% - Accent3 5 2 3" xfId="1590"/>
    <cellStyle name="20% - Accent3 5 2 3 2" xfId="5010"/>
    <cellStyle name="20% - Accent3 5 2 3 3" xfId="7282"/>
    <cellStyle name="20% - Accent3 5 2 3 4" xfId="9554"/>
    <cellStyle name="20% - Accent3 5 2 4" xfId="3875"/>
    <cellStyle name="20% - Accent3 5 2 5" xfId="6147"/>
    <cellStyle name="20% - Accent3 5 2 6" xfId="8419"/>
    <cellStyle name="20% - Accent3 5 3" xfId="1136"/>
    <cellStyle name="20% - Accent3 5 3 2" xfId="2271"/>
    <cellStyle name="20% - Accent3 5 3 2 2" xfId="5691"/>
    <cellStyle name="20% - Accent3 5 3 2 3" xfId="7963"/>
    <cellStyle name="20% - Accent3 5 3 2 4" xfId="10235"/>
    <cellStyle name="20% - Accent3 5 3 3" xfId="4556"/>
    <cellStyle name="20% - Accent3 5 3 4" xfId="6828"/>
    <cellStyle name="20% - Accent3 5 3 5" xfId="9100"/>
    <cellStyle name="20% - Accent3 5 4" xfId="682"/>
    <cellStyle name="20% - Accent3 5 4 2" xfId="1817"/>
    <cellStyle name="20% - Accent3 5 4 2 2" xfId="5237"/>
    <cellStyle name="20% - Accent3 5 4 2 3" xfId="7509"/>
    <cellStyle name="20% - Accent3 5 4 2 4" xfId="9781"/>
    <cellStyle name="20% - Accent3 5 4 3" xfId="4102"/>
    <cellStyle name="20% - Accent3 5 4 4" xfId="6374"/>
    <cellStyle name="20% - Accent3 5 4 5" xfId="8646"/>
    <cellStyle name="20% - Accent3 5 5" xfId="1363"/>
    <cellStyle name="20% - Accent3 5 5 2" xfId="4783"/>
    <cellStyle name="20% - Accent3 5 5 3" xfId="7055"/>
    <cellStyle name="20% - Accent3 5 5 4" xfId="9327"/>
    <cellStyle name="20% - Accent3 5 6" xfId="3648"/>
    <cellStyle name="20% - Accent3 5 7" xfId="5920"/>
    <cellStyle name="20% - Accent3 5 8" xfId="8192"/>
    <cellStyle name="20% - Accent3 6" xfId="284"/>
    <cellStyle name="20% - Accent3 6 2" xfId="738"/>
    <cellStyle name="20% - Accent3 6 2 2" xfId="1873"/>
    <cellStyle name="20% - Accent3 6 2 2 2" xfId="5293"/>
    <cellStyle name="20% - Accent3 6 2 2 3" xfId="7565"/>
    <cellStyle name="20% - Accent3 6 2 2 4" xfId="9837"/>
    <cellStyle name="20% - Accent3 6 2 3" xfId="4158"/>
    <cellStyle name="20% - Accent3 6 2 4" xfId="6430"/>
    <cellStyle name="20% - Accent3 6 2 5" xfId="8702"/>
    <cellStyle name="20% - Accent3 6 3" xfId="1419"/>
    <cellStyle name="20% - Accent3 6 3 2" xfId="4839"/>
    <cellStyle name="20% - Accent3 6 3 3" xfId="7111"/>
    <cellStyle name="20% - Accent3 6 3 4" xfId="9383"/>
    <cellStyle name="20% - Accent3 6 4" xfId="3704"/>
    <cellStyle name="20% - Accent3 6 5" xfId="5976"/>
    <cellStyle name="20% - Accent3 6 6" xfId="8248"/>
    <cellStyle name="20% - Accent3 7" xfId="965"/>
    <cellStyle name="20% - Accent3 7 2" xfId="2100"/>
    <cellStyle name="20% - Accent3 7 2 2" xfId="5520"/>
    <cellStyle name="20% - Accent3 7 2 3" xfId="7792"/>
    <cellStyle name="20% - Accent3 7 2 4" xfId="10064"/>
    <cellStyle name="20% - Accent3 7 3" xfId="4385"/>
    <cellStyle name="20% - Accent3 7 4" xfId="6657"/>
    <cellStyle name="20% - Accent3 7 5" xfId="8929"/>
    <cellStyle name="20% - Accent3 8" xfId="511"/>
    <cellStyle name="20% - Accent3 8 2" xfId="1646"/>
    <cellStyle name="20% - Accent3 8 2 2" xfId="5066"/>
    <cellStyle name="20% - Accent3 8 2 3" xfId="7338"/>
    <cellStyle name="20% - Accent3 8 2 4" xfId="9610"/>
    <cellStyle name="20% - Accent3 8 3" xfId="3931"/>
    <cellStyle name="20% - Accent3 8 4" xfId="6203"/>
    <cellStyle name="20% - Accent3 8 5" xfId="8475"/>
    <cellStyle name="20% - Accent3 9" xfId="1192"/>
    <cellStyle name="20% - Accent3 9 2" xfId="4612"/>
    <cellStyle name="20% - Accent3 9 3" xfId="6884"/>
    <cellStyle name="20% - Accent3 9 4" xfId="9156"/>
    <cellStyle name="20% - Accent4" xfId="30" builtinId="42" customBuiltin="1"/>
    <cellStyle name="20% - Accent4 10" xfId="3479"/>
    <cellStyle name="20% - Accent4 11" xfId="5751"/>
    <cellStyle name="20% - Accent4 12" xfId="8023"/>
    <cellStyle name="20% - Accent4 2" xfId="76"/>
    <cellStyle name="20% - Accent4 2 10" xfId="5779"/>
    <cellStyle name="20% - Accent4 2 11" xfId="8051"/>
    <cellStyle name="20% - Accent4 2 2" xfId="188"/>
    <cellStyle name="20% - Accent4 2 2 2" xfId="426"/>
    <cellStyle name="20% - Accent4 2 2 2 2" xfId="880"/>
    <cellStyle name="20% - Accent4 2 2 2 2 2" xfId="2015"/>
    <cellStyle name="20% - Accent4 2 2 2 2 2 2" xfId="5435"/>
    <cellStyle name="20% - Accent4 2 2 2 2 2 3" xfId="7707"/>
    <cellStyle name="20% - Accent4 2 2 2 2 2 4" xfId="9979"/>
    <cellStyle name="20% - Accent4 2 2 2 2 3" xfId="4300"/>
    <cellStyle name="20% - Accent4 2 2 2 2 4" xfId="6572"/>
    <cellStyle name="20% - Accent4 2 2 2 2 5" xfId="8844"/>
    <cellStyle name="20% - Accent4 2 2 2 3" xfId="1561"/>
    <cellStyle name="20% - Accent4 2 2 2 3 2" xfId="4981"/>
    <cellStyle name="20% - Accent4 2 2 2 3 3" xfId="7253"/>
    <cellStyle name="20% - Accent4 2 2 2 3 4" xfId="9525"/>
    <cellStyle name="20% - Accent4 2 2 2 4" xfId="3846"/>
    <cellStyle name="20% - Accent4 2 2 2 5" xfId="6118"/>
    <cellStyle name="20% - Accent4 2 2 2 6" xfId="8390"/>
    <cellStyle name="20% - Accent4 2 2 3" xfId="1107"/>
    <cellStyle name="20% - Accent4 2 2 3 2" xfId="2242"/>
    <cellStyle name="20% - Accent4 2 2 3 2 2" xfId="5662"/>
    <cellStyle name="20% - Accent4 2 2 3 2 3" xfId="7934"/>
    <cellStyle name="20% - Accent4 2 2 3 2 4" xfId="10206"/>
    <cellStyle name="20% - Accent4 2 2 3 3" xfId="4527"/>
    <cellStyle name="20% - Accent4 2 2 3 4" xfId="6799"/>
    <cellStyle name="20% - Accent4 2 2 3 5" xfId="9071"/>
    <cellStyle name="20% - Accent4 2 2 4" xfId="653"/>
    <cellStyle name="20% - Accent4 2 2 4 2" xfId="1788"/>
    <cellStyle name="20% - Accent4 2 2 4 2 2" xfId="5208"/>
    <cellStyle name="20% - Accent4 2 2 4 2 3" xfId="7480"/>
    <cellStyle name="20% - Accent4 2 2 4 2 4" xfId="9752"/>
    <cellStyle name="20% - Accent4 2 2 4 3" xfId="4073"/>
    <cellStyle name="20% - Accent4 2 2 4 4" xfId="6345"/>
    <cellStyle name="20% - Accent4 2 2 4 5" xfId="8617"/>
    <cellStyle name="20% - Accent4 2 2 5" xfId="1334"/>
    <cellStyle name="20% - Accent4 2 2 5 2" xfId="4754"/>
    <cellStyle name="20% - Accent4 2 2 5 3" xfId="7026"/>
    <cellStyle name="20% - Accent4 2 2 5 4" xfId="9298"/>
    <cellStyle name="20% - Accent4 2 2 6" xfId="3619"/>
    <cellStyle name="20% - Accent4 2 2 7" xfId="5891"/>
    <cellStyle name="20% - Accent4 2 2 8" xfId="8163"/>
    <cellStyle name="20% - Accent4 2 3" xfId="132"/>
    <cellStyle name="20% - Accent4 2 3 2" xfId="370"/>
    <cellStyle name="20% - Accent4 2 3 2 2" xfId="824"/>
    <cellStyle name="20% - Accent4 2 3 2 2 2" xfId="1959"/>
    <cellStyle name="20% - Accent4 2 3 2 2 2 2" xfId="5379"/>
    <cellStyle name="20% - Accent4 2 3 2 2 2 3" xfId="7651"/>
    <cellStyle name="20% - Accent4 2 3 2 2 2 4" xfId="9923"/>
    <cellStyle name="20% - Accent4 2 3 2 2 3" xfId="4244"/>
    <cellStyle name="20% - Accent4 2 3 2 2 4" xfId="6516"/>
    <cellStyle name="20% - Accent4 2 3 2 2 5" xfId="8788"/>
    <cellStyle name="20% - Accent4 2 3 2 3" xfId="1505"/>
    <cellStyle name="20% - Accent4 2 3 2 3 2" xfId="4925"/>
    <cellStyle name="20% - Accent4 2 3 2 3 3" xfId="7197"/>
    <cellStyle name="20% - Accent4 2 3 2 3 4" xfId="9469"/>
    <cellStyle name="20% - Accent4 2 3 2 4" xfId="3790"/>
    <cellStyle name="20% - Accent4 2 3 2 5" xfId="6062"/>
    <cellStyle name="20% - Accent4 2 3 2 6" xfId="8334"/>
    <cellStyle name="20% - Accent4 2 3 3" xfId="1051"/>
    <cellStyle name="20% - Accent4 2 3 3 2" xfId="2186"/>
    <cellStyle name="20% - Accent4 2 3 3 2 2" xfId="5606"/>
    <cellStyle name="20% - Accent4 2 3 3 2 3" xfId="7878"/>
    <cellStyle name="20% - Accent4 2 3 3 2 4" xfId="10150"/>
    <cellStyle name="20% - Accent4 2 3 3 3" xfId="4471"/>
    <cellStyle name="20% - Accent4 2 3 3 4" xfId="6743"/>
    <cellStyle name="20% - Accent4 2 3 3 5" xfId="9015"/>
    <cellStyle name="20% - Accent4 2 3 4" xfId="597"/>
    <cellStyle name="20% - Accent4 2 3 4 2" xfId="1732"/>
    <cellStyle name="20% - Accent4 2 3 4 2 2" xfId="5152"/>
    <cellStyle name="20% - Accent4 2 3 4 2 3" xfId="7424"/>
    <cellStyle name="20% - Accent4 2 3 4 2 4" xfId="9696"/>
    <cellStyle name="20% - Accent4 2 3 4 3" xfId="4017"/>
    <cellStyle name="20% - Accent4 2 3 4 4" xfId="6289"/>
    <cellStyle name="20% - Accent4 2 3 4 5" xfId="8561"/>
    <cellStyle name="20% - Accent4 2 3 5" xfId="1278"/>
    <cellStyle name="20% - Accent4 2 3 5 2" xfId="4698"/>
    <cellStyle name="20% - Accent4 2 3 5 3" xfId="6970"/>
    <cellStyle name="20% - Accent4 2 3 5 4" xfId="9242"/>
    <cellStyle name="20% - Accent4 2 3 6" xfId="3563"/>
    <cellStyle name="20% - Accent4 2 3 7" xfId="5835"/>
    <cellStyle name="20% - Accent4 2 3 8" xfId="8107"/>
    <cellStyle name="20% - Accent4 2 4" xfId="258"/>
    <cellStyle name="20% - Accent4 2 4 2" xfId="485"/>
    <cellStyle name="20% - Accent4 2 4 2 2" xfId="939"/>
    <cellStyle name="20% - Accent4 2 4 2 2 2" xfId="2074"/>
    <cellStyle name="20% - Accent4 2 4 2 2 2 2" xfId="5494"/>
    <cellStyle name="20% - Accent4 2 4 2 2 2 3" xfId="7766"/>
    <cellStyle name="20% - Accent4 2 4 2 2 2 4" xfId="10038"/>
    <cellStyle name="20% - Accent4 2 4 2 2 3" xfId="4359"/>
    <cellStyle name="20% - Accent4 2 4 2 2 4" xfId="6631"/>
    <cellStyle name="20% - Accent4 2 4 2 2 5" xfId="8903"/>
    <cellStyle name="20% - Accent4 2 4 2 3" xfId="1620"/>
    <cellStyle name="20% - Accent4 2 4 2 3 2" xfId="5040"/>
    <cellStyle name="20% - Accent4 2 4 2 3 3" xfId="7312"/>
    <cellStyle name="20% - Accent4 2 4 2 3 4" xfId="9584"/>
    <cellStyle name="20% - Accent4 2 4 2 4" xfId="3905"/>
    <cellStyle name="20% - Accent4 2 4 2 5" xfId="6177"/>
    <cellStyle name="20% - Accent4 2 4 2 6" xfId="8449"/>
    <cellStyle name="20% - Accent4 2 4 3" xfId="1166"/>
    <cellStyle name="20% - Accent4 2 4 3 2" xfId="2301"/>
    <cellStyle name="20% - Accent4 2 4 3 2 2" xfId="5721"/>
    <cellStyle name="20% - Accent4 2 4 3 2 3" xfId="7993"/>
    <cellStyle name="20% - Accent4 2 4 3 2 4" xfId="10265"/>
    <cellStyle name="20% - Accent4 2 4 3 3" xfId="4586"/>
    <cellStyle name="20% - Accent4 2 4 3 4" xfId="6858"/>
    <cellStyle name="20% - Accent4 2 4 3 5" xfId="9130"/>
    <cellStyle name="20% - Accent4 2 4 4" xfId="712"/>
    <cellStyle name="20% - Accent4 2 4 4 2" xfId="1847"/>
    <cellStyle name="20% - Accent4 2 4 4 2 2" xfId="5267"/>
    <cellStyle name="20% - Accent4 2 4 4 2 3" xfId="7539"/>
    <cellStyle name="20% - Accent4 2 4 4 2 4" xfId="9811"/>
    <cellStyle name="20% - Accent4 2 4 4 3" xfId="4132"/>
    <cellStyle name="20% - Accent4 2 4 4 4" xfId="6404"/>
    <cellStyle name="20% - Accent4 2 4 4 5" xfId="8676"/>
    <cellStyle name="20% - Accent4 2 4 5" xfId="1393"/>
    <cellStyle name="20% - Accent4 2 4 5 2" xfId="4813"/>
    <cellStyle name="20% - Accent4 2 4 5 3" xfId="7085"/>
    <cellStyle name="20% - Accent4 2 4 5 4" xfId="9357"/>
    <cellStyle name="20% - Accent4 2 4 6" xfId="3678"/>
    <cellStyle name="20% - Accent4 2 4 7" xfId="5950"/>
    <cellStyle name="20% - Accent4 2 4 8" xfId="8222"/>
    <cellStyle name="20% - Accent4 2 5" xfId="314"/>
    <cellStyle name="20% - Accent4 2 5 2" xfId="768"/>
    <cellStyle name="20% - Accent4 2 5 2 2" xfId="1903"/>
    <cellStyle name="20% - Accent4 2 5 2 2 2" xfId="5323"/>
    <cellStyle name="20% - Accent4 2 5 2 2 3" xfId="7595"/>
    <cellStyle name="20% - Accent4 2 5 2 2 4" xfId="9867"/>
    <cellStyle name="20% - Accent4 2 5 2 3" xfId="4188"/>
    <cellStyle name="20% - Accent4 2 5 2 4" xfId="6460"/>
    <cellStyle name="20% - Accent4 2 5 2 5" xfId="8732"/>
    <cellStyle name="20% - Accent4 2 5 3" xfId="1449"/>
    <cellStyle name="20% - Accent4 2 5 3 2" xfId="4869"/>
    <cellStyle name="20% - Accent4 2 5 3 3" xfId="7141"/>
    <cellStyle name="20% - Accent4 2 5 3 4" xfId="9413"/>
    <cellStyle name="20% - Accent4 2 5 4" xfId="3734"/>
    <cellStyle name="20% - Accent4 2 5 5" xfId="6006"/>
    <cellStyle name="20% - Accent4 2 5 6" xfId="8278"/>
    <cellStyle name="20% - Accent4 2 6" xfId="995"/>
    <cellStyle name="20% - Accent4 2 6 2" xfId="2130"/>
    <cellStyle name="20% - Accent4 2 6 2 2" xfId="5550"/>
    <cellStyle name="20% - Accent4 2 6 2 3" xfId="7822"/>
    <cellStyle name="20% - Accent4 2 6 2 4" xfId="10094"/>
    <cellStyle name="20% - Accent4 2 6 3" xfId="4415"/>
    <cellStyle name="20% - Accent4 2 6 4" xfId="6687"/>
    <cellStyle name="20% - Accent4 2 6 5" xfId="8959"/>
    <cellStyle name="20% - Accent4 2 7" xfId="541"/>
    <cellStyle name="20% - Accent4 2 7 2" xfId="1676"/>
    <cellStyle name="20% - Accent4 2 7 2 2" xfId="5096"/>
    <cellStyle name="20% - Accent4 2 7 2 3" xfId="7368"/>
    <cellStyle name="20% - Accent4 2 7 2 4" xfId="9640"/>
    <cellStyle name="20% - Accent4 2 7 3" xfId="3961"/>
    <cellStyle name="20% - Accent4 2 7 4" xfId="6233"/>
    <cellStyle name="20% - Accent4 2 7 5" xfId="8505"/>
    <cellStyle name="20% - Accent4 2 8" xfId="1222"/>
    <cellStyle name="20% - Accent4 2 8 2" xfId="4642"/>
    <cellStyle name="20% - Accent4 2 8 3" xfId="6914"/>
    <cellStyle name="20% - Accent4 2 8 4" xfId="9186"/>
    <cellStyle name="20% - Accent4 2 9" xfId="3507"/>
    <cellStyle name="20% - Accent4 3" xfId="160"/>
    <cellStyle name="20% - Accent4 3 2" xfId="398"/>
    <cellStyle name="20% - Accent4 3 2 2" xfId="852"/>
    <cellStyle name="20% - Accent4 3 2 2 2" xfId="1987"/>
    <cellStyle name="20% - Accent4 3 2 2 2 2" xfId="5407"/>
    <cellStyle name="20% - Accent4 3 2 2 2 3" xfId="7679"/>
    <cellStyle name="20% - Accent4 3 2 2 2 4" xfId="9951"/>
    <cellStyle name="20% - Accent4 3 2 2 3" xfId="4272"/>
    <cellStyle name="20% - Accent4 3 2 2 4" xfId="6544"/>
    <cellStyle name="20% - Accent4 3 2 2 5" xfId="8816"/>
    <cellStyle name="20% - Accent4 3 2 3" xfId="1533"/>
    <cellStyle name="20% - Accent4 3 2 3 2" xfId="4953"/>
    <cellStyle name="20% - Accent4 3 2 3 3" xfId="7225"/>
    <cellStyle name="20% - Accent4 3 2 3 4" xfId="9497"/>
    <cellStyle name="20% - Accent4 3 2 4" xfId="3818"/>
    <cellStyle name="20% - Accent4 3 2 5" xfId="6090"/>
    <cellStyle name="20% - Accent4 3 2 6" xfId="8362"/>
    <cellStyle name="20% - Accent4 3 3" xfId="1079"/>
    <cellStyle name="20% - Accent4 3 3 2" xfId="2214"/>
    <cellStyle name="20% - Accent4 3 3 2 2" xfId="5634"/>
    <cellStyle name="20% - Accent4 3 3 2 3" xfId="7906"/>
    <cellStyle name="20% - Accent4 3 3 2 4" xfId="10178"/>
    <cellStyle name="20% - Accent4 3 3 3" xfId="4499"/>
    <cellStyle name="20% - Accent4 3 3 4" xfId="6771"/>
    <cellStyle name="20% - Accent4 3 3 5" xfId="9043"/>
    <cellStyle name="20% - Accent4 3 4" xfId="625"/>
    <cellStyle name="20% - Accent4 3 4 2" xfId="1760"/>
    <cellStyle name="20% - Accent4 3 4 2 2" xfId="5180"/>
    <cellStyle name="20% - Accent4 3 4 2 3" xfId="7452"/>
    <cellStyle name="20% - Accent4 3 4 2 4" xfId="9724"/>
    <cellStyle name="20% - Accent4 3 4 3" xfId="4045"/>
    <cellStyle name="20% - Accent4 3 4 4" xfId="6317"/>
    <cellStyle name="20% - Accent4 3 4 5" xfId="8589"/>
    <cellStyle name="20% - Accent4 3 5" xfId="1306"/>
    <cellStyle name="20% - Accent4 3 5 2" xfId="4726"/>
    <cellStyle name="20% - Accent4 3 5 3" xfId="6998"/>
    <cellStyle name="20% - Accent4 3 5 4" xfId="9270"/>
    <cellStyle name="20% - Accent4 3 6" xfId="3591"/>
    <cellStyle name="20% - Accent4 3 7" xfId="5863"/>
    <cellStyle name="20% - Accent4 3 8" xfId="8135"/>
    <cellStyle name="20% - Accent4 4" xfId="104"/>
    <cellStyle name="20% - Accent4 4 2" xfId="342"/>
    <cellStyle name="20% - Accent4 4 2 2" xfId="796"/>
    <cellStyle name="20% - Accent4 4 2 2 2" xfId="1931"/>
    <cellStyle name="20% - Accent4 4 2 2 2 2" xfId="5351"/>
    <cellStyle name="20% - Accent4 4 2 2 2 3" xfId="7623"/>
    <cellStyle name="20% - Accent4 4 2 2 2 4" xfId="9895"/>
    <cellStyle name="20% - Accent4 4 2 2 3" xfId="4216"/>
    <cellStyle name="20% - Accent4 4 2 2 4" xfId="6488"/>
    <cellStyle name="20% - Accent4 4 2 2 5" xfId="8760"/>
    <cellStyle name="20% - Accent4 4 2 3" xfId="1477"/>
    <cellStyle name="20% - Accent4 4 2 3 2" xfId="4897"/>
    <cellStyle name="20% - Accent4 4 2 3 3" xfId="7169"/>
    <cellStyle name="20% - Accent4 4 2 3 4" xfId="9441"/>
    <cellStyle name="20% - Accent4 4 2 4" xfId="3762"/>
    <cellStyle name="20% - Accent4 4 2 5" xfId="6034"/>
    <cellStyle name="20% - Accent4 4 2 6" xfId="8306"/>
    <cellStyle name="20% - Accent4 4 3" xfId="1023"/>
    <cellStyle name="20% - Accent4 4 3 2" xfId="2158"/>
    <cellStyle name="20% - Accent4 4 3 2 2" xfId="5578"/>
    <cellStyle name="20% - Accent4 4 3 2 3" xfId="7850"/>
    <cellStyle name="20% - Accent4 4 3 2 4" xfId="10122"/>
    <cellStyle name="20% - Accent4 4 3 3" xfId="4443"/>
    <cellStyle name="20% - Accent4 4 3 4" xfId="6715"/>
    <cellStyle name="20% - Accent4 4 3 5" xfId="8987"/>
    <cellStyle name="20% - Accent4 4 4" xfId="569"/>
    <cellStyle name="20% - Accent4 4 4 2" xfId="1704"/>
    <cellStyle name="20% - Accent4 4 4 2 2" xfId="5124"/>
    <cellStyle name="20% - Accent4 4 4 2 3" xfId="7396"/>
    <cellStyle name="20% - Accent4 4 4 2 4" xfId="9668"/>
    <cellStyle name="20% - Accent4 4 4 3" xfId="3989"/>
    <cellStyle name="20% - Accent4 4 4 4" xfId="6261"/>
    <cellStyle name="20% - Accent4 4 4 5" xfId="8533"/>
    <cellStyle name="20% - Accent4 4 5" xfId="1250"/>
    <cellStyle name="20% - Accent4 4 5 2" xfId="4670"/>
    <cellStyle name="20% - Accent4 4 5 3" xfId="6942"/>
    <cellStyle name="20% - Accent4 4 5 4" xfId="9214"/>
    <cellStyle name="20% - Accent4 4 6" xfId="3535"/>
    <cellStyle name="20% - Accent4 4 7" xfId="5807"/>
    <cellStyle name="20% - Accent4 4 8" xfId="8079"/>
    <cellStyle name="20% - Accent4 5" xfId="219"/>
    <cellStyle name="20% - Accent4 5 2" xfId="457"/>
    <cellStyle name="20% - Accent4 5 2 2" xfId="911"/>
    <cellStyle name="20% - Accent4 5 2 2 2" xfId="2046"/>
    <cellStyle name="20% - Accent4 5 2 2 2 2" xfId="5466"/>
    <cellStyle name="20% - Accent4 5 2 2 2 3" xfId="7738"/>
    <cellStyle name="20% - Accent4 5 2 2 2 4" xfId="10010"/>
    <cellStyle name="20% - Accent4 5 2 2 3" xfId="4331"/>
    <cellStyle name="20% - Accent4 5 2 2 4" xfId="6603"/>
    <cellStyle name="20% - Accent4 5 2 2 5" xfId="8875"/>
    <cellStyle name="20% - Accent4 5 2 3" xfId="1592"/>
    <cellStyle name="20% - Accent4 5 2 3 2" xfId="5012"/>
    <cellStyle name="20% - Accent4 5 2 3 3" xfId="7284"/>
    <cellStyle name="20% - Accent4 5 2 3 4" xfId="9556"/>
    <cellStyle name="20% - Accent4 5 2 4" xfId="3877"/>
    <cellStyle name="20% - Accent4 5 2 5" xfId="6149"/>
    <cellStyle name="20% - Accent4 5 2 6" xfId="8421"/>
    <cellStyle name="20% - Accent4 5 3" xfId="1138"/>
    <cellStyle name="20% - Accent4 5 3 2" xfId="2273"/>
    <cellStyle name="20% - Accent4 5 3 2 2" xfId="5693"/>
    <cellStyle name="20% - Accent4 5 3 2 3" xfId="7965"/>
    <cellStyle name="20% - Accent4 5 3 2 4" xfId="10237"/>
    <cellStyle name="20% - Accent4 5 3 3" xfId="4558"/>
    <cellStyle name="20% - Accent4 5 3 4" xfId="6830"/>
    <cellStyle name="20% - Accent4 5 3 5" xfId="9102"/>
    <cellStyle name="20% - Accent4 5 4" xfId="684"/>
    <cellStyle name="20% - Accent4 5 4 2" xfId="1819"/>
    <cellStyle name="20% - Accent4 5 4 2 2" xfId="5239"/>
    <cellStyle name="20% - Accent4 5 4 2 3" xfId="7511"/>
    <cellStyle name="20% - Accent4 5 4 2 4" xfId="9783"/>
    <cellStyle name="20% - Accent4 5 4 3" xfId="4104"/>
    <cellStyle name="20% - Accent4 5 4 4" xfId="6376"/>
    <cellStyle name="20% - Accent4 5 4 5" xfId="8648"/>
    <cellStyle name="20% - Accent4 5 5" xfId="1365"/>
    <cellStyle name="20% - Accent4 5 5 2" xfId="4785"/>
    <cellStyle name="20% - Accent4 5 5 3" xfId="7057"/>
    <cellStyle name="20% - Accent4 5 5 4" xfId="9329"/>
    <cellStyle name="20% - Accent4 5 6" xfId="3650"/>
    <cellStyle name="20% - Accent4 5 7" xfId="5922"/>
    <cellStyle name="20% - Accent4 5 8" xfId="8194"/>
    <cellStyle name="20% - Accent4 6" xfId="286"/>
    <cellStyle name="20% - Accent4 6 2" xfId="740"/>
    <cellStyle name="20% - Accent4 6 2 2" xfId="1875"/>
    <cellStyle name="20% - Accent4 6 2 2 2" xfId="5295"/>
    <cellStyle name="20% - Accent4 6 2 2 3" xfId="7567"/>
    <cellStyle name="20% - Accent4 6 2 2 4" xfId="9839"/>
    <cellStyle name="20% - Accent4 6 2 3" xfId="4160"/>
    <cellStyle name="20% - Accent4 6 2 4" xfId="6432"/>
    <cellStyle name="20% - Accent4 6 2 5" xfId="8704"/>
    <cellStyle name="20% - Accent4 6 3" xfId="1421"/>
    <cellStyle name="20% - Accent4 6 3 2" xfId="4841"/>
    <cellStyle name="20% - Accent4 6 3 3" xfId="7113"/>
    <cellStyle name="20% - Accent4 6 3 4" xfId="9385"/>
    <cellStyle name="20% - Accent4 6 4" xfId="3706"/>
    <cellStyle name="20% - Accent4 6 5" xfId="5978"/>
    <cellStyle name="20% - Accent4 6 6" xfId="8250"/>
    <cellStyle name="20% - Accent4 7" xfId="967"/>
    <cellStyle name="20% - Accent4 7 2" xfId="2102"/>
    <cellStyle name="20% - Accent4 7 2 2" xfId="5522"/>
    <cellStyle name="20% - Accent4 7 2 3" xfId="7794"/>
    <cellStyle name="20% - Accent4 7 2 4" xfId="10066"/>
    <cellStyle name="20% - Accent4 7 3" xfId="4387"/>
    <cellStyle name="20% - Accent4 7 4" xfId="6659"/>
    <cellStyle name="20% - Accent4 7 5" xfId="8931"/>
    <cellStyle name="20% - Accent4 8" xfId="513"/>
    <cellStyle name="20% - Accent4 8 2" xfId="1648"/>
    <cellStyle name="20% - Accent4 8 2 2" xfId="5068"/>
    <cellStyle name="20% - Accent4 8 2 3" xfId="7340"/>
    <cellStyle name="20% - Accent4 8 2 4" xfId="9612"/>
    <cellStyle name="20% - Accent4 8 3" xfId="3933"/>
    <cellStyle name="20% - Accent4 8 4" xfId="6205"/>
    <cellStyle name="20% - Accent4 8 5" xfId="8477"/>
    <cellStyle name="20% - Accent4 9" xfId="1194"/>
    <cellStyle name="20% - Accent4 9 2" xfId="4614"/>
    <cellStyle name="20% - Accent4 9 3" xfId="6886"/>
    <cellStyle name="20% - Accent4 9 4" xfId="9158"/>
    <cellStyle name="20% - Accent5" xfId="33" builtinId="46" customBuiltin="1"/>
    <cellStyle name="20% - Accent5 10" xfId="3481"/>
    <cellStyle name="20% - Accent5 11" xfId="5753"/>
    <cellStyle name="20% - Accent5 12" xfId="8025"/>
    <cellStyle name="20% - Accent5 2" xfId="78"/>
    <cellStyle name="20% - Accent5 2 10" xfId="5781"/>
    <cellStyle name="20% - Accent5 2 11" xfId="8053"/>
    <cellStyle name="20% - Accent5 2 2" xfId="190"/>
    <cellStyle name="20% - Accent5 2 2 2" xfId="428"/>
    <cellStyle name="20% - Accent5 2 2 2 2" xfId="882"/>
    <cellStyle name="20% - Accent5 2 2 2 2 2" xfId="2017"/>
    <cellStyle name="20% - Accent5 2 2 2 2 2 2" xfId="5437"/>
    <cellStyle name="20% - Accent5 2 2 2 2 2 3" xfId="7709"/>
    <cellStyle name="20% - Accent5 2 2 2 2 2 4" xfId="9981"/>
    <cellStyle name="20% - Accent5 2 2 2 2 3" xfId="4302"/>
    <cellStyle name="20% - Accent5 2 2 2 2 4" xfId="6574"/>
    <cellStyle name="20% - Accent5 2 2 2 2 5" xfId="8846"/>
    <cellStyle name="20% - Accent5 2 2 2 3" xfId="1563"/>
    <cellStyle name="20% - Accent5 2 2 2 3 2" xfId="4983"/>
    <cellStyle name="20% - Accent5 2 2 2 3 3" xfId="7255"/>
    <cellStyle name="20% - Accent5 2 2 2 3 4" xfId="9527"/>
    <cellStyle name="20% - Accent5 2 2 2 4" xfId="3848"/>
    <cellStyle name="20% - Accent5 2 2 2 5" xfId="6120"/>
    <cellStyle name="20% - Accent5 2 2 2 6" xfId="8392"/>
    <cellStyle name="20% - Accent5 2 2 3" xfId="1109"/>
    <cellStyle name="20% - Accent5 2 2 3 2" xfId="2244"/>
    <cellStyle name="20% - Accent5 2 2 3 2 2" xfId="5664"/>
    <cellStyle name="20% - Accent5 2 2 3 2 3" xfId="7936"/>
    <cellStyle name="20% - Accent5 2 2 3 2 4" xfId="10208"/>
    <cellStyle name="20% - Accent5 2 2 3 3" xfId="4529"/>
    <cellStyle name="20% - Accent5 2 2 3 4" xfId="6801"/>
    <cellStyle name="20% - Accent5 2 2 3 5" xfId="9073"/>
    <cellStyle name="20% - Accent5 2 2 4" xfId="655"/>
    <cellStyle name="20% - Accent5 2 2 4 2" xfId="1790"/>
    <cellStyle name="20% - Accent5 2 2 4 2 2" xfId="5210"/>
    <cellStyle name="20% - Accent5 2 2 4 2 3" xfId="7482"/>
    <cellStyle name="20% - Accent5 2 2 4 2 4" xfId="9754"/>
    <cellStyle name="20% - Accent5 2 2 4 3" xfId="4075"/>
    <cellStyle name="20% - Accent5 2 2 4 4" xfId="6347"/>
    <cellStyle name="20% - Accent5 2 2 4 5" xfId="8619"/>
    <cellStyle name="20% - Accent5 2 2 5" xfId="1336"/>
    <cellStyle name="20% - Accent5 2 2 5 2" xfId="4756"/>
    <cellStyle name="20% - Accent5 2 2 5 3" xfId="7028"/>
    <cellStyle name="20% - Accent5 2 2 5 4" xfId="9300"/>
    <cellStyle name="20% - Accent5 2 2 6" xfId="3621"/>
    <cellStyle name="20% - Accent5 2 2 7" xfId="5893"/>
    <cellStyle name="20% - Accent5 2 2 8" xfId="8165"/>
    <cellStyle name="20% - Accent5 2 3" xfId="134"/>
    <cellStyle name="20% - Accent5 2 3 2" xfId="372"/>
    <cellStyle name="20% - Accent5 2 3 2 2" xfId="826"/>
    <cellStyle name="20% - Accent5 2 3 2 2 2" xfId="1961"/>
    <cellStyle name="20% - Accent5 2 3 2 2 2 2" xfId="5381"/>
    <cellStyle name="20% - Accent5 2 3 2 2 2 3" xfId="7653"/>
    <cellStyle name="20% - Accent5 2 3 2 2 2 4" xfId="9925"/>
    <cellStyle name="20% - Accent5 2 3 2 2 3" xfId="4246"/>
    <cellStyle name="20% - Accent5 2 3 2 2 4" xfId="6518"/>
    <cellStyle name="20% - Accent5 2 3 2 2 5" xfId="8790"/>
    <cellStyle name="20% - Accent5 2 3 2 3" xfId="1507"/>
    <cellStyle name="20% - Accent5 2 3 2 3 2" xfId="4927"/>
    <cellStyle name="20% - Accent5 2 3 2 3 3" xfId="7199"/>
    <cellStyle name="20% - Accent5 2 3 2 3 4" xfId="9471"/>
    <cellStyle name="20% - Accent5 2 3 2 4" xfId="3792"/>
    <cellStyle name="20% - Accent5 2 3 2 5" xfId="6064"/>
    <cellStyle name="20% - Accent5 2 3 2 6" xfId="8336"/>
    <cellStyle name="20% - Accent5 2 3 3" xfId="1053"/>
    <cellStyle name="20% - Accent5 2 3 3 2" xfId="2188"/>
    <cellStyle name="20% - Accent5 2 3 3 2 2" xfId="5608"/>
    <cellStyle name="20% - Accent5 2 3 3 2 3" xfId="7880"/>
    <cellStyle name="20% - Accent5 2 3 3 2 4" xfId="10152"/>
    <cellStyle name="20% - Accent5 2 3 3 3" xfId="4473"/>
    <cellStyle name="20% - Accent5 2 3 3 4" xfId="6745"/>
    <cellStyle name="20% - Accent5 2 3 3 5" xfId="9017"/>
    <cellStyle name="20% - Accent5 2 3 4" xfId="599"/>
    <cellStyle name="20% - Accent5 2 3 4 2" xfId="1734"/>
    <cellStyle name="20% - Accent5 2 3 4 2 2" xfId="5154"/>
    <cellStyle name="20% - Accent5 2 3 4 2 3" xfId="7426"/>
    <cellStyle name="20% - Accent5 2 3 4 2 4" xfId="9698"/>
    <cellStyle name="20% - Accent5 2 3 4 3" xfId="4019"/>
    <cellStyle name="20% - Accent5 2 3 4 4" xfId="6291"/>
    <cellStyle name="20% - Accent5 2 3 4 5" xfId="8563"/>
    <cellStyle name="20% - Accent5 2 3 5" xfId="1280"/>
    <cellStyle name="20% - Accent5 2 3 5 2" xfId="4700"/>
    <cellStyle name="20% - Accent5 2 3 5 3" xfId="6972"/>
    <cellStyle name="20% - Accent5 2 3 5 4" xfId="9244"/>
    <cellStyle name="20% - Accent5 2 3 6" xfId="3565"/>
    <cellStyle name="20% - Accent5 2 3 7" xfId="5837"/>
    <cellStyle name="20% - Accent5 2 3 8" xfId="8109"/>
    <cellStyle name="20% - Accent5 2 4" xfId="260"/>
    <cellStyle name="20% - Accent5 2 4 2" xfId="487"/>
    <cellStyle name="20% - Accent5 2 4 2 2" xfId="941"/>
    <cellStyle name="20% - Accent5 2 4 2 2 2" xfId="2076"/>
    <cellStyle name="20% - Accent5 2 4 2 2 2 2" xfId="5496"/>
    <cellStyle name="20% - Accent5 2 4 2 2 2 3" xfId="7768"/>
    <cellStyle name="20% - Accent5 2 4 2 2 2 4" xfId="10040"/>
    <cellStyle name="20% - Accent5 2 4 2 2 3" xfId="4361"/>
    <cellStyle name="20% - Accent5 2 4 2 2 4" xfId="6633"/>
    <cellStyle name="20% - Accent5 2 4 2 2 5" xfId="8905"/>
    <cellStyle name="20% - Accent5 2 4 2 3" xfId="1622"/>
    <cellStyle name="20% - Accent5 2 4 2 3 2" xfId="5042"/>
    <cellStyle name="20% - Accent5 2 4 2 3 3" xfId="7314"/>
    <cellStyle name="20% - Accent5 2 4 2 3 4" xfId="9586"/>
    <cellStyle name="20% - Accent5 2 4 2 4" xfId="3907"/>
    <cellStyle name="20% - Accent5 2 4 2 5" xfId="6179"/>
    <cellStyle name="20% - Accent5 2 4 2 6" xfId="8451"/>
    <cellStyle name="20% - Accent5 2 4 3" xfId="1168"/>
    <cellStyle name="20% - Accent5 2 4 3 2" xfId="2303"/>
    <cellStyle name="20% - Accent5 2 4 3 2 2" xfId="5723"/>
    <cellStyle name="20% - Accent5 2 4 3 2 3" xfId="7995"/>
    <cellStyle name="20% - Accent5 2 4 3 2 4" xfId="10267"/>
    <cellStyle name="20% - Accent5 2 4 3 3" xfId="4588"/>
    <cellStyle name="20% - Accent5 2 4 3 4" xfId="6860"/>
    <cellStyle name="20% - Accent5 2 4 3 5" xfId="9132"/>
    <cellStyle name="20% - Accent5 2 4 4" xfId="714"/>
    <cellStyle name="20% - Accent5 2 4 4 2" xfId="1849"/>
    <cellStyle name="20% - Accent5 2 4 4 2 2" xfId="5269"/>
    <cellStyle name="20% - Accent5 2 4 4 2 3" xfId="7541"/>
    <cellStyle name="20% - Accent5 2 4 4 2 4" xfId="9813"/>
    <cellStyle name="20% - Accent5 2 4 4 3" xfId="4134"/>
    <cellStyle name="20% - Accent5 2 4 4 4" xfId="6406"/>
    <cellStyle name="20% - Accent5 2 4 4 5" xfId="8678"/>
    <cellStyle name="20% - Accent5 2 4 5" xfId="1395"/>
    <cellStyle name="20% - Accent5 2 4 5 2" xfId="4815"/>
    <cellStyle name="20% - Accent5 2 4 5 3" xfId="7087"/>
    <cellStyle name="20% - Accent5 2 4 5 4" xfId="9359"/>
    <cellStyle name="20% - Accent5 2 4 6" xfId="3680"/>
    <cellStyle name="20% - Accent5 2 4 7" xfId="5952"/>
    <cellStyle name="20% - Accent5 2 4 8" xfId="8224"/>
    <cellStyle name="20% - Accent5 2 5" xfId="316"/>
    <cellStyle name="20% - Accent5 2 5 2" xfId="770"/>
    <cellStyle name="20% - Accent5 2 5 2 2" xfId="1905"/>
    <cellStyle name="20% - Accent5 2 5 2 2 2" xfId="5325"/>
    <cellStyle name="20% - Accent5 2 5 2 2 3" xfId="7597"/>
    <cellStyle name="20% - Accent5 2 5 2 2 4" xfId="9869"/>
    <cellStyle name="20% - Accent5 2 5 2 3" xfId="4190"/>
    <cellStyle name="20% - Accent5 2 5 2 4" xfId="6462"/>
    <cellStyle name="20% - Accent5 2 5 2 5" xfId="8734"/>
    <cellStyle name="20% - Accent5 2 5 3" xfId="1451"/>
    <cellStyle name="20% - Accent5 2 5 3 2" xfId="4871"/>
    <cellStyle name="20% - Accent5 2 5 3 3" xfId="7143"/>
    <cellStyle name="20% - Accent5 2 5 3 4" xfId="9415"/>
    <cellStyle name="20% - Accent5 2 5 4" xfId="3736"/>
    <cellStyle name="20% - Accent5 2 5 5" xfId="6008"/>
    <cellStyle name="20% - Accent5 2 5 6" xfId="8280"/>
    <cellStyle name="20% - Accent5 2 6" xfId="997"/>
    <cellStyle name="20% - Accent5 2 6 2" xfId="2132"/>
    <cellStyle name="20% - Accent5 2 6 2 2" xfId="5552"/>
    <cellStyle name="20% - Accent5 2 6 2 3" xfId="7824"/>
    <cellStyle name="20% - Accent5 2 6 2 4" xfId="10096"/>
    <cellStyle name="20% - Accent5 2 6 3" xfId="4417"/>
    <cellStyle name="20% - Accent5 2 6 4" xfId="6689"/>
    <cellStyle name="20% - Accent5 2 6 5" xfId="8961"/>
    <cellStyle name="20% - Accent5 2 7" xfId="543"/>
    <cellStyle name="20% - Accent5 2 7 2" xfId="1678"/>
    <cellStyle name="20% - Accent5 2 7 2 2" xfId="5098"/>
    <cellStyle name="20% - Accent5 2 7 2 3" xfId="7370"/>
    <cellStyle name="20% - Accent5 2 7 2 4" xfId="9642"/>
    <cellStyle name="20% - Accent5 2 7 3" xfId="3963"/>
    <cellStyle name="20% - Accent5 2 7 4" xfId="6235"/>
    <cellStyle name="20% - Accent5 2 7 5" xfId="8507"/>
    <cellStyle name="20% - Accent5 2 8" xfId="1224"/>
    <cellStyle name="20% - Accent5 2 8 2" xfId="4644"/>
    <cellStyle name="20% - Accent5 2 8 3" xfId="6916"/>
    <cellStyle name="20% - Accent5 2 8 4" xfId="9188"/>
    <cellStyle name="20% - Accent5 2 9" xfId="3509"/>
    <cellStyle name="20% - Accent5 3" xfId="162"/>
    <cellStyle name="20% - Accent5 3 2" xfId="400"/>
    <cellStyle name="20% - Accent5 3 2 2" xfId="854"/>
    <cellStyle name="20% - Accent5 3 2 2 2" xfId="1989"/>
    <cellStyle name="20% - Accent5 3 2 2 2 2" xfId="5409"/>
    <cellStyle name="20% - Accent5 3 2 2 2 3" xfId="7681"/>
    <cellStyle name="20% - Accent5 3 2 2 2 4" xfId="9953"/>
    <cellStyle name="20% - Accent5 3 2 2 3" xfId="4274"/>
    <cellStyle name="20% - Accent5 3 2 2 4" xfId="6546"/>
    <cellStyle name="20% - Accent5 3 2 2 5" xfId="8818"/>
    <cellStyle name="20% - Accent5 3 2 3" xfId="1535"/>
    <cellStyle name="20% - Accent5 3 2 3 2" xfId="4955"/>
    <cellStyle name="20% - Accent5 3 2 3 3" xfId="7227"/>
    <cellStyle name="20% - Accent5 3 2 3 4" xfId="9499"/>
    <cellStyle name="20% - Accent5 3 2 4" xfId="3820"/>
    <cellStyle name="20% - Accent5 3 2 5" xfId="6092"/>
    <cellStyle name="20% - Accent5 3 2 6" xfId="8364"/>
    <cellStyle name="20% - Accent5 3 3" xfId="1081"/>
    <cellStyle name="20% - Accent5 3 3 2" xfId="2216"/>
    <cellStyle name="20% - Accent5 3 3 2 2" xfId="5636"/>
    <cellStyle name="20% - Accent5 3 3 2 3" xfId="7908"/>
    <cellStyle name="20% - Accent5 3 3 2 4" xfId="10180"/>
    <cellStyle name="20% - Accent5 3 3 3" xfId="4501"/>
    <cellStyle name="20% - Accent5 3 3 4" xfId="6773"/>
    <cellStyle name="20% - Accent5 3 3 5" xfId="9045"/>
    <cellStyle name="20% - Accent5 3 4" xfId="627"/>
    <cellStyle name="20% - Accent5 3 4 2" xfId="1762"/>
    <cellStyle name="20% - Accent5 3 4 2 2" xfId="5182"/>
    <cellStyle name="20% - Accent5 3 4 2 3" xfId="7454"/>
    <cellStyle name="20% - Accent5 3 4 2 4" xfId="9726"/>
    <cellStyle name="20% - Accent5 3 4 3" xfId="4047"/>
    <cellStyle name="20% - Accent5 3 4 4" xfId="6319"/>
    <cellStyle name="20% - Accent5 3 4 5" xfId="8591"/>
    <cellStyle name="20% - Accent5 3 5" xfId="1308"/>
    <cellStyle name="20% - Accent5 3 5 2" xfId="4728"/>
    <cellStyle name="20% - Accent5 3 5 3" xfId="7000"/>
    <cellStyle name="20% - Accent5 3 5 4" xfId="9272"/>
    <cellStyle name="20% - Accent5 3 6" xfId="3593"/>
    <cellStyle name="20% - Accent5 3 7" xfId="5865"/>
    <cellStyle name="20% - Accent5 3 8" xfId="8137"/>
    <cellStyle name="20% - Accent5 4" xfId="106"/>
    <cellStyle name="20% - Accent5 4 2" xfId="344"/>
    <cellStyle name="20% - Accent5 4 2 2" xfId="798"/>
    <cellStyle name="20% - Accent5 4 2 2 2" xfId="1933"/>
    <cellStyle name="20% - Accent5 4 2 2 2 2" xfId="5353"/>
    <cellStyle name="20% - Accent5 4 2 2 2 3" xfId="7625"/>
    <cellStyle name="20% - Accent5 4 2 2 2 4" xfId="9897"/>
    <cellStyle name="20% - Accent5 4 2 2 3" xfId="4218"/>
    <cellStyle name="20% - Accent5 4 2 2 4" xfId="6490"/>
    <cellStyle name="20% - Accent5 4 2 2 5" xfId="8762"/>
    <cellStyle name="20% - Accent5 4 2 3" xfId="1479"/>
    <cellStyle name="20% - Accent5 4 2 3 2" xfId="4899"/>
    <cellStyle name="20% - Accent5 4 2 3 3" xfId="7171"/>
    <cellStyle name="20% - Accent5 4 2 3 4" xfId="9443"/>
    <cellStyle name="20% - Accent5 4 2 4" xfId="3764"/>
    <cellStyle name="20% - Accent5 4 2 5" xfId="6036"/>
    <cellStyle name="20% - Accent5 4 2 6" xfId="8308"/>
    <cellStyle name="20% - Accent5 4 3" xfId="1025"/>
    <cellStyle name="20% - Accent5 4 3 2" xfId="2160"/>
    <cellStyle name="20% - Accent5 4 3 2 2" xfId="5580"/>
    <cellStyle name="20% - Accent5 4 3 2 3" xfId="7852"/>
    <cellStyle name="20% - Accent5 4 3 2 4" xfId="10124"/>
    <cellStyle name="20% - Accent5 4 3 3" xfId="4445"/>
    <cellStyle name="20% - Accent5 4 3 4" xfId="6717"/>
    <cellStyle name="20% - Accent5 4 3 5" xfId="8989"/>
    <cellStyle name="20% - Accent5 4 4" xfId="571"/>
    <cellStyle name="20% - Accent5 4 4 2" xfId="1706"/>
    <cellStyle name="20% - Accent5 4 4 2 2" xfId="5126"/>
    <cellStyle name="20% - Accent5 4 4 2 3" xfId="7398"/>
    <cellStyle name="20% - Accent5 4 4 2 4" xfId="9670"/>
    <cellStyle name="20% - Accent5 4 4 3" xfId="3991"/>
    <cellStyle name="20% - Accent5 4 4 4" xfId="6263"/>
    <cellStyle name="20% - Accent5 4 4 5" xfId="8535"/>
    <cellStyle name="20% - Accent5 4 5" xfId="1252"/>
    <cellStyle name="20% - Accent5 4 5 2" xfId="4672"/>
    <cellStyle name="20% - Accent5 4 5 3" xfId="6944"/>
    <cellStyle name="20% - Accent5 4 5 4" xfId="9216"/>
    <cellStyle name="20% - Accent5 4 6" xfId="3537"/>
    <cellStyle name="20% - Accent5 4 7" xfId="5809"/>
    <cellStyle name="20% - Accent5 4 8" xfId="8081"/>
    <cellStyle name="20% - Accent5 5" xfId="221"/>
    <cellStyle name="20% - Accent5 5 2" xfId="459"/>
    <cellStyle name="20% - Accent5 5 2 2" xfId="913"/>
    <cellStyle name="20% - Accent5 5 2 2 2" xfId="2048"/>
    <cellStyle name="20% - Accent5 5 2 2 2 2" xfId="5468"/>
    <cellStyle name="20% - Accent5 5 2 2 2 3" xfId="7740"/>
    <cellStyle name="20% - Accent5 5 2 2 2 4" xfId="10012"/>
    <cellStyle name="20% - Accent5 5 2 2 3" xfId="4333"/>
    <cellStyle name="20% - Accent5 5 2 2 4" xfId="6605"/>
    <cellStyle name="20% - Accent5 5 2 2 5" xfId="8877"/>
    <cellStyle name="20% - Accent5 5 2 3" xfId="1594"/>
    <cellStyle name="20% - Accent5 5 2 3 2" xfId="5014"/>
    <cellStyle name="20% - Accent5 5 2 3 3" xfId="7286"/>
    <cellStyle name="20% - Accent5 5 2 3 4" xfId="9558"/>
    <cellStyle name="20% - Accent5 5 2 4" xfId="3879"/>
    <cellStyle name="20% - Accent5 5 2 5" xfId="6151"/>
    <cellStyle name="20% - Accent5 5 2 6" xfId="8423"/>
    <cellStyle name="20% - Accent5 5 3" xfId="1140"/>
    <cellStyle name="20% - Accent5 5 3 2" xfId="2275"/>
    <cellStyle name="20% - Accent5 5 3 2 2" xfId="5695"/>
    <cellStyle name="20% - Accent5 5 3 2 3" xfId="7967"/>
    <cellStyle name="20% - Accent5 5 3 2 4" xfId="10239"/>
    <cellStyle name="20% - Accent5 5 3 3" xfId="4560"/>
    <cellStyle name="20% - Accent5 5 3 4" xfId="6832"/>
    <cellStyle name="20% - Accent5 5 3 5" xfId="9104"/>
    <cellStyle name="20% - Accent5 5 4" xfId="686"/>
    <cellStyle name="20% - Accent5 5 4 2" xfId="1821"/>
    <cellStyle name="20% - Accent5 5 4 2 2" xfId="5241"/>
    <cellStyle name="20% - Accent5 5 4 2 3" xfId="7513"/>
    <cellStyle name="20% - Accent5 5 4 2 4" xfId="9785"/>
    <cellStyle name="20% - Accent5 5 4 3" xfId="4106"/>
    <cellStyle name="20% - Accent5 5 4 4" xfId="6378"/>
    <cellStyle name="20% - Accent5 5 4 5" xfId="8650"/>
    <cellStyle name="20% - Accent5 5 5" xfId="1367"/>
    <cellStyle name="20% - Accent5 5 5 2" xfId="4787"/>
    <cellStyle name="20% - Accent5 5 5 3" xfId="7059"/>
    <cellStyle name="20% - Accent5 5 5 4" xfId="9331"/>
    <cellStyle name="20% - Accent5 5 6" xfId="3652"/>
    <cellStyle name="20% - Accent5 5 7" xfId="5924"/>
    <cellStyle name="20% - Accent5 5 8" xfId="8196"/>
    <cellStyle name="20% - Accent5 6" xfId="288"/>
    <cellStyle name="20% - Accent5 6 2" xfId="742"/>
    <cellStyle name="20% - Accent5 6 2 2" xfId="1877"/>
    <cellStyle name="20% - Accent5 6 2 2 2" xfId="5297"/>
    <cellStyle name="20% - Accent5 6 2 2 3" xfId="7569"/>
    <cellStyle name="20% - Accent5 6 2 2 4" xfId="9841"/>
    <cellStyle name="20% - Accent5 6 2 3" xfId="4162"/>
    <cellStyle name="20% - Accent5 6 2 4" xfId="6434"/>
    <cellStyle name="20% - Accent5 6 2 5" xfId="8706"/>
    <cellStyle name="20% - Accent5 6 3" xfId="1423"/>
    <cellStyle name="20% - Accent5 6 3 2" xfId="4843"/>
    <cellStyle name="20% - Accent5 6 3 3" xfId="7115"/>
    <cellStyle name="20% - Accent5 6 3 4" xfId="9387"/>
    <cellStyle name="20% - Accent5 6 4" xfId="3708"/>
    <cellStyle name="20% - Accent5 6 5" xfId="5980"/>
    <cellStyle name="20% - Accent5 6 6" xfId="8252"/>
    <cellStyle name="20% - Accent5 7" xfId="969"/>
    <cellStyle name="20% - Accent5 7 2" xfId="2104"/>
    <cellStyle name="20% - Accent5 7 2 2" xfId="5524"/>
    <cellStyle name="20% - Accent5 7 2 3" xfId="7796"/>
    <cellStyle name="20% - Accent5 7 2 4" xfId="10068"/>
    <cellStyle name="20% - Accent5 7 3" xfId="4389"/>
    <cellStyle name="20% - Accent5 7 4" xfId="6661"/>
    <cellStyle name="20% - Accent5 7 5" xfId="8933"/>
    <cellStyle name="20% - Accent5 8" xfId="515"/>
    <cellStyle name="20% - Accent5 8 2" xfId="1650"/>
    <cellStyle name="20% - Accent5 8 2 2" xfId="5070"/>
    <cellStyle name="20% - Accent5 8 2 3" xfId="7342"/>
    <cellStyle name="20% - Accent5 8 2 4" xfId="9614"/>
    <cellStyle name="20% - Accent5 8 3" xfId="3935"/>
    <cellStyle name="20% - Accent5 8 4" xfId="6207"/>
    <cellStyle name="20% - Accent5 8 5" xfId="8479"/>
    <cellStyle name="20% - Accent5 9" xfId="1196"/>
    <cellStyle name="20% - Accent5 9 2" xfId="4616"/>
    <cellStyle name="20% - Accent5 9 3" xfId="6888"/>
    <cellStyle name="20% - Accent5 9 4" xfId="9160"/>
    <cellStyle name="20% - Accent6" xfId="36" builtinId="50" customBuiltin="1"/>
    <cellStyle name="20% - Accent6 10" xfId="3483"/>
    <cellStyle name="20% - Accent6 11" xfId="5755"/>
    <cellStyle name="20% - Accent6 12" xfId="8027"/>
    <cellStyle name="20% - Accent6 2" xfId="80"/>
    <cellStyle name="20% - Accent6 2 10" xfId="5783"/>
    <cellStyle name="20% - Accent6 2 11" xfId="8055"/>
    <cellStyle name="20% - Accent6 2 2" xfId="192"/>
    <cellStyle name="20% - Accent6 2 2 2" xfId="430"/>
    <cellStyle name="20% - Accent6 2 2 2 2" xfId="884"/>
    <cellStyle name="20% - Accent6 2 2 2 2 2" xfId="2019"/>
    <cellStyle name="20% - Accent6 2 2 2 2 2 2" xfId="5439"/>
    <cellStyle name="20% - Accent6 2 2 2 2 2 3" xfId="7711"/>
    <cellStyle name="20% - Accent6 2 2 2 2 2 4" xfId="9983"/>
    <cellStyle name="20% - Accent6 2 2 2 2 3" xfId="4304"/>
    <cellStyle name="20% - Accent6 2 2 2 2 4" xfId="6576"/>
    <cellStyle name="20% - Accent6 2 2 2 2 5" xfId="8848"/>
    <cellStyle name="20% - Accent6 2 2 2 3" xfId="1565"/>
    <cellStyle name="20% - Accent6 2 2 2 3 2" xfId="4985"/>
    <cellStyle name="20% - Accent6 2 2 2 3 3" xfId="7257"/>
    <cellStyle name="20% - Accent6 2 2 2 3 4" xfId="9529"/>
    <cellStyle name="20% - Accent6 2 2 2 4" xfId="3850"/>
    <cellStyle name="20% - Accent6 2 2 2 5" xfId="6122"/>
    <cellStyle name="20% - Accent6 2 2 2 6" xfId="8394"/>
    <cellStyle name="20% - Accent6 2 2 3" xfId="1111"/>
    <cellStyle name="20% - Accent6 2 2 3 2" xfId="2246"/>
    <cellStyle name="20% - Accent6 2 2 3 2 2" xfId="5666"/>
    <cellStyle name="20% - Accent6 2 2 3 2 3" xfId="7938"/>
    <cellStyle name="20% - Accent6 2 2 3 2 4" xfId="10210"/>
    <cellStyle name="20% - Accent6 2 2 3 3" xfId="4531"/>
    <cellStyle name="20% - Accent6 2 2 3 4" xfId="6803"/>
    <cellStyle name="20% - Accent6 2 2 3 5" xfId="9075"/>
    <cellStyle name="20% - Accent6 2 2 4" xfId="657"/>
    <cellStyle name="20% - Accent6 2 2 4 2" xfId="1792"/>
    <cellStyle name="20% - Accent6 2 2 4 2 2" xfId="5212"/>
    <cellStyle name="20% - Accent6 2 2 4 2 3" xfId="7484"/>
    <cellStyle name="20% - Accent6 2 2 4 2 4" xfId="9756"/>
    <cellStyle name="20% - Accent6 2 2 4 3" xfId="4077"/>
    <cellStyle name="20% - Accent6 2 2 4 4" xfId="6349"/>
    <cellStyle name="20% - Accent6 2 2 4 5" xfId="8621"/>
    <cellStyle name="20% - Accent6 2 2 5" xfId="1338"/>
    <cellStyle name="20% - Accent6 2 2 5 2" xfId="4758"/>
    <cellStyle name="20% - Accent6 2 2 5 3" xfId="7030"/>
    <cellStyle name="20% - Accent6 2 2 5 4" xfId="9302"/>
    <cellStyle name="20% - Accent6 2 2 6" xfId="3623"/>
    <cellStyle name="20% - Accent6 2 2 7" xfId="5895"/>
    <cellStyle name="20% - Accent6 2 2 8" xfId="8167"/>
    <cellStyle name="20% - Accent6 2 3" xfId="136"/>
    <cellStyle name="20% - Accent6 2 3 2" xfId="374"/>
    <cellStyle name="20% - Accent6 2 3 2 2" xfId="828"/>
    <cellStyle name="20% - Accent6 2 3 2 2 2" xfId="1963"/>
    <cellStyle name="20% - Accent6 2 3 2 2 2 2" xfId="5383"/>
    <cellStyle name="20% - Accent6 2 3 2 2 2 3" xfId="7655"/>
    <cellStyle name="20% - Accent6 2 3 2 2 2 4" xfId="9927"/>
    <cellStyle name="20% - Accent6 2 3 2 2 3" xfId="4248"/>
    <cellStyle name="20% - Accent6 2 3 2 2 4" xfId="6520"/>
    <cellStyle name="20% - Accent6 2 3 2 2 5" xfId="8792"/>
    <cellStyle name="20% - Accent6 2 3 2 3" xfId="1509"/>
    <cellStyle name="20% - Accent6 2 3 2 3 2" xfId="4929"/>
    <cellStyle name="20% - Accent6 2 3 2 3 3" xfId="7201"/>
    <cellStyle name="20% - Accent6 2 3 2 3 4" xfId="9473"/>
    <cellStyle name="20% - Accent6 2 3 2 4" xfId="3794"/>
    <cellStyle name="20% - Accent6 2 3 2 5" xfId="6066"/>
    <cellStyle name="20% - Accent6 2 3 2 6" xfId="8338"/>
    <cellStyle name="20% - Accent6 2 3 3" xfId="1055"/>
    <cellStyle name="20% - Accent6 2 3 3 2" xfId="2190"/>
    <cellStyle name="20% - Accent6 2 3 3 2 2" xfId="5610"/>
    <cellStyle name="20% - Accent6 2 3 3 2 3" xfId="7882"/>
    <cellStyle name="20% - Accent6 2 3 3 2 4" xfId="10154"/>
    <cellStyle name="20% - Accent6 2 3 3 3" xfId="4475"/>
    <cellStyle name="20% - Accent6 2 3 3 4" xfId="6747"/>
    <cellStyle name="20% - Accent6 2 3 3 5" xfId="9019"/>
    <cellStyle name="20% - Accent6 2 3 4" xfId="601"/>
    <cellStyle name="20% - Accent6 2 3 4 2" xfId="1736"/>
    <cellStyle name="20% - Accent6 2 3 4 2 2" xfId="5156"/>
    <cellStyle name="20% - Accent6 2 3 4 2 3" xfId="7428"/>
    <cellStyle name="20% - Accent6 2 3 4 2 4" xfId="9700"/>
    <cellStyle name="20% - Accent6 2 3 4 3" xfId="4021"/>
    <cellStyle name="20% - Accent6 2 3 4 4" xfId="6293"/>
    <cellStyle name="20% - Accent6 2 3 4 5" xfId="8565"/>
    <cellStyle name="20% - Accent6 2 3 5" xfId="1282"/>
    <cellStyle name="20% - Accent6 2 3 5 2" xfId="4702"/>
    <cellStyle name="20% - Accent6 2 3 5 3" xfId="6974"/>
    <cellStyle name="20% - Accent6 2 3 5 4" xfId="9246"/>
    <cellStyle name="20% - Accent6 2 3 6" xfId="3567"/>
    <cellStyle name="20% - Accent6 2 3 7" xfId="5839"/>
    <cellStyle name="20% - Accent6 2 3 8" xfId="8111"/>
    <cellStyle name="20% - Accent6 2 4" xfId="262"/>
    <cellStyle name="20% - Accent6 2 4 2" xfId="489"/>
    <cellStyle name="20% - Accent6 2 4 2 2" xfId="943"/>
    <cellStyle name="20% - Accent6 2 4 2 2 2" xfId="2078"/>
    <cellStyle name="20% - Accent6 2 4 2 2 2 2" xfId="5498"/>
    <cellStyle name="20% - Accent6 2 4 2 2 2 3" xfId="7770"/>
    <cellStyle name="20% - Accent6 2 4 2 2 2 4" xfId="10042"/>
    <cellStyle name="20% - Accent6 2 4 2 2 3" xfId="4363"/>
    <cellStyle name="20% - Accent6 2 4 2 2 4" xfId="6635"/>
    <cellStyle name="20% - Accent6 2 4 2 2 5" xfId="8907"/>
    <cellStyle name="20% - Accent6 2 4 2 3" xfId="1624"/>
    <cellStyle name="20% - Accent6 2 4 2 3 2" xfId="5044"/>
    <cellStyle name="20% - Accent6 2 4 2 3 3" xfId="7316"/>
    <cellStyle name="20% - Accent6 2 4 2 3 4" xfId="9588"/>
    <cellStyle name="20% - Accent6 2 4 2 4" xfId="3909"/>
    <cellStyle name="20% - Accent6 2 4 2 5" xfId="6181"/>
    <cellStyle name="20% - Accent6 2 4 2 6" xfId="8453"/>
    <cellStyle name="20% - Accent6 2 4 3" xfId="1170"/>
    <cellStyle name="20% - Accent6 2 4 3 2" xfId="2305"/>
    <cellStyle name="20% - Accent6 2 4 3 2 2" xfId="5725"/>
    <cellStyle name="20% - Accent6 2 4 3 2 3" xfId="7997"/>
    <cellStyle name="20% - Accent6 2 4 3 2 4" xfId="10269"/>
    <cellStyle name="20% - Accent6 2 4 3 3" xfId="4590"/>
    <cellStyle name="20% - Accent6 2 4 3 4" xfId="6862"/>
    <cellStyle name="20% - Accent6 2 4 3 5" xfId="9134"/>
    <cellStyle name="20% - Accent6 2 4 4" xfId="716"/>
    <cellStyle name="20% - Accent6 2 4 4 2" xfId="1851"/>
    <cellStyle name="20% - Accent6 2 4 4 2 2" xfId="5271"/>
    <cellStyle name="20% - Accent6 2 4 4 2 3" xfId="7543"/>
    <cellStyle name="20% - Accent6 2 4 4 2 4" xfId="9815"/>
    <cellStyle name="20% - Accent6 2 4 4 3" xfId="4136"/>
    <cellStyle name="20% - Accent6 2 4 4 4" xfId="6408"/>
    <cellStyle name="20% - Accent6 2 4 4 5" xfId="8680"/>
    <cellStyle name="20% - Accent6 2 4 5" xfId="1397"/>
    <cellStyle name="20% - Accent6 2 4 5 2" xfId="4817"/>
    <cellStyle name="20% - Accent6 2 4 5 3" xfId="7089"/>
    <cellStyle name="20% - Accent6 2 4 5 4" xfId="9361"/>
    <cellStyle name="20% - Accent6 2 4 6" xfId="3682"/>
    <cellStyle name="20% - Accent6 2 4 7" xfId="5954"/>
    <cellStyle name="20% - Accent6 2 4 8" xfId="8226"/>
    <cellStyle name="20% - Accent6 2 5" xfId="318"/>
    <cellStyle name="20% - Accent6 2 5 2" xfId="772"/>
    <cellStyle name="20% - Accent6 2 5 2 2" xfId="1907"/>
    <cellStyle name="20% - Accent6 2 5 2 2 2" xfId="5327"/>
    <cellStyle name="20% - Accent6 2 5 2 2 3" xfId="7599"/>
    <cellStyle name="20% - Accent6 2 5 2 2 4" xfId="9871"/>
    <cellStyle name="20% - Accent6 2 5 2 3" xfId="4192"/>
    <cellStyle name="20% - Accent6 2 5 2 4" xfId="6464"/>
    <cellStyle name="20% - Accent6 2 5 2 5" xfId="8736"/>
    <cellStyle name="20% - Accent6 2 5 3" xfId="1453"/>
    <cellStyle name="20% - Accent6 2 5 3 2" xfId="4873"/>
    <cellStyle name="20% - Accent6 2 5 3 3" xfId="7145"/>
    <cellStyle name="20% - Accent6 2 5 3 4" xfId="9417"/>
    <cellStyle name="20% - Accent6 2 5 4" xfId="3738"/>
    <cellStyle name="20% - Accent6 2 5 5" xfId="6010"/>
    <cellStyle name="20% - Accent6 2 5 6" xfId="8282"/>
    <cellStyle name="20% - Accent6 2 6" xfId="999"/>
    <cellStyle name="20% - Accent6 2 6 2" xfId="2134"/>
    <cellStyle name="20% - Accent6 2 6 2 2" xfId="5554"/>
    <cellStyle name="20% - Accent6 2 6 2 3" xfId="7826"/>
    <cellStyle name="20% - Accent6 2 6 2 4" xfId="10098"/>
    <cellStyle name="20% - Accent6 2 6 3" xfId="4419"/>
    <cellStyle name="20% - Accent6 2 6 4" xfId="6691"/>
    <cellStyle name="20% - Accent6 2 6 5" xfId="8963"/>
    <cellStyle name="20% - Accent6 2 7" xfId="545"/>
    <cellStyle name="20% - Accent6 2 7 2" xfId="1680"/>
    <cellStyle name="20% - Accent6 2 7 2 2" xfId="5100"/>
    <cellStyle name="20% - Accent6 2 7 2 3" xfId="7372"/>
    <cellStyle name="20% - Accent6 2 7 2 4" xfId="9644"/>
    <cellStyle name="20% - Accent6 2 7 3" xfId="3965"/>
    <cellStyle name="20% - Accent6 2 7 4" xfId="6237"/>
    <cellStyle name="20% - Accent6 2 7 5" xfId="8509"/>
    <cellStyle name="20% - Accent6 2 8" xfId="1226"/>
    <cellStyle name="20% - Accent6 2 8 2" xfId="4646"/>
    <cellStyle name="20% - Accent6 2 8 3" xfId="6918"/>
    <cellStyle name="20% - Accent6 2 8 4" xfId="9190"/>
    <cellStyle name="20% - Accent6 2 9" xfId="3511"/>
    <cellStyle name="20% - Accent6 3" xfId="164"/>
    <cellStyle name="20% - Accent6 3 2" xfId="402"/>
    <cellStyle name="20% - Accent6 3 2 2" xfId="856"/>
    <cellStyle name="20% - Accent6 3 2 2 2" xfId="1991"/>
    <cellStyle name="20% - Accent6 3 2 2 2 2" xfId="5411"/>
    <cellStyle name="20% - Accent6 3 2 2 2 3" xfId="7683"/>
    <cellStyle name="20% - Accent6 3 2 2 2 4" xfId="9955"/>
    <cellStyle name="20% - Accent6 3 2 2 3" xfId="4276"/>
    <cellStyle name="20% - Accent6 3 2 2 4" xfId="6548"/>
    <cellStyle name="20% - Accent6 3 2 2 5" xfId="8820"/>
    <cellStyle name="20% - Accent6 3 2 3" xfId="1537"/>
    <cellStyle name="20% - Accent6 3 2 3 2" xfId="4957"/>
    <cellStyle name="20% - Accent6 3 2 3 3" xfId="7229"/>
    <cellStyle name="20% - Accent6 3 2 3 4" xfId="9501"/>
    <cellStyle name="20% - Accent6 3 2 4" xfId="3822"/>
    <cellStyle name="20% - Accent6 3 2 5" xfId="6094"/>
    <cellStyle name="20% - Accent6 3 2 6" xfId="8366"/>
    <cellStyle name="20% - Accent6 3 3" xfId="1083"/>
    <cellStyle name="20% - Accent6 3 3 2" xfId="2218"/>
    <cellStyle name="20% - Accent6 3 3 2 2" xfId="5638"/>
    <cellStyle name="20% - Accent6 3 3 2 3" xfId="7910"/>
    <cellStyle name="20% - Accent6 3 3 2 4" xfId="10182"/>
    <cellStyle name="20% - Accent6 3 3 3" xfId="4503"/>
    <cellStyle name="20% - Accent6 3 3 4" xfId="6775"/>
    <cellStyle name="20% - Accent6 3 3 5" xfId="9047"/>
    <cellStyle name="20% - Accent6 3 4" xfId="629"/>
    <cellStyle name="20% - Accent6 3 4 2" xfId="1764"/>
    <cellStyle name="20% - Accent6 3 4 2 2" xfId="5184"/>
    <cellStyle name="20% - Accent6 3 4 2 3" xfId="7456"/>
    <cellStyle name="20% - Accent6 3 4 2 4" xfId="9728"/>
    <cellStyle name="20% - Accent6 3 4 3" xfId="4049"/>
    <cellStyle name="20% - Accent6 3 4 4" xfId="6321"/>
    <cellStyle name="20% - Accent6 3 4 5" xfId="8593"/>
    <cellStyle name="20% - Accent6 3 5" xfId="1310"/>
    <cellStyle name="20% - Accent6 3 5 2" xfId="4730"/>
    <cellStyle name="20% - Accent6 3 5 3" xfId="7002"/>
    <cellStyle name="20% - Accent6 3 5 4" xfId="9274"/>
    <cellStyle name="20% - Accent6 3 6" xfId="3595"/>
    <cellStyle name="20% - Accent6 3 7" xfId="5867"/>
    <cellStyle name="20% - Accent6 3 8" xfId="8139"/>
    <cellStyle name="20% - Accent6 4" xfId="108"/>
    <cellStyle name="20% - Accent6 4 2" xfId="346"/>
    <cellStyle name="20% - Accent6 4 2 2" xfId="800"/>
    <cellStyle name="20% - Accent6 4 2 2 2" xfId="1935"/>
    <cellStyle name="20% - Accent6 4 2 2 2 2" xfId="5355"/>
    <cellStyle name="20% - Accent6 4 2 2 2 3" xfId="7627"/>
    <cellStyle name="20% - Accent6 4 2 2 2 4" xfId="9899"/>
    <cellStyle name="20% - Accent6 4 2 2 3" xfId="4220"/>
    <cellStyle name="20% - Accent6 4 2 2 4" xfId="6492"/>
    <cellStyle name="20% - Accent6 4 2 2 5" xfId="8764"/>
    <cellStyle name="20% - Accent6 4 2 3" xfId="1481"/>
    <cellStyle name="20% - Accent6 4 2 3 2" xfId="4901"/>
    <cellStyle name="20% - Accent6 4 2 3 3" xfId="7173"/>
    <cellStyle name="20% - Accent6 4 2 3 4" xfId="9445"/>
    <cellStyle name="20% - Accent6 4 2 4" xfId="3766"/>
    <cellStyle name="20% - Accent6 4 2 5" xfId="6038"/>
    <cellStyle name="20% - Accent6 4 2 6" xfId="8310"/>
    <cellStyle name="20% - Accent6 4 3" xfId="1027"/>
    <cellStyle name="20% - Accent6 4 3 2" xfId="2162"/>
    <cellStyle name="20% - Accent6 4 3 2 2" xfId="5582"/>
    <cellStyle name="20% - Accent6 4 3 2 3" xfId="7854"/>
    <cellStyle name="20% - Accent6 4 3 2 4" xfId="10126"/>
    <cellStyle name="20% - Accent6 4 3 3" xfId="4447"/>
    <cellStyle name="20% - Accent6 4 3 4" xfId="6719"/>
    <cellStyle name="20% - Accent6 4 3 5" xfId="8991"/>
    <cellStyle name="20% - Accent6 4 4" xfId="573"/>
    <cellStyle name="20% - Accent6 4 4 2" xfId="1708"/>
    <cellStyle name="20% - Accent6 4 4 2 2" xfId="5128"/>
    <cellStyle name="20% - Accent6 4 4 2 3" xfId="7400"/>
    <cellStyle name="20% - Accent6 4 4 2 4" xfId="9672"/>
    <cellStyle name="20% - Accent6 4 4 3" xfId="3993"/>
    <cellStyle name="20% - Accent6 4 4 4" xfId="6265"/>
    <cellStyle name="20% - Accent6 4 4 5" xfId="8537"/>
    <cellStyle name="20% - Accent6 4 5" xfId="1254"/>
    <cellStyle name="20% - Accent6 4 5 2" xfId="4674"/>
    <cellStyle name="20% - Accent6 4 5 3" xfId="6946"/>
    <cellStyle name="20% - Accent6 4 5 4" xfId="9218"/>
    <cellStyle name="20% - Accent6 4 6" xfId="3539"/>
    <cellStyle name="20% - Accent6 4 7" xfId="5811"/>
    <cellStyle name="20% - Accent6 4 8" xfId="8083"/>
    <cellStyle name="20% - Accent6 5" xfId="223"/>
    <cellStyle name="20% - Accent6 5 2" xfId="461"/>
    <cellStyle name="20% - Accent6 5 2 2" xfId="915"/>
    <cellStyle name="20% - Accent6 5 2 2 2" xfId="2050"/>
    <cellStyle name="20% - Accent6 5 2 2 2 2" xfId="5470"/>
    <cellStyle name="20% - Accent6 5 2 2 2 3" xfId="7742"/>
    <cellStyle name="20% - Accent6 5 2 2 2 4" xfId="10014"/>
    <cellStyle name="20% - Accent6 5 2 2 3" xfId="4335"/>
    <cellStyle name="20% - Accent6 5 2 2 4" xfId="6607"/>
    <cellStyle name="20% - Accent6 5 2 2 5" xfId="8879"/>
    <cellStyle name="20% - Accent6 5 2 3" xfId="1596"/>
    <cellStyle name="20% - Accent6 5 2 3 2" xfId="5016"/>
    <cellStyle name="20% - Accent6 5 2 3 3" xfId="7288"/>
    <cellStyle name="20% - Accent6 5 2 3 4" xfId="9560"/>
    <cellStyle name="20% - Accent6 5 2 4" xfId="3881"/>
    <cellStyle name="20% - Accent6 5 2 5" xfId="6153"/>
    <cellStyle name="20% - Accent6 5 2 6" xfId="8425"/>
    <cellStyle name="20% - Accent6 5 3" xfId="1142"/>
    <cellStyle name="20% - Accent6 5 3 2" xfId="2277"/>
    <cellStyle name="20% - Accent6 5 3 2 2" xfId="5697"/>
    <cellStyle name="20% - Accent6 5 3 2 3" xfId="7969"/>
    <cellStyle name="20% - Accent6 5 3 2 4" xfId="10241"/>
    <cellStyle name="20% - Accent6 5 3 3" xfId="4562"/>
    <cellStyle name="20% - Accent6 5 3 4" xfId="6834"/>
    <cellStyle name="20% - Accent6 5 3 5" xfId="9106"/>
    <cellStyle name="20% - Accent6 5 4" xfId="688"/>
    <cellStyle name="20% - Accent6 5 4 2" xfId="1823"/>
    <cellStyle name="20% - Accent6 5 4 2 2" xfId="5243"/>
    <cellStyle name="20% - Accent6 5 4 2 3" xfId="7515"/>
    <cellStyle name="20% - Accent6 5 4 2 4" xfId="9787"/>
    <cellStyle name="20% - Accent6 5 4 3" xfId="4108"/>
    <cellStyle name="20% - Accent6 5 4 4" xfId="6380"/>
    <cellStyle name="20% - Accent6 5 4 5" xfId="8652"/>
    <cellStyle name="20% - Accent6 5 5" xfId="1369"/>
    <cellStyle name="20% - Accent6 5 5 2" xfId="4789"/>
    <cellStyle name="20% - Accent6 5 5 3" xfId="7061"/>
    <cellStyle name="20% - Accent6 5 5 4" xfId="9333"/>
    <cellStyle name="20% - Accent6 5 6" xfId="3654"/>
    <cellStyle name="20% - Accent6 5 7" xfId="5926"/>
    <cellStyle name="20% - Accent6 5 8" xfId="8198"/>
    <cellStyle name="20% - Accent6 6" xfId="290"/>
    <cellStyle name="20% - Accent6 6 2" xfId="744"/>
    <cellStyle name="20% - Accent6 6 2 2" xfId="1879"/>
    <cellStyle name="20% - Accent6 6 2 2 2" xfId="5299"/>
    <cellStyle name="20% - Accent6 6 2 2 3" xfId="7571"/>
    <cellStyle name="20% - Accent6 6 2 2 4" xfId="9843"/>
    <cellStyle name="20% - Accent6 6 2 3" xfId="4164"/>
    <cellStyle name="20% - Accent6 6 2 4" xfId="6436"/>
    <cellStyle name="20% - Accent6 6 2 5" xfId="8708"/>
    <cellStyle name="20% - Accent6 6 3" xfId="1425"/>
    <cellStyle name="20% - Accent6 6 3 2" xfId="4845"/>
    <cellStyle name="20% - Accent6 6 3 3" xfId="7117"/>
    <cellStyle name="20% - Accent6 6 3 4" xfId="9389"/>
    <cellStyle name="20% - Accent6 6 4" xfId="3710"/>
    <cellStyle name="20% - Accent6 6 5" xfId="5982"/>
    <cellStyle name="20% - Accent6 6 6" xfId="8254"/>
    <cellStyle name="20% - Accent6 7" xfId="971"/>
    <cellStyle name="20% - Accent6 7 2" xfId="2106"/>
    <cellStyle name="20% - Accent6 7 2 2" xfId="5526"/>
    <cellStyle name="20% - Accent6 7 2 3" xfId="7798"/>
    <cellStyle name="20% - Accent6 7 2 4" xfId="10070"/>
    <cellStyle name="20% - Accent6 7 3" xfId="4391"/>
    <cellStyle name="20% - Accent6 7 4" xfId="6663"/>
    <cellStyle name="20% - Accent6 7 5" xfId="8935"/>
    <cellStyle name="20% - Accent6 8" xfId="517"/>
    <cellStyle name="20% - Accent6 8 2" xfId="1652"/>
    <cellStyle name="20% - Accent6 8 2 2" xfId="5072"/>
    <cellStyle name="20% - Accent6 8 2 3" xfId="7344"/>
    <cellStyle name="20% - Accent6 8 2 4" xfId="9616"/>
    <cellStyle name="20% - Accent6 8 3" xfId="3937"/>
    <cellStyle name="20% - Accent6 8 4" xfId="6209"/>
    <cellStyle name="20% - Accent6 8 5" xfId="8481"/>
    <cellStyle name="20% - Accent6 9" xfId="1198"/>
    <cellStyle name="20% - Accent6 9 2" xfId="4618"/>
    <cellStyle name="20% - Accent6 9 3" xfId="6890"/>
    <cellStyle name="20% - Accent6 9 4" xfId="9162"/>
    <cellStyle name="40% - Accent1" xfId="22" builtinId="31" customBuiltin="1"/>
    <cellStyle name="40% - Accent1 10" xfId="3474"/>
    <cellStyle name="40% - Accent1 11" xfId="5746"/>
    <cellStyle name="40% - Accent1 12" xfId="8018"/>
    <cellStyle name="40% - Accent1 2" xfId="71"/>
    <cellStyle name="40% - Accent1 2 10" xfId="5774"/>
    <cellStyle name="40% - Accent1 2 11" xfId="8046"/>
    <cellStyle name="40% - Accent1 2 2" xfId="183"/>
    <cellStyle name="40% - Accent1 2 2 2" xfId="421"/>
    <cellStyle name="40% - Accent1 2 2 2 2" xfId="875"/>
    <cellStyle name="40% - Accent1 2 2 2 2 2" xfId="2010"/>
    <cellStyle name="40% - Accent1 2 2 2 2 2 2" xfId="5430"/>
    <cellStyle name="40% - Accent1 2 2 2 2 2 3" xfId="7702"/>
    <cellStyle name="40% - Accent1 2 2 2 2 2 4" xfId="9974"/>
    <cellStyle name="40% - Accent1 2 2 2 2 3" xfId="4295"/>
    <cellStyle name="40% - Accent1 2 2 2 2 4" xfId="6567"/>
    <cellStyle name="40% - Accent1 2 2 2 2 5" xfId="8839"/>
    <cellStyle name="40% - Accent1 2 2 2 3" xfId="1556"/>
    <cellStyle name="40% - Accent1 2 2 2 3 2" xfId="4976"/>
    <cellStyle name="40% - Accent1 2 2 2 3 3" xfId="7248"/>
    <cellStyle name="40% - Accent1 2 2 2 3 4" xfId="9520"/>
    <cellStyle name="40% - Accent1 2 2 2 4" xfId="3841"/>
    <cellStyle name="40% - Accent1 2 2 2 5" xfId="6113"/>
    <cellStyle name="40% - Accent1 2 2 2 6" xfId="8385"/>
    <cellStyle name="40% - Accent1 2 2 3" xfId="1102"/>
    <cellStyle name="40% - Accent1 2 2 3 2" xfId="2237"/>
    <cellStyle name="40% - Accent1 2 2 3 2 2" xfId="5657"/>
    <cellStyle name="40% - Accent1 2 2 3 2 3" xfId="7929"/>
    <cellStyle name="40% - Accent1 2 2 3 2 4" xfId="10201"/>
    <cellStyle name="40% - Accent1 2 2 3 3" xfId="4522"/>
    <cellStyle name="40% - Accent1 2 2 3 4" xfId="6794"/>
    <cellStyle name="40% - Accent1 2 2 3 5" xfId="9066"/>
    <cellStyle name="40% - Accent1 2 2 4" xfId="648"/>
    <cellStyle name="40% - Accent1 2 2 4 2" xfId="1783"/>
    <cellStyle name="40% - Accent1 2 2 4 2 2" xfId="5203"/>
    <cellStyle name="40% - Accent1 2 2 4 2 3" xfId="7475"/>
    <cellStyle name="40% - Accent1 2 2 4 2 4" xfId="9747"/>
    <cellStyle name="40% - Accent1 2 2 4 3" xfId="4068"/>
    <cellStyle name="40% - Accent1 2 2 4 4" xfId="6340"/>
    <cellStyle name="40% - Accent1 2 2 4 5" xfId="8612"/>
    <cellStyle name="40% - Accent1 2 2 5" xfId="1329"/>
    <cellStyle name="40% - Accent1 2 2 5 2" xfId="4749"/>
    <cellStyle name="40% - Accent1 2 2 5 3" xfId="7021"/>
    <cellStyle name="40% - Accent1 2 2 5 4" xfId="9293"/>
    <cellStyle name="40% - Accent1 2 2 6" xfId="3614"/>
    <cellStyle name="40% - Accent1 2 2 7" xfId="5886"/>
    <cellStyle name="40% - Accent1 2 2 8" xfId="8158"/>
    <cellStyle name="40% - Accent1 2 3" xfId="127"/>
    <cellStyle name="40% - Accent1 2 3 2" xfId="365"/>
    <cellStyle name="40% - Accent1 2 3 2 2" xfId="819"/>
    <cellStyle name="40% - Accent1 2 3 2 2 2" xfId="1954"/>
    <cellStyle name="40% - Accent1 2 3 2 2 2 2" xfId="5374"/>
    <cellStyle name="40% - Accent1 2 3 2 2 2 3" xfId="7646"/>
    <cellStyle name="40% - Accent1 2 3 2 2 2 4" xfId="9918"/>
    <cellStyle name="40% - Accent1 2 3 2 2 3" xfId="4239"/>
    <cellStyle name="40% - Accent1 2 3 2 2 4" xfId="6511"/>
    <cellStyle name="40% - Accent1 2 3 2 2 5" xfId="8783"/>
    <cellStyle name="40% - Accent1 2 3 2 3" xfId="1500"/>
    <cellStyle name="40% - Accent1 2 3 2 3 2" xfId="4920"/>
    <cellStyle name="40% - Accent1 2 3 2 3 3" xfId="7192"/>
    <cellStyle name="40% - Accent1 2 3 2 3 4" xfId="9464"/>
    <cellStyle name="40% - Accent1 2 3 2 4" xfId="3785"/>
    <cellStyle name="40% - Accent1 2 3 2 5" xfId="6057"/>
    <cellStyle name="40% - Accent1 2 3 2 6" xfId="8329"/>
    <cellStyle name="40% - Accent1 2 3 3" xfId="1046"/>
    <cellStyle name="40% - Accent1 2 3 3 2" xfId="2181"/>
    <cellStyle name="40% - Accent1 2 3 3 2 2" xfId="5601"/>
    <cellStyle name="40% - Accent1 2 3 3 2 3" xfId="7873"/>
    <cellStyle name="40% - Accent1 2 3 3 2 4" xfId="10145"/>
    <cellStyle name="40% - Accent1 2 3 3 3" xfId="4466"/>
    <cellStyle name="40% - Accent1 2 3 3 4" xfId="6738"/>
    <cellStyle name="40% - Accent1 2 3 3 5" xfId="9010"/>
    <cellStyle name="40% - Accent1 2 3 4" xfId="592"/>
    <cellStyle name="40% - Accent1 2 3 4 2" xfId="1727"/>
    <cellStyle name="40% - Accent1 2 3 4 2 2" xfId="5147"/>
    <cellStyle name="40% - Accent1 2 3 4 2 3" xfId="7419"/>
    <cellStyle name="40% - Accent1 2 3 4 2 4" xfId="9691"/>
    <cellStyle name="40% - Accent1 2 3 4 3" xfId="4012"/>
    <cellStyle name="40% - Accent1 2 3 4 4" xfId="6284"/>
    <cellStyle name="40% - Accent1 2 3 4 5" xfId="8556"/>
    <cellStyle name="40% - Accent1 2 3 5" xfId="1273"/>
    <cellStyle name="40% - Accent1 2 3 5 2" xfId="4693"/>
    <cellStyle name="40% - Accent1 2 3 5 3" xfId="6965"/>
    <cellStyle name="40% - Accent1 2 3 5 4" xfId="9237"/>
    <cellStyle name="40% - Accent1 2 3 6" xfId="3558"/>
    <cellStyle name="40% - Accent1 2 3 7" xfId="5830"/>
    <cellStyle name="40% - Accent1 2 3 8" xfId="8102"/>
    <cellStyle name="40% - Accent1 2 4" xfId="253"/>
    <cellStyle name="40% - Accent1 2 4 2" xfId="480"/>
    <cellStyle name="40% - Accent1 2 4 2 2" xfId="934"/>
    <cellStyle name="40% - Accent1 2 4 2 2 2" xfId="2069"/>
    <cellStyle name="40% - Accent1 2 4 2 2 2 2" xfId="5489"/>
    <cellStyle name="40% - Accent1 2 4 2 2 2 3" xfId="7761"/>
    <cellStyle name="40% - Accent1 2 4 2 2 2 4" xfId="10033"/>
    <cellStyle name="40% - Accent1 2 4 2 2 3" xfId="4354"/>
    <cellStyle name="40% - Accent1 2 4 2 2 4" xfId="6626"/>
    <cellStyle name="40% - Accent1 2 4 2 2 5" xfId="8898"/>
    <cellStyle name="40% - Accent1 2 4 2 3" xfId="1615"/>
    <cellStyle name="40% - Accent1 2 4 2 3 2" xfId="5035"/>
    <cellStyle name="40% - Accent1 2 4 2 3 3" xfId="7307"/>
    <cellStyle name="40% - Accent1 2 4 2 3 4" xfId="9579"/>
    <cellStyle name="40% - Accent1 2 4 2 4" xfId="3900"/>
    <cellStyle name="40% - Accent1 2 4 2 5" xfId="6172"/>
    <cellStyle name="40% - Accent1 2 4 2 6" xfId="8444"/>
    <cellStyle name="40% - Accent1 2 4 3" xfId="1161"/>
    <cellStyle name="40% - Accent1 2 4 3 2" xfId="2296"/>
    <cellStyle name="40% - Accent1 2 4 3 2 2" xfId="5716"/>
    <cellStyle name="40% - Accent1 2 4 3 2 3" xfId="7988"/>
    <cellStyle name="40% - Accent1 2 4 3 2 4" xfId="10260"/>
    <cellStyle name="40% - Accent1 2 4 3 3" xfId="4581"/>
    <cellStyle name="40% - Accent1 2 4 3 4" xfId="6853"/>
    <cellStyle name="40% - Accent1 2 4 3 5" xfId="9125"/>
    <cellStyle name="40% - Accent1 2 4 4" xfId="707"/>
    <cellStyle name="40% - Accent1 2 4 4 2" xfId="1842"/>
    <cellStyle name="40% - Accent1 2 4 4 2 2" xfId="5262"/>
    <cellStyle name="40% - Accent1 2 4 4 2 3" xfId="7534"/>
    <cellStyle name="40% - Accent1 2 4 4 2 4" xfId="9806"/>
    <cellStyle name="40% - Accent1 2 4 4 3" xfId="4127"/>
    <cellStyle name="40% - Accent1 2 4 4 4" xfId="6399"/>
    <cellStyle name="40% - Accent1 2 4 4 5" xfId="8671"/>
    <cellStyle name="40% - Accent1 2 4 5" xfId="1388"/>
    <cellStyle name="40% - Accent1 2 4 5 2" xfId="4808"/>
    <cellStyle name="40% - Accent1 2 4 5 3" xfId="7080"/>
    <cellStyle name="40% - Accent1 2 4 5 4" xfId="9352"/>
    <cellStyle name="40% - Accent1 2 4 6" xfId="3673"/>
    <cellStyle name="40% - Accent1 2 4 7" xfId="5945"/>
    <cellStyle name="40% - Accent1 2 4 8" xfId="8217"/>
    <cellStyle name="40% - Accent1 2 5" xfId="309"/>
    <cellStyle name="40% - Accent1 2 5 2" xfId="763"/>
    <cellStyle name="40% - Accent1 2 5 2 2" xfId="1898"/>
    <cellStyle name="40% - Accent1 2 5 2 2 2" xfId="5318"/>
    <cellStyle name="40% - Accent1 2 5 2 2 3" xfId="7590"/>
    <cellStyle name="40% - Accent1 2 5 2 2 4" xfId="9862"/>
    <cellStyle name="40% - Accent1 2 5 2 3" xfId="4183"/>
    <cellStyle name="40% - Accent1 2 5 2 4" xfId="6455"/>
    <cellStyle name="40% - Accent1 2 5 2 5" xfId="8727"/>
    <cellStyle name="40% - Accent1 2 5 3" xfId="1444"/>
    <cellStyle name="40% - Accent1 2 5 3 2" xfId="4864"/>
    <cellStyle name="40% - Accent1 2 5 3 3" xfId="7136"/>
    <cellStyle name="40% - Accent1 2 5 3 4" xfId="9408"/>
    <cellStyle name="40% - Accent1 2 5 4" xfId="3729"/>
    <cellStyle name="40% - Accent1 2 5 5" xfId="6001"/>
    <cellStyle name="40% - Accent1 2 5 6" xfId="8273"/>
    <cellStyle name="40% - Accent1 2 6" xfId="990"/>
    <cellStyle name="40% - Accent1 2 6 2" xfId="2125"/>
    <cellStyle name="40% - Accent1 2 6 2 2" xfId="5545"/>
    <cellStyle name="40% - Accent1 2 6 2 3" xfId="7817"/>
    <cellStyle name="40% - Accent1 2 6 2 4" xfId="10089"/>
    <cellStyle name="40% - Accent1 2 6 3" xfId="4410"/>
    <cellStyle name="40% - Accent1 2 6 4" xfId="6682"/>
    <cellStyle name="40% - Accent1 2 6 5" xfId="8954"/>
    <cellStyle name="40% - Accent1 2 7" xfId="536"/>
    <cellStyle name="40% - Accent1 2 7 2" xfId="1671"/>
    <cellStyle name="40% - Accent1 2 7 2 2" xfId="5091"/>
    <cellStyle name="40% - Accent1 2 7 2 3" xfId="7363"/>
    <cellStyle name="40% - Accent1 2 7 2 4" xfId="9635"/>
    <cellStyle name="40% - Accent1 2 7 3" xfId="3956"/>
    <cellStyle name="40% - Accent1 2 7 4" xfId="6228"/>
    <cellStyle name="40% - Accent1 2 7 5" xfId="8500"/>
    <cellStyle name="40% - Accent1 2 8" xfId="1217"/>
    <cellStyle name="40% - Accent1 2 8 2" xfId="4637"/>
    <cellStyle name="40% - Accent1 2 8 3" xfId="6909"/>
    <cellStyle name="40% - Accent1 2 8 4" xfId="9181"/>
    <cellStyle name="40% - Accent1 2 9" xfId="3502"/>
    <cellStyle name="40% - Accent1 3" xfId="155"/>
    <cellStyle name="40% - Accent1 3 2" xfId="393"/>
    <cellStyle name="40% - Accent1 3 2 2" xfId="847"/>
    <cellStyle name="40% - Accent1 3 2 2 2" xfId="1982"/>
    <cellStyle name="40% - Accent1 3 2 2 2 2" xfId="5402"/>
    <cellStyle name="40% - Accent1 3 2 2 2 3" xfId="7674"/>
    <cellStyle name="40% - Accent1 3 2 2 2 4" xfId="9946"/>
    <cellStyle name="40% - Accent1 3 2 2 3" xfId="4267"/>
    <cellStyle name="40% - Accent1 3 2 2 4" xfId="6539"/>
    <cellStyle name="40% - Accent1 3 2 2 5" xfId="8811"/>
    <cellStyle name="40% - Accent1 3 2 3" xfId="1528"/>
    <cellStyle name="40% - Accent1 3 2 3 2" xfId="4948"/>
    <cellStyle name="40% - Accent1 3 2 3 3" xfId="7220"/>
    <cellStyle name="40% - Accent1 3 2 3 4" xfId="9492"/>
    <cellStyle name="40% - Accent1 3 2 4" xfId="3813"/>
    <cellStyle name="40% - Accent1 3 2 5" xfId="6085"/>
    <cellStyle name="40% - Accent1 3 2 6" xfId="8357"/>
    <cellStyle name="40% - Accent1 3 3" xfId="1074"/>
    <cellStyle name="40% - Accent1 3 3 2" xfId="2209"/>
    <cellStyle name="40% - Accent1 3 3 2 2" xfId="5629"/>
    <cellStyle name="40% - Accent1 3 3 2 3" xfId="7901"/>
    <cellStyle name="40% - Accent1 3 3 2 4" xfId="10173"/>
    <cellStyle name="40% - Accent1 3 3 3" xfId="4494"/>
    <cellStyle name="40% - Accent1 3 3 4" xfId="6766"/>
    <cellStyle name="40% - Accent1 3 3 5" xfId="9038"/>
    <cellStyle name="40% - Accent1 3 4" xfId="620"/>
    <cellStyle name="40% - Accent1 3 4 2" xfId="1755"/>
    <cellStyle name="40% - Accent1 3 4 2 2" xfId="5175"/>
    <cellStyle name="40% - Accent1 3 4 2 3" xfId="7447"/>
    <cellStyle name="40% - Accent1 3 4 2 4" xfId="9719"/>
    <cellStyle name="40% - Accent1 3 4 3" xfId="4040"/>
    <cellStyle name="40% - Accent1 3 4 4" xfId="6312"/>
    <cellStyle name="40% - Accent1 3 4 5" xfId="8584"/>
    <cellStyle name="40% - Accent1 3 5" xfId="1301"/>
    <cellStyle name="40% - Accent1 3 5 2" xfId="4721"/>
    <cellStyle name="40% - Accent1 3 5 3" xfId="6993"/>
    <cellStyle name="40% - Accent1 3 5 4" xfId="9265"/>
    <cellStyle name="40% - Accent1 3 6" xfId="3586"/>
    <cellStyle name="40% - Accent1 3 7" xfId="5858"/>
    <cellStyle name="40% - Accent1 3 8" xfId="8130"/>
    <cellStyle name="40% - Accent1 4" xfId="99"/>
    <cellStyle name="40% - Accent1 4 2" xfId="337"/>
    <cellStyle name="40% - Accent1 4 2 2" xfId="791"/>
    <cellStyle name="40% - Accent1 4 2 2 2" xfId="1926"/>
    <cellStyle name="40% - Accent1 4 2 2 2 2" xfId="5346"/>
    <cellStyle name="40% - Accent1 4 2 2 2 3" xfId="7618"/>
    <cellStyle name="40% - Accent1 4 2 2 2 4" xfId="9890"/>
    <cellStyle name="40% - Accent1 4 2 2 3" xfId="4211"/>
    <cellStyle name="40% - Accent1 4 2 2 4" xfId="6483"/>
    <cellStyle name="40% - Accent1 4 2 2 5" xfId="8755"/>
    <cellStyle name="40% - Accent1 4 2 3" xfId="1472"/>
    <cellStyle name="40% - Accent1 4 2 3 2" xfId="4892"/>
    <cellStyle name="40% - Accent1 4 2 3 3" xfId="7164"/>
    <cellStyle name="40% - Accent1 4 2 3 4" xfId="9436"/>
    <cellStyle name="40% - Accent1 4 2 4" xfId="3757"/>
    <cellStyle name="40% - Accent1 4 2 5" xfId="6029"/>
    <cellStyle name="40% - Accent1 4 2 6" xfId="8301"/>
    <cellStyle name="40% - Accent1 4 3" xfId="1018"/>
    <cellStyle name="40% - Accent1 4 3 2" xfId="2153"/>
    <cellStyle name="40% - Accent1 4 3 2 2" xfId="5573"/>
    <cellStyle name="40% - Accent1 4 3 2 3" xfId="7845"/>
    <cellStyle name="40% - Accent1 4 3 2 4" xfId="10117"/>
    <cellStyle name="40% - Accent1 4 3 3" xfId="4438"/>
    <cellStyle name="40% - Accent1 4 3 4" xfId="6710"/>
    <cellStyle name="40% - Accent1 4 3 5" xfId="8982"/>
    <cellStyle name="40% - Accent1 4 4" xfId="564"/>
    <cellStyle name="40% - Accent1 4 4 2" xfId="1699"/>
    <cellStyle name="40% - Accent1 4 4 2 2" xfId="5119"/>
    <cellStyle name="40% - Accent1 4 4 2 3" xfId="7391"/>
    <cellStyle name="40% - Accent1 4 4 2 4" xfId="9663"/>
    <cellStyle name="40% - Accent1 4 4 3" xfId="3984"/>
    <cellStyle name="40% - Accent1 4 4 4" xfId="6256"/>
    <cellStyle name="40% - Accent1 4 4 5" xfId="8528"/>
    <cellStyle name="40% - Accent1 4 5" xfId="1245"/>
    <cellStyle name="40% - Accent1 4 5 2" xfId="4665"/>
    <cellStyle name="40% - Accent1 4 5 3" xfId="6937"/>
    <cellStyle name="40% - Accent1 4 5 4" xfId="9209"/>
    <cellStyle name="40% - Accent1 4 6" xfId="3530"/>
    <cellStyle name="40% - Accent1 4 7" xfId="5802"/>
    <cellStyle name="40% - Accent1 4 8" xfId="8074"/>
    <cellStyle name="40% - Accent1 5" xfId="214"/>
    <cellStyle name="40% - Accent1 5 2" xfId="452"/>
    <cellStyle name="40% - Accent1 5 2 2" xfId="906"/>
    <cellStyle name="40% - Accent1 5 2 2 2" xfId="2041"/>
    <cellStyle name="40% - Accent1 5 2 2 2 2" xfId="5461"/>
    <cellStyle name="40% - Accent1 5 2 2 2 3" xfId="7733"/>
    <cellStyle name="40% - Accent1 5 2 2 2 4" xfId="10005"/>
    <cellStyle name="40% - Accent1 5 2 2 3" xfId="4326"/>
    <cellStyle name="40% - Accent1 5 2 2 4" xfId="6598"/>
    <cellStyle name="40% - Accent1 5 2 2 5" xfId="8870"/>
    <cellStyle name="40% - Accent1 5 2 3" xfId="1587"/>
    <cellStyle name="40% - Accent1 5 2 3 2" xfId="5007"/>
    <cellStyle name="40% - Accent1 5 2 3 3" xfId="7279"/>
    <cellStyle name="40% - Accent1 5 2 3 4" xfId="9551"/>
    <cellStyle name="40% - Accent1 5 2 4" xfId="3872"/>
    <cellStyle name="40% - Accent1 5 2 5" xfId="6144"/>
    <cellStyle name="40% - Accent1 5 2 6" xfId="8416"/>
    <cellStyle name="40% - Accent1 5 3" xfId="1133"/>
    <cellStyle name="40% - Accent1 5 3 2" xfId="2268"/>
    <cellStyle name="40% - Accent1 5 3 2 2" xfId="5688"/>
    <cellStyle name="40% - Accent1 5 3 2 3" xfId="7960"/>
    <cellStyle name="40% - Accent1 5 3 2 4" xfId="10232"/>
    <cellStyle name="40% - Accent1 5 3 3" xfId="4553"/>
    <cellStyle name="40% - Accent1 5 3 4" xfId="6825"/>
    <cellStyle name="40% - Accent1 5 3 5" xfId="9097"/>
    <cellStyle name="40% - Accent1 5 4" xfId="679"/>
    <cellStyle name="40% - Accent1 5 4 2" xfId="1814"/>
    <cellStyle name="40% - Accent1 5 4 2 2" xfId="5234"/>
    <cellStyle name="40% - Accent1 5 4 2 3" xfId="7506"/>
    <cellStyle name="40% - Accent1 5 4 2 4" xfId="9778"/>
    <cellStyle name="40% - Accent1 5 4 3" xfId="4099"/>
    <cellStyle name="40% - Accent1 5 4 4" xfId="6371"/>
    <cellStyle name="40% - Accent1 5 4 5" xfId="8643"/>
    <cellStyle name="40% - Accent1 5 5" xfId="1360"/>
    <cellStyle name="40% - Accent1 5 5 2" xfId="4780"/>
    <cellStyle name="40% - Accent1 5 5 3" xfId="7052"/>
    <cellStyle name="40% - Accent1 5 5 4" xfId="9324"/>
    <cellStyle name="40% - Accent1 5 6" xfId="3645"/>
    <cellStyle name="40% - Accent1 5 7" xfId="5917"/>
    <cellStyle name="40% - Accent1 5 8" xfId="8189"/>
    <cellStyle name="40% - Accent1 6" xfId="281"/>
    <cellStyle name="40% - Accent1 6 2" xfId="735"/>
    <cellStyle name="40% - Accent1 6 2 2" xfId="1870"/>
    <cellStyle name="40% - Accent1 6 2 2 2" xfId="5290"/>
    <cellStyle name="40% - Accent1 6 2 2 3" xfId="7562"/>
    <cellStyle name="40% - Accent1 6 2 2 4" xfId="9834"/>
    <cellStyle name="40% - Accent1 6 2 3" xfId="4155"/>
    <cellStyle name="40% - Accent1 6 2 4" xfId="6427"/>
    <cellStyle name="40% - Accent1 6 2 5" xfId="8699"/>
    <cellStyle name="40% - Accent1 6 3" xfId="1416"/>
    <cellStyle name="40% - Accent1 6 3 2" xfId="4836"/>
    <cellStyle name="40% - Accent1 6 3 3" xfId="7108"/>
    <cellStyle name="40% - Accent1 6 3 4" xfId="9380"/>
    <cellStyle name="40% - Accent1 6 4" xfId="3701"/>
    <cellStyle name="40% - Accent1 6 5" xfId="5973"/>
    <cellStyle name="40% - Accent1 6 6" xfId="8245"/>
    <cellStyle name="40% - Accent1 7" xfId="962"/>
    <cellStyle name="40% - Accent1 7 2" xfId="2097"/>
    <cellStyle name="40% - Accent1 7 2 2" xfId="5517"/>
    <cellStyle name="40% - Accent1 7 2 3" xfId="7789"/>
    <cellStyle name="40% - Accent1 7 2 4" xfId="10061"/>
    <cellStyle name="40% - Accent1 7 3" xfId="4382"/>
    <cellStyle name="40% - Accent1 7 4" xfId="6654"/>
    <cellStyle name="40% - Accent1 7 5" xfId="8926"/>
    <cellStyle name="40% - Accent1 8" xfId="508"/>
    <cellStyle name="40% - Accent1 8 2" xfId="1643"/>
    <cellStyle name="40% - Accent1 8 2 2" xfId="5063"/>
    <cellStyle name="40% - Accent1 8 2 3" xfId="7335"/>
    <cellStyle name="40% - Accent1 8 2 4" xfId="9607"/>
    <cellStyle name="40% - Accent1 8 3" xfId="3928"/>
    <cellStyle name="40% - Accent1 8 4" xfId="6200"/>
    <cellStyle name="40% - Accent1 8 5" xfId="8472"/>
    <cellStyle name="40% - Accent1 9" xfId="1189"/>
    <cellStyle name="40% - Accent1 9 2" xfId="4609"/>
    <cellStyle name="40% - Accent1 9 3" xfId="6881"/>
    <cellStyle name="40% - Accent1 9 4" xfId="9153"/>
    <cellStyle name="40% - Accent2" xfId="25" builtinId="35" customBuiltin="1"/>
    <cellStyle name="40% - Accent2 10" xfId="3476"/>
    <cellStyle name="40% - Accent2 11" xfId="5748"/>
    <cellStyle name="40% - Accent2 12" xfId="8020"/>
    <cellStyle name="40% - Accent2 2" xfId="73"/>
    <cellStyle name="40% - Accent2 2 10" xfId="5776"/>
    <cellStyle name="40% - Accent2 2 11" xfId="8048"/>
    <cellStyle name="40% - Accent2 2 2" xfId="185"/>
    <cellStyle name="40% - Accent2 2 2 2" xfId="423"/>
    <cellStyle name="40% - Accent2 2 2 2 2" xfId="877"/>
    <cellStyle name="40% - Accent2 2 2 2 2 2" xfId="2012"/>
    <cellStyle name="40% - Accent2 2 2 2 2 2 2" xfId="5432"/>
    <cellStyle name="40% - Accent2 2 2 2 2 2 3" xfId="7704"/>
    <cellStyle name="40% - Accent2 2 2 2 2 2 4" xfId="9976"/>
    <cellStyle name="40% - Accent2 2 2 2 2 3" xfId="4297"/>
    <cellStyle name="40% - Accent2 2 2 2 2 4" xfId="6569"/>
    <cellStyle name="40% - Accent2 2 2 2 2 5" xfId="8841"/>
    <cellStyle name="40% - Accent2 2 2 2 3" xfId="1558"/>
    <cellStyle name="40% - Accent2 2 2 2 3 2" xfId="4978"/>
    <cellStyle name="40% - Accent2 2 2 2 3 3" xfId="7250"/>
    <cellStyle name="40% - Accent2 2 2 2 3 4" xfId="9522"/>
    <cellStyle name="40% - Accent2 2 2 2 4" xfId="3843"/>
    <cellStyle name="40% - Accent2 2 2 2 5" xfId="6115"/>
    <cellStyle name="40% - Accent2 2 2 2 6" xfId="8387"/>
    <cellStyle name="40% - Accent2 2 2 3" xfId="1104"/>
    <cellStyle name="40% - Accent2 2 2 3 2" xfId="2239"/>
    <cellStyle name="40% - Accent2 2 2 3 2 2" xfId="5659"/>
    <cellStyle name="40% - Accent2 2 2 3 2 3" xfId="7931"/>
    <cellStyle name="40% - Accent2 2 2 3 2 4" xfId="10203"/>
    <cellStyle name="40% - Accent2 2 2 3 3" xfId="4524"/>
    <cellStyle name="40% - Accent2 2 2 3 4" xfId="6796"/>
    <cellStyle name="40% - Accent2 2 2 3 5" xfId="9068"/>
    <cellStyle name="40% - Accent2 2 2 4" xfId="650"/>
    <cellStyle name="40% - Accent2 2 2 4 2" xfId="1785"/>
    <cellStyle name="40% - Accent2 2 2 4 2 2" xfId="5205"/>
    <cellStyle name="40% - Accent2 2 2 4 2 3" xfId="7477"/>
    <cellStyle name="40% - Accent2 2 2 4 2 4" xfId="9749"/>
    <cellStyle name="40% - Accent2 2 2 4 3" xfId="4070"/>
    <cellStyle name="40% - Accent2 2 2 4 4" xfId="6342"/>
    <cellStyle name="40% - Accent2 2 2 4 5" xfId="8614"/>
    <cellStyle name="40% - Accent2 2 2 5" xfId="1331"/>
    <cellStyle name="40% - Accent2 2 2 5 2" xfId="4751"/>
    <cellStyle name="40% - Accent2 2 2 5 3" xfId="7023"/>
    <cellStyle name="40% - Accent2 2 2 5 4" xfId="9295"/>
    <cellStyle name="40% - Accent2 2 2 6" xfId="3616"/>
    <cellStyle name="40% - Accent2 2 2 7" xfId="5888"/>
    <cellStyle name="40% - Accent2 2 2 8" xfId="8160"/>
    <cellStyle name="40% - Accent2 2 3" xfId="129"/>
    <cellStyle name="40% - Accent2 2 3 2" xfId="367"/>
    <cellStyle name="40% - Accent2 2 3 2 2" xfId="821"/>
    <cellStyle name="40% - Accent2 2 3 2 2 2" xfId="1956"/>
    <cellStyle name="40% - Accent2 2 3 2 2 2 2" xfId="5376"/>
    <cellStyle name="40% - Accent2 2 3 2 2 2 3" xfId="7648"/>
    <cellStyle name="40% - Accent2 2 3 2 2 2 4" xfId="9920"/>
    <cellStyle name="40% - Accent2 2 3 2 2 3" xfId="4241"/>
    <cellStyle name="40% - Accent2 2 3 2 2 4" xfId="6513"/>
    <cellStyle name="40% - Accent2 2 3 2 2 5" xfId="8785"/>
    <cellStyle name="40% - Accent2 2 3 2 3" xfId="1502"/>
    <cellStyle name="40% - Accent2 2 3 2 3 2" xfId="4922"/>
    <cellStyle name="40% - Accent2 2 3 2 3 3" xfId="7194"/>
    <cellStyle name="40% - Accent2 2 3 2 3 4" xfId="9466"/>
    <cellStyle name="40% - Accent2 2 3 2 4" xfId="3787"/>
    <cellStyle name="40% - Accent2 2 3 2 5" xfId="6059"/>
    <cellStyle name="40% - Accent2 2 3 2 6" xfId="8331"/>
    <cellStyle name="40% - Accent2 2 3 3" xfId="1048"/>
    <cellStyle name="40% - Accent2 2 3 3 2" xfId="2183"/>
    <cellStyle name="40% - Accent2 2 3 3 2 2" xfId="5603"/>
    <cellStyle name="40% - Accent2 2 3 3 2 3" xfId="7875"/>
    <cellStyle name="40% - Accent2 2 3 3 2 4" xfId="10147"/>
    <cellStyle name="40% - Accent2 2 3 3 3" xfId="4468"/>
    <cellStyle name="40% - Accent2 2 3 3 4" xfId="6740"/>
    <cellStyle name="40% - Accent2 2 3 3 5" xfId="9012"/>
    <cellStyle name="40% - Accent2 2 3 4" xfId="594"/>
    <cellStyle name="40% - Accent2 2 3 4 2" xfId="1729"/>
    <cellStyle name="40% - Accent2 2 3 4 2 2" xfId="5149"/>
    <cellStyle name="40% - Accent2 2 3 4 2 3" xfId="7421"/>
    <cellStyle name="40% - Accent2 2 3 4 2 4" xfId="9693"/>
    <cellStyle name="40% - Accent2 2 3 4 3" xfId="4014"/>
    <cellStyle name="40% - Accent2 2 3 4 4" xfId="6286"/>
    <cellStyle name="40% - Accent2 2 3 4 5" xfId="8558"/>
    <cellStyle name="40% - Accent2 2 3 5" xfId="1275"/>
    <cellStyle name="40% - Accent2 2 3 5 2" xfId="4695"/>
    <cellStyle name="40% - Accent2 2 3 5 3" xfId="6967"/>
    <cellStyle name="40% - Accent2 2 3 5 4" xfId="9239"/>
    <cellStyle name="40% - Accent2 2 3 6" xfId="3560"/>
    <cellStyle name="40% - Accent2 2 3 7" xfId="5832"/>
    <cellStyle name="40% - Accent2 2 3 8" xfId="8104"/>
    <cellStyle name="40% - Accent2 2 4" xfId="255"/>
    <cellStyle name="40% - Accent2 2 4 2" xfId="482"/>
    <cellStyle name="40% - Accent2 2 4 2 2" xfId="936"/>
    <cellStyle name="40% - Accent2 2 4 2 2 2" xfId="2071"/>
    <cellStyle name="40% - Accent2 2 4 2 2 2 2" xfId="5491"/>
    <cellStyle name="40% - Accent2 2 4 2 2 2 3" xfId="7763"/>
    <cellStyle name="40% - Accent2 2 4 2 2 2 4" xfId="10035"/>
    <cellStyle name="40% - Accent2 2 4 2 2 3" xfId="4356"/>
    <cellStyle name="40% - Accent2 2 4 2 2 4" xfId="6628"/>
    <cellStyle name="40% - Accent2 2 4 2 2 5" xfId="8900"/>
    <cellStyle name="40% - Accent2 2 4 2 3" xfId="1617"/>
    <cellStyle name="40% - Accent2 2 4 2 3 2" xfId="5037"/>
    <cellStyle name="40% - Accent2 2 4 2 3 3" xfId="7309"/>
    <cellStyle name="40% - Accent2 2 4 2 3 4" xfId="9581"/>
    <cellStyle name="40% - Accent2 2 4 2 4" xfId="3902"/>
    <cellStyle name="40% - Accent2 2 4 2 5" xfId="6174"/>
    <cellStyle name="40% - Accent2 2 4 2 6" xfId="8446"/>
    <cellStyle name="40% - Accent2 2 4 3" xfId="1163"/>
    <cellStyle name="40% - Accent2 2 4 3 2" xfId="2298"/>
    <cellStyle name="40% - Accent2 2 4 3 2 2" xfId="5718"/>
    <cellStyle name="40% - Accent2 2 4 3 2 3" xfId="7990"/>
    <cellStyle name="40% - Accent2 2 4 3 2 4" xfId="10262"/>
    <cellStyle name="40% - Accent2 2 4 3 3" xfId="4583"/>
    <cellStyle name="40% - Accent2 2 4 3 4" xfId="6855"/>
    <cellStyle name="40% - Accent2 2 4 3 5" xfId="9127"/>
    <cellStyle name="40% - Accent2 2 4 4" xfId="709"/>
    <cellStyle name="40% - Accent2 2 4 4 2" xfId="1844"/>
    <cellStyle name="40% - Accent2 2 4 4 2 2" xfId="5264"/>
    <cellStyle name="40% - Accent2 2 4 4 2 3" xfId="7536"/>
    <cellStyle name="40% - Accent2 2 4 4 2 4" xfId="9808"/>
    <cellStyle name="40% - Accent2 2 4 4 3" xfId="4129"/>
    <cellStyle name="40% - Accent2 2 4 4 4" xfId="6401"/>
    <cellStyle name="40% - Accent2 2 4 4 5" xfId="8673"/>
    <cellStyle name="40% - Accent2 2 4 5" xfId="1390"/>
    <cellStyle name="40% - Accent2 2 4 5 2" xfId="4810"/>
    <cellStyle name="40% - Accent2 2 4 5 3" xfId="7082"/>
    <cellStyle name="40% - Accent2 2 4 5 4" xfId="9354"/>
    <cellStyle name="40% - Accent2 2 4 6" xfId="3675"/>
    <cellStyle name="40% - Accent2 2 4 7" xfId="5947"/>
    <cellStyle name="40% - Accent2 2 4 8" xfId="8219"/>
    <cellStyle name="40% - Accent2 2 5" xfId="311"/>
    <cellStyle name="40% - Accent2 2 5 2" xfId="765"/>
    <cellStyle name="40% - Accent2 2 5 2 2" xfId="1900"/>
    <cellStyle name="40% - Accent2 2 5 2 2 2" xfId="5320"/>
    <cellStyle name="40% - Accent2 2 5 2 2 3" xfId="7592"/>
    <cellStyle name="40% - Accent2 2 5 2 2 4" xfId="9864"/>
    <cellStyle name="40% - Accent2 2 5 2 3" xfId="4185"/>
    <cellStyle name="40% - Accent2 2 5 2 4" xfId="6457"/>
    <cellStyle name="40% - Accent2 2 5 2 5" xfId="8729"/>
    <cellStyle name="40% - Accent2 2 5 3" xfId="1446"/>
    <cellStyle name="40% - Accent2 2 5 3 2" xfId="4866"/>
    <cellStyle name="40% - Accent2 2 5 3 3" xfId="7138"/>
    <cellStyle name="40% - Accent2 2 5 3 4" xfId="9410"/>
    <cellStyle name="40% - Accent2 2 5 4" xfId="3731"/>
    <cellStyle name="40% - Accent2 2 5 5" xfId="6003"/>
    <cellStyle name="40% - Accent2 2 5 6" xfId="8275"/>
    <cellStyle name="40% - Accent2 2 6" xfId="992"/>
    <cellStyle name="40% - Accent2 2 6 2" xfId="2127"/>
    <cellStyle name="40% - Accent2 2 6 2 2" xfId="5547"/>
    <cellStyle name="40% - Accent2 2 6 2 3" xfId="7819"/>
    <cellStyle name="40% - Accent2 2 6 2 4" xfId="10091"/>
    <cellStyle name="40% - Accent2 2 6 3" xfId="4412"/>
    <cellStyle name="40% - Accent2 2 6 4" xfId="6684"/>
    <cellStyle name="40% - Accent2 2 6 5" xfId="8956"/>
    <cellStyle name="40% - Accent2 2 7" xfId="538"/>
    <cellStyle name="40% - Accent2 2 7 2" xfId="1673"/>
    <cellStyle name="40% - Accent2 2 7 2 2" xfId="5093"/>
    <cellStyle name="40% - Accent2 2 7 2 3" xfId="7365"/>
    <cellStyle name="40% - Accent2 2 7 2 4" xfId="9637"/>
    <cellStyle name="40% - Accent2 2 7 3" xfId="3958"/>
    <cellStyle name="40% - Accent2 2 7 4" xfId="6230"/>
    <cellStyle name="40% - Accent2 2 7 5" xfId="8502"/>
    <cellStyle name="40% - Accent2 2 8" xfId="1219"/>
    <cellStyle name="40% - Accent2 2 8 2" xfId="4639"/>
    <cellStyle name="40% - Accent2 2 8 3" xfId="6911"/>
    <cellStyle name="40% - Accent2 2 8 4" xfId="9183"/>
    <cellStyle name="40% - Accent2 2 9" xfId="3504"/>
    <cellStyle name="40% - Accent2 3" xfId="157"/>
    <cellStyle name="40% - Accent2 3 2" xfId="395"/>
    <cellStyle name="40% - Accent2 3 2 2" xfId="849"/>
    <cellStyle name="40% - Accent2 3 2 2 2" xfId="1984"/>
    <cellStyle name="40% - Accent2 3 2 2 2 2" xfId="5404"/>
    <cellStyle name="40% - Accent2 3 2 2 2 3" xfId="7676"/>
    <cellStyle name="40% - Accent2 3 2 2 2 4" xfId="9948"/>
    <cellStyle name="40% - Accent2 3 2 2 3" xfId="4269"/>
    <cellStyle name="40% - Accent2 3 2 2 4" xfId="6541"/>
    <cellStyle name="40% - Accent2 3 2 2 5" xfId="8813"/>
    <cellStyle name="40% - Accent2 3 2 3" xfId="1530"/>
    <cellStyle name="40% - Accent2 3 2 3 2" xfId="4950"/>
    <cellStyle name="40% - Accent2 3 2 3 3" xfId="7222"/>
    <cellStyle name="40% - Accent2 3 2 3 4" xfId="9494"/>
    <cellStyle name="40% - Accent2 3 2 4" xfId="3815"/>
    <cellStyle name="40% - Accent2 3 2 5" xfId="6087"/>
    <cellStyle name="40% - Accent2 3 2 6" xfId="8359"/>
    <cellStyle name="40% - Accent2 3 3" xfId="1076"/>
    <cellStyle name="40% - Accent2 3 3 2" xfId="2211"/>
    <cellStyle name="40% - Accent2 3 3 2 2" xfId="5631"/>
    <cellStyle name="40% - Accent2 3 3 2 3" xfId="7903"/>
    <cellStyle name="40% - Accent2 3 3 2 4" xfId="10175"/>
    <cellStyle name="40% - Accent2 3 3 3" xfId="4496"/>
    <cellStyle name="40% - Accent2 3 3 4" xfId="6768"/>
    <cellStyle name="40% - Accent2 3 3 5" xfId="9040"/>
    <cellStyle name="40% - Accent2 3 4" xfId="622"/>
    <cellStyle name="40% - Accent2 3 4 2" xfId="1757"/>
    <cellStyle name="40% - Accent2 3 4 2 2" xfId="5177"/>
    <cellStyle name="40% - Accent2 3 4 2 3" xfId="7449"/>
    <cellStyle name="40% - Accent2 3 4 2 4" xfId="9721"/>
    <cellStyle name="40% - Accent2 3 4 3" xfId="4042"/>
    <cellStyle name="40% - Accent2 3 4 4" xfId="6314"/>
    <cellStyle name="40% - Accent2 3 4 5" xfId="8586"/>
    <cellStyle name="40% - Accent2 3 5" xfId="1303"/>
    <cellStyle name="40% - Accent2 3 5 2" xfId="4723"/>
    <cellStyle name="40% - Accent2 3 5 3" xfId="6995"/>
    <cellStyle name="40% - Accent2 3 5 4" xfId="9267"/>
    <cellStyle name="40% - Accent2 3 6" xfId="3588"/>
    <cellStyle name="40% - Accent2 3 7" xfId="5860"/>
    <cellStyle name="40% - Accent2 3 8" xfId="8132"/>
    <cellStyle name="40% - Accent2 4" xfId="101"/>
    <cellStyle name="40% - Accent2 4 2" xfId="339"/>
    <cellStyle name="40% - Accent2 4 2 2" xfId="793"/>
    <cellStyle name="40% - Accent2 4 2 2 2" xfId="1928"/>
    <cellStyle name="40% - Accent2 4 2 2 2 2" xfId="5348"/>
    <cellStyle name="40% - Accent2 4 2 2 2 3" xfId="7620"/>
    <cellStyle name="40% - Accent2 4 2 2 2 4" xfId="9892"/>
    <cellStyle name="40% - Accent2 4 2 2 3" xfId="4213"/>
    <cellStyle name="40% - Accent2 4 2 2 4" xfId="6485"/>
    <cellStyle name="40% - Accent2 4 2 2 5" xfId="8757"/>
    <cellStyle name="40% - Accent2 4 2 3" xfId="1474"/>
    <cellStyle name="40% - Accent2 4 2 3 2" xfId="4894"/>
    <cellStyle name="40% - Accent2 4 2 3 3" xfId="7166"/>
    <cellStyle name="40% - Accent2 4 2 3 4" xfId="9438"/>
    <cellStyle name="40% - Accent2 4 2 4" xfId="3759"/>
    <cellStyle name="40% - Accent2 4 2 5" xfId="6031"/>
    <cellStyle name="40% - Accent2 4 2 6" xfId="8303"/>
    <cellStyle name="40% - Accent2 4 3" xfId="1020"/>
    <cellStyle name="40% - Accent2 4 3 2" xfId="2155"/>
    <cellStyle name="40% - Accent2 4 3 2 2" xfId="5575"/>
    <cellStyle name="40% - Accent2 4 3 2 3" xfId="7847"/>
    <cellStyle name="40% - Accent2 4 3 2 4" xfId="10119"/>
    <cellStyle name="40% - Accent2 4 3 3" xfId="4440"/>
    <cellStyle name="40% - Accent2 4 3 4" xfId="6712"/>
    <cellStyle name="40% - Accent2 4 3 5" xfId="8984"/>
    <cellStyle name="40% - Accent2 4 4" xfId="566"/>
    <cellStyle name="40% - Accent2 4 4 2" xfId="1701"/>
    <cellStyle name="40% - Accent2 4 4 2 2" xfId="5121"/>
    <cellStyle name="40% - Accent2 4 4 2 3" xfId="7393"/>
    <cellStyle name="40% - Accent2 4 4 2 4" xfId="9665"/>
    <cellStyle name="40% - Accent2 4 4 3" xfId="3986"/>
    <cellStyle name="40% - Accent2 4 4 4" xfId="6258"/>
    <cellStyle name="40% - Accent2 4 4 5" xfId="8530"/>
    <cellStyle name="40% - Accent2 4 5" xfId="1247"/>
    <cellStyle name="40% - Accent2 4 5 2" xfId="4667"/>
    <cellStyle name="40% - Accent2 4 5 3" xfId="6939"/>
    <cellStyle name="40% - Accent2 4 5 4" xfId="9211"/>
    <cellStyle name="40% - Accent2 4 6" xfId="3532"/>
    <cellStyle name="40% - Accent2 4 7" xfId="5804"/>
    <cellStyle name="40% - Accent2 4 8" xfId="8076"/>
    <cellStyle name="40% - Accent2 5" xfId="216"/>
    <cellStyle name="40% - Accent2 5 2" xfId="454"/>
    <cellStyle name="40% - Accent2 5 2 2" xfId="908"/>
    <cellStyle name="40% - Accent2 5 2 2 2" xfId="2043"/>
    <cellStyle name="40% - Accent2 5 2 2 2 2" xfId="5463"/>
    <cellStyle name="40% - Accent2 5 2 2 2 3" xfId="7735"/>
    <cellStyle name="40% - Accent2 5 2 2 2 4" xfId="10007"/>
    <cellStyle name="40% - Accent2 5 2 2 3" xfId="4328"/>
    <cellStyle name="40% - Accent2 5 2 2 4" xfId="6600"/>
    <cellStyle name="40% - Accent2 5 2 2 5" xfId="8872"/>
    <cellStyle name="40% - Accent2 5 2 3" xfId="1589"/>
    <cellStyle name="40% - Accent2 5 2 3 2" xfId="5009"/>
    <cellStyle name="40% - Accent2 5 2 3 3" xfId="7281"/>
    <cellStyle name="40% - Accent2 5 2 3 4" xfId="9553"/>
    <cellStyle name="40% - Accent2 5 2 4" xfId="3874"/>
    <cellStyle name="40% - Accent2 5 2 5" xfId="6146"/>
    <cellStyle name="40% - Accent2 5 2 6" xfId="8418"/>
    <cellStyle name="40% - Accent2 5 3" xfId="1135"/>
    <cellStyle name="40% - Accent2 5 3 2" xfId="2270"/>
    <cellStyle name="40% - Accent2 5 3 2 2" xfId="5690"/>
    <cellStyle name="40% - Accent2 5 3 2 3" xfId="7962"/>
    <cellStyle name="40% - Accent2 5 3 2 4" xfId="10234"/>
    <cellStyle name="40% - Accent2 5 3 3" xfId="4555"/>
    <cellStyle name="40% - Accent2 5 3 4" xfId="6827"/>
    <cellStyle name="40% - Accent2 5 3 5" xfId="9099"/>
    <cellStyle name="40% - Accent2 5 4" xfId="681"/>
    <cellStyle name="40% - Accent2 5 4 2" xfId="1816"/>
    <cellStyle name="40% - Accent2 5 4 2 2" xfId="5236"/>
    <cellStyle name="40% - Accent2 5 4 2 3" xfId="7508"/>
    <cellStyle name="40% - Accent2 5 4 2 4" xfId="9780"/>
    <cellStyle name="40% - Accent2 5 4 3" xfId="4101"/>
    <cellStyle name="40% - Accent2 5 4 4" xfId="6373"/>
    <cellStyle name="40% - Accent2 5 4 5" xfId="8645"/>
    <cellStyle name="40% - Accent2 5 5" xfId="1362"/>
    <cellStyle name="40% - Accent2 5 5 2" xfId="4782"/>
    <cellStyle name="40% - Accent2 5 5 3" xfId="7054"/>
    <cellStyle name="40% - Accent2 5 5 4" xfId="9326"/>
    <cellStyle name="40% - Accent2 5 6" xfId="3647"/>
    <cellStyle name="40% - Accent2 5 7" xfId="5919"/>
    <cellStyle name="40% - Accent2 5 8" xfId="8191"/>
    <cellStyle name="40% - Accent2 6" xfId="283"/>
    <cellStyle name="40% - Accent2 6 2" xfId="737"/>
    <cellStyle name="40% - Accent2 6 2 2" xfId="1872"/>
    <cellStyle name="40% - Accent2 6 2 2 2" xfId="5292"/>
    <cellStyle name="40% - Accent2 6 2 2 3" xfId="7564"/>
    <cellStyle name="40% - Accent2 6 2 2 4" xfId="9836"/>
    <cellStyle name="40% - Accent2 6 2 3" xfId="4157"/>
    <cellStyle name="40% - Accent2 6 2 4" xfId="6429"/>
    <cellStyle name="40% - Accent2 6 2 5" xfId="8701"/>
    <cellStyle name="40% - Accent2 6 3" xfId="1418"/>
    <cellStyle name="40% - Accent2 6 3 2" xfId="4838"/>
    <cellStyle name="40% - Accent2 6 3 3" xfId="7110"/>
    <cellStyle name="40% - Accent2 6 3 4" xfId="9382"/>
    <cellStyle name="40% - Accent2 6 4" xfId="3703"/>
    <cellStyle name="40% - Accent2 6 5" xfId="5975"/>
    <cellStyle name="40% - Accent2 6 6" xfId="8247"/>
    <cellStyle name="40% - Accent2 7" xfId="964"/>
    <cellStyle name="40% - Accent2 7 2" xfId="2099"/>
    <cellStyle name="40% - Accent2 7 2 2" xfId="5519"/>
    <cellStyle name="40% - Accent2 7 2 3" xfId="7791"/>
    <cellStyle name="40% - Accent2 7 2 4" xfId="10063"/>
    <cellStyle name="40% - Accent2 7 3" xfId="4384"/>
    <cellStyle name="40% - Accent2 7 4" xfId="6656"/>
    <cellStyle name="40% - Accent2 7 5" xfId="8928"/>
    <cellStyle name="40% - Accent2 8" xfId="510"/>
    <cellStyle name="40% - Accent2 8 2" xfId="1645"/>
    <cellStyle name="40% - Accent2 8 2 2" xfId="5065"/>
    <cellStyle name="40% - Accent2 8 2 3" xfId="7337"/>
    <cellStyle name="40% - Accent2 8 2 4" xfId="9609"/>
    <cellStyle name="40% - Accent2 8 3" xfId="3930"/>
    <cellStyle name="40% - Accent2 8 4" xfId="6202"/>
    <cellStyle name="40% - Accent2 8 5" xfId="8474"/>
    <cellStyle name="40% - Accent2 9" xfId="1191"/>
    <cellStyle name="40% - Accent2 9 2" xfId="4611"/>
    <cellStyle name="40% - Accent2 9 3" xfId="6883"/>
    <cellStyle name="40% - Accent2 9 4" xfId="9155"/>
    <cellStyle name="40% - Accent3" xfId="28" builtinId="39" customBuiltin="1"/>
    <cellStyle name="40% - Accent3 10" xfId="3478"/>
    <cellStyle name="40% - Accent3 11" xfId="5750"/>
    <cellStyle name="40% - Accent3 12" xfId="8022"/>
    <cellStyle name="40% - Accent3 2" xfId="75"/>
    <cellStyle name="40% - Accent3 2 10" xfId="5778"/>
    <cellStyle name="40% - Accent3 2 11" xfId="8050"/>
    <cellStyle name="40% - Accent3 2 2" xfId="187"/>
    <cellStyle name="40% - Accent3 2 2 2" xfId="425"/>
    <cellStyle name="40% - Accent3 2 2 2 2" xfId="879"/>
    <cellStyle name="40% - Accent3 2 2 2 2 2" xfId="2014"/>
    <cellStyle name="40% - Accent3 2 2 2 2 2 2" xfId="5434"/>
    <cellStyle name="40% - Accent3 2 2 2 2 2 3" xfId="7706"/>
    <cellStyle name="40% - Accent3 2 2 2 2 2 4" xfId="9978"/>
    <cellStyle name="40% - Accent3 2 2 2 2 3" xfId="4299"/>
    <cellStyle name="40% - Accent3 2 2 2 2 4" xfId="6571"/>
    <cellStyle name="40% - Accent3 2 2 2 2 5" xfId="8843"/>
    <cellStyle name="40% - Accent3 2 2 2 3" xfId="1560"/>
    <cellStyle name="40% - Accent3 2 2 2 3 2" xfId="4980"/>
    <cellStyle name="40% - Accent3 2 2 2 3 3" xfId="7252"/>
    <cellStyle name="40% - Accent3 2 2 2 3 4" xfId="9524"/>
    <cellStyle name="40% - Accent3 2 2 2 4" xfId="3845"/>
    <cellStyle name="40% - Accent3 2 2 2 5" xfId="6117"/>
    <cellStyle name="40% - Accent3 2 2 2 6" xfId="8389"/>
    <cellStyle name="40% - Accent3 2 2 3" xfId="1106"/>
    <cellStyle name="40% - Accent3 2 2 3 2" xfId="2241"/>
    <cellStyle name="40% - Accent3 2 2 3 2 2" xfId="5661"/>
    <cellStyle name="40% - Accent3 2 2 3 2 3" xfId="7933"/>
    <cellStyle name="40% - Accent3 2 2 3 2 4" xfId="10205"/>
    <cellStyle name="40% - Accent3 2 2 3 3" xfId="4526"/>
    <cellStyle name="40% - Accent3 2 2 3 4" xfId="6798"/>
    <cellStyle name="40% - Accent3 2 2 3 5" xfId="9070"/>
    <cellStyle name="40% - Accent3 2 2 4" xfId="652"/>
    <cellStyle name="40% - Accent3 2 2 4 2" xfId="1787"/>
    <cellStyle name="40% - Accent3 2 2 4 2 2" xfId="5207"/>
    <cellStyle name="40% - Accent3 2 2 4 2 3" xfId="7479"/>
    <cellStyle name="40% - Accent3 2 2 4 2 4" xfId="9751"/>
    <cellStyle name="40% - Accent3 2 2 4 3" xfId="4072"/>
    <cellStyle name="40% - Accent3 2 2 4 4" xfId="6344"/>
    <cellStyle name="40% - Accent3 2 2 4 5" xfId="8616"/>
    <cellStyle name="40% - Accent3 2 2 5" xfId="1333"/>
    <cellStyle name="40% - Accent3 2 2 5 2" xfId="4753"/>
    <cellStyle name="40% - Accent3 2 2 5 3" xfId="7025"/>
    <cellStyle name="40% - Accent3 2 2 5 4" xfId="9297"/>
    <cellStyle name="40% - Accent3 2 2 6" xfId="3618"/>
    <cellStyle name="40% - Accent3 2 2 7" xfId="5890"/>
    <cellStyle name="40% - Accent3 2 2 8" xfId="8162"/>
    <cellStyle name="40% - Accent3 2 3" xfId="131"/>
    <cellStyle name="40% - Accent3 2 3 2" xfId="369"/>
    <cellStyle name="40% - Accent3 2 3 2 2" xfId="823"/>
    <cellStyle name="40% - Accent3 2 3 2 2 2" xfId="1958"/>
    <cellStyle name="40% - Accent3 2 3 2 2 2 2" xfId="5378"/>
    <cellStyle name="40% - Accent3 2 3 2 2 2 3" xfId="7650"/>
    <cellStyle name="40% - Accent3 2 3 2 2 2 4" xfId="9922"/>
    <cellStyle name="40% - Accent3 2 3 2 2 3" xfId="4243"/>
    <cellStyle name="40% - Accent3 2 3 2 2 4" xfId="6515"/>
    <cellStyle name="40% - Accent3 2 3 2 2 5" xfId="8787"/>
    <cellStyle name="40% - Accent3 2 3 2 3" xfId="1504"/>
    <cellStyle name="40% - Accent3 2 3 2 3 2" xfId="4924"/>
    <cellStyle name="40% - Accent3 2 3 2 3 3" xfId="7196"/>
    <cellStyle name="40% - Accent3 2 3 2 3 4" xfId="9468"/>
    <cellStyle name="40% - Accent3 2 3 2 4" xfId="3789"/>
    <cellStyle name="40% - Accent3 2 3 2 5" xfId="6061"/>
    <cellStyle name="40% - Accent3 2 3 2 6" xfId="8333"/>
    <cellStyle name="40% - Accent3 2 3 3" xfId="1050"/>
    <cellStyle name="40% - Accent3 2 3 3 2" xfId="2185"/>
    <cellStyle name="40% - Accent3 2 3 3 2 2" xfId="5605"/>
    <cellStyle name="40% - Accent3 2 3 3 2 3" xfId="7877"/>
    <cellStyle name="40% - Accent3 2 3 3 2 4" xfId="10149"/>
    <cellStyle name="40% - Accent3 2 3 3 3" xfId="4470"/>
    <cellStyle name="40% - Accent3 2 3 3 4" xfId="6742"/>
    <cellStyle name="40% - Accent3 2 3 3 5" xfId="9014"/>
    <cellStyle name="40% - Accent3 2 3 4" xfId="596"/>
    <cellStyle name="40% - Accent3 2 3 4 2" xfId="1731"/>
    <cellStyle name="40% - Accent3 2 3 4 2 2" xfId="5151"/>
    <cellStyle name="40% - Accent3 2 3 4 2 3" xfId="7423"/>
    <cellStyle name="40% - Accent3 2 3 4 2 4" xfId="9695"/>
    <cellStyle name="40% - Accent3 2 3 4 3" xfId="4016"/>
    <cellStyle name="40% - Accent3 2 3 4 4" xfId="6288"/>
    <cellStyle name="40% - Accent3 2 3 4 5" xfId="8560"/>
    <cellStyle name="40% - Accent3 2 3 5" xfId="1277"/>
    <cellStyle name="40% - Accent3 2 3 5 2" xfId="4697"/>
    <cellStyle name="40% - Accent3 2 3 5 3" xfId="6969"/>
    <cellStyle name="40% - Accent3 2 3 5 4" xfId="9241"/>
    <cellStyle name="40% - Accent3 2 3 6" xfId="3562"/>
    <cellStyle name="40% - Accent3 2 3 7" xfId="5834"/>
    <cellStyle name="40% - Accent3 2 3 8" xfId="8106"/>
    <cellStyle name="40% - Accent3 2 4" xfId="257"/>
    <cellStyle name="40% - Accent3 2 4 2" xfId="484"/>
    <cellStyle name="40% - Accent3 2 4 2 2" xfId="938"/>
    <cellStyle name="40% - Accent3 2 4 2 2 2" xfId="2073"/>
    <cellStyle name="40% - Accent3 2 4 2 2 2 2" xfId="5493"/>
    <cellStyle name="40% - Accent3 2 4 2 2 2 3" xfId="7765"/>
    <cellStyle name="40% - Accent3 2 4 2 2 2 4" xfId="10037"/>
    <cellStyle name="40% - Accent3 2 4 2 2 3" xfId="4358"/>
    <cellStyle name="40% - Accent3 2 4 2 2 4" xfId="6630"/>
    <cellStyle name="40% - Accent3 2 4 2 2 5" xfId="8902"/>
    <cellStyle name="40% - Accent3 2 4 2 3" xfId="1619"/>
    <cellStyle name="40% - Accent3 2 4 2 3 2" xfId="5039"/>
    <cellStyle name="40% - Accent3 2 4 2 3 3" xfId="7311"/>
    <cellStyle name="40% - Accent3 2 4 2 3 4" xfId="9583"/>
    <cellStyle name="40% - Accent3 2 4 2 4" xfId="3904"/>
    <cellStyle name="40% - Accent3 2 4 2 5" xfId="6176"/>
    <cellStyle name="40% - Accent3 2 4 2 6" xfId="8448"/>
    <cellStyle name="40% - Accent3 2 4 3" xfId="1165"/>
    <cellStyle name="40% - Accent3 2 4 3 2" xfId="2300"/>
    <cellStyle name="40% - Accent3 2 4 3 2 2" xfId="5720"/>
    <cellStyle name="40% - Accent3 2 4 3 2 3" xfId="7992"/>
    <cellStyle name="40% - Accent3 2 4 3 2 4" xfId="10264"/>
    <cellStyle name="40% - Accent3 2 4 3 3" xfId="4585"/>
    <cellStyle name="40% - Accent3 2 4 3 4" xfId="6857"/>
    <cellStyle name="40% - Accent3 2 4 3 5" xfId="9129"/>
    <cellStyle name="40% - Accent3 2 4 4" xfId="711"/>
    <cellStyle name="40% - Accent3 2 4 4 2" xfId="1846"/>
    <cellStyle name="40% - Accent3 2 4 4 2 2" xfId="5266"/>
    <cellStyle name="40% - Accent3 2 4 4 2 3" xfId="7538"/>
    <cellStyle name="40% - Accent3 2 4 4 2 4" xfId="9810"/>
    <cellStyle name="40% - Accent3 2 4 4 3" xfId="4131"/>
    <cellStyle name="40% - Accent3 2 4 4 4" xfId="6403"/>
    <cellStyle name="40% - Accent3 2 4 4 5" xfId="8675"/>
    <cellStyle name="40% - Accent3 2 4 5" xfId="1392"/>
    <cellStyle name="40% - Accent3 2 4 5 2" xfId="4812"/>
    <cellStyle name="40% - Accent3 2 4 5 3" xfId="7084"/>
    <cellStyle name="40% - Accent3 2 4 5 4" xfId="9356"/>
    <cellStyle name="40% - Accent3 2 4 6" xfId="3677"/>
    <cellStyle name="40% - Accent3 2 4 7" xfId="5949"/>
    <cellStyle name="40% - Accent3 2 4 8" xfId="8221"/>
    <cellStyle name="40% - Accent3 2 5" xfId="313"/>
    <cellStyle name="40% - Accent3 2 5 2" xfId="767"/>
    <cellStyle name="40% - Accent3 2 5 2 2" xfId="1902"/>
    <cellStyle name="40% - Accent3 2 5 2 2 2" xfId="5322"/>
    <cellStyle name="40% - Accent3 2 5 2 2 3" xfId="7594"/>
    <cellStyle name="40% - Accent3 2 5 2 2 4" xfId="9866"/>
    <cellStyle name="40% - Accent3 2 5 2 3" xfId="4187"/>
    <cellStyle name="40% - Accent3 2 5 2 4" xfId="6459"/>
    <cellStyle name="40% - Accent3 2 5 2 5" xfId="8731"/>
    <cellStyle name="40% - Accent3 2 5 3" xfId="1448"/>
    <cellStyle name="40% - Accent3 2 5 3 2" xfId="4868"/>
    <cellStyle name="40% - Accent3 2 5 3 3" xfId="7140"/>
    <cellStyle name="40% - Accent3 2 5 3 4" xfId="9412"/>
    <cellStyle name="40% - Accent3 2 5 4" xfId="3733"/>
    <cellStyle name="40% - Accent3 2 5 5" xfId="6005"/>
    <cellStyle name="40% - Accent3 2 5 6" xfId="8277"/>
    <cellStyle name="40% - Accent3 2 6" xfId="994"/>
    <cellStyle name="40% - Accent3 2 6 2" xfId="2129"/>
    <cellStyle name="40% - Accent3 2 6 2 2" xfId="5549"/>
    <cellStyle name="40% - Accent3 2 6 2 3" xfId="7821"/>
    <cellStyle name="40% - Accent3 2 6 2 4" xfId="10093"/>
    <cellStyle name="40% - Accent3 2 6 3" xfId="4414"/>
    <cellStyle name="40% - Accent3 2 6 4" xfId="6686"/>
    <cellStyle name="40% - Accent3 2 6 5" xfId="8958"/>
    <cellStyle name="40% - Accent3 2 7" xfId="540"/>
    <cellStyle name="40% - Accent3 2 7 2" xfId="1675"/>
    <cellStyle name="40% - Accent3 2 7 2 2" xfId="5095"/>
    <cellStyle name="40% - Accent3 2 7 2 3" xfId="7367"/>
    <cellStyle name="40% - Accent3 2 7 2 4" xfId="9639"/>
    <cellStyle name="40% - Accent3 2 7 3" xfId="3960"/>
    <cellStyle name="40% - Accent3 2 7 4" xfId="6232"/>
    <cellStyle name="40% - Accent3 2 7 5" xfId="8504"/>
    <cellStyle name="40% - Accent3 2 8" xfId="1221"/>
    <cellStyle name="40% - Accent3 2 8 2" xfId="4641"/>
    <cellStyle name="40% - Accent3 2 8 3" xfId="6913"/>
    <cellStyle name="40% - Accent3 2 8 4" xfId="9185"/>
    <cellStyle name="40% - Accent3 2 9" xfId="3506"/>
    <cellStyle name="40% - Accent3 3" xfId="159"/>
    <cellStyle name="40% - Accent3 3 2" xfId="397"/>
    <cellStyle name="40% - Accent3 3 2 2" xfId="851"/>
    <cellStyle name="40% - Accent3 3 2 2 2" xfId="1986"/>
    <cellStyle name="40% - Accent3 3 2 2 2 2" xfId="5406"/>
    <cellStyle name="40% - Accent3 3 2 2 2 3" xfId="7678"/>
    <cellStyle name="40% - Accent3 3 2 2 2 4" xfId="9950"/>
    <cellStyle name="40% - Accent3 3 2 2 3" xfId="4271"/>
    <cellStyle name="40% - Accent3 3 2 2 4" xfId="6543"/>
    <cellStyle name="40% - Accent3 3 2 2 5" xfId="8815"/>
    <cellStyle name="40% - Accent3 3 2 3" xfId="1532"/>
    <cellStyle name="40% - Accent3 3 2 3 2" xfId="4952"/>
    <cellStyle name="40% - Accent3 3 2 3 3" xfId="7224"/>
    <cellStyle name="40% - Accent3 3 2 3 4" xfId="9496"/>
    <cellStyle name="40% - Accent3 3 2 4" xfId="3817"/>
    <cellStyle name="40% - Accent3 3 2 5" xfId="6089"/>
    <cellStyle name="40% - Accent3 3 2 6" xfId="8361"/>
    <cellStyle name="40% - Accent3 3 3" xfId="1078"/>
    <cellStyle name="40% - Accent3 3 3 2" xfId="2213"/>
    <cellStyle name="40% - Accent3 3 3 2 2" xfId="5633"/>
    <cellStyle name="40% - Accent3 3 3 2 3" xfId="7905"/>
    <cellStyle name="40% - Accent3 3 3 2 4" xfId="10177"/>
    <cellStyle name="40% - Accent3 3 3 3" xfId="4498"/>
    <cellStyle name="40% - Accent3 3 3 4" xfId="6770"/>
    <cellStyle name="40% - Accent3 3 3 5" xfId="9042"/>
    <cellStyle name="40% - Accent3 3 4" xfId="624"/>
    <cellStyle name="40% - Accent3 3 4 2" xfId="1759"/>
    <cellStyle name="40% - Accent3 3 4 2 2" xfId="5179"/>
    <cellStyle name="40% - Accent3 3 4 2 3" xfId="7451"/>
    <cellStyle name="40% - Accent3 3 4 2 4" xfId="9723"/>
    <cellStyle name="40% - Accent3 3 4 3" xfId="4044"/>
    <cellStyle name="40% - Accent3 3 4 4" xfId="6316"/>
    <cellStyle name="40% - Accent3 3 4 5" xfId="8588"/>
    <cellStyle name="40% - Accent3 3 5" xfId="1305"/>
    <cellStyle name="40% - Accent3 3 5 2" xfId="4725"/>
    <cellStyle name="40% - Accent3 3 5 3" xfId="6997"/>
    <cellStyle name="40% - Accent3 3 5 4" xfId="9269"/>
    <cellStyle name="40% - Accent3 3 6" xfId="3590"/>
    <cellStyle name="40% - Accent3 3 7" xfId="5862"/>
    <cellStyle name="40% - Accent3 3 8" xfId="8134"/>
    <cellStyle name="40% - Accent3 4" xfId="103"/>
    <cellStyle name="40% - Accent3 4 2" xfId="341"/>
    <cellStyle name="40% - Accent3 4 2 2" xfId="795"/>
    <cellStyle name="40% - Accent3 4 2 2 2" xfId="1930"/>
    <cellStyle name="40% - Accent3 4 2 2 2 2" xfId="5350"/>
    <cellStyle name="40% - Accent3 4 2 2 2 3" xfId="7622"/>
    <cellStyle name="40% - Accent3 4 2 2 2 4" xfId="9894"/>
    <cellStyle name="40% - Accent3 4 2 2 3" xfId="4215"/>
    <cellStyle name="40% - Accent3 4 2 2 4" xfId="6487"/>
    <cellStyle name="40% - Accent3 4 2 2 5" xfId="8759"/>
    <cellStyle name="40% - Accent3 4 2 3" xfId="1476"/>
    <cellStyle name="40% - Accent3 4 2 3 2" xfId="4896"/>
    <cellStyle name="40% - Accent3 4 2 3 3" xfId="7168"/>
    <cellStyle name="40% - Accent3 4 2 3 4" xfId="9440"/>
    <cellStyle name="40% - Accent3 4 2 4" xfId="3761"/>
    <cellStyle name="40% - Accent3 4 2 5" xfId="6033"/>
    <cellStyle name="40% - Accent3 4 2 6" xfId="8305"/>
    <cellStyle name="40% - Accent3 4 3" xfId="1022"/>
    <cellStyle name="40% - Accent3 4 3 2" xfId="2157"/>
    <cellStyle name="40% - Accent3 4 3 2 2" xfId="5577"/>
    <cellStyle name="40% - Accent3 4 3 2 3" xfId="7849"/>
    <cellStyle name="40% - Accent3 4 3 2 4" xfId="10121"/>
    <cellStyle name="40% - Accent3 4 3 3" xfId="4442"/>
    <cellStyle name="40% - Accent3 4 3 4" xfId="6714"/>
    <cellStyle name="40% - Accent3 4 3 5" xfId="8986"/>
    <cellStyle name="40% - Accent3 4 4" xfId="568"/>
    <cellStyle name="40% - Accent3 4 4 2" xfId="1703"/>
    <cellStyle name="40% - Accent3 4 4 2 2" xfId="5123"/>
    <cellStyle name="40% - Accent3 4 4 2 3" xfId="7395"/>
    <cellStyle name="40% - Accent3 4 4 2 4" xfId="9667"/>
    <cellStyle name="40% - Accent3 4 4 3" xfId="3988"/>
    <cellStyle name="40% - Accent3 4 4 4" xfId="6260"/>
    <cellStyle name="40% - Accent3 4 4 5" xfId="8532"/>
    <cellStyle name="40% - Accent3 4 5" xfId="1249"/>
    <cellStyle name="40% - Accent3 4 5 2" xfId="4669"/>
    <cellStyle name="40% - Accent3 4 5 3" xfId="6941"/>
    <cellStyle name="40% - Accent3 4 5 4" xfId="9213"/>
    <cellStyle name="40% - Accent3 4 6" xfId="3534"/>
    <cellStyle name="40% - Accent3 4 7" xfId="5806"/>
    <cellStyle name="40% - Accent3 4 8" xfId="8078"/>
    <cellStyle name="40% - Accent3 5" xfId="218"/>
    <cellStyle name="40% - Accent3 5 2" xfId="456"/>
    <cellStyle name="40% - Accent3 5 2 2" xfId="910"/>
    <cellStyle name="40% - Accent3 5 2 2 2" xfId="2045"/>
    <cellStyle name="40% - Accent3 5 2 2 2 2" xfId="5465"/>
    <cellStyle name="40% - Accent3 5 2 2 2 3" xfId="7737"/>
    <cellStyle name="40% - Accent3 5 2 2 2 4" xfId="10009"/>
    <cellStyle name="40% - Accent3 5 2 2 3" xfId="4330"/>
    <cellStyle name="40% - Accent3 5 2 2 4" xfId="6602"/>
    <cellStyle name="40% - Accent3 5 2 2 5" xfId="8874"/>
    <cellStyle name="40% - Accent3 5 2 3" xfId="1591"/>
    <cellStyle name="40% - Accent3 5 2 3 2" xfId="5011"/>
    <cellStyle name="40% - Accent3 5 2 3 3" xfId="7283"/>
    <cellStyle name="40% - Accent3 5 2 3 4" xfId="9555"/>
    <cellStyle name="40% - Accent3 5 2 4" xfId="3876"/>
    <cellStyle name="40% - Accent3 5 2 5" xfId="6148"/>
    <cellStyle name="40% - Accent3 5 2 6" xfId="8420"/>
    <cellStyle name="40% - Accent3 5 3" xfId="1137"/>
    <cellStyle name="40% - Accent3 5 3 2" xfId="2272"/>
    <cellStyle name="40% - Accent3 5 3 2 2" xfId="5692"/>
    <cellStyle name="40% - Accent3 5 3 2 3" xfId="7964"/>
    <cellStyle name="40% - Accent3 5 3 2 4" xfId="10236"/>
    <cellStyle name="40% - Accent3 5 3 3" xfId="4557"/>
    <cellStyle name="40% - Accent3 5 3 4" xfId="6829"/>
    <cellStyle name="40% - Accent3 5 3 5" xfId="9101"/>
    <cellStyle name="40% - Accent3 5 4" xfId="683"/>
    <cellStyle name="40% - Accent3 5 4 2" xfId="1818"/>
    <cellStyle name="40% - Accent3 5 4 2 2" xfId="5238"/>
    <cellStyle name="40% - Accent3 5 4 2 3" xfId="7510"/>
    <cellStyle name="40% - Accent3 5 4 2 4" xfId="9782"/>
    <cellStyle name="40% - Accent3 5 4 3" xfId="4103"/>
    <cellStyle name="40% - Accent3 5 4 4" xfId="6375"/>
    <cellStyle name="40% - Accent3 5 4 5" xfId="8647"/>
    <cellStyle name="40% - Accent3 5 5" xfId="1364"/>
    <cellStyle name="40% - Accent3 5 5 2" xfId="4784"/>
    <cellStyle name="40% - Accent3 5 5 3" xfId="7056"/>
    <cellStyle name="40% - Accent3 5 5 4" xfId="9328"/>
    <cellStyle name="40% - Accent3 5 6" xfId="3649"/>
    <cellStyle name="40% - Accent3 5 7" xfId="5921"/>
    <cellStyle name="40% - Accent3 5 8" xfId="8193"/>
    <cellStyle name="40% - Accent3 6" xfId="285"/>
    <cellStyle name="40% - Accent3 6 2" xfId="739"/>
    <cellStyle name="40% - Accent3 6 2 2" xfId="1874"/>
    <cellStyle name="40% - Accent3 6 2 2 2" xfId="5294"/>
    <cellStyle name="40% - Accent3 6 2 2 3" xfId="7566"/>
    <cellStyle name="40% - Accent3 6 2 2 4" xfId="9838"/>
    <cellStyle name="40% - Accent3 6 2 3" xfId="4159"/>
    <cellStyle name="40% - Accent3 6 2 4" xfId="6431"/>
    <cellStyle name="40% - Accent3 6 2 5" xfId="8703"/>
    <cellStyle name="40% - Accent3 6 3" xfId="1420"/>
    <cellStyle name="40% - Accent3 6 3 2" xfId="4840"/>
    <cellStyle name="40% - Accent3 6 3 3" xfId="7112"/>
    <cellStyle name="40% - Accent3 6 3 4" xfId="9384"/>
    <cellStyle name="40% - Accent3 6 4" xfId="3705"/>
    <cellStyle name="40% - Accent3 6 5" xfId="5977"/>
    <cellStyle name="40% - Accent3 6 6" xfId="8249"/>
    <cellStyle name="40% - Accent3 7" xfId="966"/>
    <cellStyle name="40% - Accent3 7 2" xfId="2101"/>
    <cellStyle name="40% - Accent3 7 2 2" xfId="5521"/>
    <cellStyle name="40% - Accent3 7 2 3" xfId="7793"/>
    <cellStyle name="40% - Accent3 7 2 4" xfId="10065"/>
    <cellStyle name="40% - Accent3 7 3" xfId="4386"/>
    <cellStyle name="40% - Accent3 7 4" xfId="6658"/>
    <cellStyle name="40% - Accent3 7 5" xfId="8930"/>
    <cellStyle name="40% - Accent3 8" xfId="512"/>
    <cellStyle name="40% - Accent3 8 2" xfId="1647"/>
    <cellStyle name="40% - Accent3 8 2 2" xfId="5067"/>
    <cellStyle name="40% - Accent3 8 2 3" xfId="7339"/>
    <cellStyle name="40% - Accent3 8 2 4" xfId="9611"/>
    <cellStyle name="40% - Accent3 8 3" xfId="3932"/>
    <cellStyle name="40% - Accent3 8 4" xfId="6204"/>
    <cellStyle name="40% - Accent3 8 5" xfId="8476"/>
    <cellStyle name="40% - Accent3 9" xfId="1193"/>
    <cellStyle name="40% - Accent3 9 2" xfId="4613"/>
    <cellStyle name="40% - Accent3 9 3" xfId="6885"/>
    <cellStyle name="40% - Accent3 9 4" xfId="9157"/>
    <cellStyle name="40% - Accent4" xfId="31" builtinId="43" customBuiltin="1"/>
    <cellStyle name="40% - Accent4 10" xfId="3480"/>
    <cellStyle name="40% - Accent4 11" xfId="5752"/>
    <cellStyle name="40% - Accent4 12" xfId="8024"/>
    <cellStyle name="40% - Accent4 2" xfId="77"/>
    <cellStyle name="40% - Accent4 2 10" xfId="5780"/>
    <cellStyle name="40% - Accent4 2 11" xfId="8052"/>
    <cellStyle name="40% - Accent4 2 2" xfId="189"/>
    <cellStyle name="40% - Accent4 2 2 2" xfId="427"/>
    <cellStyle name="40% - Accent4 2 2 2 2" xfId="881"/>
    <cellStyle name="40% - Accent4 2 2 2 2 2" xfId="2016"/>
    <cellStyle name="40% - Accent4 2 2 2 2 2 2" xfId="5436"/>
    <cellStyle name="40% - Accent4 2 2 2 2 2 3" xfId="7708"/>
    <cellStyle name="40% - Accent4 2 2 2 2 2 4" xfId="9980"/>
    <cellStyle name="40% - Accent4 2 2 2 2 3" xfId="4301"/>
    <cellStyle name="40% - Accent4 2 2 2 2 4" xfId="6573"/>
    <cellStyle name="40% - Accent4 2 2 2 2 5" xfId="8845"/>
    <cellStyle name="40% - Accent4 2 2 2 3" xfId="1562"/>
    <cellStyle name="40% - Accent4 2 2 2 3 2" xfId="4982"/>
    <cellStyle name="40% - Accent4 2 2 2 3 3" xfId="7254"/>
    <cellStyle name="40% - Accent4 2 2 2 3 4" xfId="9526"/>
    <cellStyle name="40% - Accent4 2 2 2 4" xfId="3847"/>
    <cellStyle name="40% - Accent4 2 2 2 5" xfId="6119"/>
    <cellStyle name="40% - Accent4 2 2 2 6" xfId="8391"/>
    <cellStyle name="40% - Accent4 2 2 3" xfId="1108"/>
    <cellStyle name="40% - Accent4 2 2 3 2" xfId="2243"/>
    <cellStyle name="40% - Accent4 2 2 3 2 2" xfId="5663"/>
    <cellStyle name="40% - Accent4 2 2 3 2 3" xfId="7935"/>
    <cellStyle name="40% - Accent4 2 2 3 2 4" xfId="10207"/>
    <cellStyle name="40% - Accent4 2 2 3 3" xfId="4528"/>
    <cellStyle name="40% - Accent4 2 2 3 4" xfId="6800"/>
    <cellStyle name="40% - Accent4 2 2 3 5" xfId="9072"/>
    <cellStyle name="40% - Accent4 2 2 4" xfId="654"/>
    <cellStyle name="40% - Accent4 2 2 4 2" xfId="1789"/>
    <cellStyle name="40% - Accent4 2 2 4 2 2" xfId="5209"/>
    <cellStyle name="40% - Accent4 2 2 4 2 3" xfId="7481"/>
    <cellStyle name="40% - Accent4 2 2 4 2 4" xfId="9753"/>
    <cellStyle name="40% - Accent4 2 2 4 3" xfId="4074"/>
    <cellStyle name="40% - Accent4 2 2 4 4" xfId="6346"/>
    <cellStyle name="40% - Accent4 2 2 4 5" xfId="8618"/>
    <cellStyle name="40% - Accent4 2 2 5" xfId="1335"/>
    <cellStyle name="40% - Accent4 2 2 5 2" xfId="4755"/>
    <cellStyle name="40% - Accent4 2 2 5 3" xfId="7027"/>
    <cellStyle name="40% - Accent4 2 2 5 4" xfId="9299"/>
    <cellStyle name="40% - Accent4 2 2 6" xfId="3620"/>
    <cellStyle name="40% - Accent4 2 2 7" xfId="5892"/>
    <cellStyle name="40% - Accent4 2 2 8" xfId="8164"/>
    <cellStyle name="40% - Accent4 2 3" xfId="133"/>
    <cellStyle name="40% - Accent4 2 3 2" xfId="371"/>
    <cellStyle name="40% - Accent4 2 3 2 2" xfId="825"/>
    <cellStyle name="40% - Accent4 2 3 2 2 2" xfId="1960"/>
    <cellStyle name="40% - Accent4 2 3 2 2 2 2" xfId="5380"/>
    <cellStyle name="40% - Accent4 2 3 2 2 2 3" xfId="7652"/>
    <cellStyle name="40% - Accent4 2 3 2 2 2 4" xfId="9924"/>
    <cellStyle name="40% - Accent4 2 3 2 2 3" xfId="4245"/>
    <cellStyle name="40% - Accent4 2 3 2 2 4" xfId="6517"/>
    <cellStyle name="40% - Accent4 2 3 2 2 5" xfId="8789"/>
    <cellStyle name="40% - Accent4 2 3 2 3" xfId="1506"/>
    <cellStyle name="40% - Accent4 2 3 2 3 2" xfId="4926"/>
    <cellStyle name="40% - Accent4 2 3 2 3 3" xfId="7198"/>
    <cellStyle name="40% - Accent4 2 3 2 3 4" xfId="9470"/>
    <cellStyle name="40% - Accent4 2 3 2 4" xfId="3791"/>
    <cellStyle name="40% - Accent4 2 3 2 5" xfId="6063"/>
    <cellStyle name="40% - Accent4 2 3 2 6" xfId="8335"/>
    <cellStyle name="40% - Accent4 2 3 3" xfId="1052"/>
    <cellStyle name="40% - Accent4 2 3 3 2" xfId="2187"/>
    <cellStyle name="40% - Accent4 2 3 3 2 2" xfId="5607"/>
    <cellStyle name="40% - Accent4 2 3 3 2 3" xfId="7879"/>
    <cellStyle name="40% - Accent4 2 3 3 2 4" xfId="10151"/>
    <cellStyle name="40% - Accent4 2 3 3 3" xfId="4472"/>
    <cellStyle name="40% - Accent4 2 3 3 4" xfId="6744"/>
    <cellStyle name="40% - Accent4 2 3 3 5" xfId="9016"/>
    <cellStyle name="40% - Accent4 2 3 4" xfId="598"/>
    <cellStyle name="40% - Accent4 2 3 4 2" xfId="1733"/>
    <cellStyle name="40% - Accent4 2 3 4 2 2" xfId="5153"/>
    <cellStyle name="40% - Accent4 2 3 4 2 3" xfId="7425"/>
    <cellStyle name="40% - Accent4 2 3 4 2 4" xfId="9697"/>
    <cellStyle name="40% - Accent4 2 3 4 3" xfId="4018"/>
    <cellStyle name="40% - Accent4 2 3 4 4" xfId="6290"/>
    <cellStyle name="40% - Accent4 2 3 4 5" xfId="8562"/>
    <cellStyle name="40% - Accent4 2 3 5" xfId="1279"/>
    <cellStyle name="40% - Accent4 2 3 5 2" xfId="4699"/>
    <cellStyle name="40% - Accent4 2 3 5 3" xfId="6971"/>
    <cellStyle name="40% - Accent4 2 3 5 4" xfId="9243"/>
    <cellStyle name="40% - Accent4 2 3 6" xfId="3564"/>
    <cellStyle name="40% - Accent4 2 3 7" xfId="5836"/>
    <cellStyle name="40% - Accent4 2 3 8" xfId="8108"/>
    <cellStyle name="40% - Accent4 2 4" xfId="259"/>
    <cellStyle name="40% - Accent4 2 4 2" xfId="486"/>
    <cellStyle name="40% - Accent4 2 4 2 2" xfId="940"/>
    <cellStyle name="40% - Accent4 2 4 2 2 2" xfId="2075"/>
    <cellStyle name="40% - Accent4 2 4 2 2 2 2" xfId="5495"/>
    <cellStyle name="40% - Accent4 2 4 2 2 2 3" xfId="7767"/>
    <cellStyle name="40% - Accent4 2 4 2 2 2 4" xfId="10039"/>
    <cellStyle name="40% - Accent4 2 4 2 2 3" xfId="4360"/>
    <cellStyle name="40% - Accent4 2 4 2 2 4" xfId="6632"/>
    <cellStyle name="40% - Accent4 2 4 2 2 5" xfId="8904"/>
    <cellStyle name="40% - Accent4 2 4 2 3" xfId="1621"/>
    <cellStyle name="40% - Accent4 2 4 2 3 2" xfId="5041"/>
    <cellStyle name="40% - Accent4 2 4 2 3 3" xfId="7313"/>
    <cellStyle name="40% - Accent4 2 4 2 3 4" xfId="9585"/>
    <cellStyle name="40% - Accent4 2 4 2 4" xfId="3906"/>
    <cellStyle name="40% - Accent4 2 4 2 5" xfId="6178"/>
    <cellStyle name="40% - Accent4 2 4 2 6" xfId="8450"/>
    <cellStyle name="40% - Accent4 2 4 3" xfId="1167"/>
    <cellStyle name="40% - Accent4 2 4 3 2" xfId="2302"/>
    <cellStyle name="40% - Accent4 2 4 3 2 2" xfId="5722"/>
    <cellStyle name="40% - Accent4 2 4 3 2 3" xfId="7994"/>
    <cellStyle name="40% - Accent4 2 4 3 2 4" xfId="10266"/>
    <cellStyle name="40% - Accent4 2 4 3 3" xfId="4587"/>
    <cellStyle name="40% - Accent4 2 4 3 4" xfId="6859"/>
    <cellStyle name="40% - Accent4 2 4 3 5" xfId="9131"/>
    <cellStyle name="40% - Accent4 2 4 4" xfId="713"/>
    <cellStyle name="40% - Accent4 2 4 4 2" xfId="1848"/>
    <cellStyle name="40% - Accent4 2 4 4 2 2" xfId="5268"/>
    <cellStyle name="40% - Accent4 2 4 4 2 3" xfId="7540"/>
    <cellStyle name="40% - Accent4 2 4 4 2 4" xfId="9812"/>
    <cellStyle name="40% - Accent4 2 4 4 3" xfId="4133"/>
    <cellStyle name="40% - Accent4 2 4 4 4" xfId="6405"/>
    <cellStyle name="40% - Accent4 2 4 4 5" xfId="8677"/>
    <cellStyle name="40% - Accent4 2 4 5" xfId="1394"/>
    <cellStyle name="40% - Accent4 2 4 5 2" xfId="4814"/>
    <cellStyle name="40% - Accent4 2 4 5 3" xfId="7086"/>
    <cellStyle name="40% - Accent4 2 4 5 4" xfId="9358"/>
    <cellStyle name="40% - Accent4 2 4 6" xfId="3679"/>
    <cellStyle name="40% - Accent4 2 4 7" xfId="5951"/>
    <cellStyle name="40% - Accent4 2 4 8" xfId="8223"/>
    <cellStyle name="40% - Accent4 2 5" xfId="315"/>
    <cellStyle name="40% - Accent4 2 5 2" xfId="769"/>
    <cellStyle name="40% - Accent4 2 5 2 2" xfId="1904"/>
    <cellStyle name="40% - Accent4 2 5 2 2 2" xfId="5324"/>
    <cellStyle name="40% - Accent4 2 5 2 2 3" xfId="7596"/>
    <cellStyle name="40% - Accent4 2 5 2 2 4" xfId="9868"/>
    <cellStyle name="40% - Accent4 2 5 2 3" xfId="4189"/>
    <cellStyle name="40% - Accent4 2 5 2 4" xfId="6461"/>
    <cellStyle name="40% - Accent4 2 5 2 5" xfId="8733"/>
    <cellStyle name="40% - Accent4 2 5 3" xfId="1450"/>
    <cellStyle name="40% - Accent4 2 5 3 2" xfId="4870"/>
    <cellStyle name="40% - Accent4 2 5 3 3" xfId="7142"/>
    <cellStyle name="40% - Accent4 2 5 3 4" xfId="9414"/>
    <cellStyle name="40% - Accent4 2 5 4" xfId="3735"/>
    <cellStyle name="40% - Accent4 2 5 5" xfId="6007"/>
    <cellStyle name="40% - Accent4 2 5 6" xfId="8279"/>
    <cellStyle name="40% - Accent4 2 6" xfId="996"/>
    <cellStyle name="40% - Accent4 2 6 2" xfId="2131"/>
    <cellStyle name="40% - Accent4 2 6 2 2" xfId="5551"/>
    <cellStyle name="40% - Accent4 2 6 2 3" xfId="7823"/>
    <cellStyle name="40% - Accent4 2 6 2 4" xfId="10095"/>
    <cellStyle name="40% - Accent4 2 6 3" xfId="4416"/>
    <cellStyle name="40% - Accent4 2 6 4" xfId="6688"/>
    <cellStyle name="40% - Accent4 2 6 5" xfId="8960"/>
    <cellStyle name="40% - Accent4 2 7" xfId="542"/>
    <cellStyle name="40% - Accent4 2 7 2" xfId="1677"/>
    <cellStyle name="40% - Accent4 2 7 2 2" xfId="5097"/>
    <cellStyle name="40% - Accent4 2 7 2 3" xfId="7369"/>
    <cellStyle name="40% - Accent4 2 7 2 4" xfId="9641"/>
    <cellStyle name="40% - Accent4 2 7 3" xfId="3962"/>
    <cellStyle name="40% - Accent4 2 7 4" xfId="6234"/>
    <cellStyle name="40% - Accent4 2 7 5" xfId="8506"/>
    <cellStyle name="40% - Accent4 2 8" xfId="1223"/>
    <cellStyle name="40% - Accent4 2 8 2" xfId="4643"/>
    <cellStyle name="40% - Accent4 2 8 3" xfId="6915"/>
    <cellStyle name="40% - Accent4 2 8 4" xfId="9187"/>
    <cellStyle name="40% - Accent4 2 9" xfId="3508"/>
    <cellStyle name="40% - Accent4 3" xfId="161"/>
    <cellStyle name="40% - Accent4 3 2" xfId="399"/>
    <cellStyle name="40% - Accent4 3 2 2" xfId="853"/>
    <cellStyle name="40% - Accent4 3 2 2 2" xfId="1988"/>
    <cellStyle name="40% - Accent4 3 2 2 2 2" xfId="5408"/>
    <cellStyle name="40% - Accent4 3 2 2 2 3" xfId="7680"/>
    <cellStyle name="40% - Accent4 3 2 2 2 4" xfId="9952"/>
    <cellStyle name="40% - Accent4 3 2 2 3" xfId="4273"/>
    <cellStyle name="40% - Accent4 3 2 2 4" xfId="6545"/>
    <cellStyle name="40% - Accent4 3 2 2 5" xfId="8817"/>
    <cellStyle name="40% - Accent4 3 2 3" xfId="1534"/>
    <cellStyle name="40% - Accent4 3 2 3 2" xfId="4954"/>
    <cellStyle name="40% - Accent4 3 2 3 3" xfId="7226"/>
    <cellStyle name="40% - Accent4 3 2 3 4" xfId="9498"/>
    <cellStyle name="40% - Accent4 3 2 4" xfId="3819"/>
    <cellStyle name="40% - Accent4 3 2 5" xfId="6091"/>
    <cellStyle name="40% - Accent4 3 2 6" xfId="8363"/>
    <cellStyle name="40% - Accent4 3 3" xfId="1080"/>
    <cellStyle name="40% - Accent4 3 3 2" xfId="2215"/>
    <cellStyle name="40% - Accent4 3 3 2 2" xfId="5635"/>
    <cellStyle name="40% - Accent4 3 3 2 3" xfId="7907"/>
    <cellStyle name="40% - Accent4 3 3 2 4" xfId="10179"/>
    <cellStyle name="40% - Accent4 3 3 3" xfId="4500"/>
    <cellStyle name="40% - Accent4 3 3 4" xfId="6772"/>
    <cellStyle name="40% - Accent4 3 3 5" xfId="9044"/>
    <cellStyle name="40% - Accent4 3 4" xfId="626"/>
    <cellStyle name="40% - Accent4 3 4 2" xfId="1761"/>
    <cellStyle name="40% - Accent4 3 4 2 2" xfId="5181"/>
    <cellStyle name="40% - Accent4 3 4 2 3" xfId="7453"/>
    <cellStyle name="40% - Accent4 3 4 2 4" xfId="9725"/>
    <cellStyle name="40% - Accent4 3 4 3" xfId="4046"/>
    <cellStyle name="40% - Accent4 3 4 4" xfId="6318"/>
    <cellStyle name="40% - Accent4 3 4 5" xfId="8590"/>
    <cellStyle name="40% - Accent4 3 5" xfId="1307"/>
    <cellStyle name="40% - Accent4 3 5 2" xfId="4727"/>
    <cellStyle name="40% - Accent4 3 5 3" xfId="6999"/>
    <cellStyle name="40% - Accent4 3 5 4" xfId="9271"/>
    <cellStyle name="40% - Accent4 3 6" xfId="3592"/>
    <cellStyle name="40% - Accent4 3 7" xfId="5864"/>
    <cellStyle name="40% - Accent4 3 8" xfId="8136"/>
    <cellStyle name="40% - Accent4 4" xfId="105"/>
    <cellStyle name="40% - Accent4 4 2" xfId="343"/>
    <cellStyle name="40% - Accent4 4 2 2" xfId="797"/>
    <cellStyle name="40% - Accent4 4 2 2 2" xfId="1932"/>
    <cellStyle name="40% - Accent4 4 2 2 2 2" xfId="5352"/>
    <cellStyle name="40% - Accent4 4 2 2 2 3" xfId="7624"/>
    <cellStyle name="40% - Accent4 4 2 2 2 4" xfId="9896"/>
    <cellStyle name="40% - Accent4 4 2 2 3" xfId="4217"/>
    <cellStyle name="40% - Accent4 4 2 2 4" xfId="6489"/>
    <cellStyle name="40% - Accent4 4 2 2 5" xfId="8761"/>
    <cellStyle name="40% - Accent4 4 2 3" xfId="1478"/>
    <cellStyle name="40% - Accent4 4 2 3 2" xfId="4898"/>
    <cellStyle name="40% - Accent4 4 2 3 3" xfId="7170"/>
    <cellStyle name="40% - Accent4 4 2 3 4" xfId="9442"/>
    <cellStyle name="40% - Accent4 4 2 4" xfId="3763"/>
    <cellStyle name="40% - Accent4 4 2 5" xfId="6035"/>
    <cellStyle name="40% - Accent4 4 2 6" xfId="8307"/>
    <cellStyle name="40% - Accent4 4 3" xfId="1024"/>
    <cellStyle name="40% - Accent4 4 3 2" xfId="2159"/>
    <cellStyle name="40% - Accent4 4 3 2 2" xfId="5579"/>
    <cellStyle name="40% - Accent4 4 3 2 3" xfId="7851"/>
    <cellStyle name="40% - Accent4 4 3 2 4" xfId="10123"/>
    <cellStyle name="40% - Accent4 4 3 3" xfId="4444"/>
    <cellStyle name="40% - Accent4 4 3 4" xfId="6716"/>
    <cellStyle name="40% - Accent4 4 3 5" xfId="8988"/>
    <cellStyle name="40% - Accent4 4 4" xfId="570"/>
    <cellStyle name="40% - Accent4 4 4 2" xfId="1705"/>
    <cellStyle name="40% - Accent4 4 4 2 2" xfId="5125"/>
    <cellStyle name="40% - Accent4 4 4 2 3" xfId="7397"/>
    <cellStyle name="40% - Accent4 4 4 2 4" xfId="9669"/>
    <cellStyle name="40% - Accent4 4 4 3" xfId="3990"/>
    <cellStyle name="40% - Accent4 4 4 4" xfId="6262"/>
    <cellStyle name="40% - Accent4 4 4 5" xfId="8534"/>
    <cellStyle name="40% - Accent4 4 5" xfId="1251"/>
    <cellStyle name="40% - Accent4 4 5 2" xfId="4671"/>
    <cellStyle name="40% - Accent4 4 5 3" xfId="6943"/>
    <cellStyle name="40% - Accent4 4 5 4" xfId="9215"/>
    <cellStyle name="40% - Accent4 4 6" xfId="3536"/>
    <cellStyle name="40% - Accent4 4 7" xfId="5808"/>
    <cellStyle name="40% - Accent4 4 8" xfId="8080"/>
    <cellStyle name="40% - Accent4 5" xfId="220"/>
    <cellStyle name="40% - Accent4 5 2" xfId="458"/>
    <cellStyle name="40% - Accent4 5 2 2" xfId="912"/>
    <cellStyle name="40% - Accent4 5 2 2 2" xfId="2047"/>
    <cellStyle name="40% - Accent4 5 2 2 2 2" xfId="5467"/>
    <cellStyle name="40% - Accent4 5 2 2 2 3" xfId="7739"/>
    <cellStyle name="40% - Accent4 5 2 2 2 4" xfId="10011"/>
    <cellStyle name="40% - Accent4 5 2 2 3" xfId="4332"/>
    <cellStyle name="40% - Accent4 5 2 2 4" xfId="6604"/>
    <cellStyle name="40% - Accent4 5 2 2 5" xfId="8876"/>
    <cellStyle name="40% - Accent4 5 2 3" xfId="1593"/>
    <cellStyle name="40% - Accent4 5 2 3 2" xfId="5013"/>
    <cellStyle name="40% - Accent4 5 2 3 3" xfId="7285"/>
    <cellStyle name="40% - Accent4 5 2 3 4" xfId="9557"/>
    <cellStyle name="40% - Accent4 5 2 4" xfId="3878"/>
    <cellStyle name="40% - Accent4 5 2 5" xfId="6150"/>
    <cellStyle name="40% - Accent4 5 2 6" xfId="8422"/>
    <cellStyle name="40% - Accent4 5 3" xfId="1139"/>
    <cellStyle name="40% - Accent4 5 3 2" xfId="2274"/>
    <cellStyle name="40% - Accent4 5 3 2 2" xfId="5694"/>
    <cellStyle name="40% - Accent4 5 3 2 3" xfId="7966"/>
    <cellStyle name="40% - Accent4 5 3 2 4" xfId="10238"/>
    <cellStyle name="40% - Accent4 5 3 3" xfId="4559"/>
    <cellStyle name="40% - Accent4 5 3 4" xfId="6831"/>
    <cellStyle name="40% - Accent4 5 3 5" xfId="9103"/>
    <cellStyle name="40% - Accent4 5 4" xfId="685"/>
    <cellStyle name="40% - Accent4 5 4 2" xfId="1820"/>
    <cellStyle name="40% - Accent4 5 4 2 2" xfId="5240"/>
    <cellStyle name="40% - Accent4 5 4 2 3" xfId="7512"/>
    <cellStyle name="40% - Accent4 5 4 2 4" xfId="9784"/>
    <cellStyle name="40% - Accent4 5 4 3" xfId="4105"/>
    <cellStyle name="40% - Accent4 5 4 4" xfId="6377"/>
    <cellStyle name="40% - Accent4 5 4 5" xfId="8649"/>
    <cellStyle name="40% - Accent4 5 5" xfId="1366"/>
    <cellStyle name="40% - Accent4 5 5 2" xfId="4786"/>
    <cellStyle name="40% - Accent4 5 5 3" xfId="7058"/>
    <cellStyle name="40% - Accent4 5 5 4" xfId="9330"/>
    <cellStyle name="40% - Accent4 5 6" xfId="3651"/>
    <cellStyle name="40% - Accent4 5 7" xfId="5923"/>
    <cellStyle name="40% - Accent4 5 8" xfId="8195"/>
    <cellStyle name="40% - Accent4 6" xfId="287"/>
    <cellStyle name="40% - Accent4 6 2" xfId="741"/>
    <cellStyle name="40% - Accent4 6 2 2" xfId="1876"/>
    <cellStyle name="40% - Accent4 6 2 2 2" xfId="5296"/>
    <cellStyle name="40% - Accent4 6 2 2 3" xfId="7568"/>
    <cellStyle name="40% - Accent4 6 2 2 4" xfId="9840"/>
    <cellStyle name="40% - Accent4 6 2 3" xfId="4161"/>
    <cellStyle name="40% - Accent4 6 2 4" xfId="6433"/>
    <cellStyle name="40% - Accent4 6 2 5" xfId="8705"/>
    <cellStyle name="40% - Accent4 6 3" xfId="1422"/>
    <cellStyle name="40% - Accent4 6 3 2" xfId="4842"/>
    <cellStyle name="40% - Accent4 6 3 3" xfId="7114"/>
    <cellStyle name="40% - Accent4 6 3 4" xfId="9386"/>
    <cellStyle name="40% - Accent4 6 4" xfId="3707"/>
    <cellStyle name="40% - Accent4 6 5" xfId="5979"/>
    <cellStyle name="40% - Accent4 6 6" xfId="8251"/>
    <cellStyle name="40% - Accent4 7" xfId="968"/>
    <cellStyle name="40% - Accent4 7 2" xfId="2103"/>
    <cellStyle name="40% - Accent4 7 2 2" xfId="5523"/>
    <cellStyle name="40% - Accent4 7 2 3" xfId="7795"/>
    <cellStyle name="40% - Accent4 7 2 4" xfId="10067"/>
    <cellStyle name="40% - Accent4 7 3" xfId="4388"/>
    <cellStyle name="40% - Accent4 7 4" xfId="6660"/>
    <cellStyle name="40% - Accent4 7 5" xfId="8932"/>
    <cellStyle name="40% - Accent4 8" xfId="514"/>
    <cellStyle name="40% - Accent4 8 2" xfId="1649"/>
    <cellStyle name="40% - Accent4 8 2 2" xfId="5069"/>
    <cellStyle name="40% - Accent4 8 2 3" xfId="7341"/>
    <cellStyle name="40% - Accent4 8 2 4" xfId="9613"/>
    <cellStyle name="40% - Accent4 8 3" xfId="3934"/>
    <cellStyle name="40% - Accent4 8 4" xfId="6206"/>
    <cellStyle name="40% - Accent4 8 5" xfId="8478"/>
    <cellStyle name="40% - Accent4 9" xfId="1195"/>
    <cellStyle name="40% - Accent4 9 2" xfId="4615"/>
    <cellStyle name="40% - Accent4 9 3" xfId="6887"/>
    <cellStyle name="40% - Accent4 9 4" xfId="9159"/>
    <cellStyle name="40% - Accent5" xfId="34" builtinId="47" customBuiltin="1"/>
    <cellStyle name="40% - Accent5 10" xfId="3482"/>
    <cellStyle name="40% - Accent5 11" xfId="5754"/>
    <cellStyle name="40% - Accent5 12" xfId="8026"/>
    <cellStyle name="40% - Accent5 2" xfId="79"/>
    <cellStyle name="40% - Accent5 2 10" xfId="5782"/>
    <cellStyle name="40% - Accent5 2 11" xfId="8054"/>
    <cellStyle name="40% - Accent5 2 2" xfId="191"/>
    <cellStyle name="40% - Accent5 2 2 2" xfId="429"/>
    <cellStyle name="40% - Accent5 2 2 2 2" xfId="883"/>
    <cellStyle name="40% - Accent5 2 2 2 2 2" xfId="2018"/>
    <cellStyle name="40% - Accent5 2 2 2 2 2 2" xfId="5438"/>
    <cellStyle name="40% - Accent5 2 2 2 2 2 3" xfId="7710"/>
    <cellStyle name="40% - Accent5 2 2 2 2 2 4" xfId="9982"/>
    <cellStyle name="40% - Accent5 2 2 2 2 3" xfId="4303"/>
    <cellStyle name="40% - Accent5 2 2 2 2 4" xfId="6575"/>
    <cellStyle name="40% - Accent5 2 2 2 2 5" xfId="8847"/>
    <cellStyle name="40% - Accent5 2 2 2 3" xfId="1564"/>
    <cellStyle name="40% - Accent5 2 2 2 3 2" xfId="4984"/>
    <cellStyle name="40% - Accent5 2 2 2 3 3" xfId="7256"/>
    <cellStyle name="40% - Accent5 2 2 2 3 4" xfId="9528"/>
    <cellStyle name="40% - Accent5 2 2 2 4" xfId="3849"/>
    <cellStyle name="40% - Accent5 2 2 2 5" xfId="6121"/>
    <cellStyle name="40% - Accent5 2 2 2 6" xfId="8393"/>
    <cellStyle name="40% - Accent5 2 2 3" xfId="1110"/>
    <cellStyle name="40% - Accent5 2 2 3 2" xfId="2245"/>
    <cellStyle name="40% - Accent5 2 2 3 2 2" xfId="5665"/>
    <cellStyle name="40% - Accent5 2 2 3 2 3" xfId="7937"/>
    <cellStyle name="40% - Accent5 2 2 3 2 4" xfId="10209"/>
    <cellStyle name="40% - Accent5 2 2 3 3" xfId="4530"/>
    <cellStyle name="40% - Accent5 2 2 3 4" xfId="6802"/>
    <cellStyle name="40% - Accent5 2 2 3 5" xfId="9074"/>
    <cellStyle name="40% - Accent5 2 2 4" xfId="656"/>
    <cellStyle name="40% - Accent5 2 2 4 2" xfId="1791"/>
    <cellStyle name="40% - Accent5 2 2 4 2 2" xfId="5211"/>
    <cellStyle name="40% - Accent5 2 2 4 2 3" xfId="7483"/>
    <cellStyle name="40% - Accent5 2 2 4 2 4" xfId="9755"/>
    <cellStyle name="40% - Accent5 2 2 4 3" xfId="4076"/>
    <cellStyle name="40% - Accent5 2 2 4 4" xfId="6348"/>
    <cellStyle name="40% - Accent5 2 2 4 5" xfId="8620"/>
    <cellStyle name="40% - Accent5 2 2 5" xfId="1337"/>
    <cellStyle name="40% - Accent5 2 2 5 2" xfId="4757"/>
    <cellStyle name="40% - Accent5 2 2 5 3" xfId="7029"/>
    <cellStyle name="40% - Accent5 2 2 5 4" xfId="9301"/>
    <cellStyle name="40% - Accent5 2 2 6" xfId="3622"/>
    <cellStyle name="40% - Accent5 2 2 7" xfId="5894"/>
    <cellStyle name="40% - Accent5 2 2 8" xfId="8166"/>
    <cellStyle name="40% - Accent5 2 3" xfId="135"/>
    <cellStyle name="40% - Accent5 2 3 2" xfId="373"/>
    <cellStyle name="40% - Accent5 2 3 2 2" xfId="827"/>
    <cellStyle name="40% - Accent5 2 3 2 2 2" xfId="1962"/>
    <cellStyle name="40% - Accent5 2 3 2 2 2 2" xfId="5382"/>
    <cellStyle name="40% - Accent5 2 3 2 2 2 3" xfId="7654"/>
    <cellStyle name="40% - Accent5 2 3 2 2 2 4" xfId="9926"/>
    <cellStyle name="40% - Accent5 2 3 2 2 3" xfId="4247"/>
    <cellStyle name="40% - Accent5 2 3 2 2 4" xfId="6519"/>
    <cellStyle name="40% - Accent5 2 3 2 2 5" xfId="8791"/>
    <cellStyle name="40% - Accent5 2 3 2 3" xfId="1508"/>
    <cellStyle name="40% - Accent5 2 3 2 3 2" xfId="4928"/>
    <cellStyle name="40% - Accent5 2 3 2 3 3" xfId="7200"/>
    <cellStyle name="40% - Accent5 2 3 2 3 4" xfId="9472"/>
    <cellStyle name="40% - Accent5 2 3 2 4" xfId="3793"/>
    <cellStyle name="40% - Accent5 2 3 2 5" xfId="6065"/>
    <cellStyle name="40% - Accent5 2 3 2 6" xfId="8337"/>
    <cellStyle name="40% - Accent5 2 3 3" xfId="1054"/>
    <cellStyle name="40% - Accent5 2 3 3 2" xfId="2189"/>
    <cellStyle name="40% - Accent5 2 3 3 2 2" xfId="5609"/>
    <cellStyle name="40% - Accent5 2 3 3 2 3" xfId="7881"/>
    <cellStyle name="40% - Accent5 2 3 3 2 4" xfId="10153"/>
    <cellStyle name="40% - Accent5 2 3 3 3" xfId="4474"/>
    <cellStyle name="40% - Accent5 2 3 3 4" xfId="6746"/>
    <cellStyle name="40% - Accent5 2 3 3 5" xfId="9018"/>
    <cellStyle name="40% - Accent5 2 3 4" xfId="600"/>
    <cellStyle name="40% - Accent5 2 3 4 2" xfId="1735"/>
    <cellStyle name="40% - Accent5 2 3 4 2 2" xfId="5155"/>
    <cellStyle name="40% - Accent5 2 3 4 2 3" xfId="7427"/>
    <cellStyle name="40% - Accent5 2 3 4 2 4" xfId="9699"/>
    <cellStyle name="40% - Accent5 2 3 4 3" xfId="4020"/>
    <cellStyle name="40% - Accent5 2 3 4 4" xfId="6292"/>
    <cellStyle name="40% - Accent5 2 3 4 5" xfId="8564"/>
    <cellStyle name="40% - Accent5 2 3 5" xfId="1281"/>
    <cellStyle name="40% - Accent5 2 3 5 2" xfId="4701"/>
    <cellStyle name="40% - Accent5 2 3 5 3" xfId="6973"/>
    <cellStyle name="40% - Accent5 2 3 5 4" xfId="9245"/>
    <cellStyle name="40% - Accent5 2 3 6" xfId="3566"/>
    <cellStyle name="40% - Accent5 2 3 7" xfId="5838"/>
    <cellStyle name="40% - Accent5 2 3 8" xfId="8110"/>
    <cellStyle name="40% - Accent5 2 4" xfId="261"/>
    <cellStyle name="40% - Accent5 2 4 2" xfId="488"/>
    <cellStyle name="40% - Accent5 2 4 2 2" xfId="942"/>
    <cellStyle name="40% - Accent5 2 4 2 2 2" xfId="2077"/>
    <cellStyle name="40% - Accent5 2 4 2 2 2 2" xfId="5497"/>
    <cellStyle name="40% - Accent5 2 4 2 2 2 3" xfId="7769"/>
    <cellStyle name="40% - Accent5 2 4 2 2 2 4" xfId="10041"/>
    <cellStyle name="40% - Accent5 2 4 2 2 3" xfId="4362"/>
    <cellStyle name="40% - Accent5 2 4 2 2 4" xfId="6634"/>
    <cellStyle name="40% - Accent5 2 4 2 2 5" xfId="8906"/>
    <cellStyle name="40% - Accent5 2 4 2 3" xfId="1623"/>
    <cellStyle name="40% - Accent5 2 4 2 3 2" xfId="5043"/>
    <cellStyle name="40% - Accent5 2 4 2 3 3" xfId="7315"/>
    <cellStyle name="40% - Accent5 2 4 2 3 4" xfId="9587"/>
    <cellStyle name="40% - Accent5 2 4 2 4" xfId="3908"/>
    <cellStyle name="40% - Accent5 2 4 2 5" xfId="6180"/>
    <cellStyle name="40% - Accent5 2 4 2 6" xfId="8452"/>
    <cellStyle name="40% - Accent5 2 4 3" xfId="1169"/>
    <cellStyle name="40% - Accent5 2 4 3 2" xfId="2304"/>
    <cellStyle name="40% - Accent5 2 4 3 2 2" xfId="5724"/>
    <cellStyle name="40% - Accent5 2 4 3 2 3" xfId="7996"/>
    <cellStyle name="40% - Accent5 2 4 3 2 4" xfId="10268"/>
    <cellStyle name="40% - Accent5 2 4 3 3" xfId="4589"/>
    <cellStyle name="40% - Accent5 2 4 3 4" xfId="6861"/>
    <cellStyle name="40% - Accent5 2 4 3 5" xfId="9133"/>
    <cellStyle name="40% - Accent5 2 4 4" xfId="715"/>
    <cellStyle name="40% - Accent5 2 4 4 2" xfId="1850"/>
    <cellStyle name="40% - Accent5 2 4 4 2 2" xfId="5270"/>
    <cellStyle name="40% - Accent5 2 4 4 2 3" xfId="7542"/>
    <cellStyle name="40% - Accent5 2 4 4 2 4" xfId="9814"/>
    <cellStyle name="40% - Accent5 2 4 4 3" xfId="4135"/>
    <cellStyle name="40% - Accent5 2 4 4 4" xfId="6407"/>
    <cellStyle name="40% - Accent5 2 4 4 5" xfId="8679"/>
    <cellStyle name="40% - Accent5 2 4 5" xfId="1396"/>
    <cellStyle name="40% - Accent5 2 4 5 2" xfId="4816"/>
    <cellStyle name="40% - Accent5 2 4 5 3" xfId="7088"/>
    <cellStyle name="40% - Accent5 2 4 5 4" xfId="9360"/>
    <cellStyle name="40% - Accent5 2 4 6" xfId="3681"/>
    <cellStyle name="40% - Accent5 2 4 7" xfId="5953"/>
    <cellStyle name="40% - Accent5 2 4 8" xfId="8225"/>
    <cellStyle name="40% - Accent5 2 5" xfId="317"/>
    <cellStyle name="40% - Accent5 2 5 2" xfId="771"/>
    <cellStyle name="40% - Accent5 2 5 2 2" xfId="1906"/>
    <cellStyle name="40% - Accent5 2 5 2 2 2" xfId="5326"/>
    <cellStyle name="40% - Accent5 2 5 2 2 3" xfId="7598"/>
    <cellStyle name="40% - Accent5 2 5 2 2 4" xfId="9870"/>
    <cellStyle name="40% - Accent5 2 5 2 3" xfId="4191"/>
    <cellStyle name="40% - Accent5 2 5 2 4" xfId="6463"/>
    <cellStyle name="40% - Accent5 2 5 2 5" xfId="8735"/>
    <cellStyle name="40% - Accent5 2 5 3" xfId="1452"/>
    <cellStyle name="40% - Accent5 2 5 3 2" xfId="4872"/>
    <cellStyle name="40% - Accent5 2 5 3 3" xfId="7144"/>
    <cellStyle name="40% - Accent5 2 5 3 4" xfId="9416"/>
    <cellStyle name="40% - Accent5 2 5 4" xfId="3737"/>
    <cellStyle name="40% - Accent5 2 5 5" xfId="6009"/>
    <cellStyle name="40% - Accent5 2 5 6" xfId="8281"/>
    <cellStyle name="40% - Accent5 2 6" xfId="998"/>
    <cellStyle name="40% - Accent5 2 6 2" xfId="2133"/>
    <cellStyle name="40% - Accent5 2 6 2 2" xfId="5553"/>
    <cellStyle name="40% - Accent5 2 6 2 3" xfId="7825"/>
    <cellStyle name="40% - Accent5 2 6 2 4" xfId="10097"/>
    <cellStyle name="40% - Accent5 2 6 3" xfId="4418"/>
    <cellStyle name="40% - Accent5 2 6 4" xfId="6690"/>
    <cellStyle name="40% - Accent5 2 6 5" xfId="8962"/>
    <cellStyle name="40% - Accent5 2 7" xfId="544"/>
    <cellStyle name="40% - Accent5 2 7 2" xfId="1679"/>
    <cellStyle name="40% - Accent5 2 7 2 2" xfId="5099"/>
    <cellStyle name="40% - Accent5 2 7 2 3" xfId="7371"/>
    <cellStyle name="40% - Accent5 2 7 2 4" xfId="9643"/>
    <cellStyle name="40% - Accent5 2 7 3" xfId="3964"/>
    <cellStyle name="40% - Accent5 2 7 4" xfId="6236"/>
    <cellStyle name="40% - Accent5 2 7 5" xfId="8508"/>
    <cellStyle name="40% - Accent5 2 8" xfId="1225"/>
    <cellStyle name="40% - Accent5 2 8 2" xfId="4645"/>
    <cellStyle name="40% - Accent5 2 8 3" xfId="6917"/>
    <cellStyle name="40% - Accent5 2 8 4" xfId="9189"/>
    <cellStyle name="40% - Accent5 2 9" xfId="3510"/>
    <cellStyle name="40% - Accent5 3" xfId="163"/>
    <cellStyle name="40% - Accent5 3 2" xfId="401"/>
    <cellStyle name="40% - Accent5 3 2 2" xfId="855"/>
    <cellStyle name="40% - Accent5 3 2 2 2" xfId="1990"/>
    <cellStyle name="40% - Accent5 3 2 2 2 2" xfId="5410"/>
    <cellStyle name="40% - Accent5 3 2 2 2 3" xfId="7682"/>
    <cellStyle name="40% - Accent5 3 2 2 2 4" xfId="9954"/>
    <cellStyle name="40% - Accent5 3 2 2 3" xfId="4275"/>
    <cellStyle name="40% - Accent5 3 2 2 4" xfId="6547"/>
    <cellStyle name="40% - Accent5 3 2 2 5" xfId="8819"/>
    <cellStyle name="40% - Accent5 3 2 3" xfId="1536"/>
    <cellStyle name="40% - Accent5 3 2 3 2" xfId="4956"/>
    <cellStyle name="40% - Accent5 3 2 3 3" xfId="7228"/>
    <cellStyle name="40% - Accent5 3 2 3 4" xfId="9500"/>
    <cellStyle name="40% - Accent5 3 2 4" xfId="3821"/>
    <cellStyle name="40% - Accent5 3 2 5" xfId="6093"/>
    <cellStyle name="40% - Accent5 3 2 6" xfId="8365"/>
    <cellStyle name="40% - Accent5 3 3" xfId="1082"/>
    <cellStyle name="40% - Accent5 3 3 2" xfId="2217"/>
    <cellStyle name="40% - Accent5 3 3 2 2" xfId="5637"/>
    <cellStyle name="40% - Accent5 3 3 2 3" xfId="7909"/>
    <cellStyle name="40% - Accent5 3 3 2 4" xfId="10181"/>
    <cellStyle name="40% - Accent5 3 3 3" xfId="4502"/>
    <cellStyle name="40% - Accent5 3 3 4" xfId="6774"/>
    <cellStyle name="40% - Accent5 3 3 5" xfId="9046"/>
    <cellStyle name="40% - Accent5 3 4" xfId="628"/>
    <cellStyle name="40% - Accent5 3 4 2" xfId="1763"/>
    <cellStyle name="40% - Accent5 3 4 2 2" xfId="5183"/>
    <cellStyle name="40% - Accent5 3 4 2 3" xfId="7455"/>
    <cellStyle name="40% - Accent5 3 4 2 4" xfId="9727"/>
    <cellStyle name="40% - Accent5 3 4 3" xfId="4048"/>
    <cellStyle name="40% - Accent5 3 4 4" xfId="6320"/>
    <cellStyle name="40% - Accent5 3 4 5" xfId="8592"/>
    <cellStyle name="40% - Accent5 3 5" xfId="1309"/>
    <cellStyle name="40% - Accent5 3 5 2" xfId="4729"/>
    <cellStyle name="40% - Accent5 3 5 3" xfId="7001"/>
    <cellStyle name="40% - Accent5 3 5 4" xfId="9273"/>
    <cellStyle name="40% - Accent5 3 6" xfId="3594"/>
    <cellStyle name="40% - Accent5 3 7" xfId="5866"/>
    <cellStyle name="40% - Accent5 3 8" xfId="8138"/>
    <cellStyle name="40% - Accent5 4" xfId="107"/>
    <cellStyle name="40% - Accent5 4 2" xfId="345"/>
    <cellStyle name="40% - Accent5 4 2 2" xfId="799"/>
    <cellStyle name="40% - Accent5 4 2 2 2" xfId="1934"/>
    <cellStyle name="40% - Accent5 4 2 2 2 2" xfId="5354"/>
    <cellStyle name="40% - Accent5 4 2 2 2 3" xfId="7626"/>
    <cellStyle name="40% - Accent5 4 2 2 2 4" xfId="9898"/>
    <cellStyle name="40% - Accent5 4 2 2 3" xfId="4219"/>
    <cellStyle name="40% - Accent5 4 2 2 4" xfId="6491"/>
    <cellStyle name="40% - Accent5 4 2 2 5" xfId="8763"/>
    <cellStyle name="40% - Accent5 4 2 3" xfId="1480"/>
    <cellStyle name="40% - Accent5 4 2 3 2" xfId="4900"/>
    <cellStyle name="40% - Accent5 4 2 3 3" xfId="7172"/>
    <cellStyle name="40% - Accent5 4 2 3 4" xfId="9444"/>
    <cellStyle name="40% - Accent5 4 2 4" xfId="3765"/>
    <cellStyle name="40% - Accent5 4 2 5" xfId="6037"/>
    <cellStyle name="40% - Accent5 4 2 6" xfId="8309"/>
    <cellStyle name="40% - Accent5 4 3" xfId="1026"/>
    <cellStyle name="40% - Accent5 4 3 2" xfId="2161"/>
    <cellStyle name="40% - Accent5 4 3 2 2" xfId="5581"/>
    <cellStyle name="40% - Accent5 4 3 2 3" xfId="7853"/>
    <cellStyle name="40% - Accent5 4 3 2 4" xfId="10125"/>
    <cellStyle name="40% - Accent5 4 3 3" xfId="4446"/>
    <cellStyle name="40% - Accent5 4 3 4" xfId="6718"/>
    <cellStyle name="40% - Accent5 4 3 5" xfId="8990"/>
    <cellStyle name="40% - Accent5 4 4" xfId="572"/>
    <cellStyle name="40% - Accent5 4 4 2" xfId="1707"/>
    <cellStyle name="40% - Accent5 4 4 2 2" xfId="5127"/>
    <cellStyle name="40% - Accent5 4 4 2 3" xfId="7399"/>
    <cellStyle name="40% - Accent5 4 4 2 4" xfId="9671"/>
    <cellStyle name="40% - Accent5 4 4 3" xfId="3992"/>
    <cellStyle name="40% - Accent5 4 4 4" xfId="6264"/>
    <cellStyle name="40% - Accent5 4 4 5" xfId="8536"/>
    <cellStyle name="40% - Accent5 4 5" xfId="1253"/>
    <cellStyle name="40% - Accent5 4 5 2" xfId="4673"/>
    <cellStyle name="40% - Accent5 4 5 3" xfId="6945"/>
    <cellStyle name="40% - Accent5 4 5 4" xfId="9217"/>
    <cellStyle name="40% - Accent5 4 6" xfId="3538"/>
    <cellStyle name="40% - Accent5 4 7" xfId="5810"/>
    <cellStyle name="40% - Accent5 4 8" xfId="8082"/>
    <cellStyle name="40% - Accent5 5" xfId="222"/>
    <cellStyle name="40% - Accent5 5 2" xfId="460"/>
    <cellStyle name="40% - Accent5 5 2 2" xfId="914"/>
    <cellStyle name="40% - Accent5 5 2 2 2" xfId="2049"/>
    <cellStyle name="40% - Accent5 5 2 2 2 2" xfId="5469"/>
    <cellStyle name="40% - Accent5 5 2 2 2 3" xfId="7741"/>
    <cellStyle name="40% - Accent5 5 2 2 2 4" xfId="10013"/>
    <cellStyle name="40% - Accent5 5 2 2 3" xfId="4334"/>
    <cellStyle name="40% - Accent5 5 2 2 4" xfId="6606"/>
    <cellStyle name="40% - Accent5 5 2 2 5" xfId="8878"/>
    <cellStyle name="40% - Accent5 5 2 3" xfId="1595"/>
    <cellStyle name="40% - Accent5 5 2 3 2" xfId="5015"/>
    <cellStyle name="40% - Accent5 5 2 3 3" xfId="7287"/>
    <cellStyle name="40% - Accent5 5 2 3 4" xfId="9559"/>
    <cellStyle name="40% - Accent5 5 2 4" xfId="3880"/>
    <cellStyle name="40% - Accent5 5 2 5" xfId="6152"/>
    <cellStyle name="40% - Accent5 5 2 6" xfId="8424"/>
    <cellStyle name="40% - Accent5 5 3" xfId="1141"/>
    <cellStyle name="40% - Accent5 5 3 2" xfId="2276"/>
    <cellStyle name="40% - Accent5 5 3 2 2" xfId="5696"/>
    <cellStyle name="40% - Accent5 5 3 2 3" xfId="7968"/>
    <cellStyle name="40% - Accent5 5 3 2 4" xfId="10240"/>
    <cellStyle name="40% - Accent5 5 3 3" xfId="4561"/>
    <cellStyle name="40% - Accent5 5 3 4" xfId="6833"/>
    <cellStyle name="40% - Accent5 5 3 5" xfId="9105"/>
    <cellStyle name="40% - Accent5 5 4" xfId="687"/>
    <cellStyle name="40% - Accent5 5 4 2" xfId="1822"/>
    <cellStyle name="40% - Accent5 5 4 2 2" xfId="5242"/>
    <cellStyle name="40% - Accent5 5 4 2 3" xfId="7514"/>
    <cellStyle name="40% - Accent5 5 4 2 4" xfId="9786"/>
    <cellStyle name="40% - Accent5 5 4 3" xfId="4107"/>
    <cellStyle name="40% - Accent5 5 4 4" xfId="6379"/>
    <cellStyle name="40% - Accent5 5 4 5" xfId="8651"/>
    <cellStyle name="40% - Accent5 5 5" xfId="1368"/>
    <cellStyle name="40% - Accent5 5 5 2" xfId="4788"/>
    <cellStyle name="40% - Accent5 5 5 3" xfId="7060"/>
    <cellStyle name="40% - Accent5 5 5 4" xfId="9332"/>
    <cellStyle name="40% - Accent5 5 6" xfId="3653"/>
    <cellStyle name="40% - Accent5 5 7" xfId="5925"/>
    <cellStyle name="40% - Accent5 5 8" xfId="8197"/>
    <cellStyle name="40% - Accent5 6" xfId="289"/>
    <cellStyle name="40% - Accent5 6 2" xfId="743"/>
    <cellStyle name="40% - Accent5 6 2 2" xfId="1878"/>
    <cellStyle name="40% - Accent5 6 2 2 2" xfId="5298"/>
    <cellStyle name="40% - Accent5 6 2 2 3" xfId="7570"/>
    <cellStyle name="40% - Accent5 6 2 2 4" xfId="9842"/>
    <cellStyle name="40% - Accent5 6 2 3" xfId="4163"/>
    <cellStyle name="40% - Accent5 6 2 4" xfId="6435"/>
    <cellStyle name="40% - Accent5 6 2 5" xfId="8707"/>
    <cellStyle name="40% - Accent5 6 3" xfId="1424"/>
    <cellStyle name="40% - Accent5 6 3 2" xfId="4844"/>
    <cellStyle name="40% - Accent5 6 3 3" xfId="7116"/>
    <cellStyle name="40% - Accent5 6 3 4" xfId="9388"/>
    <cellStyle name="40% - Accent5 6 4" xfId="3709"/>
    <cellStyle name="40% - Accent5 6 5" xfId="5981"/>
    <cellStyle name="40% - Accent5 6 6" xfId="8253"/>
    <cellStyle name="40% - Accent5 7" xfId="970"/>
    <cellStyle name="40% - Accent5 7 2" xfId="2105"/>
    <cellStyle name="40% - Accent5 7 2 2" xfId="5525"/>
    <cellStyle name="40% - Accent5 7 2 3" xfId="7797"/>
    <cellStyle name="40% - Accent5 7 2 4" xfId="10069"/>
    <cellStyle name="40% - Accent5 7 3" xfId="4390"/>
    <cellStyle name="40% - Accent5 7 4" xfId="6662"/>
    <cellStyle name="40% - Accent5 7 5" xfId="8934"/>
    <cellStyle name="40% - Accent5 8" xfId="516"/>
    <cellStyle name="40% - Accent5 8 2" xfId="1651"/>
    <cellStyle name="40% - Accent5 8 2 2" xfId="5071"/>
    <cellStyle name="40% - Accent5 8 2 3" xfId="7343"/>
    <cellStyle name="40% - Accent5 8 2 4" xfId="9615"/>
    <cellStyle name="40% - Accent5 8 3" xfId="3936"/>
    <cellStyle name="40% - Accent5 8 4" xfId="6208"/>
    <cellStyle name="40% - Accent5 8 5" xfId="8480"/>
    <cellStyle name="40% - Accent5 9" xfId="1197"/>
    <cellStyle name="40% - Accent5 9 2" xfId="4617"/>
    <cellStyle name="40% - Accent5 9 3" xfId="6889"/>
    <cellStyle name="40% - Accent5 9 4" xfId="9161"/>
    <cellStyle name="40% - Accent6" xfId="37" builtinId="51" customBuiltin="1"/>
    <cellStyle name="40% - Accent6 10" xfId="3484"/>
    <cellStyle name="40% - Accent6 11" xfId="5756"/>
    <cellStyle name="40% - Accent6 12" xfId="8028"/>
    <cellStyle name="40% - Accent6 2" xfId="81"/>
    <cellStyle name="40% - Accent6 2 10" xfId="5784"/>
    <cellStyle name="40% - Accent6 2 11" xfId="8056"/>
    <cellStyle name="40% - Accent6 2 2" xfId="193"/>
    <cellStyle name="40% - Accent6 2 2 2" xfId="431"/>
    <cellStyle name="40% - Accent6 2 2 2 2" xfId="885"/>
    <cellStyle name="40% - Accent6 2 2 2 2 2" xfId="2020"/>
    <cellStyle name="40% - Accent6 2 2 2 2 2 2" xfId="5440"/>
    <cellStyle name="40% - Accent6 2 2 2 2 2 3" xfId="7712"/>
    <cellStyle name="40% - Accent6 2 2 2 2 2 4" xfId="9984"/>
    <cellStyle name="40% - Accent6 2 2 2 2 3" xfId="4305"/>
    <cellStyle name="40% - Accent6 2 2 2 2 4" xfId="6577"/>
    <cellStyle name="40% - Accent6 2 2 2 2 5" xfId="8849"/>
    <cellStyle name="40% - Accent6 2 2 2 3" xfId="1566"/>
    <cellStyle name="40% - Accent6 2 2 2 3 2" xfId="4986"/>
    <cellStyle name="40% - Accent6 2 2 2 3 3" xfId="7258"/>
    <cellStyle name="40% - Accent6 2 2 2 3 4" xfId="9530"/>
    <cellStyle name="40% - Accent6 2 2 2 4" xfId="3851"/>
    <cellStyle name="40% - Accent6 2 2 2 5" xfId="6123"/>
    <cellStyle name="40% - Accent6 2 2 2 6" xfId="8395"/>
    <cellStyle name="40% - Accent6 2 2 3" xfId="1112"/>
    <cellStyle name="40% - Accent6 2 2 3 2" xfId="2247"/>
    <cellStyle name="40% - Accent6 2 2 3 2 2" xfId="5667"/>
    <cellStyle name="40% - Accent6 2 2 3 2 3" xfId="7939"/>
    <cellStyle name="40% - Accent6 2 2 3 2 4" xfId="10211"/>
    <cellStyle name="40% - Accent6 2 2 3 3" xfId="4532"/>
    <cellStyle name="40% - Accent6 2 2 3 4" xfId="6804"/>
    <cellStyle name="40% - Accent6 2 2 3 5" xfId="9076"/>
    <cellStyle name="40% - Accent6 2 2 4" xfId="658"/>
    <cellStyle name="40% - Accent6 2 2 4 2" xfId="1793"/>
    <cellStyle name="40% - Accent6 2 2 4 2 2" xfId="5213"/>
    <cellStyle name="40% - Accent6 2 2 4 2 3" xfId="7485"/>
    <cellStyle name="40% - Accent6 2 2 4 2 4" xfId="9757"/>
    <cellStyle name="40% - Accent6 2 2 4 3" xfId="4078"/>
    <cellStyle name="40% - Accent6 2 2 4 4" xfId="6350"/>
    <cellStyle name="40% - Accent6 2 2 4 5" xfId="8622"/>
    <cellStyle name="40% - Accent6 2 2 5" xfId="1339"/>
    <cellStyle name="40% - Accent6 2 2 5 2" xfId="4759"/>
    <cellStyle name="40% - Accent6 2 2 5 3" xfId="7031"/>
    <cellStyle name="40% - Accent6 2 2 5 4" xfId="9303"/>
    <cellStyle name="40% - Accent6 2 2 6" xfId="3624"/>
    <cellStyle name="40% - Accent6 2 2 7" xfId="5896"/>
    <cellStyle name="40% - Accent6 2 2 8" xfId="8168"/>
    <cellStyle name="40% - Accent6 2 3" xfId="137"/>
    <cellStyle name="40% - Accent6 2 3 2" xfId="375"/>
    <cellStyle name="40% - Accent6 2 3 2 2" xfId="829"/>
    <cellStyle name="40% - Accent6 2 3 2 2 2" xfId="1964"/>
    <cellStyle name="40% - Accent6 2 3 2 2 2 2" xfId="5384"/>
    <cellStyle name="40% - Accent6 2 3 2 2 2 3" xfId="7656"/>
    <cellStyle name="40% - Accent6 2 3 2 2 2 4" xfId="9928"/>
    <cellStyle name="40% - Accent6 2 3 2 2 3" xfId="4249"/>
    <cellStyle name="40% - Accent6 2 3 2 2 4" xfId="6521"/>
    <cellStyle name="40% - Accent6 2 3 2 2 5" xfId="8793"/>
    <cellStyle name="40% - Accent6 2 3 2 3" xfId="1510"/>
    <cellStyle name="40% - Accent6 2 3 2 3 2" xfId="4930"/>
    <cellStyle name="40% - Accent6 2 3 2 3 3" xfId="7202"/>
    <cellStyle name="40% - Accent6 2 3 2 3 4" xfId="9474"/>
    <cellStyle name="40% - Accent6 2 3 2 4" xfId="3795"/>
    <cellStyle name="40% - Accent6 2 3 2 5" xfId="6067"/>
    <cellStyle name="40% - Accent6 2 3 2 6" xfId="8339"/>
    <cellStyle name="40% - Accent6 2 3 3" xfId="1056"/>
    <cellStyle name="40% - Accent6 2 3 3 2" xfId="2191"/>
    <cellStyle name="40% - Accent6 2 3 3 2 2" xfId="5611"/>
    <cellStyle name="40% - Accent6 2 3 3 2 3" xfId="7883"/>
    <cellStyle name="40% - Accent6 2 3 3 2 4" xfId="10155"/>
    <cellStyle name="40% - Accent6 2 3 3 3" xfId="4476"/>
    <cellStyle name="40% - Accent6 2 3 3 4" xfId="6748"/>
    <cellStyle name="40% - Accent6 2 3 3 5" xfId="9020"/>
    <cellStyle name="40% - Accent6 2 3 4" xfId="602"/>
    <cellStyle name="40% - Accent6 2 3 4 2" xfId="1737"/>
    <cellStyle name="40% - Accent6 2 3 4 2 2" xfId="5157"/>
    <cellStyle name="40% - Accent6 2 3 4 2 3" xfId="7429"/>
    <cellStyle name="40% - Accent6 2 3 4 2 4" xfId="9701"/>
    <cellStyle name="40% - Accent6 2 3 4 3" xfId="4022"/>
    <cellStyle name="40% - Accent6 2 3 4 4" xfId="6294"/>
    <cellStyle name="40% - Accent6 2 3 4 5" xfId="8566"/>
    <cellStyle name="40% - Accent6 2 3 5" xfId="1283"/>
    <cellStyle name="40% - Accent6 2 3 5 2" xfId="4703"/>
    <cellStyle name="40% - Accent6 2 3 5 3" xfId="6975"/>
    <cellStyle name="40% - Accent6 2 3 5 4" xfId="9247"/>
    <cellStyle name="40% - Accent6 2 3 6" xfId="3568"/>
    <cellStyle name="40% - Accent6 2 3 7" xfId="5840"/>
    <cellStyle name="40% - Accent6 2 3 8" xfId="8112"/>
    <cellStyle name="40% - Accent6 2 4" xfId="263"/>
    <cellStyle name="40% - Accent6 2 4 2" xfId="490"/>
    <cellStyle name="40% - Accent6 2 4 2 2" xfId="944"/>
    <cellStyle name="40% - Accent6 2 4 2 2 2" xfId="2079"/>
    <cellStyle name="40% - Accent6 2 4 2 2 2 2" xfId="5499"/>
    <cellStyle name="40% - Accent6 2 4 2 2 2 3" xfId="7771"/>
    <cellStyle name="40% - Accent6 2 4 2 2 2 4" xfId="10043"/>
    <cellStyle name="40% - Accent6 2 4 2 2 3" xfId="4364"/>
    <cellStyle name="40% - Accent6 2 4 2 2 4" xfId="6636"/>
    <cellStyle name="40% - Accent6 2 4 2 2 5" xfId="8908"/>
    <cellStyle name="40% - Accent6 2 4 2 3" xfId="1625"/>
    <cellStyle name="40% - Accent6 2 4 2 3 2" xfId="5045"/>
    <cellStyle name="40% - Accent6 2 4 2 3 3" xfId="7317"/>
    <cellStyle name="40% - Accent6 2 4 2 3 4" xfId="9589"/>
    <cellStyle name="40% - Accent6 2 4 2 4" xfId="3910"/>
    <cellStyle name="40% - Accent6 2 4 2 5" xfId="6182"/>
    <cellStyle name="40% - Accent6 2 4 2 6" xfId="8454"/>
    <cellStyle name="40% - Accent6 2 4 3" xfId="1171"/>
    <cellStyle name="40% - Accent6 2 4 3 2" xfId="2306"/>
    <cellStyle name="40% - Accent6 2 4 3 2 2" xfId="5726"/>
    <cellStyle name="40% - Accent6 2 4 3 2 3" xfId="7998"/>
    <cellStyle name="40% - Accent6 2 4 3 2 4" xfId="10270"/>
    <cellStyle name="40% - Accent6 2 4 3 3" xfId="4591"/>
    <cellStyle name="40% - Accent6 2 4 3 4" xfId="6863"/>
    <cellStyle name="40% - Accent6 2 4 3 5" xfId="9135"/>
    <cellStyle name="40% - Accent6 2 4 4" xfId="717"/>
    <cellStyle name="40% - Accent6 2 4 4 2" xfId="1852"/>
    <cellStyle name="40% - Accent6 2 4 4 2 2" xfId="5272"/>
    <cellStyle name="40% - Accent6 2 4 4 2 3" xfId="7544"/>
    <cellStyle name="40% - Accent6 2 4 4 2 4" xfId="9816"/>
    <cellStyle name="40% - Accent6 2 4 4 3" xfId="4137"/>
    <cellStyle name="40% - Accent6 2 4 4 4" xfId="6409"/>
    <cellStyle name="40% - Accent6 2 4 4 5" xfId="8681"/>
    <cellStyle name="40% - Accent6 2 4 5" xfId="1398"/>
    <cellStyle name="40% - Accent6 2 4 5 2" xfId="4818"/>
    <cellStyle name="40% - Accent6 2 4 5 3" xfId="7090"/>
    <cellStyle name="40% - Accent6 2 4 5 4" xfId="9362"/>
    <cellStyle name="40% - Accent6 2 4 6" xfId="3683"/>
    <cellStyle name="40% - Accent6 2 4 7" xfId="5955"/>
    <cellStyle name="40% - Accent6 2 4 8" xfId="8227"/>
    <cellStyle name="40% - Accent6 2 5" xfId="319"/>
    <cellStyle name="40% - Accent6 2 5 2" xfId="773"/>
    <cellStyle name="40% - Accent6 2 5 2 2" xfId="1908"/>
    <cellStyle name="40% - Accent6 2 5 2 2 2" xfId="5328"/>
    <cellStyle name="40% - Accent6 2 5 2 2 3" xfId="7600"/>
    <cellStyle name="40% - Accent6 2 5 2 2 4" xfId="9872"/>
    <cellStyle name="40% - Accent6 2 5 2 3" xfId="4193"/>
    <cellStyle name="40% - Accent6 2 5 2 4" xfId="6465"/>
    <cellStyle name="40% - Accent6 2 5 2 5" xfId="8737"/>
    <cellStyle name="40% - Accent6 2 5 3" xfId="1454"/>
    <cellStyle name="40% - Accent6 2 5 3 2" xfId="4874"/>
    <cellStyle name="40% - Accent6 2 5 3 3" xfId="7146"/>
    <cellStyle name="40% - Accent6 2 5 3 4" xfId="9418"/>
    <cellStyle name="40% - Accent6 2 5 4" xfId="3739"/>
    <cellStyle name="40% - Accent6 2 5 5" xfId="6011"/>
    <cellStyle name="40% - Accent6 2 5 6" xfId="8283"/>
    <cellStyle name="40% - Accent6 2 6" xfId="1000"/>
    <cellStyle name="40% - Accent6 2 6 2" xfId="2135"/>
    <cellStyle name="40% - Accent6 2 6 2 2" xfId="5555"/>
    <cellStyle name="40% - Accent6 2 6 2 3" xfId="7827"/>
    <cellStyle name="40% - Accent6 2 6 2 4" xfId="10099"/>
    <cellStyle name="40% - Accent6 2 6 3" xfId="4420"/>
    <cellStyle name="40% - Accent6 2 6 4" xfId="6692"/>
    <cellStyle name="40% - Accent6 2 6 5" xfId="8964"/>
    <cellStyle name="40% - Accent6 2 7" xfId="546"/>
    <cellStyle name="40% - Accent6 2 7 2" xfId="1681"/>
    <cellStyle name="40% - Accent6 2 7 2 2" xfId="5101"/>
    <cellStyle name="40% - Accent6 2 7 2 3" xfId="7373"/>
    <cellStyle name="40% - Accent6 2 7 2 4" xfId="9645"/>
    <cellStyle name="40% - Accent6 2 7 3" xfId="3966"/>
    <cellStyle name="40% - Accent6 2 7 4" xfId="6238"/>
    <cellStyle name="40% - Accent6 2 7 5" xfId="8510"/>
    <cellStyle name="40% - Accent6 2 8" xfId="1227"/>
    <cellStyle name="40% - Accent6 2 8 2" xfId="4647"/>
    <cellStyle name="40% - Accent6 2 8 3" xfId="6919"/>
    <cellStyle name="40% - Accent6 2 8 4" xfId="9191"/>
    <cellStyle name="40% - Accent6 2 9" xfId="3512"/>
    <cellStyle name="40% - Accent6 3" xfId="165"/>
    <cellStyle name="40% - Accent6 3 2" xfId="403"/>
    <cellStyle name="40% - Accent6 3 2 2" xfId="857"/>
    <cellStyle name="40% - Accent6 3 2 2 2" xfId="1992"/>
    <cellStyle name="40% - Accent6 3 2 2 2 2" xfId="5412"/>
    <cellStyle name="40% - Accent6 3 2 2 2 3" xfId="7684"/>
    <cellStyle name="40% - Accent6 3 2 2 2 4" xfId="9956"/>
    <cellStyle name="40% - Accent6 3 2 2 3" xfId="4277"/>
    <cellStyle name="40% - Accent6 3 2 2 4" xfId="6549"/>
    <cellStyle name="40% - Accent6 3 2 2 5" xfId="8821"/>
    <cellStyle name="40% - Accent6 3 2 3" xfId="1538"/>
    <cellStyle name="40% - Accent6 3 2 3 2" xfId="4958"/>
    <cellStyle name="40% - Accent6 3 2 3 3" xfId="7230"/>
    <cellStyle name="40% - Accent6 3 2 3 4" xfId="9502"/>
    <cellStyle name="40% - Accent6 3 2 4" xfId="3823"/>
    <cellStyle name="40% - Accent6 3 2 5" xfId="6095"/>
    <cellStyle name="40% - Accent6 3 2 6" xfId="8367"/>
    <cellStyle name="40% - Accent6 3 3" xfId="1084"/>
    <cellStyle name="40% - Accent6 3 3 2" xfId="2219"/>
    <cellStyle name="40% - Accent6 3 3 2 2" xfId="5639"/>
    <cellStyle name="40% - Accent6 3 3 2 3" xfId="7911"/>
    <cellStyle name="40% - Accent6 3 3 2 4" xfId="10183"/>
    <cellStyle name="40% - Accent6 3 3 3" xfId="4504"/>
    <cellStyle name="40% - Accent6 3 3 4" xfId="6776"/>
    <cellStyle name="40% - Accent6 3 3 5" xfId="9048"/>
    <cellStyle name="40% - Accent6 3 4" xfId="630"/>
    <cellStyle name="40% - Accent6 3 4 2" xfId="1765"/>
    <cellStyle name="40% - Accent6 3 4 2 2" xfId="5185"/>
    <cellStyle name="40% - Accent6 3 4 2 3" xfId="7457"/>
    <cellStyle name="40% - Accent6 3 4 2 4" xfId="9729"/>
    <cellStyle name="40% - Accent6 3 4 3" xfId="4050"/>
    <cellStyle name="40% - Accent6 3 4 4" xfId="6322"/>
    <cellStyle name="40% - Accent6 3 4 5" xfId="8594"/>
    <cellStyle name="40% - Accent6 3 5" xfId="1311"/>
    <cellStyle name="40% - Accent6 3 5 2" xfId="4731"/>
    <cellStyle name="40% - Accent6 3 5 3" xfId="7003"/>
    <cellStyle name="40% - Accent6 3 5 4" xfId="9275"/>
    <cellStyle name="40% - Accent6 3 6" xfId="3596"/>
    <cellStyle name="40% - Accent6 3 7" xfId="5868"/>
    <cellStyle name="40% - Accent6 3 8" xfId="8140"/>
    <cellStyle name="40% - Accent6 4" xfId="109"/>
    <cellStyle name="40% - Accent6 4 2" xfId="347"/>
    <cellStyle name="40% - Accent6 4 2 2" xfId="801"/>
    <cellStyle name="40% - Accent6 4 2 2 2" xfId="1936"/>
    <cellStyle name="40% - Accent6 4 2 2 2 2" xfId="5356"/>
    <cellStyle name="40% - Accent6 4 2 2 2 3" xfId="7628"/>
    <cellStyle name="40% - Accent6 4 2 2 2 4" xfId="9900"/>
    <cellStyle name="40% - Accent6 4 2 2 3" xfId="4221"/>
    <cellStyle name="40% - Accent6 4 2 2 4" xfId="6493"/>
    <cellStyle name="40% - Accent6 4 2 2 5" xfId="8765"/>
    <cellStyle name="40% - Accent6 4 2 3" xfId="1482"/>
    <cellStyle name="40% - Accent6 4 2 3 2" xfId="4902"/>
    <cellStyle name="40% - Accent6 4 2 3 3" xfId="7174"/>
    <cellStyle name="40% - Accent6 4 2 3 4" xfId="9446"/>
    <cellStyle name="40% - Accent6 4 2 4" xfId="3767"/>
    <cellStyle name="40% - Accent6 4 2 5" xfId="6039"/>
    <cellStyle name="40% - Accent6 4 2 6" xfId="8311"/>
    <cellStyle name="40% - Accent6 4 3" xfId="1028"/>
    <cellStyle name="40% - Accent6 4 3 2" xfId="2163"/>
    <cellStyle name="40% - Accent6 4 3 2 2" xfId="5583"/>
    <cellStyle name="40% - Accent6 4 3 2 3" xfId="7855"/>
    <cellStyle name="40% - Accent6 4 3 2 4" xfId="10127"/>
    <cellStyle name="40% - Accent6 4 3 3" xfId="4448"/>
    <cellStyle name="40% - Accent6 4 3 4" xfId="6720"/>
    <cellStyle name="40% - Accent6 4 3 5" xfId="8992"/>
    <cellStyle name="40% - Accent6 4 4" xfId="574"/>
    <cellStyle name="40% - Accent6 4 4 2" xfId="1709"/>
    <cellStyle name="40% - Accent6 4 4 2 2" xfId="5129"/>
    <cellStyle name="40% - Accent6 4 4 2 3" xfId="7401"/>
    <cellStyle name="40% - Accent6 4 4 2 4" xfId="9673"/>
    <cellStyle name="40% - Accent6 4 4 3" xfId="3994"/>
    <cellStyle name="40% - Accent6 4 4 4" xfId="6266"/>
    <cellStyle name="40% - Accent6 4 4 5" xfId="8538"/>
    <cellStyle name="40% - Accent6 4 5" xfId="1255"/>
    <cellStyle name="40% - Accent6 4 5 2" xfId="4675"/>
    <cellStyle name="40% - Accent6 4 5 3" xfId="6947"/>
    <cellStyle name="40% - Accent6 4 5 4" xfId="9219"/>
    <cellStyle name="40% - Accent6 4 6" xfId="3540"/>
    <cellStyle name="40% - Accent6 4 7" xfId="5812"/>
    <cellStyle name="40% - Accent6 4 8" xfId="8084"/>
    <cellStyle name="40% - Accent6 5" xfId="224"/>
    <cellStyle name="40% - Accent6 5 2" xfId="462"/>
    <cellStyle name="40% - Accent6 5 2 2" xfId="916"/>
    <cellStyle name="40% - Accent6 5 2 2 2" xfId="2051"/>
    <cellStyle name="40% - Accent6 5 2 2 2 2" xfId="5471"/>
    <cellStyle name="40% - Accent6 5 2 2 2 3" xfId="7743"/>
    <cellStyle name="40% - Accent6 5 2 2 2 4" xfId="10015"/>
    <cellStyle name="40% - Accent6 5 2 2 3" xfId="4336"/>
    <cellStyle name="40% - Accent6 5 2 2 4" xfId="6608"/>
    <cellStyle name="40% - Accent6 5 2 2 5" xfId="8880"/>
    <cellStyle name="40% - Accent6 5 2 3" xfId="1597"/>
    <cellStyle name="40% - Accent6 5 2 3 2" xfId="5017"/>
    <cellStyle name="40% - Accent6 5 2 3 3" xfId="7289"/>
    <cellStyle name="40% - Accent6 5 2 3 4" xfId="9561"/>
    <cellStyle name="40% - Accent6 5 2 4" xfId="3882"/>
    <cellStyle name="40% - Accent6 5 2 5" xfId="6154"/>
    <cellStyle name="40% - Accent6 5 2 6" xfId="8426"/>
    <cellStyle name="40% - Accent6 5 3" xfId="1143"/>
    <cellStyle name="40% - Accent6 5 3 2" xfId="2278"/>
    <cellStyle name="40% - Accent6 5 3 2 2" xfId="5698"/>
    <cellStyle name="40% - Accent6 5 3 2 3" xfId="7970"/>
    <cellStyle name="40% - Accent6 5 3 2 4" xfId="10242"/>
    <cellStyle name="40% - Accent6 5 3 3" xfId="4563"/>
    <cellStyle name="40% - Accent6 5 3 4" xfId="6835"/>
    <cellStyle name="40% - Accent6 5 3 5" xfId="9107"/>
    <cellStyle name="40% - Accent6 5 4" xfId="689"/>
    <cellStyle name="40% - Accent6 5 4 2" xfId="1824"/>
    <cellStyle name="40% - Accent6 5 4 2 2" xfId="5244"/>
    <cellStyle name="40% - Accent6 5 4 2 3" xfId="7516"/>
    <cellStyle name="40% - Accent6 5 4 2 4" xfId="9788"/>
    <cellStyle name="40% - Accent6 5 4 3" xfId="4109"/>
    <cellStyle name="40% - Accent6 5 4 4" xfId="6381"/>
    <cellStyle name="40% - Accent6 5 4 5" xfId="8653"/>
    <cellStyle name="40% - Accent6 5 5" xfId="1370"/>
    <cellStyle name="40% - Accent6 5 5 2" xfId="4790"/>
    <cellStyle name="40% - Accent6 5 5 3" xfId="7062"/>
    <cellStyle name="40% - Accent6 5 5 4" xfId="9334"/>
    <cellStyle name="40% - Accent6 5 6" xfId="3655"/>
    <cellStyle name="40% - Accent6 5 7" xfId="5927"/>
    <cellStyle name="40% - Accent6 5 8" xfId="8199"/>
    <cellStyle name="40% - Accent6 6" xfId="291"/>
    <cellStyle name="40% - Accent6 6 2" xfId="745"/>
    <cellStyle name="40% - Accent6 6 2 2" xfId="1880"/>
    <cellStyle name="40% - Accent6 6 2 2 2" xfId="5300"/>
    <cellStyle name="40% - Accent6 6 2 2 3" xfId="7572"/>
    <cellStyle name="40% - Accent6 6 2 2 4" xfId="9844"/>
    <cellStyle name="40% - Accent6 6 2 3" xfId="4165"/>
    <cellStyle name="40% - Accent6 6 2 4" xfId="6437"/>
    <cellStyle name="40% - Accent6 6 2 5" xfId="8709"/>
    <cellStyle name="40% - Accent6 6 3" xfId="1426"/>
    <cellStyle name="40% - Accent6 6 3 2" xfId="4846"/>
    <cellStyle name="40% - Accent6 6 3 3" xfId="7118"/>
    <cellStyle name="40% - Accent6 6 3 4" xfId="9390"/>
    <cellStyle name="40% - Accent6 6 4" xfId="3711"/>
    <cellStyle name="40% - Accent6 6 5" xfId="5983"/>
    <cellStyle name="40% - Accent6 6 6" xfId="8255"/>
    <cellStyle name="40% - Accent6 7" xfId="972"/>
    <cellStyle name="40% - Accent6 7 2" xfId="2107"/>
    <cellStyle name="40% - Accent6 7 2 2" xfId="5527"/>
    <cellStyle name="40% - Accent6 7 2 3" xfId="7799"/>
    <cellStyle name="40% - Accent6 7 2 4" xfId="10071"/>
    <cellStyle name="40% - Accent6 7 3" xfId="4392"/>
    <cellStyle name="40% - Accent6 7 4" xfId="6664"/>
    <cellStyle name="40% - Accent6 7 5" xfId="8936"/>
    <cellStyle name="40% - Accent6 8" xfId="518"/>
    <cellStyle name="40% - Accent6 8 2" xfId="1653"/>
    <cellStyle name="40% - Accent6 8 2 2" xfId="5073"/>
    <cellStyle name="40% - Accent6 8 2 3" xfId="7345"/>
    <cellStyle name="40% - Accent6 8 2 4" xfId="9617"/>
    <cellStyle name="40% - Accent6 8 3" xfId="3938"/>
    <cellStyle name="40% - Accent6 8 4" xfId="6210"/>
    <cellStyle name="40% - Accent6 8 5" xfId="8482"/>
    <cellStyle name="40% - Accent6 9" xfId="1199"/>
    <cellStyle name="40% - Accent6 9 2" xfId="4619"/>
    <cellStyle name="40% - Accent6 9 3" xfId="6891"/>
    <cellStyle name="40% - Accent6 9 4" xfId="9163"/>
    <cellStyle name="60% - Accent1" xfId="13147" builtinId="32" customBuiltin="1"/>
    <cellStyle name="60% - Accent1 2" xfId="230"/>
    <cellStyle name="60% - Accent1 3" xfId="45"/>
    <cellStyle name="60% - Accent2" xfId="13148" builtinId="36" customBuiltin="1"/>
    <cellStyle name="60% - Accent2 2" xfId="231"/>
    <cellStyle name="60% - Accent2 3" xfId="46"/>
    <cellStyle name="60% - Accent3" xfId="13149" builtinId="40" customBuiltin="1"/>
    <cellStyle name="60% - Accent3 2" xfId="232"/>
    <cellStyle name="60% - Accent3 3" xfId="47"/>
    <cellStyle name="60% - Accent4" xfId="13150" builtinId="44" customBuiltin="1"/>
    <cellStyle name="60% - Accent4 2" xfId="233"/>
    <cellStyle name="60% - Accent4 3" xfId="48"/>
    <cellStyle name="60% - Accent5" xfId="13151" builtinId="48" customBuiltin="1"/>
    <cellStyle name="60% - Accent5 2" xfId="234"/>
    <cellStyle name="60% - Accent5 3" xfId="49"/>
    <cellStyle name="60% - Accent6" xfId="13152" builtinId="52" customBuiltin="1"/>
    <cellStyle name="60% - Accent6 2" xfId="235"/>
    <cellStyle name="60% - Accent6 3" xfId="50"/>
    <cellStyle name="Accent1" xfId="20" builtinId="29" customBuiltin="1"/>
    <cellStyle name="Accent2" xfId="23" builtinId="33" customBuiltin="1"/>
    <cellStyle name="Accent3" xfId="26" builtinId="37" customBuiltin="1"/>
    <cellStyle name="Accent4" xfId="29" builtinId="41" customBuiltin="1"/>
    <cellStyle name="Accent5" xfId="32" builtinId="45" customBuiltin="1"/>
    <cellStyle name="Accent6" xfId="35" builtinId="49" customBuiltin="1"/>
    <cellStyle name="Bad" xfId="1" builtinId="27" customBuiltin="1"/>
    <cellStyle name="Calculation" xfId="14" builtinId="22" customBuiltin="1"/>
    <cellStyle name="Calculation 2" xfId="13175"/>
    <cellStyle name="Check Cell" xfId="16" builtinId="23" customBuiltin="1"/>
    <cellStyle name="Comma" xfId="2" builtinId="3"/>
    <cellStyle name="Comma 10" xfId="68"/>
    <cellStyle name="Comma 10 2" xfId="2902"/>
    <cellStyle name="Comma 10 2 2" xfId="10862"/>
    <cellStyle name="Comma 10 2 3" xfId="13191"/>
    <cellStyle name="Comma 10 3" xfId="2337"/>
    <cellStyle name="Comma 10 4" xfId="10298"/>
    <cellStyle name="Comma 10 5" xfId="13190"/>
    <cellStyle name="Comma 11" xfId="226"/>
    <cellStyle name="Comma 11 2" xfId="2941"/>
    <cellStyle name="Comma 11 2 2" xfId="10899"/>
    <cellStyle name="Comma 11 2 3" xfId="13193"/>
    <cellStyle name="Comma 11 3" xfId="2373"/>
    <cellStyle name="Comma 11 3 2" xfId="13186"/>
    <cellStyle name="Comma 11 4" xfId="10334"/>
    <cellStyle name="Comma 11 5" xfId="13192"/>
    <cellStyle name="Comma 12" xfId="211"/>
    <cellStyle name="Comma 12 10" xfId="13194"/>
    <cellStyle name="Comma 12 2" xfId="449"/>
    <cellStyle name="Comma 12 2 2" xfId="903"/>
    <cellStyle name="Comma 12 2 2 2" xfId="2038"/>
    <cellStyle name="Comma 12 2 2 2 2" xfId="5458"/>
    <cellStyle name="Comma 12 2 2 2 2 2" xfId="11926"/>
    <cellStyle name="Comma 12 2 2 2 3" xfId="7730"/>
    <cellStyle name="Comma 12 2 2 2 3 2" xfId="12497"/>
    <cellStyle name="Comma 12 2 2 2 4" xfId="10002"/>
    <cellStyle name="Comma 12 2 2 2 4 2" xfId="13068"/>
    <cellStyle name="Comma 12 2 2 2 5" xfId="3398"/>
    <cellStyle name="Comma 12 2 2 2 5 2" xfId="11355"/>
    <cellStyle name="Comma 12 2 2 3" xfId="4323"/>
    <cellStyle name="Comma 12 2 2 3 2" xfId="11641"/>
    <cellStyle name="Comma 12 2 2 4" xfId="6595"/>
    <cellStyle name="Comma 12 2 2 4 2" xfId="12212"/>
    <cellStyle name="Comma 12 2 2 5" xfId="8867"/>
    <cellStyle name="Comma 12 2 2 5 2" xfId="12783"/>
    <cellStyle name="Comma 12 2 2 6" xfId="3113"/>
    <cellStyle name="Comma 12 2 2 6 2" xfId="11070"/>
    <cellStyle name="Comma 12 2 3" xfId="1584"/>
    <cellStyle name="Comma 12 2 3 2" xfId="5004"/>
    <cellStyle name="Comma 12 2 3 2 2" xfId="11812"/>
    <cellStyle name="Comma 12 2 3 3" xfId="7276"/>
    <cellStyle name="Comma 12 2 3 3 2" xfId="12383"/>
    <cellStyle name="Comma 12 2 3 4" xfId="9548"/>
    <cellStyle name="Comma 12 2 3 4 2" xfId="12954"/>
    <cellStyle name="Comma 12 2 3 5" xfId="3284"/>
    <cellStyle name="Comma 12 2 3 5 2" xfId="11241"/>
    <cellStyle name="Comma 12 2 4" xfId="3869"/>
    <cellStyle name="Comma 12 2 4 2" xfId="11527"/>
    <cellStyle name="Comma 12 2 5" xfId="6141"/>
    <cellStyle name="Comma 12 2 5 2" xfId="12098"/>
    <cellStyle name="Comma 12 2 6" xfId="8413"/>
    <cellStyle name="Comma 12 2 6 2" xfId="12669"/>
    <cellStyle name="Comma 12 2 7" xfId="2999"/>
    <cellStyle name="Comma 12 2 7 2" xfId="10956"/>
    <cellStyle name="Comma 12 2 8" xfId="13195"/>
    <cellStyle name="Comma 12 3" xfId="1130"/>
    <cellStyle name="Comma 12 3 2" xfId="2265"/>
    <cellStyle name="Comma 12 3 2 2" xfId="5685"/>
    <cellStyle name="Comma 12 3 2 2 2" xfId="11983"/>
    <cellStyle name="Comma 12 3 2 3" xfId="7957"/>
    <cellStyle name="Comma 12 3 2 3 2" xfId="12554"/>
    <cellStyle name="Comma 12 3 2 4" xfId="10229"/>
    <cellStyle name="Comma 12 3 2 4 2" xfId="13125"/>
    <cellStyle name="Comma 12 3 2 5" xfId="3455"/>
    <cellStyle name="Comma 12 3 2 5 2" xfId="11412"/>
    <cellStyle name="Comma 12 3 3" xfId="4550"/>
    <cellStyle name="Comma 12 3 3 2" xfId="11698"/>
    <cellStyle name="Comma 12 3 4" xfId="6822"/>
    <cellStyle name="Comma 12 3 4 2" xfId="12269"/>
    <cellStyle name="Comma 12 3 5" xfId="9094"/>
    <cellStyle name="Comma 12 3 5 2" xfId="12840"/>
    <cellStyle name="Comma 12 3 6" xfId="3170"/>
    <cellStyle name="Comma 12 3 6 2" xfId="11127"/>
    <cellStyle name="Comma 12 4" xfId="676"/>
    <cellStyle name="Comma 12 4 2" xfId="1811"/>
    <cellStyle name="Comma 12 4 2 2" xfId="5231"/>
    <cellStyle name="Comma 12 4 2 2 2" xfId="11869"/>
    <cellStyle name="Comma 12 4 2 3" xfId="7503"/>
    <cellStyle name="Comma 12 4 2 3 2" xfId="12440"/>
    <cellStyle name="Comma 12 4 2 4" xfId="9775"/>
    <cellStyle name="Comma 12 4 2 4 2" xfId="13011"/>
    <cellStyle name="Comma 12 4 2 5" xfId="3341"/>
    <cellStyle name="Comma 12 4 2 5 2" xfId="11298"/>
    <cellStyle name="Comma 12 4 3" xfId="4096"/>
    <cellStyle name="Comma 12 4 3 2" xfId="11584"/>
    <cellStyle name="Comma 12 4 4" xfId="6368"/>
    <cellStyle name="Comma 12 4 4 2" xfId="12155"/>
    <cellStyle name="Comma 12 4 5" xfId="8640"/>
    <cellStyle name="Comma 12 4 5 2" xfId="12726"/>
    <cellStyle name="Comma 12 4 6" xfId="3056"/>
    <cellStyle name="Comma 12 4 6 2" xfId="11013"/>
    <cellStyle name="Comma 12 5" xfId="1357"/>
    <cellStyle name="Comma 12 5 2" xfId="4777"/>
    <cellStyle name="Comma 12 5 2 2" xfId="11755"/>
    <cellStyle name="Comma 12 5 3" xfId="7049"/>
    <cellStyle name="Comma 12 5 3 2" xfId="12326"/>
    <cellStyle name="Comma 12 5 4" xfId="9321"/>
    <cellStyle name="Comma 12 5 4 2" xfId="12897"/>
    <cellStyle name="Comma 12 5 5" xfId="3227"/>
    <cellStyle name="Comma 12 5 5 2" xfId="11184"/>
    <cellStyle name="Comma 12 6" xfId="3642"/>
    <cellStyle name="Comma 12 6 2" xfId="11470"/>
    <cellStyle name="Comma 12 7" xfId="5914"/>
    <cellStyle name="Comma 12 7 2" xfId="12041"/>
    <cellStyle name="Comma 12 8" xfId="8186"/>
    <cellStyle name="Comma 12 8 2" xfId="12612"/>
    <cellStyle name="Comma 12 9" xfId="2939"/>
    <cellStyle name="Comma 12 9 2" xfId="10898"/>
    <cellStyle name="Comma 13" xfId="39"/>
    <cellStyle name="Comma 13 2" xfId="5744"/>
    <cellStyle name="Comma 13 2 2" xfId="11998"/>
    <cellStyle name="Comma 13 3" xfId="8016"/>
    <cellStyle name="Comma 13 3 2" xfId="12569"/>
    <cellStyle name="Comma 13 4" xfId="10288"/>
    <cellStyle name="Comma 13 4 2" xfId="13140"/>
    <cellStyle name="Comma 13 5" xfId="3471"/>
    <cellStyle name="Comma 13 5 2" xfId="11427"/>
    <cellStyle name="Comma 13 6" xfId="2328"/>
    <cellStyle name="Comma 13 7" xfId="10289"/>
    <cellStyle name="Comma 13 8" xfId="13196"/>
    <cellStyle name="Comma 14" xfId="2892"/>
    <cellStyle name="Comma 14 2" xfId="10853"/>
    <cellStyle name="Comma 14 3" xfId="13197"/>
    <cellStyle name="Comma 15" xfId="13153"/>
    <cellStyle name="Comma 15 2" xfId="13198"/>
    <cellStyle name="Comma 16" xfId="13154"/>
    <cellStyle name="Comma 16 2" xfId="13199"/>
    <cellStyle name="Comma 17" xfId="13180"/>
    <cellStyle name="Comma 17 2" xfId="13200"/>
    <cellStyle name="Comma 18" xfId="13201"/>
    <cellStyle name="Comma 19" xfId="13202"/>
    <cellStyle name="Comma 2" xfId="3"/>
    <cellStyle name="Comma 2 10" xfId="13203"/>
    <cellStyle name="Comma 2 2" xfId="41"/>
    <cellStyle name="Comma 2 2 2" xfId="2894"/>
    <cellStyle name="Comma 2 2 3" xfId="10854"/>
    <cellStyle name="Comma 2 2 4" xfId="13177"/>
    <cellStyle name="Comma 2 2 5" xfId="13204"/>
    <cellStyle name="Comma 2 3" xfId="2323"/>
    <cellStyle name="Comma 2 3 2" xfId="13179"/>
    <cellStyle name="Comma 2 4" xfId="2329"/>
    <cellStyle name="Comma 2 5" xfId="10290"/>
    <cellStyle name="Comma 2 6" xfId="13141"/>
    <cellStyle name="Comma 2 7" xfId="13170"/>
    <cellStyle name="Comma 2 8" xfId="13181"/>
    <cellStyle name="Comma 2 9" xfId="13183"/>
    <cellStyle name="Comma 20" xfId="13205"/>
    <cellStyle name="Comma 21" xfId="13206"/>
    <cellStyle name="Comma 22" xfId="13207"/>
    <cellStyle name="Comma 23" xfId="13208"/>
    <cellStyle name="Comma 24" xfId="13209"/>
    <cellStyle name="Comma 25" xfId="13210"/>
    <cellStyle name="Comma 26" xfId="13211"/>
    <cellStyle name="Comma 27" xfId="13212"/>
    <cellStyle name="Comma 28" xfId="13213"/>
    <cellStyle name="Comma 29" xfId="13214"/>
    <cellStyle name="Comma 3" xfId="54"/>
    <cellStyle name="Comma 3 10" xfId="3488"/>
    <cellStyle name="Comma 3 10 2" xfId="11428"/>
    <cellStyle name="Comma 3 11" xfId="5760"/>
    <cellStyle name="Comma 3 11 2" xfId="11999"/>
    <cellStyle name="Comma 3 12" xfId="8032"/>
    <cellStyle name="Comma 3 12 2" xfId="12570"/>
    <cellStyle name="Comma 3 13" xfId="2895"/>
    <cellStyle name="Comma 3 13 2" xfId="10855"/>
    <cellStyle name="Comma 3 14" xfId="2330"/>
    <cellStyle name="Comma 3 15" xfId="10291"/>
    <cellStyle name="Comma 3 16" xfId="13169"/>
    <cellStyle name="Comma 3 17" xfId="13215"/>
    <cellStyle name="Comma 3 2" xfId="4"/>
    <cellStyle name="Comma 3 2 10" xfId="5788"/>
    <cellStyle name="Comma 3 2 10 2" xfId="12006"/>
    <cellStyle name="Comma 3 2 11" xfId="8060"/>
    <cellStyle name="Comma 3 2 11 2" xfId="12577"/>
    <cellStyle name="Comma 3 2 12" xfId="2904"/>
    <cellStyle name="Comma 3 2 12 2" xfId="10863"/>
    <cellStyle name="Comma 3 2 13" xfId="2338"/>
    <cellStyle name="Comma 3 2 14" xfId="10299"/>
    <cellStyle name="Comma 3 2 15" xfId="13216"/>
    <cellStyle name="Comma 3 2 2" xfId="197"/>
    <cellStyle name="Comma 3 2 2 10" xfId="2366"/>
    <cellStyle name="Comma 3 2 2 11" xfId="10327"/>
    <cellStyle name="Comma 3 2 2 12" xfId="13142"/>
    <cellStyle name="Comma 3 2 2 13" xfId="13182"/>
    <cellStyle name="Comma 3 2 2 14" xfId="13184"/>
    <cellStyle name="Comma 3 2 2 2" xfId="435"/>
    <cellStyle name="Comma 3 2 2 2 2" xfId="889"/>
    <cellStyle name="Comma 3 2 2 2 2 2" xfId="2024"/>
    <cellStyle name="Comma 3 2 2 2 2 2 2" xfId="5444"/>
    <cellStyle name="Comma 3 2 2 2 2 2 2 2" xfId="11919"/>
    <cellStyle name="Comma 3 2 2 2 2 2 3" xfId="7716"/>
    <cellStyle name="Comma 3 2 2 2 2 2 3 2" xfId="12490"/>
    <cellStyle name="Comma 3 2 2 2 2 2 4" xfId="9988"/>
    <cellStyle name="Comma 3 2 2 2 2 2 4 2" xfId="13061"/>
    <cellStyle name="Comma 3 2 2 2 2 2 5" xfId="3391"/>
    <cellStyle name="Comma 3 2 2 2 2 2 5 2" xfId="11348"/>
    <cellStyle name="Comma 3 2 2 2 2 2 6" xfId="2815"/>
    <cellStyle name="Comma 3 2 2 2 2 2 7" xfId="10776"/>
    <cellStyle name="Comma 3 2 2 2 2 3" xfId="4309"/>
    <cellStyle name="Comma 3 2 2 2 2 3 2" xfId="11634"/>
    <cellStyle name="Comma 3 2 2 2 2 4" xfId="6581"/>
    <cellStyle name="Comma 3 2 2 2 2 4 2" xfId="12205"/>
    <cellStyle name="Comma 3 2 2 2 2 5" xfId="8853"/>
    <cellStyle name="Comma 3 2 2 2 2 5 2" xfId="12776"/>
    <cellStyle name="Comma 3 2 2 2 2 6" xfId="3106"/>
    <cellStyle name="Comma 3 2 2 2 2 6 2" xfId="11063"/>
    <cellStyle name="Comma 3 2 2 2 2 7" xfId="2535"/>
    <cellStyle name="Comma 3 2 2 2 2 8" xfId="10496"/>
    <cellStyle name="Comma 3 2 2 2 3" xfId="1570"/>
    <cellStyle name="Comma 3 2 2 2 3 2" xfId="4990"/>
    <cellStyle name="Comma 3 2 2 2 3 2 2" xfId="11805"/>
    <cellStyle name="Comma 3 2 2 2 3 3" xfId="7262"/>
    <cellStyle name="Comma 3 2 2 2 3 3 2" xfId="12376"/>
    <cellStyle name="Comma 3 2 2 2 3 4" xfId="9534"/>
    <cellStyle name="Comma 3 2 2 2 3 4 2" xfId="12947"/>
    <cellStyle name="Comma 3 2 2 2 3 5" xfId="3277"/>
    <cellStyle name="Comma 3 2 2 2 3 5 2" xfId="11234"/>
    <cellStyle name="Comma 3 2 2 2 3 6" xfId="2703"/>
    <cellStyle name="Comma 3 2 2 2 3 7" xfId="10664"/>
    <cellStyle name="Comma 3 2 2 2 4" xfId="3855"/>
    <cellStyle name="Comma 3 2 2 2 4 2" xfId="11520"/>
    <cellStyle name="Comma 3 2 2 2 5" xfId="6127"/>
    <cellStyle name="Comma 3 2 2 2 5 2" xfId="12091"/>
    <cellStyle name="Comma 3 2 2 2 6" xfId="8399"/>
    <cellStyle name="Comma 3 2 2 2 6 2" xfId="12662"/>
    <cellStyle name="Comma 3 2 2 2 7" xfId="2992"/>
    <cellStyle name="Comma 3 2 2 2 7 2" xfId="10949"/>
    <cellStyle name="Comma 3 2 2 2 8" xfId="2423"/>
    <cellStyle name="Comma 3 2 2 2 9" xfId="10384"/>
    <cellStyle name="Comma 3 2 2 3" xfId="1116"/>
    <cellStyle name="Comma 3 2 2 3 2" xfId="2251"/>
    <cellStyle name="Comma 3 2 2 3 2 2" xfId="5671"/>
    <cellStyle name="Comma 3 2 2 3 2 2 2" xfId="11976"/>
    <cellStyle name="Comma 3 2 2 3 2 3" xfId="7943"/>
    <cellStyle name="Comma 3 2 2 3 2 3 2" xfId="12547"/>
    <cellStyle name="Comma 3 2 2 3 2 4" xfId="10215"/>
    <cellStyle name="Comma 3 2 2 3 2 4 2" xfId="13118"/>
    <cellStyle name="Comma 3 2 2 3 2 5" xfId="3448"/>
    <cellStyle name="Comma 3 2 2 3 2 5 2" xfId="11405"/>
    <cellStyle name="Comma 3 2 2 3 2 6" xfId="2871"/>
    <cellStyle name="Comma 3 2 2 3 2 7" xfId="10832"/>
    <cellStyle name="Comma 3 2 2 3 3" xfId="4536"/>
    <cellStyle name="Comma 3 2 2 3 3 2" xfId="11691"/>
    <cellStyle name="Comma 3 2 2 3 4" xfId="6808"/>
    <cellStyle name="Comma 3 2 2 3 4 2" xfId="12262"/>
    <cellStyle name="Comma 3 2 2 3 5" xfId="9080"/>
    <cellStyle name="Comma 3 2 2 3 5 2" xfId="12833"/>
    <cellStyle name="Comma 3 2 2 3 6" xfId="3163"/>
    <cellStyle name="Comma 3 2 2 3 6 2" xfId="11120"/>
    <cellStyle name="Comma 3 2 2 3 7" xfId="2591"/>
    <cellStyle name="Comma 3 2 2 3 8" xfId="10552"/>
    <cellStyle name="Comma 3 2 2 4" xfId="662"/>
    <cellStyle name="Comma 3 2 2 4 2" xfId="1797"/>
    <cellStyle name="Comma 3 2 2 4 2 2" xfId="5217"/>
    <cellStyle name="Comma 3 2 2 4 2 2 2" xfId="11862"/>
    <cellStyle name="Comma 3 2 2 4 2 3" xfId="7489"/>
    <cellStyle name="Comma 3 2 2 4 2 3 2" xfId="12433"/>
    <cellStyle name="Comma 3 2 2 4 2 4" xfId="9761"/>
    <cellStyle name="Comma 3 2 2 4 2 4 2" xfId="13004"/>
    <cellStyle name="Comma 3 2 2 4 2 5" xfId="3334"/>
    <cellStyle name="Comma 3 2 2 4 2 5 2" xfId="11291"/>
    <cellStyle name="Comma 3 2 2 4 2 6" xfId="2759"/>
    <cellStyle name="Comma 3 2 2 4 2 7" xfId="10720"/>
    <cellStyle name="Comma 3 2 2 4 3" xfId="4082"/>
    <cellStyle name="Comma 3 2 2 4 3 2" xfId="11577"/>
    <cellStyle name="Comma 3 2 2 4 4" xfId="6354"/>
    <cellStyle name="Comma 3 2 2 4 4 2" xfId="12148"/>
    <cellStyle name="Comma 3 2 2 4 5" xfId="8626"/>
    <cellStyle name="Comma 3 2 2 4 5 2" xfId="12719"/>
    <cellStyle name="Comma 3 2 2 4 6" xfId="3049"/>
    <cellStyle name="Comma 3 2 2 4 6 2" xfId="11006"/>
    <cellStyle name="Comma 3 2 2 4 7" xfId="2479"/>
    <cellStyle name="Comma 3 2 2 4 8" xfId="10440"/>
    <cellStyle name="Comma 3 2 2 5" xfId="1343"/>
    <cellStyle name="Comma 3 2 2 5 2" xfId="4763"/>
    <cellStyle name="Comma 3 2 2 5 2 2" xfId="11748"/>
    <cellStyle name="Comma 3 2 2 5 3" xfId="7035"/>
    <cellStyle name="Comma 3 2 2 5 3 2" xfId="12319"/>
    <cellStyle name="Comma 3 2 2 5 4" xfId="9307"/>
    <cellStyle name="Comma 3 2 2 5 4 2" xfId="12890"/>
    <cellStyle name="Comma 3 2 2 5 5" xfId="3220"/>
    <cellStyle name="Comma 3 2 2 5 5 2" xfId="11177"/>
    <cellStyle name="Comma 3 2 2 5 6" xfId="2647"/>
    <cellStyle name="Comma 3 2 2 5 7" xfId="10608"/>
    <cellStyle name="Comma 3 2 2 6" xfId="2324"/>
    <cellStyle name="Comma 3 2 2 6 2" xfId="3628"/>
    <cellStyle name="Comma 3 2 2 6 3" xfId="11463"/>
    <cellStyle name="Comma 3 2 2 7" xfId="5900"/>
    <cellStyle name="Comma 3 2 2 7 2" xfId="12034"/>
    <cellStyle name="Comma 3 2 2 8" xfId="8172"/>
    <cellStyle name="Comma 3 2 2 8 2" xfId="12605"/>
    <cellStyle name="Comma 3 2 2 9" xfId="2932"/>
    <cellStyle name="Comma 3 2 2 9 2" xfId="10891"/>
    <cellStyle name="Comma 3 2 3" xfId="141"/>
    <cellStyle name="Comma 3 2 3 10" xfId="2352"/>
    <cellStyle name="Comma 3 2 3 11" xfId="10313"/>
    <cellStyle name="Comma 3 2 3 2" xfId="379"/>
    <cellStyle name="Comma 3 2 3 2 2" xfId="833"/>
    <cellStyle name="Comma 3 2 3 2 2 2" xfId="1968"/>
    <cellStyle name="Comma 3 2 3 2 2 2 2" xfId="5388"/>
    <cellStyle name="Comma 3 2 3 2 2 2 2 2" xfId="11905"/>
    <cellStyle name="Comma 3 2 3 2 2 2 3" xfId="7660"/>
    <cellStyle name="Comma 3 2 3 2 2 2 3 2" xfId="12476"/>
    <cellStyle name="Comma 3 2 3 2 2 2 4" xfId="9932"/>
    <cellStyle name="Comma 3 2 3 2 2 2 4 2" xfId="13047"/>
    <cellStyle name="Comma 3 2 3 2 2 2 5" xfId="3377"/>
    <cellStyle name="Comma 3 2 3 2 2 2 5 2" xfId="11334"/>
    <cellStyle name="Comma 3 2 3 2 2 2 6" xfId="2801"/>
    <cellStyle name="Comma 3 2 3 2 2 2 7" xfId="10762"/>
    <cellStyle name="Comma 3 2 3 2 2 3" xfId="4253"/>
    <cellStyle name="Comma 3 2 3 2 2 3 2" xfId="11620"/>
    <cellStyle name="Comma 3 2 3 2 2 4" xfId="6525"/>
    <cellStyle name="Comma 3 2 3 2 2 4 2" xfId="12191"/>
    <cellStyle name="Comma 3 2 3 2 2 5" xfId="8797"/>
    <cellStyle name="Comma 3 2 3 2 2 5 2" xfId="12762"/>
    <cellStyle name="Comma 3 2 3 2 2 6" xfId="3092"/>
    <cellStyle name="Comma 3 2 3 2 2 6 2" xfId="11049"/>
    <cellStyle name="Comma 3 2 3 2 2 7" xfId="2521"/>
    <cellStyle name="Comma 3 2 3 2 2 8" xfId="10482"/>
    <cellStyle name="Comma 3 2 3 2 3" xfId="1514"/>
    <cellStyle name="Comma 3 2 3 2 3 2" xfId="4934"/>
    <cellStyle name="Comma 3 2 3 2 3 2 2" xfId="11791"/>
    <cellStyle name="Comma 3 2 3 2 3 3" xfId="7206"/>
    <cellStyle name="Comma 3 2 3 2 3 3 2" xfId="12362"/>
    <cellStyle name="Comma 3 2 3 2 3 4" xfId="9478"/>
    <cellStyle name="Comma 3 2 3 2 3 4 2" xfId="12933"/>
    <cellStyle name="Comma 3 2 3 2 3 5" xfId="3263"/>
    <cellStyle name="Comma 3 2 3 2 3 5 2" xfId="11220"/>
    <cellStyle name="Comma 3 2 3 2 3 6" xfId="2689"/>
    <cellStyle name="Comma 3 2 3 2 3 7" xfId="10650"/>
    <cellStyle name="Comma 3 2 3 2 4" xfId="3799"/>
    <cellStyle name="Comma 3 2 3 2 4 2" xfId="11506"/>
    <cellStyle name="Comma 3 2 3 2 5" xfId="6071"/>
    <cellStyle name="Comma 3 2 3 2 5 2" xfId="12077"/>
    <cellStyle name="Comma 3 2 3 2 6" xfId="8343"/>
    <cellStyle name="Comma 3 2 3 2 6 2" xfId="12648"/>
    <cellStyle name="Comma 3 2 3 2 7" xfId="2978"/>
    <cellStyle name="Comma 3 2 3 2 7 2" xfId="10935"/>
    <cellStyle name="Comma 3 2 3 2 8" xfId="2409"/>
    <cellStyle name="Comma 3 2 3 2 9" xfId="10370"/>
    <cellStyle name="Comma 3 2 3 3" xfId="1060"/>
    <cellStyle name="Comma 3 2 3 3 2" xfId="2195"/>
    <cellStyle name="Comma 3 2 3 3 2 2" xfId="5615"/>
    <cellStyle name="Comma 3 2 3 3 2 2 2" xfId="11962"/>
    <cellStyle name="Comma 3 2 3 3 2 3" xfId="7887"/>
    <cellStyle name="Comma 3 2 3 3 2 3 2" xfId="12533"/>
    <cellStyle name="Comma 3 2 3 3 2 4" xfId="10159"/>
    <cellStyle name="Comma 3 2 3 3 2 4 2" xfId="13104"/>
    <cellStyle name="Comma 3 2 3 3 2 5" xfId="3434"/>
    <cellStyle name="Comma 3 2 3 3 2 5 2" xfId="11391"/>
    <cellStyle name="Comma 3 2 3 3 2 6" xfId="2857"/>
    <cellStyle name="Comma 3 2 3 3 2 7" xfId="10818"/>
    <cellStyle name="Comma 3 2 3 3 3" xfId="4480"/>
    <cellStyle name="Comma 3 2 3 3 3 2" xfId="11677"/>
    <cellStyle name="Comma 3 2 3 3 4" xfId="6752"/>
    <cellStyle name="Comma 3 2 3 3 4 2" xfId="12248"/>
    <cellStyle name="Comma 3 2 3 3 5" xfId="9024"/>
    <cellStyle name="Comma 3 2 3 3 5 2" xfId="12819"/>
    <cellStyle name="Comma 3 2 3 3 6" xfId="3149"/>
    <cellStyle name="Comma 3 2 3 3 6 2" xfId="11106"/>
    <cellStyle name="Comma 3 2 3 3 7" xfId="2577"/>
    <cellStyle name="Comma 3 2 3 3 8" xfId="10538"/>
    <cellStyle name="Comma 3 2 3 4" xfId="606"/>
    <cellStyle name="Comma 3 2 3 4 2" xfId="1741"/>
    <cellStyle name="Comma 3 2 3 4 2 2" xfId="5161"/>
    <cellStyle name="Comma 3 2 3 4 2 2 2" xfId="11848"/>
    <cellStyle name="Comma 3 2 3 4 2 3" xfId="7433"/>
    <cellStyle name="Comma 3 2 3 4 2 3 2" xfId="12419"/>
    <cellStyle name="Comma 3 2 3 4 2 4" xfId="9705"/>
    <cellStyle name="Comma 3 2 3 4 2 4 2" xfId="12990"/>
    <cellStyle name="Comma 3 2 3 4 2 5" xfId="3320"/>
    <cellStyle name="Comma 3 2 3 4 2 5 2" xfId="11277"/>
    <cellStyle name="Comma 3 2 3 4 2 6" xfId="2745"/>
    <cellStyle name="Comma 3 2 3 4 2 7" xfId="10706"/>
    <cellStyle name="Comma 3 2 3 4 3" xfId="4026"/>
    <cellStyle name="Comma 3 2 3 4 3 2" xfId="11563"/>
    <cellStyle name="Comma 3 2 3 4 4" xfId="6298"/>
    <cellStyle name="Comma 3 2 3 4 4 2" xfId="12134"/>
    <cellStyle name="Comma 3 2 3 4 5" xfId="8570"/>
    <cellStyle name="Comma 3 2 3 4 5 2" xfId="12705"/>
    <cellStyle name="Comma 3 2 3 4 6" xfId="3035"/>
    <cellStyle name="Comma 3 2 3 4 6 2" xfId="10992"/>
    <cellStyle name="Comma 3 2 3 4 7" xfId="2465"/>
    <cellStyle name="Comma 3 2 3 4 8" xfId="10426"/>
    <cellStyle name="Comma 3 2 3 5" xfId="1287"/>
    <cellStyle name="Comma 3 2 3 5 2" xfId="4707"/>
    <cellStyle name="Comma 3 2 3 5 2 2" xfId="11734"/>
    <cellStyle name="Comma 3 2 3 5 3" xfId="6979"/>
    <cellStyle name="Comma 3 2 3 5 3 2" xfId="12305"/>
    <cellStyle name="Comma 3 2 3 5 4" xfId="9251"/>
    <cellStyle name="Comma 3 2 3 5 4 2" xfId="12876"/>
    <cellStyle name="Comma 3 2 3 5 5" xfId="3206"/>
    <cellStyle name="Comma 3 2 3 5 5 2" xfId="11163"/>
    <cellStyle name="Comma 3 2 3 5 6" xfId="2633"/>
    <cellStyle name="Comma 3 2 3 5 7" xfId="10594"/>
    <cellStyle name="Comma 3 2 3 6" xfId="3572"/>
    <cellStyle name="Comma 3 2 3 6 2" xfId="11449"/>
    <cellStyle name="Comma 3 2 3 7" xfId="5844"/>
    <cellStyle name="Comma 3 2 3 7 2" xfId="12020"/>
    <cellStyle name="Comma 3 2 3 8" xfId="8116"/>
    <cellStyle name="Comma 3 2 3 8 2" xfId="12591"/>
    <cellStyle name="Comma 3 2 3 9" xfId="2918"/>
    <cellStyle name="Comma 3 2 3 9 2" xfId="10877"/>
    <cellStyle name="Comma 3 2 4" xfId="267"/>
    <cellStyle name="Comma 3 2 4 10" xfId="2381"/>
    <cellStyle name="Comma 3 2 4 11" xfId="10342"/>
    <cellStyle name="Comma 3 2 4 2" xfId="494"/>
    <cellStyle name="Comma 3 2 4 2 2" xfId="948"/>
    <cellStyle name="Comma 3 2 4 2 2 2" xfId="2083"/>
    <cellStyle name="Comma 3 2 4 2 2 2 2" xfId="5503"/>
    <cellStyle name="Comma 3 2 4 2 2 2 2 2" xfId="11934"/>
    <cellStyle name="Comma 3 2 4 2 2 2 3" xfId="7775"/>
    <cellStyle name="Comma 3 2 4 2 2 2 3 2" xfId="12505"/>
    <cellStyle name="Comma 3 2 4 2 2 2 4" xfId="10047"/>
    <cellStyle name="Comma 3 2 4 2 2 2 4 2" xfId="13076"/>
    <cellStyle name="Comma 3 2 4 2 2 2 5" xfId="3406"/>
    <cellStyle name="Comma 3 2 4 2 2 2 5 2" xfId="11363"/>
    <cellStyle name="Comma 3 2 4 2 2 2 6" xfId="2829"/>
    <cellStyle name="Comma 3 2 4 2 2 2 7" xfId="10790"/>
    <cellStyle name="Comma 3 2 4 2 2 3" xfId="4368"/>
    <cellStyle name="Comma 3 2 4 2 2 3 2" xfId="11649"/>
    <cellStyle name="Comma 3 2 4 2 2 4" xfId="6640"/>
    <cellStyle name="Comma 3 2 4 2 2 4 2" xfId="12220"/>
    <cellStyle name="Comma 3 2 4 2 2 5" xfId="8912"/>
    <cellStyle name="Comma 3 2 4 2 2 5 2" xfId="12791"/>
    <cellStyle name="Comma 3 2 4 2 2 6" xfId="3121"/>
    <cellStyle name="Comma 3 2 4 2 2 6 2" xfId="11078"/>
    <cellStyle name="Comma 3 2 4 2 2 7" xfId="2549"/>
    <cellStyle name="Comma 3 2 4 2 2 8" xfId="10510"/>
    <cellStyle name="Comma 3 2 4 2 3" xfId="1629"/>
    <cellStyle name="Comma 3 2 4 2 3 2" xfId="5049"/>
    <cellStyle name="Comma 3 2 4 2 3 2 2" xfId="11820"/>
    <cellStyle name="Comma 3 2 4 2 3 3" xfId="7321"/>
    <cellStyle name="Comma 3 2 4 2 3 3 2" xfId="12391"/>
    <cellStyle name="Comma 3 2 4 2 3 4" xfId="9593"/>
    <cellStyle name="Comma 3 2 4 2 3 4 2" xfId="12962"/>
    <cellStyle name="Comma 3 2 4 2 3 5" xfId="3292"/>
    <cellStyle name="Comma 3 2 4 2 3 5 2" xfId="11249"/>
    <cellStyle name="Comma 3 2 4 2 3 6" xfId="2717"/>
    <cellStyle name="Comma 3 2 4 2 3 7" xfId="10678"/>
    <cellStyle name="Comma 3 2 4 2 4" xfId="3914"/>
    <cellStyle name="Comma 3 2 4 2 4 2" xfId="11535"/>
    <cellStyle name="Comma 3 2 4 2 5" xfId="6186"/>
    <cellStyle name="Comma 3 2 4 2 5 2" xfId="12106"/>
    <cellStyle name="Comma 3 2 4 2 6" xfId="8458"/>
    <cellStyle name="Comma 3 2 4 2 6 2" xfId="12677"/>
    <cellStyle name="Comma 3 2 4 2 7" xfId="3007"/>
    <cellStyle name="Comma 3 2 4 2 7 2" xfId="10964"/>
    <cellStyle name="Comma 3 2 4 2 8" xfId="2437"/>
    <cellStyle name="Comma 3 2 4 2 9" xfId="10398"/>
    <cellStyle name="Comma 3 2 4 3" xfId="1175"/>
    <cellStyle name="Comma 3 2 4 3 2" xfId="2310"/>
    <cellStyle name="Comma 3 2 4 3 2 2" xfId="5730"/>
    <cellStyle name="Comma 3 2 4 3 2 2 2" xfId="11991"/>
    <cellStyle name="Comma 3 2 4 3 2 3" xfId="8002"/>
    <cellStyle name="Comma 3 2 4 3 2 3 2" xfId="12562"/>
    <cellStyle name="Comma 3 2 4 3 2 4" xfId="10274"/>
    <cellStyle name="Comma 3 2 4 3 2 4 2" xfId="13133"/>
    <cellStyle name="Comma 3 2 4 3 2 5" xfId="3463"/>
    <cellStyle name="Comma 3 2 4 3 2 5 2" xfId="11420"/>
    <cellStyle name="Comma 3 2 4 3 2 6" xfId="2885"/>
    <cellStyle name="Comma 3 2 4 3 2 7" xfId="10846"/>
    <cellStyle name="Comma 3 2 4 3 3" xfId="4595"/>
    <cellStyle name="Comma 3 2 4 3 3 2" xfId="11706"/>
    <cellStyle name="Comma 3 2 4 3 4" xfId="6867"/>
    <cellStyle name="Comma 3 2 4 3 4 2" xfId="12277"/>
    <cellStyle name="Comma 3 2 4 3 5" xfId="9139"/>
    <cellStyle name="Comma 3 2 4 3 5 2" xfId="12848"/>
    <cellStyle name="Comma 3 2 4 3 6" xfId="3178"/>
    <cellStyle name="Comma 3 2 4 3 6 2" xfId="11135"/>
    <cellStyle name="Comma 3 2 4 3 7" xfId="2605"/>
    <cellStyle name="Comma 3 2 4 3 8" xfId="10566"/>
    <cellStyle name="Comma 3 2 4 4" xfId="721"/>
    <cellStyle name="Comma 3 2 4 4 2" xfId="1856"/>
    <cellStyle name="Comma 3 2 4 4 2 2" xfId="5276"/>
    <cellStyle name="Comma 3 2 4 4 2 2 2" xfId="11877"/>
    <cellStyle name="Comma 3 2 4 4 2 3" xfId="7548"/>
    <cellStyle name="Comma 3 2 4 4 2 3 2" xfId="12448"/>
    <cellStyle name="Comma 3 2 4 4 2 4" xfId="9820"/>
    <cellStyle name="Comma 3 2 4 4 2 4 2" xfId="13019"/>
    <cellStyle name="Comma 3 2 4 4 2 5" xfId="3349"/>
    <cellStyle name="Comma 3 2 4 4 2 5 2" xfId="11306"/>
    <cellStyle name="Comma 3 2 4 4 2 6" xfId="2773"/>
    <cellStyle name="Comma 3 2 4 4 2 7" xfId="10734"/>
    <cellStyle name="Comma 3 2 4 4 3" xfId="4141"/>
    <cellStyle name="Comma 3 2 4 4 3 2" xfId="11592"/>
    <cellStyle name="Comma 3 2 4 4 4" xfId="6413"/>
    <cellStyle name="Comma 3 2 4 4 4 2" xfId="12163"/>
    <cellStyle name="Comma 3 2 4 4 5" xfId="8685"/>
    <cellStyle name="Comma 3 2 4 4 5 2" xfId="12734"/>
    <cellStyle name="Comma 3 2 4 4 6" xfId="3064"/>
    <cellStyle name="Comma 3 2 4 4 6 2" xfId="11021"/>
    <cellStyle name="Comma 3 2 4 4 7" xfId="2493"/>
    <cellStyle name="Comma 3 2 4 4 8" xfId="10454"/>
    <cellStyle name="Comma 3 2 4 5" xfId="1402"/>
    <cellStyle name="Comma 3 2 4 5 2" xfId="4822"/>
    <cellStyle name="Comma 3 2 4 5 2 2" xfId="11763"/>
    <cellStyle name="Comma 3 2 4 5 3" xfId="7094"/>
    <cellStyle name="Comma 3 2 4 5 3 2" xfId="12334"/>
    <cellStyle name="Comma 3 2 4 5 4" xfId="9366"/>
    <cellStyle name="Comma 3 2 4 5 4 2" xfId="12905"/>
    <cellStyle name="Comma 3 2 4 5 5" xfId="3235"/>
    <cellStyle name="Comma 3 2 4 5 5 2" xfId="11192"/>
    <cellStyle name="Comma 3 2 4 5 6" xfId="2661"/>
    <cellStyle name="Comma 3 2 4 5 7" xfId="10622"/>
    <cellStyle name="Comma 3 2 4 6" xfId="3687"/>
    <cellStyle name="Comma 3 2 4 6 2" xfId="11478"/>
    <cellStyle name="Comma 3 2 4 7" xfId="5959"/>
    <cellStyle name="Comma 3 2 4 7 2" xfId="12049"/>
    <cellStyle name="Comma 3 2 4 8" xfId="8231"/>
    <cellStyle name="Comma 3 2 4 8 2" xfId="12620"/>
    <cellStyle name="Comma 3 2 4 9" xfId="2950"/>
    <cellStyle name="Comma 3 2 4 9 2" xfId="10907"/>
    <cellStyle name="Comma 3 2 5" xfId="323"/>
    <cellStyle name="Comma 3 2 5 2" xfId="777"/>
    <cellStyle name="Comma 3 2 5 2 2" xfId="1912"/>
    <cellStyle name="Comma 3 2 5 2 2 2" xfId="5332"/>
    <cellStyle name="Comma 3 2 5 2 2 2 2" xfId="11891"/>
    <cellStyle name="Comma 3 2 5 2 2 3" xfId="7604"/>
    <cellStyle name="Comma 3 2 5 2 2 3 2" xfId="12462"/>
    <cellStyle name="Comma 3 2 5 2 2 4" xfId="9876"/>
    <cellStyle name="Comma 3 2 5 2 2 4 2" xfId="13033"/>
    <cellStyle name="Comma 3 2 5 2 2 5" xfId="3363"/>
    <cellStyle name="Comma 3 2 5 2 2 5 2" xfId="11320"/>
    <cellStyle name="Comma 3 2 5 2 2 6" xfId="2787"/>
    <cellStyle name="Comma 3 2 5 2 2 7" xfId="10748"/>
    <cellStyle name="Comma 3 2 5 2 3" xfId="4197"/>
    <cellStyle name="Comma 3 2 5 2 3 2" xfId="11606"/>
    <cellStyle name="Comma 3 2 5 2 4" xfId="6469"/>
    <cellStyle name="Comma 3 2 5 2 4 2" xfId="12177"/>
    <cellStyle name="Comma 3 2 5 2 5" xfId="8741"/>
    <cellStyle name="Comma 3 2 5 2 5 2" xfId="12748"/>
    <cellStyle name="Comma 3 2 5 2 6" xfId="3078"/>
    <cellStyle name="Comma 3 2 5 2 6 2" xfId="11035"/>
    <cellStyle name="Comma 3 2 5 2 7" xfId="2507"/>
    <cellStyle name="Comma 3 2 5 2 8" xfId="10468"/>
    <cellStyle name="Comma 3 2 5 3" xfId="1458"/>
    <cellStyle name="Comma 3 2 5 3 2" xfId="4878"/>
    <cellStyle name="Comma 3 2 5 3 2 2" xfId="11777"/>
    <cellStyle name="Comma 3 2 5 3 3" xfId="7150"/>
    <cellStyle name="Comma 3 2 5 3 3 2" xfId="12348"/>
    <cellStyle name="Comma 3 2 5 3 4" xfId="9422"/>
    <cellStyle name="Comma 3 2 5 3 4 2" xfId="12919"/>
    <cellStyle name="Comma 3 2 5 3 5" xfId="3249"/>
    <cellStyle name="Comma 3 2 5 3 5 2" xfId="11206"/>
    <cellStyle name="Comma 3 2 5 3 6" xfId="2675"/>
    <cellStyle name="Comma 3 2 5 3 7" xfId="10636"/>
    <cellStyle name="Comma 3 2 5 4" xfId="3743"/>
    <cellStyle name="Comma 3 2 5 4 2" xfId="11492"/>
    <cellStyle name="Comma 3 2 5 5" xfId="6015"/>
    <cellStyle name="Comma 3 2 5 5 2" xfId="12063"/>
    <cellStyle name="Comma 3 2 5 6" xfId="8287"/>
    <cellStyle name="Comma 3 2 5 6 2" xfId="12634"/>
    <cellStyle name="Comma 3 2 5 7" xfId="2964"/>
    <cellStyle name="Comma 3 2 5 7 2" xfId="10921"/>
    <cellStyle name="Comma 3 2 5 8" xfId="2395"/>
    <cellStyle name="Comma 3 2 5 9" xfId="10356"/>
    <cellStyle name="Comma 3 2 6" xfId="1004"/>
    <cellStyle name="Comma 3 2 6 2" xfId="2139"/>
    <cellStyle name="Comma 3 2 6 2 2" xfId="5559"/>
    <cellStyle name="Comma 3 2 6 2 2 2" xfId="11948"/>
    <cellStyle name="Comma 3 2 6 2 3" xfId="7831"/>
    <cellStyle name="Comma 3 2 6 2 3 2" xfId="12519"/>
    <cellStyle name="Comma 3 2 6 2 4" xfId="10103"/>
    <cellStyle name="Comma 3 2 6 2 4 2" xfId="13090"/>
    <cellStyle name="Comma 3 2 6 2 5" xfId="3420"/>
    <cellStyle name="Comma 3 2 6 2 5 2" xfId="11377"/>
    <cellStyle name="Comma 3 2 6 2 6" xfId="2843"/>
    <cellStyle name="Comma 3 2 6 2 7" xfId="10804"/>
    <cellStyle name="Comma 3 2 6 3" xfId="4424"/>
    <cellStyle name="Comma 3 2 6 3 2" xfId="11663"/>
    <cellStyle name="Comma 3 2 6 4" xfId="6696"/>
    <cellStyle name="Comma 3 2 6 4 2" xfId="12234"/>
    <cellStyle name="Comma 3 2 6 5" xfId="8968"/>
    <cellStyle name="Comma 3 2 6 5 2" xfId="12805"/>
    <cellStyle name="Comma 3 2 6 6" xfId="3135"/>
    <cellStyle name="Comma 3 2 6 6 2" xfId="11092"/>
    <cellStyle name="Comma 3 2 6 7" xfId="2563"/>
    <cellStyle name="Comma 3 2 6 8" xfId="10524"/>
    <cellStyle name="Comma 3 2 7" xfId="550"/>
    <cellStyle name="Comma 3 2 7 2" xfId="1685"/>
    <cellStyle name="Comma 3 2 7 2 2" xfId="5105"/>
    <cellStyle name="Comma 3 2 7 2 2 2" xfId="11834"/>
    <cellStyle name="Comma 3 2 7 2 3" xfId="7377"/>
    <cellStyle name="Comma 3 2 7 2 3 2" xfId="12405"/>
    <cellStyle name="Comma 3 2 7 2 4" xfId="9649"/>
    <cellStyle name="Comma 3 2 7 2 4 2" xfId="12976"/>
    <cellStyle name="Comma 3 2 7 2 5" xfId="3306"/>
    <cellStyle name="Comma 3 2 7 2 5 2" xfId="11263"/>
    <cellStyle name="Comma 3 2 7 2 6" xfId="2731"/>
    <cellStyle name="Comma 3 2 7 2 7" xfId="10692"/>
    <cellStyle name="Comma 3 2 7 3" xfId="3970"/>
    <cellStyle name="Comma 3 2 7 3 2" xfId="11549"/>
    <cellStyle name="Comma 3 2 7 4" xfId="6242"/>
    <cellStyle name="Comma 3 2 7 4 2" xfId="12120"/>
    <cellStyle name="Comma 3 2 7 5" xfId="8514"/>
    <cellStyle name="Comma 3 2 7 5 2" xfId="12691"/>
    <cellStyle name="Comma 3 2 7 6" xfId="3021"/>
    <cellStyle name="Comma 3 2 7 6 2" xfId="10978"/>
    <cellStyle name="Comma 3 2 7 7" xfId="2451"/>
    <cellStyle name="Comma 3 2 7 8" xfId="10412"/>
    <cellStyle name="Comma 3 2 8" xfId="1231"/>
    <cellStyle name="Comma 3 2 8 2" xfId="4651"/>
    <cellStyle name="Comma 3 2 8 2 2" xfId="11720"/>
    <cellStyle name="Comma 3 2 8 3" xfId="6923"/>
    <cellStyle name="Comma 3 2 8 3 2" xfId="12291"/>
    <cellStyle name="Comma 3 2 8 4" xfId="9195"/>
    <cellStyle name="Comma 3 2 8 4 2" xfId="12862"/>
    <cellStyle name="Comma 3 2 8 5" xfId="3192"/>
    <cellStyle name="Comma 3 2 8 5 2" xfId="11149"/>
    <cellStyle name="Comma 3 2 8 6" xfId="2619"/>
    <cellStyle name="Comma 3 2 8 7" xfId="10580"/>
    <cellStyle name="Comma 3 2 9" xfId="85"/>
    <cellStyle name="Comma 3 2 9 2" xfId="3516"/>
    <cellStyle name="Comma 3 2 9 3" xfId="11435"/>
    <cellStyle name="Comma 3 3" xfId="169"/>
    <cellStyle name="Comma 3 3 10" xfId="2359"/>
    <cellStyle name="Comma 3 3 11" xfId="10320"/>
    <cellStyle name="Comma 3 3 2" xfId="407"/>
    <cellStyle name="Comma 3 3 2 2" xfId="861"/>
    <cellStyle name="Comma 3 3 2 2 2" xfId="1996"/>
    <cellStyle name="Comma 3 3 2 2 2 2" xfId="5416"/>
    <cellStyle name="Comma 3 3 2 2 2 2 2" xfId="11912"/>
    <cellStyle name="Comma 3 3 2 2 2 3" xfId="7688"/>
    <cellStyle name="Comma 3 3 2 2 2 3 2" xfId="12483"/>
    <cellStyle name="Comma 3 3 2 2 2 4" xfId="9960"/>
    <cellStyle name="Comma 3 3 2 2 2 4 2" xfId="13054"/>
    <cellStyle name="Comma 3 3 2 2 2 5" xfId="3384"/>
    <cellStyle name="Comma 3 3 2 2 2 5 2" xfId="11341"/>
    <cellStyle name="Comma 3 3 2 2 2 6" xfId="2808"/>
    <cellStyle name="Comma 3 3 2 2 2 7" xfId="10769"/>
    <cellStyle name="Comma 3 3 2 2 3" xfId="4281"/>
    <cellStyle name="Comma 3 3 2 2 3 2" xfId="11627"/>
    <cellStyle name="Comma 3 3 2 2 4" xfId="6553"/>
    <cellStyle name="Comma 3 3 2 2 4 2" xfId="12198"/>
    <cellStyle name="Comma 3 3 2 2 5" xfId="8825"/>
    <cellStyle name="Comma 3 3 2 2 5 2" xfId="12769"/>
    <cellStyle name="Comma 3 3 2 2 6" xfId="3099"/>
    <cellStyle name="Comma 3 3 2 2 6 2" xfId="11056"/>
    <cellStyle name="Comma 3 3 2 2 7" xfId="2528"/>
    <cellStyle name="Comma 3 3 2 2 8" xfId="10489"/>
    <cellStyle name="Comma 3 3 2 3" xfId="1542"/>
    <cellStyle name="Comma 3 3 2 3 2" xfId="4962"/>
    <cellStyle name="Comma 3 3 2 3 2 2" xfId="11798"/>
    <cellStyle name="Comma 3 3 2 3 3" xfId="7234"/>
    <cellStyle name="Comma 3 3 2 3 3 2" xfId="12369"/>
    <cellStyle name="Comma 3 3 2 3 4" xfId="9506"/>
    <cellStyle name="Comma 3 3 2 3 4 2" xfId="12940"/>
    <cellStyle name="Comma 3 3 2 3 5" xfId="3270"/>
    <cellStyle name="Comma 3 3 2 3 5 2" xfId="11227"/>
    <cellStyle name="Comma 3 3 2 3 6" xfId="2696"/>
    <cellStyle name="Comma 3 3 2 3 7" xfId="10657"/>
    <cellStyle name="Comma 3 3 2 4" xfId="3827"/>
    <cellStyle name="Comma 3 3 2 4 2" xfId="11513"/>
    <cellStyle name="Comma 3 3 2 5" xfId="6099"/>
    <cellStyle name="Comma 3 3 2 5 2" xfId="12084"/>
    <cellStyle name="Comma 3 3 2 6" xfId="8371"/>
    <cellStyle name="Comma 3 3 2 6 2" xfId="12655"/>
    <cellStyle name="Comma 3 3 2 7" xfId="2985"/>
    <cellStyle name="Comma 3 3 2 7 2" xfId="10942"/>
    <cellStyle name="Comma 3 3 2 8" xfId="2416"/>
    <cellStyle name="Comma 3 3 2 9" xfId="10377"/>
    <cellStyle name="Comma 3 3 3" xfId="1088"/>
    <cellStyle name="Comma 3 3 3 2" xfId="2223"/>
    <cellStyle name="Comma 3 3 3 2 2" xfId="5643"/>
    <cellStyle name="Comma 3 3 3 2 2 2" xfId="11969"/>
    <cellStyle name="Comma 3 3 3 2 3" xfId="7915"/>
    <cellStyle name="Comma 3 3 3 2 3 2" xfId="12540"/>
    <cellStyle name="Comma 3 3 3 2 4" xfId="10187"/>
    <cellStyle name="Comma 3 3 3 2 4 2" xfId="13111"/>
    <cellStyle name="Comma 3 3 3 2 5" xfId="3441"/>
    <cellStyle name="Comma 3 3 3 2 5 2" xfId="11398"/>
    <cellStyle name="Comma 3 3 3 2 6" xfId="2864"/>
    <cellStyle name="Comma 3 3 3 2 7" xfId="10825"/>
    <cellStyle name="Comma 3 3 3 3" xfId="4508"/>
    <cellStyle name="Comma 3 3 3 3 2" xfId="11684"/>
    <cellStyle name="Comma 3 3 3 4" xfId="6780"/>
    <cellStyle name="Comma 3 3 3 4 2" xfId="12255"/>
    <cellStyle name="Comma 3 3 3 5" xfId="9052"/>
    <cellStyle name="Comma 3 3 3 5 2" xfId="12826"/>
    <cellStyle name="Comma 3 3 3 6" xfId="3156"/>
    <cellStyle name="Comma 3 3 3 6 2" xfId="11113"/>
    <cellStyle name="Comma 3 3 3 7" xfId="2584"/>
    <cellStyle name="Comma 3 3 3 8" xfId="10545"/>
    <cellStyle name="Comma 3 3 4" xfId="634"/>
    <cellStyle name="Comma 3 3 4 2" xfId="1769"/>
    <cellStyle name="Comma 3 3 4 2 2" xfId="5189"/>
    <cellStyle name="Comma 3 3 4 2 2 2" xfId="11855"/>
    <cellStyle name="Comma 3 3 4 2 3" xfId="7461"/>
    <cellStyle name="Comma 3 3 4 2 3 2" xfId="12426"/>
    <cellStyle name="Comma 3 3 4 2 4" xfId="9733"/>
    <cellStyle name="Comma 3 3 4 2 4 2" xfId="12997"/>
    <cellStyle name="Comma 3 3 4 2 5" xfId="3327"/>
    <cellStyle name="Comma 3 3 4 2 5 2" xfId="11284"/>
    <cellStyle name="Comma 3 3 4 2 6" xfId="2752"/>
    <cellStyle name="Comma 3 3 4 2 7" xfId="10713"/>
    <cellStyle name="Comma 3 3 4 3" xfId="4054"/>
    <cellStyle name="Comma 3 3 4 3 2" xfId="11570"/>
    <cellStyle name="Comma 3 3 4 4" xfId="6326"/>
    <cellStyle name="Comma 3 3 4 4 2" xfId="12141"/>
    <cellStyle name="Comma 3 3 4 5" xfId="8598"/>
    <cellStyle name="Comma 3 3 4 5 2" xfId="12712"/>
    <cellStyle name="Comma 3 3 4 6" xfId="3042"/>
    <cellStyle name="Comma 3 3 4 6 2" xfId="10999"/>
    <cellStyle name="Comma 3 3 4 7" xfId="2472"/>
    <cellStyle name="Comma 3 3 4 8" xfId="10433"/>
    <cellStyle name="Comma 3 3 5" xfId="1315"/>
    <cellStyle name="Comma 3 3 5 2" xfId="4735"/>
    <cellStyle name="Comma 3 3 5 2 2" xfId="11741"/>
    <cellStyle name="Comma 3 3 5 3" xfId="7007"/>
    <cellStyle name="Comma 3 3 5 3 2" xfId="12312"/>
    <cellStyle name="Comma 3 3 5 4" xfId="9279"/>
    <cellStyle name="Comma 3 3 5 4 2" xfId="12883"/>
    <cellStyle name="Comma 3 3 5 5" xfId="3213"/>
    <cellStyle name="Comma 3 3 5 5 2" xfId="11170"/>
    <cellStyle name="Comma 3 3 5 6" xfId="2640"/>
    <cellStyle name="Comma 3 3 5 7" xfId="10601"/>
    <cellStyle name="Comma 3 3 6" xfId="3600"/>
    <cellStyle name="Comma 3 3 6 2" xfId="11456"/>
    <cellStyle name="Comma 3 3 7" xfId="5872"/>
    <cellStyle name="Comma 3 3 7 2" xfId="12027"/>
    <cellStyle name="Comma 3 3 8" xfId="8144"/>
    <cellStyle name="Comma 3 3 8 2" xfId="12598"/>
    <cellStyle name="Comma 3 3 9" xfId="2925"/>
    <cellStyle name="Comma 3 3 9 2" xfId="10884"/>
    <cellStyle name="Comma 3 4" xfId="113"/>
    <cellStyle name="Comma 3 4 10" xfId="2345"/>
    <cellStyle name="Comma 3 4 11" xfId="10306"/>
    <cellStyle name="Comma 3 4 2" xfId="351"/>
    <cellStyle name="Comma 3 4 2 2" xfId="805"/>
    <cellStyle name="Comma 3 4 2 2 2" xfId="1940"/>
    <cellStyle name="Comma 3 4 2 2 2 2" xfId="5360"/>
    <cellStyle name="Comma 3 4 2 2 2 2 2" xfId="11898"/>
    <cellStyle name="Comma 3 4 2 2 2 3" xfId="7632"/>
    <cellStyle name="Comma 3 4 2 2 2 3 2" xfId="12469"/>
    <cellStyle name="Comma 3 4 2 2 2 4" xfId="9904"/>
    <cellStyle name="Comma 3 4 2 2 2 4 2" xfId="13040"/>
    <cellStyle name="Comma 3 4 2 2 2 5" xfId="3370"/>
    <cellStyle name="Comma 3 4 2 2 2 5 2" xfId="11327"/>
    <cellStyle name="Comma 3 4 2 2 2 6" xfId="2794"/>
    <cellStyle name="Comma 3 4 2 2 2 7" xfId="10755"/>
    <cellStyle name="Comma 3 4 2 2 3" xfId="4225"/>
    <cellStyle name="Comma 3 4 2 2 3 2" xfId="11613"/>
    <cellStyle name="Comma 3 4 2 2 4" xfId="6497"/>
    <cellStyle name="Comma 3 4 2 2 4 2" xfId="12184"/>
    <cellStyle name="Comma 3 4 2 2 5" xfId="8769"/>
    <cellStyle name="Comma 3 4 2 2 5 2" xfId="12755"/>
    <cellStyle name="Comma 3 4 2 2 6" xfId="3085"/>
    <cellStyle name="Comma 3 4 2 2 6 2" xfId="11042"/>
    <cellStyle name="Comma 3 4 2 2 7" xfId="2514"/>
    <cellStyle name="Comma 3 4 2 2 8" xfId="10475"/>
    <cellStyle name="Comma 3 4 2 3" xfId="1486"/>
    <cellStyle name="Comma 3 4 2 3 2" xfId="4906"/>
    <cellStyle name="Comma 3 4 2 3 2 2" xfId="11784"/>
    <cellStyle name="Comma 3 4 2 3 3" xfId="7178"/>
    <cellStyle name="Comma 3 4 2 3 3 2" xfId="12355"/>
    <cellStyle name="Comma 3 4 2 3 4" xfId="9450"/>
    <cellStyle name="Comma 3 4 2 3 4 2" xfId="12926"/>
    <cellStyle name="Comma 3 4 2 3 5" xfId="3256"/>
    <cellStyle name="Comma 3 4 2 3 5 2" xfId="11213"/>
    <cellStyle name="Comma 3 4 2 3 6" xfId="2682"/>
    <cellStyle name="Comma 3 4 2 3 7" xfId="10643"/>
    <cellStyle name="Comma 3 4 2 4" xfId="3771"/>
    <cellStyle name="Comma 3 4 2 4 2" xfId="11499"/>
    <cellStyle name="Comma 3 4 2 5" xfId="6043"/>
    <cellStyle name="Comma 3 4 2 5 2" xfId="12070"/>
    <cellStyle name="Comma 3 4 2 6" xfId="8315"/>
    <cellStyle name="Comma 3 4 2 6 2" xfId="12641"/>
    <cellStyle name="Comma 3 4 2 7" xfId="2971"/>
    <cellStyle name="Comma 3 4 2 7 2" xfId="10928"/>
    <cellStyle name="Comma 3 4 2 8" xfId="2402"/>
    <cellStyle name="Comma 3 4 2 9" xfId="10363"/>
    <cellStyle name="Comma 3 4 3" xfId="1032"/>
    <cellStyle name="Comma 3 4 3 2" xfId="2167"/>
    <cellStyle name="Comma 3 4 3 2 2" xfId="5587"/>
    <cellStyle name="Comma 3 4 3 2 2 2" xfId="11955"/>
    <cellStyle name="Comma 3 4 3 2 3" xfId="7859"/>
    <cellStyle name="Comma 3 4 3 2 3 2" xfId="12526"/>
    <cellStyle name="Comma 3 4 3 2 4" xfId="10131"/>
    <cellStyle name="Comma 3 4 3 2 4 2" xfId="13097"/>
    <cellStyle name="Comma 3 4 3 2 5" xfId="3427"/>
    <cellStyle name="Comma 3 4 3 2 5 2" xfId="11384"/>
    <cellStyle name="Comma 3 4 3 2 6" xfId="2850"/>
    <cellStyle name="Comma 3 4 3 2 7" xfId="10811"/>
    <cellStyle name="Comma 3 4 3 3" xfId="4452"/>
    <cellStyle name="Comma 3 4 3 3 2" xfId="11670"/>
    <cellStyle name="Comma 3 4 3 4" xfId="6724"/>
    <cellStyle name="Comma 3 4 3 4 2" xfId="12241"/>
    <cellStyle name="Comma 3 4 3 5" xfId="8996"/>
    <cellStyle name="Comma 3 4 3 5 2" xfId="12812"/>
    <cellStyle name="Comma 3 4 3 6" xfId="3142"/>
    <cellStyle name="Comma 3 4 3 6 2" xfId="11099"/>
    <cellStyle name="Comma 3 4 3 7" xfId="2570"/>
    <cellStyle name="Comma 3 4 3 8" xfId="10531"/>
    <cellStyle name="Comma 3 4 4" xfId="578"/>
    <cellStyle name="Comma 3 4 4 2" xfId="1713"/>
    <cellStyle name="Comma 3 4 4 2 2" xfId="5133"/>
    <cellStyle name="Comma 3 4 4 2 2 2" xfId="11841"/>
    <cellStyle name="Comma 3 4 4 2 3" xfId="7405"/>
    <cellStyle name="Comma 3 4 4 2 3 2" xfId="12412"/>
    <cellStyle name="Comma 3 4 4 2 4" xfId="9677"/>
    <cellStyle name="Comma 3 4 4 2 4 2" xfId="12983"/>
    <cellStyle name="Comma 3 4 4 2 5" xfId="3313"/>
    <cellStyle name="Comma 3 4 4 2 5 2" xfId="11270"/>
    <cellStyle name="Comma 3 4 4 2 6" xfId="2738"/>
    <cellStyle name="Comma 3 4 4 2 7" xfId="10699"/>
    <cellStyle name="Comma 3 4 4 3" xfId="3998"/>
    <cellStyle name="Comma 3 4 4 3 2" xfId="11556"/>
    <cellStyle name="Comma 3 4 4 4" xfId="6270"/>
    <cellStyle name="Comma 3 4 4 4 2" xfId="12127"/>
    <cellStyle name="Comma 3 4 4 5" xfId="8542"/>
    <cellStyle name="Comma 3 4 4 5 2" xfId="12698"/>
    <cellStyle name="Comma 3 4 4 6" xfId="3028"/>
    <cellStyle name="Comma 3 4 4 6 2" xfId="10985"/>
    <cellStyle name="Comma 3 4 4 7" xfId="2458"/>
    <cellStyle name="Comma 3 4 4 8" xfId="10419"/>
    <cellStyle name="Comma 3 4 5" xfId="1259"/>
    <cellStyle name="Comma 3 4 5 2" xfId="4679"/>
    <cellStyle name="Comma 3 4 5 2 2" xfId="11727"/>
    <cellStyle name="Comma 3 4 5 3" xfId="6951"/>
    <cellStyle name="Comma 3 4 5 3 2" xfId="12298"/>
    <cellStyle name="Comma 3 4 5 4" xfId="9223"/>
    <cellStyle name="Comma 3 4 5 4 2" xfId="12869"/>
    <cellStyle name="Comma 3 4 5 5" xfId="3199"/>
    <cellStyle name="Comma 3 4 5 5 2" xfId="11156"/>
    <cellStyle name="Comma 3 4 5 6" xfId="2626"/>
    <cellStyle name="Comma 3 4 5 7" xfId="10587"/>
    <cellStyle name="Comma 3 4 6" xfId="3544"/>
    <cellStyle name="Comma 3 4 6 2" xfId="11442"/>
    <cellStyle name="Comma 3 4 7" xfId="5816"/>
    <cellStyle name="Comma 3 4 7 2" xfId="12013"/>
    <cellStyle name="Comma 3 4 8" xfId="8088"/>
    <cellStyle name="Comma 3 4 8 2" xfId="12584"/>
    <cellStyle name="Comma 3 4 9" xfId="2911"/>
    <cellStyle name="Comma 3 4 9 2" xfId="10870"/>
    <cellStyle name="Comma 3 5" xfId="239"/>
    <cellStyle name="Comma 3 5 10" xfId="2374"/>
    <cellStyle name="Comma 3 5 11" xfId="10335"/>
    <cellStyle name="Comma 3 5 2" xfId="466"/>
    <cellStyle name="Comma 3 5 2 2" xfId="920"/>
    <cellStyle name="Comma 3 5 2 2 2" xfId="2055"/>
    <cellStyle name="Comma 3 5 2 2 2 2" xfId="5475"/>
    <cellStyle name="Comma 3 5 2 2 2 2 2" xfId="11927"/>
    <cellStyle name="Comma 3 5 2 2 2 3" xfId="7747"/>
    <cellStyle name="Comma 3 5 2 2 2 3 2" xfId="12498"/>
    <cellStyle name="Comma 3 5 2 2 2 4" xfId="10019"/>
    <cellStyle name="Comma 3 5 2 2 2 4 2" xfId="13069"/>
    <cellStyle name="Comma 3 5 2 2 2 5" xfId="3399"/>
    <cellStyle name="Comma 3 5 2 2 2 5 2" xfId="11356"/>
    <cellStyle name="Comma 3 5 2 2 2 6" xfId="2822"/>
    <cellStyle name="Comma 3 5 2 2 2 7" xfId="10783"/>
    <cellStyle name="Comma 3 5 2 2 3" xfId="4340"/>
    <cellStyle name="Comma 3 5 2 2 3 2" xfId="11642"/>
    <cellStyle name="Comma 3 5 2 2 4" xfId="6612"/>
    <cellStyle name="Comma 3 5 2 2 4 2" xfId="12213"/>
    <cellStyle name="Comma 3 5 2 2 5" xfId="8884"/>
    <cellStyle name="Comma 3 5 2 2 5 2" xfId="12784"/>
    <cellStyle name="Comma 3 5 2 2 6" xfId="3114"/>
    <cellStyle name="Comma 3 5 2 2 6 2" xfId="11071"/>
    <cellStyle name="Comma 3 5 2 2 7" xfId="2542"/>
    <cellStyle name="Comma 3 5 2 2 8" xfId="10503"/>
    <cellStyle name="Comma 3 5 2 3" xfId="1601"/>
    <cellStyle name="Comma 3 5 2 3 2" xfId="5021"/>
    <cellStyle name="Comma 3 5 2 3 2 2" xfId="11813"/>
    <cellStyle name="Comma 3 5 2 3 3" xfId="7293"/>
    <cellStyle name="Comma 3 5 2 3 3 2" xfId="12384"/>
    <cellStyle name="Comma 3 5 2 3 4" xfId="9565"/>
    <cellStyle name="Comma 3 5 2 3 4 2" xfId="12955"/>
    <cellStyle name="Comma 3 5 2 3 5" xfId="3285"/>
    <cellStyle name="Comma 3 5 2 3 5 2" xfId="11242"/>
    <cellStyle name="Comma 3 5 2 3 6" xfId="2710"/>
    <cellStyle name="Comma 3 5 2 3 7" xfId="10671"/>
    <cellStyle name="Comma 3 5 2 4" xfId="3886"/>
    <cellStyle name="Comma 3 5 2 4 2" xfId="11528"/>
    <cellStyle name="Comma 3 5 2 5" xfId="6158"/>
    <cellStyle name="Comma 3 5 2 5 2" xfId="12099"/>
    <cellStyle name="Comma 3 5 2 6" xfId="8430"/>
    <cellStyle name="Comma 3 5 2 6 2" xfId="12670"/>
    <cellStyle name="Comma 3 5 2 7" xfId="3000"/>
    <cellStyle name="Comma 3 5 2 7 2" xfId="10957"/>
    <cellStyle name="Comma 3 5 2 8" xfId="2430"/>
    <cellStyle name="Comma 3 5 2 9" xfId="10391"/>
    <cellStyle name="Comma 3 5 3" xfId="1147"/>
    <cellStyle name="Comma 3 5 3 2" xfId="2282"/>
    <cellStyle name="Comma 3 5 3 2 2" xfId="5702"/>
    <cellStyle name="Comma 3 5 3 2 2 2" xfId="11984"/>
    <cellStyle name="Comma 3 5 3 2 3" xfId="7974"/>
    <cellStyle name="Comma 3 5 3 2 3 2" xfId="12555"/>
    <cellStyle name="Comma 3 5 3 2 4" xfId="10246"/>
    <cellStyle name="Comma 3 5 3 2 4 2" xfId="13126"/>
    <cellStyle name="Comma 3 5 3 2 5" xfId="3456"/>
    <cellStyle name="Comma 3 5 3 2 5 2" xfId="11413"/>
    <cellStyle name="Comma 3 5 3 2 6" xfId="2878"/>
    <cellStyle name="Comma 3 5 3 2 7" xfId="10839"/>
    <cellStyle name="Comma 3 5 3 3" xfId="4567"/>
    <cellStyle name="Comma 3 5 3 3 2" xfId="11699"/>
    <cellStyle name="Comma 3 5 3 4" xfId="6839"/>
    <cellStyle name="Comma 3 5 3 4 2" xfId="12270"/>
    <cellStyle name="Comma 3 5 3 5" xfId="9111"/>
    <cellStyle name="Comma 3 5 3 5 2" xfId="12841"/>
    <cellStyle name="Comma 3 5 3 6" xfId="3171"/>
    <cellStyle name="Comma 3 5 3 6 2" xfId="11128"/>
    <cellStyle name="Comma 3 5 3 7" xfId="2598"/>
    <cellStyle name="Comma 3 5 3 8" xfId="10559"/>
    <cellStyle name="Comma 3 5 4" xfId="693"/>
    <cellStyle name="Comma 3 5 4 2" xfId="1828"/>
    <cellStyle name="Comma 3 5 4 2 2" xfId="5248"/>
    <cellStyle name="Comma 3 5 4 2 2 2" xfId="11870"/>
    <cellStyle name="Comma 3 5 4 2 3" xfId="7520"/>
    <cellStyle name="Comma 3 5 4 2 3 2" xfId="12441"/>
    <cellStyle name="Comma 3 5 4 2 4" xfId="9792"/>
    <cellStyle name="Comma 3 5 4 2 4 2" xfId="13012"/>
    <cellStyle name="Comma 3 5 4 2 5" xfId="3342"/>
    <cellStyle name="Comma 3 5 4 2 5 2" xfId="11299"/>
    <cellStyle name="Comma 3 5 4 2 6" xfId="2766"/>
    <cellStyle name="Comma 3 5 4 2 7" xfId="10727"/>
    <cellStyle name="Comma 3 5 4 3" xfId="4113"/>
    <cellStyle name="Comma 3 5 4 3 2" xfId="11585"/>
    <cellStyle name="Comma 3 5 4 4" xfId="6385"/>
    <cellStyle name="Comma 3 5 4 4 2" xfId="12156"/>
    <cellStyle name="Comma 3 5 4 5" xfId="8657"/>
    <cellStyle name="Comma 3 5 4 5 2" xfId="12727"/>
    <cellStyle name="Comma 3 5 4 6" xfId="3057"/>
    <cellStyle name="Comma 3 5 4 6 2" xfId="11014"/>
    <cellStyle name="Comma 3 5 4 7" xfId="2486"/>
    <cellStyle name="Comma 3 5 4 8" xfId="10447"/>
    <cellStyle name="Comma 3 5 5" xfId="1374"/>
    <cellStyle name="Comma 3 5 5 2" xfId="4794"/>
    <cellStyle name="Comma 3 5 5 2 2" xfId="11756"/>
    <cellStyle name="Comma 3 5 5 3" xfId="7066"/>
    <cellStyle name="Comma 3 5 5 3 2" xfId="12327"/>
    <cellStyle name="Comma 3 5 5 4" xfId="9338"/>
    <cellStyle name="Comma 3 5 5 4 2" xfId="12898"/>
    <cellStyle name="Comma 3 5 5 5" xfId="3228"/>
    <cellStyle name="Comma 3 5 5 5 2" xfId="11185"/>
    <cellStyle name="Comma 3 5 5 6" xfId="2654"/>
    <cellStyle name="Comma 3 5 5 7" xfId="10615"/>
    <cellStyle name="Comma 3 5 6" xfId="3659"/>
    <cellStyle name="Comma 3 5 6 2" xfId="11471"/>
    <cellStyle name="Comma 3 5 7" xfId="5931"/>
    <cellStyle name="Comma 3 5 7 2" xfId="12042"/>
    <cellStyle name="Comma 3 5 8" xfId="8203"/>
    <cellStyle name="Comma 3 5 8 2" xfId="12613"/>
    <cellStyle name="Comma 3 5 9" xfId="2943"/>
    <cellStyle name="Comma 3 5 9 2" xfId="10900"/>
    <cellStyle name="Comma 3 6" xfId="295"/>
    <cellStyle name="Comma 3 6 2" xfId="749"/>
    <cellStyle name="Comma 3 6 2 2" xfId="1884"/>
    <cellStyle name="Comma 3 6 2 2 2" xfId="5304"/>
    <cellStyle name="Comma 3 6 2 2 2 2" xfId="11884"/>
    <cellStyle name="Comma 3 6 2 2 3" xfId="7576"/>
    <cellStyle name="Comma 3 6 2 2 3 2" xfId="12455"/>
    <cellStyle name="Comma 3 6 2 2 4" xfId="9848"/>
    <cellStyle name="Comma 3 6 2 2 4 2" xfId="13026"/>
    <cellStyle name="Comma 3 6 2 2 5" xfId="3356"/>
    <cellStyle name="Comma 3 6 2 2 5 2" xfId="11313"/>
    <cellStyle name="Comma 3 6 2 2 6" xfId="2780"/>
    <cellStyle name="Comma 3 6 2 2 7" xfId="10741"/>
    <cellStyle name="Comma 3 6 2 3" xfId="4169"/>
    <cellStyle name="Comma 3 6 2 3 2" xfId="11599"/>
    <cellStyle name="Comma 3 6 2 4" xfId="6441"/>
    <cellStyle name="Comma 3 6 2 4 2" xfId="12170"/>
    <cellStyle name="Comma 3 6 2 5" xfId="8713"/>
    <cellStyle name="Comma 3 6 2 5 2" xfId="12741"/>
    <cellStyle name="Comma 3 6 2 6" xfId="3071"/>
    <cellStyle name="Comma 3 6 2 6 2" xfId="11028"/>
    <cellStyle name="Comma 3 6 2 7" xfId="2500"/>
    <cellStyle name="Comma 3 6 2 8" xfId="10461"/>
    <cellStyle name="Comma 3 6 3" xfId="1430"/>
    <cellStyle name="Comma 3 6 3 2" xfId="4850"/>
    <cellStyle name="Comma 3 6 3 2 2" xfId="11770"/>
    <cellStyle name="Comma 3 6 3 3" xfId="7122"/>
    <cellStyle name="Comma 3 6 3 3 2" xfId="12341"/>
    <cellStyle name="Comma 3 6 3 4" xfId="9394"/>
    <cellStyle name="Comma 3 6 3 4 2" xfId="12912"/>
    <cellStyle name="Comma 3 6 3 5" xfId="3242"/>
    <cellStyle name="Comma 3 6 3 5 2" xfId="11199"/>
    <cellStyle name="Comma 3 6 3 6" xfId="2668"/>
    <cellStyle name="Comma 3 6 3 7" xfId="10629"/>
    <cellStyle name="Comma 3 6 4" xfId="3715"/>
    <cellStyle name="Comma 3 6 4 2" xfId="11485"/>
    <cellStyle name="Comma 3 6 5" xfId="5987"/>
    <cellStyle name="Comma 3 6 5 2" xfId="12056"/>
    <cellStyle name="Comma 3 6 6" xfId="8259"/>
    <cellStyle name="Comma 3 6 6 2" xfId="12627"/>
    <cellStyle name="Comma 3 6 7" xfId="2957"/>
    <cellStyle name="Comma 3 6 7 2" xfId="10914"/>
    <cellStyle name="Comma 3 6 8" xfId="2388"/>
    <cellStyle name="Comma 3 6 9" xfId="10349"/>
    <cellStyle name="Comma 3 7" xfId="976"/>
    <cellStyle name="Comma 3 7 2" xfId="2111"/>
    <cellStyle name="Comma 3 7 2 2" xfId="5531"/>
    <cellStyle name="Comma 3 7 2 2 2" xfId="11941"/>
    <cellStyle name="Comma 3 7 2 3" xfId="7803"/>
    <cellStyle name="Comma 3 7 2 3 2" xfId="12512"/>
    <cellStyle name="Comma 3 7 2 4" xfId="10075"/>
    <cellStyle name="Comma 3 7 2 4 2" xfId="13083"/>
    <cellStyle name="Comma 3 7 2 5" xfId="3413"/>
    <cellStyle name="Comma 3 7 2 5 2" xfId="11370"/>
    <cellStyle name="Comma 3 7 2 6" xfId="2836"/>
    <cellStyle name="Comma 3 7 2 7" xfId="10797"/>
    <cellStyle name="Comma 3 7 3" xfId="4396"/>
    <cellStyle name="Comma 3 7 3 2" xfId="11656"/>
    <cellStyle name="Comma 3 7 4" xfId="6668"/>
    <cellStyle name="Comma 3 7 4 2" xfId="12227"/>
    <cellStyle name="Comma 3 7 5" xfId="8940"/>
    <cellStyle name="Comma 3 7 5 2" xfId="12798"/>
    <cellStyle name="Comma 3 7 6" xfId="3128"/>
    <cellStyle name="Comma 3 7 6 2" xfId="11085"/>
    <cellStyle name="Comma 3 7 7" xfId="2556"/>
    <cellStyle name="Comma 3 7 8" xfId="10517"/>
    <cellStyle name="Comma 3 8" xfId="522"/>
    <cellStyle name="Comma 3 8 2" xfId="1657"/>
    <cellStyle name="Comma 3 8 2 2" xfId="5077"/>
    <cellStyle name="Comma 3 8 2 2 2" xfId="11827"/>
    <cellStyle name="Comma 3 8 2 3" xfId="7349"/>
    <cellStyle name="Comma 3 8 2 3 2" xfId="12398"/>
    <cellStyle name="Comma 3 8 2 4" xfId="9621"/>
    <cellStyle name="Comma 3 8 2 4 2" xfId="12969"/>
    <cellStyle name="Comma 3 8 2 5" xfId="3299"/>
    <cellStyle name="Comma 3 8 2 5 2" xfId="11256"/>
    <cellStyle name="Comma 3 8 2 6" xfId="2724"/>
    <cellStyle name="Comma 3 8 2 7" xfId="10685"/>
    <cellStyle name="Comma 3 8 3" xfId="3942"/>
    <cellStyle name="Comma 3 8 3 2" xfId="11542"/>
    <cellStyle name="Comma 3 8 4" xfId="6214"/>
    <cellStyle name="Comma 3 8 4 2" xfId="12113"/>
    <cellStyle name="Comma 3 8 5" xfId="8486"/>
    <cellStyle name="Comma 3 8 5 2" xfId="12684"/>
    <cellStyle name="Comma 3 8 6" xfId="3014"/>
    <cellStyle name="Comma 3 8 6 2" xfId="10971"/>
    <cellStyle name="Comma 3 8 7" xfId="2444"/>
    <cellStyle name="Comma 3 8 8" xfId="10405"/>
    <cellStyle name="Comma 3 9" xfId="1203"/>
    <cellStyle name="Comma 3 9 2" xfId="4623"/>
    <cellStyle name="Comma 3 9 2 2" xfId="11713"/>
    <cellStyle name="Comma 3 9 3" xfId="6895"/>
    <cellStyle name="Comma 3 9 3 2" xfId="12284"/>
    <cellStyle name="Comma 3 9 4" xfId="9167"/>
    <cellStyle name="Comma 3 9 4 2" xfId="12855"/>
    <cellStyle name="Comma 3 9 5" xfId="3185"/>
    <cellStyle name="Comma 3 9 5 2" xfId="11142"/>
    <cellStyle name="Comma 3 9 6" xfId="2612"/>
    <cellStyle name="Comma 3 9 7" xfId="10573"/>
    <cellStyle name="Comma 30" xfId="13217"/>
    <cellStyle name="Comma 31" xfId="13218"/>
    <cellStyle name="Comma 32" xfId="13219"/>
    <cellStyle name="Comma 33" xfId="13220"/>
    <cellStyle name="Comma 34" xfId="13221"/>
    <cellStyle name="Comma 35" xfId="13222"/>
    <cellStyle name="Comma 36" xfId="13223"/>
    <cellStyle name="Comma 37" xfId="13224"/>
    <cellStyle name="Comma 38" xfId="13225"/>
    <cellStyle name="Comma 39" xfId="13226"/>
    <cellStyle name="Comma 4" xfId="57"/>
    <cellStyle name="Comma 4 10" xfId="3490"/>
    <cellStyle name="Comma 4 10 2" xfId="11429"/>
    <cellStyle name="Comma 4 11" xfId="5762"/>
    <cellStyle name="Comma 4 11 2" xfId="12000"/>
    <cellStyle name="Comma 4 12" xfId="8034"/>
    <cellStyle name="Comma 4 12 2" xfId="12571"/>
    <cellStyle name="Comma 4 13" xfId="2896"/>
    <cellStyle name="Comma 4 13 2" xfId="10856"/>
    <cellStyle name="Comma 4 14" xfId="2331"/>
    <cellStyle name="Comma 4 15" xfId="10292"/>
    <cellStyle name="Comma 4 16" xfId="13155"/>
    <cellStyle name="Comma 4 17" xfId="13176"/>
    <cellStyle name="Comma 4 18" xfId="13227"/>
    <cellStyle name="Comma 4 2" xfId="87"/>
    <cellStyle name="Comma 4 2 10" xfId="5790"/>
    <cellStyle name="Comma 4 2 10 2" xfId="12007"/>
    <cellStyle name="Comma 4 2 11" xfId="8062"/>
    <cellStyle name="Comma 4 2 11 2" xfId="12578"/>
    <cellStyle name="Comma 4 2 12" xfId="2905"/>
    <cellStyle name="Comma 4 2 12 2" xfId="10864"/>
    <cellStyle name="Comma 4 2 13" xfId="2339"/>
    <cellStyle name="Comma 4 2 14" xfId="10300"/>
    <cellStyle name="Comma 4 2 15" xfId="13228"/>
    <cellStyle name="Comma 4 2 2" xfId="199"/>
    <cellStyle name="Comma 4 2 2 10" xfId="2367"/>
    <cellStyle name="Comma 4 2 2 11" xfId="10328"/>
    <cellStyle name="Comma 4 2 2 2" xfId="437"/>
    <cellStyle name="Comma 4 2 2 2 2" xfId="891"/>
    <cellStyle name="Comma 4 2 2 2 2 2" xfId="2026"/>
    <cellStyle name="Comma 4 2 2 2 2 2 2" xfId="5446"/>
    <cellStyle name="Comma 4 2 2 2 2 2 2 2" xfId="11920"/>
    <cellStyle name="Comma 4 2 2 2 2 2 3" xfId="7718"/>
    <cellStyle name="Comma 4 2 2 2 2 2 3 2" xfId="12491"/>
    <cellStyle name="Comma 4 2 2 2 2 2 4" xfId="9990"/>
    <cellStyle name="Comma 4 2 2 2 2 2 4 2" xfId="13062"/>
    <cellStyle name="Comma 4 2 2 2 2 2 5" xfId="3392"/>
    <cellStyle name="Comma 4 2 2 2 2 2 5 2" xfId="11349"/>
    <cellStyle name="Comma 4 2 2 2 2 2 6" xfId="2816"/>
    <cellStyle name="Comma 4 2 2 2 2 2 7" xfId="10777"/>
    <cellStyle name="Comma 4 2 2 2 2 3" xfId="4311"/>
    <cellStyle name="Comma 4 2 2 2 2 3 2" xfId="11635"/>
    <cellStyle name="Comma 4 2 2 2 2 4" xfId="6583"/>
    <cellStyle name="Comma 4 2 2 2 2 4 2" xfId="12206"/>
    <cellStyle name="Comma 4 2 2 2 2 5" xfId="8855"/>
    <cellStyle name="Comma 4 2 2 2 2 5 2" xfId="12777"/>
    <cellStyle name="Comma 4 2 2 2 2 6" xfId="3107"/>
    <cellStyle name="Comma 4 2 2 2 2 6 2" xfId="11064"/>
    <cellStyle name="Comma 4 2 2 2 2 7" xfId="2536"/>
    <cellStyle name="Comma 4 2 2 2 2 8" xfId="10497"/>
    <cellStyle name="Comma 4 2 2 2 3" xfId="1572"/>
    <cellStyle name="Comma 4 2 2 2 3 2" xfId="4992"/>
    <cellStyle name="Comma 4 2 2 2 3 2 2" xfId="11806"/>
    <cellStyle name="Comma 4 2 2 2 3 3" xfId="7264"/>
    <cellStyle name="Comma 4 2 2 2 3 3 2" xfId="12377"/>
    <cellStyle name="Comma 4 2 2 2 3 4" xfId="9536"/>
    <cellStyle name="Comma 4 2 2 2 3 4 2" xfId="12948"/>
    <cellStyle name="Comma 4 2 2 2 3 5" xfId="3278"/>
    <cellStyle name="Comma 4 2 2 2 3 5 2" xfId="11235"/>
    <cellStyle name="Comma 4 2 2 2 3 6" xfId="2704"/>
    <cellStyle name="Comma 4 2 2 2 3 7" xfId="10665"/>
    <cellStyle name="Comma 4 2 2 2 4" xfId="3857"/>
    <cellStyle name="Comma 4 2 2 2 4 2" xfId="11521"/>
    <cellStyle name="Comma 4 2 2 2 5" xfId="6129"/>
    <cellStyle name="Comma 4 2 2 2 5 2" xfId="12092"/>
    <cellStyle name="Comma 4 2 2 2 6" xfId="8401"/>
    <cellStyle name="Comma 4 2 2 2 6 2" xfId="12663"/>
    <cellStyle name="Comma 4 2 2 2 7" xfId="2993"/>
    <cellStyle name="Comma 4 2 2 2 7 2" xfId="10950"/>
    <cellStyle name="Comma 4 2 2 2 8" xfId="2424"/>
    <cellStyle name="Comma 4 2 2 2 9" xfId="10385"/>
    <cellStyle name="Comma 4 2 2 3" xfId="1118"/>
    <cellStyle name="Comma 4 2 2 3 2" xfId="2253"/>
    <cellStyle name="Comma 4 2 2 3 2 2" xfId="5673"/>
    <cellStyle name="Comma 4 2 2 3 2 2 2" xfId="11977"/>
    <cellStyle name="Comma 4 2 2 3 2 3" xfId="7945"/>
    <cellStyle name="Comma 4 2 2 3 2 3 2" xfId="12548"/>
    <cellStyle name="Comma 4 2 2 3 2 4" xfId="10217"/>
    <cellStyle name="Comma 4 2 2 3 2 4 2" xfId="13119"/>
    <cellStyle name="Comma 4 2 2 3 2 5" xfId="3449"/>
    <cellStyle name="Comma 4 2 2 3 2 5 2" xfId="11406"/>
    <cellStyle name="Comma 4 2 2 3 2 6" xfId="2872"/>
    <cellStyle name="Comma 4 2 2 3 2 7" xfId="10833"/>
    <cellStyle name="Comma 4 2 2 3 3" xfId="4538"/>
    <cellStyle name="Comma 4 2 2 3 3 2" xfId="11692"/>
    <cellStyle name="Comma 4 2 2 3 4" xfId="6810"/>
    <cellStyle name="Comma 4 2 2 3 4 2" xfId="12263"/>
    <cellStyle name="Comma 4 2 2 3 5" xfId="9082"/>
    <cellStyle name="Comma 4 2 2 3 5 2" xfId="12834"/>
    <cellStyle name="Comma 4 2 2 3 6" xfId="3164"/>
    <cellStyle name="Comma 4 2 2 3 6 2" xfId="11121"/>
    <cellStyle name="Comma 4 2 2 3 7" xfId="2592"/>
    <cellStyle name="Comma 4 2 2 3 8" xfId="10553"/>
    <cellStyle name="Comma 4 2 2 4" xfId="664"/>
    <cellStyle name="Comma 4 2 2 4 2" xfId="1799"/>
    <cellStyle name="Comma 4 2 2 4 2 2" xfId="5219"/>
    <cellStyle name="Comma 4 2 2 4 2 2 2" xfId="11863"/>
    <cellStyle name="Comma 4 2 2 4 2 3" xfId="7491"/>
    <cellStyle name="Comma 4 2 2 4 2 3 2" xfId="12434"/>
    <cellStyle name="Comma 4 2 2 4 2 4" xfId="9763"/>
    <cellStyle name="Comma 4 2 2 4 2 4 2" xfId="13005"/>
    <cellStyle name="Comma 4 2 2 4 2 5" xfId="3335"/>
    <cellStyle name="Comma 4 2 2 4 2 5 2" xfId="11292"/>
    <cellStyle name="Comma 4 2 2 4 2 6" xfId="2760"/>
    <cellStyle name="Comma 4 2 2 4 2 7" xfId="10721"/>
    <cellStyle name="Comma 4 2 2 4 3" xfId="4084"/>
    <cellStyle name="Comma 4 2 2 4 3 2" xfId="11578"/>
    <cellStyle name="Comma 4 2 2 4 4" xfId="6356"/>
    <cellStyle name="Comma 4 2 2 4 4 2" xfId="12149"/>
    <cellStyle name="Comma 4 2 2 4 5" xfId="8628"/>
    <cellStyle name="Comma 4 2 2 4 5 2" xfId="12720"/>
    <cellStyle name="Comma 4 2 2 4 6" xfId="3050"/>
    <cellStyle name="Comma 4 2 2 4 6 2" xfId="11007"/>
    <cellStyle name="Comma 4 2 2 4 7" xfId="2480"/>
    <cellStyle name="Comma 4 2 2 4 8" xfId="10441"/>
    <cellStyle name="Comma 4 2 2 5" xfId="1345"/>
    <cellStyle name="Comma 4 2 2 5 2" xfId="4765"/>
    <cellStyle name="Comma 4 2 2 5 2 2" xfId="11749"/>
    <cellStyle name="Comma 4 2 2 5 3" xfId="7037"/>
    <cellStyle name="Comma 4 2 2 5 3 2" xfId="12320"/>
    <cellStyle name="Comma 4 2 2 5 4" xfId="9309"/>
    <cellStyle name="Comma 4 2 2 5 4 2" xfId="12891"/>
    <cellStyle name="Comma 4 2 2 5 5" xfId="3221"/>
    <cellStyle name="Comma 4 2 2 5 5 2" xfId="11178"/>
    <cellStyle name="Comma 4 2 2 5 6" xfId="2648"/>
    <cellStyle name="Comma 4 2 2 5 7" xfId="10609"/>
    <cellStyle name="Comma 4 2 2 6" xfId="3630"/>
    <cellStyle name="Comma 4 2 2 6 2" xfId="11464"/>
    <cellStyle name="Comma 4 2 2 7" xfId="5902"/>
    <cellStyle name="Comma 4 2 2 7 2" xfId="12035"/>
    <cellStyle name="Comma 4 2 2 8" xfId="8174"/>
    <cellStyle name="Comma 4 2 2 8 2" xfId="12606"/>
    <cellStyle name="Comma 4 2 2 9" xfId="2933"/>
    <cellStyle name="Comma 4 2 2 9 2" xfId="10892"/>
    <cellStyle name="Comma 4 2 3" xfId="143"/>
    <cellStyle name="Comma 4 2 3 10" xfId="2353"/>
    <cellStyle name="Comma 4 2 3 11" xfId="10314"/>
    <cellStyle name="Comma 4 2 3 2" xfId="381"/>
    <cellStyle name="Comma 4 2 3 2 2" xfId="835"/>
    <cellStyle name="Comma 4 2 3 2 2 2" xfId="1970"/>
    <cellStyle name="Comma 4 2 3 2 2 2 2" xfId="5390"/>
    <cellStyle name="Comma 4 2 3 2 2 2 2 2" xfId="11906"/>
    <cellStyle name="Comma 4 2 3 2 2 2 3" xfId="7662"/>
    <cellStyle name="Comma 4 2 3 2 2 2 3 2" xfId="12477"/>
    <cellStyle name="Comma 4 2 3 2 2 2 4" xfId="9934"/>
    <cellStyle name="Comma 4 2 3 2 2 2 4 2" xfId="13048"/>
    <cellStyle name="Comma 4 2 3 2 2 2 5" xfId="3378"/>
    <cellStyle name="Comma 4 2 3 2 2 2 5 2" xfId="11335"/>
    <cellStyle name="Comma 4 2 3 2 2 2 6" xfId="2802"/>
    <cellStyle name="Comma 4 2 3 2 2 2 7" xfId="10763"/>
    <cellStyle name="Comma 4 2 3 2 2 3" xfId="4255"/>
    <cellStyle name="Comma 4 2 3 2 2 3 2" xfId="11621"/>
    <cellStyle name="Comma 4 2 3 2 2 4" xfId="6527"/>
    <cellStyle name="Comma 4 2 3 2 2 4 2" xfId="12192"/>
    <cellStyle name="Comma 4 2 3 2 2 5" xfId="8799"/>
    <cellStyle name="Comma 4 2 3 2 2 5 2" xfId="12763"/>
    <cellStyle name="Comma 4 2 3 2 2 6" xfId="3093"/>
    <cellStyle name="Comma 4 2 3 2 2 6 2" xfId="11050"/>
    <cellStyle name="Comma 4 2 3 2 2 7" xfId="2522"/>
    <cellStyle name="Comma 4 2 3 2 2 8" xfId="10483"/>
    <cellStyle name="Comma 4 2 3 2 3" xfId="1516"/>
    <cellStyle name="Comma 4 2 3 2 3 2" xfId="4936"/>
    <cellStyle name="Comma 4 2 3 2 3 2 2" xfId="11792"/>
    <cellStyle name="Comma 4 2 3 2 3 3" xfId="7208"/>
    <cellStyle name="Comma 4 2 3 2 3 3 2" xfId="12363"/>
    <cellStyle name="Comma 4 2 3 2 3 4" xfId="9480"/>
    <cellStyle name="Comma 4 2 3 2 3 4 2" xfId="12934"/>
    <cellStyle name="Comma 4 2 3 2 3 5" xfId="3264"/>
    <cellStyle name="Comma 4 2 3 2 3 5 2" xfId="11221"/>
    <cellStyle name="Comma 4 2 3 2 3 6" xfId="2690"/>
    <cellStyle name="Comma 4 2 3 2 3 7" xfId="10651"/>
    <cellStyle name="Comma 4 2 3 2 4" xfId="3801"/>
    <cellStyle name="Comma 4 2 3 2 4 2" xfId="11507"/>
    <cellStyle name="Comma 4 2 3 2 5" xfId="6073"/>
    <cellStyle name="Comma 4 2 3 2 5 2" xfId="12078"/>
    <cellStyle name="Comma 4 2 3 2 6" xfId="8345"/>
    <cellStyle name="Comma 4 2 3 2 6 2" xfId="12649"/>
    <cellStyle name="Comma 4 2 3 2 7" xfId="2979"/>
    <cellStyle name="Comma 4 2 3 2 7 2" xfId="10936"/>
    <cellStyle name="Comma 4 2 3 2 8" xfId="2410"/>
    <cellStyle name="Comma 4 2 3 2 9" xfId="10371"/>
    <cellStyle name="Comma 4 2 3 3" xfId="1062"/>
    <cellStyle name="Comma 4 2 3 3 2" xfId="2197"/>
    <cellStyle name="Comma 4 2 3 3 2 2" xfId="5617"/>
    <cellStyle name="Comma 4 2 3 3 2 2 2" xfId="11963"/>
    <cellStyle name="Comma 4 2 3 3 2 3" xfId="7889"/>
    <cellStyle name="Comma 4 2 3 3 2 3 2" xfId="12534"/>
    <cellStyle name="Comma 4 2 3 3 2 4" xfId="10161"/>
    <cellStyle name="Comma 4 2 3 3 2 4 2" xfId="13105"/>
    <cellStyle name="Comma 4 2 3 3 2 5" xfId="3435"/>
    <cellStyle name="Comma 4 2 3 3 2 5 2" xfId="11392"/>
    <cellStyle name="Comma 4 2 3 3 2 6" xfId="2858"/>
    <cellStyle name="Comma 4 2 3 3 2 7" xfId="10819"/>
    <cellStyle name="Comma 4 2 3 3 3" xfId="4482"/>
    <cellStyle name="Comma 4 2 3 3 3 2" xfId="11678"/>
    <cellStyle name="Comma 4 2 3 3 4" xfId="6754"/>
    <cellStyle name="Comma 4 2 3 3 4 2" xfId="12249"/>
    <cellStyle name="Comma 4 2 3 3 5" xfId="9026"/>
    <cellStyle name="Comma 4 2 3 3 5 2" xfId="12820"/>
    <cellStyle name="Comma 4 2 3 3 6" xfId="3150"/>
    <cellStyle name="Comma 4 2 3 3 6 2" xfId="11107"/>
    <cellStyle name="Comma 4 2 3 3 7" xfId="2578"/>
    <cellStyle name="Comma 4 2 3 3 8" xfId="10539"/>
    <cellStyle name="Comma 4 2 3 4" xfId="608"/>
    <cellStyle name="Comma 4 2 3 4 2" xfId="1743"/>
    <cellStyle name="Comma 4 2 3 4 2 2" xfId="5163"/>
    <cellStyle name="Comma 4 2 3 4 2 2 2" xfId="11849"/>
    <cellStyle name="Comma 4 2 3 4 2 3" xfId="7435"/>
    <cellStyle name="Comma 4 2 3 4 2 3 2" xfId="12420"/>
    <cellStyle name="Comma 4 2 3 4 2 4" xfId="9707"/>
    <cellStyle name="Comma 4 2 3 4 2 4 2" xfId="12991"/>
    <cellStyle name="Comma 4 2 3 4 2 5" xfId="3321"/>
    <cellStyle name="Comma 4 2 3 4 2 5 2" xfId="11278"/>
    <cellStyle name="Comma 4 2 3 4 2 6" xfId="2746"/>
    <cellStyle name="Comma 4 2 3 4 2 7" xfId="10707"/>
    <cellStyle name="Comma 4 2 3 4 3" xfId="4028"/>
    <cellStyle name="Comma 4 2 3 4 3 2" xfId="11564"/>
    <cellStyle name="Comma 4 2 3 4 4" xfId="6300"/>
    <cellStyle name="Comma 4 2 3 4 4 2" xfId="12135"/>
    <cellStyle name="Comma 4 2 3 4 5" xfId="8572"/>
    <cellStyle name="Comma 4 2 3 4 5 2" xfId="12706"/>
    <cellStyle name="Comma 4 2 3 4 6" xfId="3036"/>
    <cellStyle name="Comma 4 2 3 4 6 2" xfId="10993"/>
    <cellStyle name="Comma 4 2 3 4 7" xfId="2466"/>
    <cellStyle name="Comma 4 2 3 4 8" xfId="10427"/>
    <cellStyle name="Comma 4 2 3 5" xfId="1289"/>
    <cellStyle name="Comma 4 2 3 5 2" xfId="4709"/>
    <cellStyle name="Comma 4 2 3 5 2 2" xfId="11735"/>
    <cellStyle name="Comma 4 2 3 5 3" xfId="6981"/>
    <cellStyle name="Comma 4 2 3 5 3 2" xfId="12306"/>
    <cellStyle name="Comma 4 2 3 5 4" xfId="9253"/>
    <cellStyle name="Comma 4 2 3 5 4 2" xfId="12877"/>
    <cellStyle name="Comma 4 2 3 5 5" xfId="3207"/>
    <cellStyle name="Comma 4 2 3 5 5 2" xfId="11164"/>
    <cellStyle name="Comma 4 2 3 5 6" xfId="2634"/>
    <cellStyle name="Comma 4 2 3 5 7" xfId="10595"/>
    <cellStyle name="Comma 4 2 3 6" xfId="3574"/>
    <cellStyle name="Comma 4 2 3 6 2" xfId="11450"/>
    <cellStyle name="Comma 4 2 3 7" xfId="5846"/>
    <cellStyle name="Comma 4 2 3 7 2" xfId="12021"/>
    <cellStyle name="Comma 4 2 3 8" xfId="8118"/>
    <cellStyle name="Comma 4 2 3 8 2" xfId="12592"/>
    <cellStyle name="Comma 4 2 3 9" xfId="2919"/>
    <cellStyle name="Comma 4 2 3 9 2" xfId="10878"/>
    <cellStyle name="Comma 4 2 4" xfId="269"/>
    <cellStyle name="Comma 4 2 4 10" xfId="2382"/>
    <cellStyle name="Comma 4 2 4 11" xfId="10343"/>
    <cellStyle name="Comma 4 2 4 2" xfId="496"/>
    <cellStyle name="Comma 4 2 4 2 2" xfId="950"/>
    <cellStyle name="Comma 4 2 4 2 2 2" xfId="2085"/>
    <cellStyle name="Comma 4 2 4 2 2 2 2" xfId="5505"/>
    <cellStyle name="Comma 4 2 4 2 2 2 2 2" xfId="11935"/>
    <cellStyle name="Comma 4 2 4 2 2 2 3" xfId="7777"/>
    <cellStyle name="Comma 4 2 4 2 2 2 3 2" xfId="12506"/>
    <cellStyle name="Comma 4 2 4 2 2 2 4" xfId="10049"/>
    <cellStyle name="Comma 4 2 4 2 2 2 4 2" xfId="13077"/>
    <cellStyle name="Comma 4 2 4 2 2 2 5" xfId="3407"/>
    <cellStyle name="Comma 4 2 4 2 2 2 5 2" xfId="11364"/>
    <cellStyle name="Comma 4 2 4 2 2 2 6" xfId="2830"/>
    <cellStyle name="Comma 4 2 4 2 2 2 7" xfId="10791"/>
    <cellStyle name="Comma 4 2 4 2 2 3" xfId="4370"/>
    <cellStyle name="Comma 4 2 4 2 2 3 2" xfId="11650"/>
    <cellStyle name="Comma 4 2 4 2 2 4" xfId="6642"/>
    <cellStyle name="Comma 4 2 4 2 2 4 2" xfId="12221"/>
    <cellStyle name="Comma 4 2 4 2 2 5" xfId="8914"/>
    <cellStyle name="Comma 4 2 4 2 2 5 2" xfId="12792"/>
    <cellStyle name="Comma 4 2 4 2 2 6" xfId="3122"/>
    <cellStyle name="Comma 4 2 4 2 2 6 2" xfId="11079"/>
    <cellStyle name="Comma 4 2 4 2 2 7" xfId="2550"/>
    <cellStyle name="Comma 4 2 4 2 2 8" xfId="10511"/>
    <cellStyle name="Comma 4 2 4 2 3" xfId="1631"/>
    <cellStyle name="Comma 4 2 4 2 3 2" xfId="5051"/>
    <cellStyle name="Comma 4 2 4 2 3 2 2" xfId="11821"/>
    <cellStyle name="Comma 4 2 4 2 3 3" xfId="7323"/>
    <cellStyle name="Comma 4 2 4 2 3 3 2" xfId="12392"/>
    <cellStyle name="Comma 4 2 4 2 3 4" xfId="9595"/>
    <cellStyle name="Comma 4 2 4 2 3 4 2" xfId="12963"/>
    <cellStyle name="Comma 4 2 4 2 3 5" xfId="3293"/>
    <cellStyle name="Comma 4 2 4 2 3 5 2" xfId="11250"/>
    <cellStyle name="Comma 4 2 4 2 3 6" xfId="2718"/>
    <cellStyle name="Comma 4 2 4 2 3 7" xfId="10679"/>
    <cellStyle name="Comma 4 2 4 2 4" xfId="3916"/>
    <cellStyle name="Comma 4 2 4 2 4 2" xfId="11536"/>
    <cellStyle name="Comma 4 2 4 2 5" xfId="6188"/>
    <cellStyle name="Comma 4 2 4 2 5 2" xfId="12107"/>
    <cellStyle name="Comma 4 2 4 2 6" xfId="8460"/>
    <cellStyle name="Comma 4 2 4 2 6 2" xfId="12678"/>
    <cellStyle name="Comma 4 2 4 2 7" xfId="3008"/>
    <cellStyle name="Comma 4 2 4 2 7 2" xfId="10965"/>
    <cellStyle name="Comma 4 2 4 2 8" xfId="2438"/>
    <cellStyle name="Comma 4 2 4 2 9" xfId="10399"/>
    <cellStyle name="Comma 4 2 4 3" xfId="1177"/>
    <cellStyle name="Comma 4 2 4 3 2" xfId="2312"/>
    <cellStyle name="Comma 4 2 4 3 2 2" xfId="5732"/>
    <cellStyle name="Comma 4 2 4 3 2 2 2" xfId="11992"/>
    <cellStyle name="Comma 4 2 4 3 2 3" xfId="8004"/>
    <cellStyle name="Comma 4 2 4 3 2 3 2" xfId="12563"/>
    <cellStyle name="Comma 4 2 4 3 2 4" xfId="10276"/>
    <cellStyle name="Comma 4 2 4 3 2 4 2" xfId="13134"/>
    <cellStyle name="Comma 4 2 4 3 2 5" xfId="3464"/>
    <cellStyle name="Comma 4 2 4 3 2 5 2" xfId="11421"/>
    <cellStyle name="Comma 4 2 4 3 2 6" xfId="2886"/>
    <cellStyle name="Comma 4 2 4 3 2 7" xfId="10847"/>
    <cellStyle name="Comma 4 2 4 3 3" xfId="4597"/>
    <cellStyle name="Comma 4 2 4 3 3 2" xfId="11707"/>
    <cellStyle name="Comma 4 2 4 3 4" xfId="6869"/>
    <cellStyle name="Comma 4 2 4 3 4 2" xfId="12278"/>
    <cellStyle name="Comma 4 2 4 3 5" xfId="9141"/>
    <cellStyle name="Comma 4 2 4 3 5 2" xfId="12849"/>
    <cellStyle name="Comma 4 2 4 3 6" xfId="3179"/>
    <cellStyle name="Comma 4 2 4 3 6 2" xfId="11136"/>
    <cellStyle name="Comma 4 2 4 3 7" xfId="2606"/>
    <cellStyle name="Comma 4 2 4 3 8" xfId="10567"/>
    <cellStyle name="Comma 4 2 4 4" xfId="723"/>
    <cellStyle name="Comma 4 2 4 4 2" xfId="1858"/>
    <cellStyle name="Comma 4 2 4 4 2 2" xfId="5278"/>
    <cellStyle name="Comma 4 2 4 4 2 2 2" xfId="11878"/>
    <cellStyle name="Comma 4 2 4 4 2 3" xfId="7550"/>
    <cellStyle name="Comma 4 2 4 4 2 3 2" xfId="12449"/>
    <cellStyle name="Comma 4 2 4 4 2 4" xfId="9822"/>
    <cellStyle name="Comma 4 2 4 4 2 4 2" xfId="13020"/>
    <cellStyle name="Comma 4 2 4 4 2 5" xfId="3350"/>
    <cellStyle name="Comma 4 2 4 4 2 5 2" xfId="11307"/>
    <cellStyle name="Comma 4 2 4 4 2 6" xfId="2774"/>
    <cellStyle name="Comma 4 2 4 4 2 7" xfId="10735"/>
    <cellStyle name="Comma 4 2 4 4 3" xfId="4143"/>
    <cellStyle name="Comma 4 2 4 4 3 2" xfId="11593"/>
    <cellStyle name="Comma 4 2 4 4 4" xfId="6415"/>
    <cellStyle name="Comma 4 2 4 4 4 2" xfId="12164"/>
    <cellStyle name="Comma 4 2 4 4 5" xfId="8687"/>
    <cellStyle name="Comma 4 2 4 4 5 2" xfId="12735"/>
    <cellStyle name="Comma 4 2 4 4 6" xfId="3065"/>
    <cellStyle name="Comma 4 2 4 4 6 2" xfId="11022"/>
    <cellStyle name="Comma 4 2 4 4 7" xfId="2494"/>
    <cellStyle name="Comma 4 2 4 4 8" xfId="10455"/>
    <cellStyle name="Comma 4 2 4 5" xfId="1404"/>
    <cellStyle name="Comma 4 2 4 5 2" xfId="4824"/>
    <cellStyle name="Comma 4 2 4 5 2 2" xfId="11764"/>
    <cellStyle name="Comma 4 2 4 5 3" xfId="7096"/>
    <cellStyle name="Comma 4 2 4 5 3 2" xfId="12335"/>
    <cellStyle name="Comma 4 2 4 5 4" xfId="9368"/>
    <cellStyle name="Comma 4 2 4 5 4 2" xfId="12906"/>
    <cellStyle name="Comma 4 2 4 5 5" xfId="3236"/>
    <cellStyle name="Comma 4 2 4 5 5 2" xfId="11193"/>
    <cellStyle name="Comma 4 2 4 5 6" xfId="2662"/>
    <cellStyle name="Comma 4 2 4 5 7" xfId="10623"/>
    <cellStyle name="Comma 4 2 4 6" xfId="3689"/>
    <cellStyle name="Comma 4 2 4 6 2" xfId="11479"/>
    <cellStyle name="Comma 4 2 4 7" xfId="5961"/>
    <cellStyle name="Comma 4 2 4 7 2" xfId="12050"/>
    <cellStyle name="Comma 4 2 4 8" xfId="8233"/>
    <cellStyle name="Comma 4 2 4 8 2" xfId="12621"/>
    <cellStyle name="Comma 4 2 4 9" xfId="2951"/>
    <cellStyle name="Comma 4 2 4 9 2" xfId="10908"/>
    <cellStyle name="Comma 4 2 5" xfId="325"/>
    <cellStyle name="Comma 4 2 5 2" xfId="779"/>
    <cellStyle name="Comma 4 2 5 2 2" xfId="1914"/>
    <cellStyle name="Comma 4 2 5 2 2 2" xfId="5334"/>
    <cellStyle name="Comma 4 2 5 2 2 2 2" xfId="11892"/>
    <cellStyle name="Comma 4 2 5 2 2 3" xfId="7606"/>
    <cellStyle name="Comma 4 2 5 2 2 3 2" xfId="12463"/>
    <cellStyle name="Comma 4 2 5 2 2 4" xfId="9878"/>
    <cellStyle name="Comma 4 2 5 2 2 4 2" xfId="13034"/>
    <cellStyle name="Comma 4 2 5 2 2 5" xfId="3364"/>
    <cellStyle name="Comma 4 2 5 2 2 5 2" xfId="11321"/>
    <cellStyle name="Comma 4 2 5 2 2 6" xfId="2788"/>
    <cellStyle name="Comma 4 2 5 2 2 7" xfId="10749"/>
    <cellStyle name="Comma 4 2 5 2 3" xfId="4199"/>
    <cellStyle name="Comma 4 2 5 2 3 2" xfId="11607"/>
    <cellStyle name="Comma 4 2 5 2 4" xfId="6471"/>
    <cellStyle name="Comma 4 2 5 2 4 2" xfId="12178"/>
    <cellStyle name="Comma 4 2 5 2 5" xfId="8743"/>
    <cellStyle name="Comma 4 2 5 2 5 2" xfId="12749"/>
    <cellStyle name="Comma 4 2 5 2 6" xfId="3079"/>
    <cellStyle name="Comma 4 2 5 2 6 2" xfId="11036"/>
    <cellStyle name="Comma 4 2 5 2 7" xfId="2508"/>
    <cellStyle name="Comma 4 2 5 2 8" xfId="10469"/>
    <cellStyle name="Comma 4 2 5 3" xfId="1460"/>
    <cellStyle name="Comma 4 2 5 3 2" xfId="4880"/>
    <cellStyle name="Comma 4 2 5 3 2 2" xfId="11778"/>
    <cellStyle name="Comma 4 2 5 3 3" xfId="7152"/>
    <cellStyle name="Comma 4 2 5 3 3 2" xfId="12349"/>
    <cellStyle name="Comma 4 2 5 3 4" xfId="9424"/>
    <cellStyle name="Comma 4 2 5 3 4 2" xfId="12920"/>
    <cellStyle name="Comma 4 2 5 3 5" xfId="3250"/>
    <cellStyle name="Comma 4 2 5 3 5 2" xfId="11207"/>
    <cellStyle name="Comma 4 2 5 3 6" xfId="2676"/>
    <cellStyle name="Comma 4 2 5 3 7" xfId="10637"/>
    <cellStyle name="Comma 4 2 5 4" xfId="3745"/>
    <cellStyle name="Comma 4 2 5 4 2" xfId="11493"/>
    <cellStyle name="Comma 4 2 5 5" xfId="6017"/>
    <cellStyle name="Comma 4 2 5 5 2" xfId="12064"/>
    <cellStyle name="Comma 4 2 5 6" xfId="8289"/>
    <cellStyle name="Comma 4 2 5 6 2" xfId="12635"/>
    <cellStyle name="Comma 4 2 5 7" xfId="2965"/>
    <cellStyle name="Comma 4 2 5 7 2" xfId="10922"/>
    <cellStyle name="Comma 4 2 5 8" xfId="2396"/>
    <cellStyle name="Comma 4 2 5 9" xfId="10357"/>
    <cellStyle name="Comma 4 2 6" xfId="1006"/>
    <cellStyle name="Comma 4 2 6 2" xfId="2141"/>
    <cellStyle name="Comma 4 2 6 2 2" xfId="5561"/>
    <cellStyle name="Comma 4 2 6 2 2 2" xfId="11949"/>
    <cellStyle name="Comma 4 2 6 2 3" xfId="7833"/>
    <cellStyle name="Comma 4 2 6 2 3 2" xfId="12520"/>
    <cellStyle name="Comma 4 2 6 2 4" xfId="10105"/>
    <cellStyle name="Comma 4 2 6 2 4 2" xfId="13091"/>
    <cellStyle name="Comma 4 2 6 2 5" xfId="3421"/>
    <cellStyle name="Comma 4 2 6 2 5 2" xfId="11378"/>
    <cellStyle name="Comma 4 2 6 2 6" xfId="2844"/>
    <cellStyle name="Comma 4 2 6 2 7" xfId="10805"/>
    <cellStyle name="Comma 4 2 6 3" xfId="4426"/>
    <cellStyle name="Comma 4 2 6 3 2" xfId="11664"/>
    <cellStyle name="Comma 4 2 6 4" xfId="6698"/>
    <cellStyle name="Comma 4 2 6 4 2" xfId="12235"/>
    <cellStyle name="Comma 4 2 6 5" xfId="8970"/>
    <cellStyle name="Comma 4 2 6 5 2" xfId="12806"/>
    <cellStyle name="Comma 4 2 6 6" xfId="3136"/>
    <cellStyle name="Comma 4 2 6 6 2" xfId="11093"/>
    <cellStyle name="Comma 4 2 6 7" xfId="2564"/>
    <cellStyle name="Comma 4 2 6 8" xfId="10525"/>
    <cellStyle name="Comma 4 2 7" xfId="552"/>
    <cellStyle name="Comma 4 2 7 2" xfId="1687"/>
    <cellStyle name="Comma 4 2 7 2 2" xfId="5107"/>
    <cellStyle name="Comma 4 2 7 2 2 2" xfId="11835"/>
    <cellStyle name="Comma 4 2 7 2 3" xfId="7379"/>
    <cellStyle name="Comma 4 2 7 2 3 2" xfId="12406"/>
    <cellStyle name="Comma 4 2 7 2 4" xfId="9651"/>
    <cellStyle name="Comma 4 2 7 2 4 2" xfId="12977"/>
    <cellStyle name="Comma 4 2 7 2 5" xfId="3307"/>
    <cellStyle name="Comma 4 2 7 2 5 2" xfId="11264"/>
    <cellStyle name="Comma 4 2 7 2 6" xfId="2732"/>
    <cellStyle name="Comma 4 2 7 2 7" xfId="10693"/>
    <cellStyle name="Comma 4 2 7 3" xfId="3972"/>
    <cellStyle name="Comma 4 2 7 3 2" xfId="11550"/>
    <cellStyle name="Comma 4 2 7 4" xfId="6244"/>
    <cellStyle name="Comma 4 2 7 4 2" xfId="12121"/>
    <cellStyle name="Comma 4 2 7 5" xfId="8516"/>
    <cellStyle name="Comma 4 2 7 5 2" xfId="12692"/>
    <cellStyle name="Comma 4 2 7 6" xfId="3022"/>
    <cellStyle name="Comma 4 2 7 6 2" xfId="10979"/>
    <cellStyle name="Comma 4 2 7 7" xfId="2452"/>
    <cellStyle name="Comma 4 2 7 8" xfId="10413"/>
    <cellStyle name="Comma 4 2 8" xfId="1233"/>
    <cellStyle name="Comma 4 2 8 2" xfId="4653"/>
    <cellStyle name="Comma 4 2 8 2 2" xfId="11721"/>
    <cellStyle name="Comma 4 2 8 3" xfId="6925"/>
    <cellStyle name="Comma 4 2 8 3 2" xfId="12292"/>
    <cellStyle name="Comma 4 2 8 4" xfId="9197"/>
    <cellStyle name="Comma 4 2 8 4 2" xfId="12863"/>
    <cellStyle name="Comma 4 2 8 5" xfId="3193"/>
    <cellStyle name="Comma 4 2 8 5 2" xfId="11150"/>
    <cellStyle name="Comma 4 2 8 6" xfId="2620"/>
    <cellStyle name="Comma 4 2 8 7" xfId="10581"/>
    <cellStyle name="Comma 4 2 9" xfId="3518"/>
    <cellStyle name="Comma 4 2 9 2" xfId="11436"/>
    <cellStyle name="Comma 4 3" xfId="171"/>
    <cellStyle name="Comma 4 3 10" xfId="2360"/>
    <cellStyle name="Comma 4 3 11" xfId="10321"/>
    <cellStyle name="Comma 4 3 2" xfId="409"/>
    <cellStyle name="Comma 4 3 2 2" xfId="863"/>
    <cellStyle name="Comma 4 3 2 2 2" xfId="1998"/>
    <cellStyle name="Comma 4 3 2 2 2 2" xfId="5418"/>
    <cellStyle name="Comma 4 3 2 2 2 2 2" xfId="11913"/>
    <cellStyle name="Comma 4 3 2 2 2 3" xfId="7690"/>
    <cellStyle name="Comma 4 3 2 2 2 3 2" xfId="12484"/>
    <cellStyle name="Comma 4 3 2 2 2 4" xfId="9962"/>
    <cellStyle name="Comma 4 3 2 2 2 4 2" xfId="13055"/>
    <cellStyle name="Comma 4 3 2 2 2 5" xfId="3385"/>
    <cellStyle name="Comma 4 3 2 2 2 5 2" xfId="11342"/>
    <cellStyle name="Comma 4 3 2 2 2 6" xfId="2809"/>
    <cellStyle name="Comma 4 3 2 2 2 7" xfId="10770"/>
    <cellStyle name="Comma 4 3 2 2 3" xfId="4283"/>
    <cellStyle name="Comma 4 3 2 2 3 2" xfId="11628"/>
    <cellStyle name="Comma 4 3 2 2 4" xfId="6555"/>
    <cellStyle name="Comma 4 3 2 2 4 2" xfId="12199"/>
    <cellStyle name="Comma 4 3 2 2 5" xfId="8827"/>
    <cellStyle name="Comma 4 3 2 2 5 2" xfId="12770"/>
    <cellStyle name="Comma 4 3 2 2 6" xfId="3100"/>
    <cellStyle name="Comma 4 3 2 2 6 2" xfId="11057"/>
    <cellStyle name="Comma 4 3 2 2 7" xfId="2529"/>
    <cellStyle name="Comma 4 3 2 2 8" xfId="10490"/>
    <cellStyle name="Comma 4 3 2 3" xfId="1544"/>
    <cellStyle name="Comma 4 3 2 3 2" xfId="4964"/>
    <cellStyle name="Comma 4 3 2 3 2 2" xfId="11799"/>
    <cellStyle name="Comma 4 3 2 3 3" xfId="7236"/>
    <cellStyle name="Comma 4 3 2 3 3 2" xfId="12370"/>
    <cellStyle name="Comma 4 3 2 3 4" xfId="9508"/>
    <cellStyle name="Comma 4 3 2 3 4 2" xfId="12941"/>
    <cellStyle name="Comma 4 3 2 3 5" xfId="3271"/>
    <cellStyle name="Comma 4 3 2 3 5 2" xfId="11228"/>
    <cellStyle name="Comma 4 3 2 3 6" xfId="2697"/>
    <cellStyle name="Comma 4 3 2 3 7" xfId="10658"/>
    <cellStyle name="Comma 4 3 2 4" xfId="3829"/>
    <cellStyle name="Comma 4 3 2 4 2" xfId="11514"/>
    <cellStyle name="Comma 4 3 2 5" xfId="6101"/>
    <cellStyle name="Comma 4 3 2 5 2" xfId="12085"/>
    <cellStyle name="Comma 4 3 2 6" xfId="8373"/>
    <cellStyle name="Comma 4 3 2 6 2" xfId="12656"/>
    <cellStyle name="Comma 4 3 2 7" xfId="2986"/>
    <cellStyle name="Comma 4 3 2 7 2" xfId="10943"/>
    <cellStyle name="Comma 4 3 2 8" xfId="2417"/>
    <cellStyle name="Comma 4 3 2 9" xfId="10378"/>
    <cellStyle name="Comma 4 3 3" xfId="1090"/>
    <cellStyle name="Comma 4 3 3 2" xfId="2225"/>
    <cellStyle name="Comma 4 3 3 2 2" xfId="5645"/>
    <cellStyle name="Comma 4 3 3 2 2 2" xfId="11970"/>
    <cellStyle name="Comma 4 3 3 2 3" xfId="7917"/>
    <cellStyle name="Comma 4 3 3 2 3 2" xfId="12541"/>
    <cellStyle name="Comma 4 3 3 2 4" xfId="10189"/>
    <cellStyle name="Comma 4 3 3 2 4 2" xfId="13112"/>
    <cellStyle name="Comma 4 3 3 2 5" xfId="3442"/>
    <cellStyle name="Comma 4 3 3 2 5 2" xfId="11399"/>
    <cellStyle name="Comma 4 3 3 2 6" xfId="2865"/>
    <cellStyle name="Comma 4 3 3 2 7" xfId="10826"/>
    <cellStyle name="Comma 4 3 3 3" xfId="4510"/>
    <cellStyle name="Comma 4 3 3 3 2" xfId="11685"/>
    <cellStyle name="Comma 4 3 3 4" xfId="6782"/>
    <cellStyle name="Comma 4 3 3 4 2" xfId="12256"/>
    <cellStyle name="Comma 4 3 3 5" xfId="9054"/>
    <cellStyle name="Comma 4 3 3 5 2" xfId="12827"/>
    <cellStyle name="Comma 4 3 3 6" xfId="3157"/>
    <cellStyle name="Comma 4 3 3 6 2" xfId="11114"/>
    <cellStyle name="Comma 4 3 3 7" xfId="2585"/>
    <cellStyle name="Comma 4 3 3 8" xfId="10546"/>
    <cellStyle name="Comma 4 3 4" xfId="636"/>
    <cellStyle name="Comma 4 3 4 2" xfId="1771"/>
    <cellStyle name="Comma 4 3 4 2 2" xfId="5191"/>
    <cellStyle name="Comma 4 3 4 2 2 2" xfId="11856"/>
    <cellStyle name="Comma 4 3 4 2 3" xfId="7463"/>
    <cellStyle name="Comma 4 3 4 2 3 2" xfId="12427"/>
    <cellStyle name="Comma 4 3 4 2 4" xfId="9735"/>
    <cellStyle name="Comma 4 3 4 2 4 2" xfId="12998"/>
    <cellStyle name="Comma 4 3 4 2 5" xfId="3328"/>
    <cellStyle name="Comma 4 3 4 2 5 2" xfId="11285"/>
    <cellStyle name="Comma 4 3 4 2 6" xfId="2753"/>
    <cellStyle name="Comma 4 3 4 2 7" xfId="10714"/>
    <cellStyle name="Comma 4 3 4 3" xfId="4056"/>
    <cellStyle name="Comma 4 3 4 3 2" xfId="11571"/>
    <cellStyle name="Comma 4 3 4 4" xfId="6328"/>
    <cellStyle name="Comma 4 3 4 4 2" xfId="12142"/>
    <cellStyle name="Comma 4 3 4 5" xfId="8600"/>
    <cellStyle name="Comma 4 3 4 5 2" xfId="12713"/>
    <cellStyle name="Comma 4 3 4 6" xfId="3043"/>
    <cellStyle name="Comma 4 3 4 6 2" xfId="11000"/>
    <cellStyle name="Comma 4 3 4 7" xfId="2473"/>
    <cellStyle name="Comma 4 3 4 8" xfId="10434"/>
    <cellStyle name="Comma 4 3 5" xfId="1317"/>
    <cellStyle name="Comma 4 3 5 2" xfId="4737"/>
    <cellStyle name="Comma 4 3 5 2 2" xfId="11742"/>
    <cellStyle name="Comma 4 3 5 3" xfId="7009"/>
    <cellStyle name="Comma 4 3 5 3 2" xfId="12313"/>
    <cellStyle name="Comma 4 3 5 4" xfId="9281"/>
    <cellStyle name="Comma 4 3 5 4 2" xfId="12884"/>
    <cellStyle name="Comma 4 3 5 5" xfId="3214"/>
    <cellStyle name="Comma 4 3 5 5 2" xfId="11171"/>
    <cellStyle name="Comma 4 3 5 6" xfId="2641"/>
    <cellStyle name="Comma 4 3 5 7" xfId="10602"/>
    <cellStyle name="Comma 4 3 6" xfId="3602"/>
    <cellStyle name="Comma 4 3 6 2" xfId="11457"/>
    <cellStyle name="Comma 4 3 7" xfId="5874"/>
    <cellStyle name="Comma 4 3 7 2" xfId="12028"/>
    <cellStyle name="Comma 4 3 8" xfId="8146"/>
    <cellStyle name="Comma 4 3 8 2" xfId="12599"/>
    <cellStyle name="Comma 4 3 9" xfId="2926"/>
    <cellStyle name="Comma 4 3 9 2" xfId="10885"/>
    <cellStyle name="Comma 4 4" xfId="115"/>
    <cellStyle name="Comma 4 4 10" xfId="2346"/>
    <cellStyle name="Comma 4 4 11" xfId="10307"/>
    <cellStyle name="Comma 4 4 2" xfId="353"/>
    <cellStyle name="Comma 4 4 2 2" xfId="807"/>
    <cellStyle name="Comma 4 4 2 2 2" xfId="1942"/>
    <cellStyle name="Comma 4 4 2 2 2 2" xfId="5362"/>
    <cellStyle name="Comma 4 4 2 2 2 2 2" xfId="11899"/>
    <cellStyle name="Comma 4 4 2 2 2 3" xfId="7634"/>
    <cellStyle name="Comma 4 4 2 2 2 3 2" xfId="12470"/>
    <cellStyle name="Comma 4 4 2 2 2 4" xfId="9906"/>
    <cellStyle name="Comma 4 4 2 2 2 4 2" xfId="13041"/>
    <cellStyle name="Comma 4 4 2 2 2 5" xfId="3371"/>
    <cellStyle name="Comma 4 4 2 2 2 5 2" xfId="11328"/>
    <cellStyle name="Comma 4 4 2 2 2 6" xfId="2795"/>
    <cellStyle name="Comma 4 4 2 2 2 7" xfId="10756"/>
    <cellStyle name="Comma 4 4 2 2 3" xfId="4227"/>
    <cellStyle name="Comma 4 4 2 2 3 2" xfId="11614"/>
    <cellStyle name="Comma 4 4 2 2 4" xfId="6499"/>
    <cellStyle name="Comma 4 4 2 2 4 2" xfId="12185"/>
    <cellStyle name="Comma 4 4 2 2 5" xfId="8771"/>
    <cellStyle name="Comma 4 4 2 2 5 2" xfId="12756"/>
    <cellStyle name="Comma 4 4 2 2 6" xfId="3086"/>
    <cellStyle name="Comma 4 4 2 2 6 2" xfId="11043"/>
    <cellStyle name="Comma 4 4 2 2 7" xfId="2515"/>
    <cellStyle name="Comma 4 4 2 2 8" xfId="10476"/>
    <cellStyle name="Comma 4 4 2 3" xfId="1488"/>
    <cellStyle name="Comma 4 4 2 3 2" xfId="4908"/>
    <cellStyle name="Comma 4 4 2 3 2 2" xfId="11785"/>
    <cellStyle name="Comma 4 4 2 3 3" xfId="7180"/>
    <cellStyle name="Comma 4 4 2 3 3 2" xfId="12356"/>
    <cellStyle name="Comma 4 4 2 3 4" xfId="9452"/>
    <cellStyle name="Comma 4 4 2 3 4 2" xfId="12927"/>
    <cellStyle name="Comma 4 4 2 3 5" xfId="3257"/>
    <cellStyle name="Comma 4 4 2 3 5 2" xfId="11214"/>
    <cellStyle name="Comma 4 4 2 3 6" xfId="2683"/>
    <cellStyle name="Comma 4 4 2 3 7" xfId="10644"/>
    <cellStyle name="Comma 4 4 2 4" xfId="3773"/>
    <cellStyle name="Comma 4 4 2 4 2" xfId="11500"/>
    <cellStyle name="Comma 4 4 2 5" xfId="6045"/>
    <cellStyle name="Comma 4 4 2 5 2" xfId="12071"/>
    <cellStyle name="Comma 4 4 2 6" xfId="8317"/>
    <cellStyle name="Comma 4 4 2 6 2" xfId="12642"/>
    <cellStyle name="Comma 4 4 2 7" xfId="2972"/>
    <cellStyle name="Comma 4 4 2 7 2" xfId="10929"/>
    <cellStyle name="Comma 4 4 2 8" xfId="2403"/>
    <cellStyle name="Comma 4 4 2 9" xfId="10364"/>
    <cellStyle name="Comma 4 4 3" xfId="1034"/>
    <cellStyle name="Comma 4 4 3 2" xfId="2169"/>
    <cellStyle name="Comma 4 4 3 2 2" xfId="5589"/>
    <cellStyle name="Comma 4 4 3 2 2 2" xfId="11956"/>
    <cellStyle name="Comma 4 4 3 2 3" xfId="7861"/>
    <cellStyle name="Comma 4 4 3 2 3 2" xfId="12527"/>
    <cellStyle name="Comma 4 4 3 2 4" xfId="10133"/>
    <cellStyle name="Comma 4 4 3 2 4 2" xfId="13098"/>
    <cellStyle name="Comma 4 4 3 2 5" xfId="3428"/>
    <cellStyle name="Comma 4 4 3 2 5 2" xfId="11385"/>
    <cellStyle name="Comma 4 4 3 2 6" xfId="2851"/>
    <cellStyle name="Comma 4 4 3 2 7" xfId="10812"/>
    <cellStyle name="Comma 4 4 3 3" xfId="4454"/>
    <cellStyle name="Comma 4 4 3 3 2" xfId="11671"/>
    <cellStyle name="Comma 4 4 3 4" xfId="6726"/>
    <cellStyle name="Comma 4 4 3 4 2" xfId="12242"/>
    <cellStyle name="Comma 4 4 3 5" xfId="8998"/>
    <cellStyle name="Comma 4 4 3 5 2" xfId="12813"/>
    <cellStyle name="Comma 4 4 3 6" xfId="3143"/>
    <cellStyle name="Comma 4 4 3 6 2" xfId="11100"/>
    <cellStyle name="Comma 4 4 3 7" xfId="2571"/>
    <cellStyle name="Comma 4 4 3 8" xfId="10532"/>
    <cellStyle name="Comma 4 4 4" xfId="580"/>
    <cellStyle name="Comma 4 4 4 2" xfId="1715"/>
    <cellStyle name="Comma 4 4 4 2 2" xfId="5135"/>
    <cellStyle name="Comma 4 4 4 2 2 2" xfId="11842"/>
    <cellStyle name="Comma 4 4 4 2 3" xfId="7407"/>
    <cellStyle name="Comma 4 4 4 2 3 2" xfId="12413"/>
    <cellStyle name="Comma 4 4 4 2 4" xfId="9679"/>
    <cellStyle name="Comma 4 4 4 2 4 2" xfId="12984"/>
    <cellStyle name="Comma 4 4 4 2 5" xfId="3314"/>
    <cellStyle name="Comma 4 4 4 2 5 2" xfId="11271"/>
    <cellStyle name="Comma 4 4 4 2 6" xfId="2739"/>
    <cellStyle name="Comma 4 4 4 2 7" xfId="10700"/>
    <cellStyle name="Comma 4 4 4 3" xfId="4000"/>
    <cellStyle name="Comma 4 4 4 3 2" xfId="11557"/>
    <cellStyle name="Comma 4 4 4 4" xfId="6272"/>
    <cellStyle name="Comma 4 4 4 4 2" xfId="12128"/>
    <cellStyle name="Comma 4 4 4 5" xfId="8544"/>
    <cellStyle name="Comma 4 4 4 5 2" xfId="12699"/>
    <cellStyle name="Comma 4 4 4 6" xfId="3029"/>
    <cellStyle name="Comma 4 4 4 6 2" xfId="10986"/>
    <cellStyle name="Comma 4 4 4 7" xfId="2459"/>
    <cellStyle name="Comma 4 4 4 8" xfId="10420"/>
    <cellStyle name="Comma 4 4 5" xfId="1261"/>
    <cellStyle name="Comma 4 4 5 2" xfId="4681"/>
    <cellStyle name="Comma 4 4 5 2 2" xfId="11728"/>
    <cellStyle name="Comma 4 4 5 3" xfId="6953"/>
    <cellStyle name="Comma 4 4 5 3 2" xfId="12299"/>
    <cellStyle name="Comma 4 4 5 4" xfId="9225"/>
    <cellStyle name="Comma 4 4 5 4 2" xfId="12870"/>
    <cellStyle name="Comma 4 4 5 5" xfId="3200"/>
    <cellStyle name="Comma 4 4 5 5 2" xfId="11157"/>
    <cellStyle name="Comma 4 4 5 6" xfId="2627"/>
    <cellStyle name="Comma 4 4 5 7" xfId="10588"/>
    <cellStyle name="Comma 4 4 6" xfId="3546"/>
    <cellStyle name="Comma 4 4 6 2" xfId="11443"/>
    <cellStyle name="Comma 4 4 7" xfId="5818"/>
    <cellStyle name="Comma 4 4 7 2" xfId="12014"/>
    <cellStyle name="Comma 4 4 8" xfId="8090"/>
    <cellStyle name="Comma 4 4 8 2" xfId="12585"/>
    <cellStyle name="Comma 4 4 9" xfId="2912"/>
    <cellStyle name="Comma 4 4 9 2" xfId="10871"/>
    <cellStyle name="Comma 4 5" xfId="241"/>
    <cellStyle name="Comma 4 5 10" xfId="2375"/>
    <cellStyle name="Comma 4 5 11" xfId="10336"/>
    <cellStyle name="Comma 4 5 2" xfId="468"/>
    <cellStyle name="Comma 4 5 2 2" xfId="922"/>
    <cellStyle name="Comma 4 5 2 2 2" xfId="2057"/>
    <cellStyle name="Comma 4 5 2 2 2 2" xfId="5477"/>
    <cellStyle name="Comma 4 5 2 2 2 2 2" xfId="11928"/>
    <cellStyle name="Comma 4 5 2 2 2 3" xfId="7749"/>
    <cellStyle name="Comma 4 5 2 2 2 3 2" xfId="12499"/>
    <cellStyle name="Comma 4 5 2 2 2 4" xfId="10021"/>
    <cellStyle name="Comma 4 5 2 2 2 4 2" xfId="13070"/>
    <cellStyle name="Comma 4 5 2 2 2 5" xfId="3400"/>
    <cellStyle name="Comma 4 5 2 2 2 5 2" xfId="11357"/>
    <cellStyle name="Comma 4 5 2 2 2 6" xfId="2823"/>
    <cellStyle name="Comma 4 5 2 2 2 7" xfId="10784"/>
    <cellStyle name="Comma 4 5 2 2 3" xfId="4342"/>
    <cellStyle name="Comma 4 5 2 2 3 2" xfId="11643"/>
    <cellStyle name="Comma 4 5 2 2 4" xfId="6614"/>
    <cellStyle name="Comma 4 5 2 2 4 2" xfId="12214"/>
    <cellStyle name="Comma 4 5 2 2 5" xfId="8886"/>
    <cellStyle name="Comma 4 5 2 2 5 2" xfId="12785"/>
    <cellStyle name="Comma 4 5 2 2 6" xfId="3115"/>
    <cellStyle name="Comma 4 5 2 2 6 2" xfId="11072"/>
    <cellStyle name="Comma 4 5 2 2 7" xfId="2543"/>
    <cellStyle name="Comma 4 5 2 2 8" xfId="10504"/>
    <cellStyle name="Comma 4 5 2 3" xfId="1603"/>
    <cellStyle name="Comma 4 5 2 3 2" xfId="5023"/>
    <cellStyle name="Comma 4 5 2 3 2 2" xfId="11814"/>
    <cellStyle name="Comma 4 5 2 3 3" xfId="7295"/>
    <cellStyle name="Comma 4 5 2 3 3 2" xfId="12385"/>
    <cellStyle name="Comma 4 5 2 3 4" xfId="9567"/>
    <cellStyle name="Comma 4 5 2 3 4 2" xfId="12956"/>
    <cellStyle name="Comma 4 5 2 3 5" xfId="3286"/>
    <cellStyle name="Comma 4 5 2 3 5 2" xfId="11243"/>
    <cellStyle name="Comma 4 5 2 3 6" xfId="2711"/>
    <cellStyle name="Comma 4 5 2 3 7" xfId="10672"/>
    <cellStyle name="Comma 4 5 2 4" xfId="3888"/>
    <cellStyle name="Comma 4 5 2 4 2" xfId="11529"/>
    <cellStyle name="Comma 4 5 2 5" xfId="6160"/>
    <cellStyle name="Comma 4 5 2 5 2" xfId="12100"/>
    <cellStyle name="Comma 4 5 2 6" xfId="8432"/>
    <cellStyle name="Comma 4 5 2 6 2" xfId="12671"/>
    <cellStyle name="Comma 4 5 2 7" xfId="3001"/>
    <cellStyle name="Comma 4 5 2 7 2" xfId="10958"/>
    <cellStyle name="Comma 4 5 2 8" xfId="2431"/>
    <cellStyle name="Comma 4 5 2 9" xfId="10392"/>
    <cellStyle name="Comma 4 5 3" xfId="1149"/>
    <cellStyle name="Comma 4 5 3 2" xfId="2284"/>
    <cellStyle name="Comma 4 5 3 2 2" xfId="5704"/>
    <cellStyle name="Comma 4 5 3 2 2 2" xfId="11985"/>
    <cellStyle name="Comma 4 5 3 2 3" xfId="7976"/>
    <cellStyle name="Comma 4 5 3 2 3 2" xfId="12556"/>
    <cellStyle name="Comma 4 5 3 2 4" xfId="10248"/>
    <cellStyle name="Comma 4 5 3 2 4 2" xfId="13127"/>
    <cellStyle name="Comma 4 5 3 2 5" xfId="3457"/>
    <cellStyle name="Comma 4 5 3 2 5 2" xfId="11414"/>
    <cellStyle name="Comma 4 5 3 2 6" xfId="2879"/>
    <cellStyle name="Comma 4 5 3 2 7" xfId="10840"/>
    <cellStyle name="Comma 4 5 3 3" xfId="4569"/>
    <cellStyle name="Comma 4 5 3 3 2" xfId="11700"/>
    <cellStyle name="Comma 4 5 3 4" xfId="6841"/>
    <cellStyle name="Comma 4 5 3 4 2" xfId="12271"/>
    <cellStyle name="Comma 4 5 3 5" xfId="9113"/>
    <cellStyle name="Comma 4 5 3 5 2" xfId="12842"/>
    <cellStyle name="Comma 4 5 3 6" xfId="3172"/>
    <cellStyle name="Comma 4 5 3 6 2" xfId="11129"/>
    <cellStyle name="Comma 4 5 3 7" xfId="2599"/>
    <cellStyle name="Comma 4 5 3 8" xfId="10560"/>
    <cellStyle name="Comma 4 5 4" xfId="695"/>
    <cellStyle name="Comma 4 5 4 2" xfId="1830"/>
    <cellStyle name="Comma 4 5 4 2 2" xfId="5250"/>
    <cellStyle name="Comma 4 5 4 2 2 2" xfId="11871"/>
    <cellStyle name="Comma 4 5 4 2 3" xfId="7522"/>
    <cellStyle name="Comma 4 5 4 2 3 2" xfId="12442"/>
    <cellStyle name="Comma 4 5 4 2 4" xfId="9794"/>
    <cellStyle name="Comma 4 5 4 2 4 2" xfId="13013"/>
    <cellStyle name="Comma 4 5 4 2 5" xfId="3343"/>
    <cellStyle name="Comma 4 5 4 2 5 2" xfId="11300"/>
    <cellStyle name="Comma 4 5 4 2 6" xfId="2767"/>
    <cellStyle name="Comma 4 5 4 2 7" xfId="10728"/>
    <cellStyle name="Comma 4 5 4 3" xfId="4115"/>
    <cellStyle name="Comma 4 5 4 3 2" xfId="11586"/>
    <cellStyle name="Comma 4 5 4 4" xfId="6387"/>
    <cellStyle name="Comma 4 5 4 4 2" xfId="12157"/>
    <cellStyle name="Comma 4 5 4 5" xfId="8659"/>
    <cellStyle name="Comma 4 5 4 5 2" xfId="12728"/>
    <cellStyle name="Comma 4 5 4 6" xfId="3058"/>
    <cellStyle name="Comma 4 5 4 6 2" xfId="11015"/>
    <cellStyle name="Comma 4 5 4 7" xfId="2487"/>
    <cellStyle name="Comma 4 5 4 8" xfId="10448"/>
    <cellStyle name="Comma 4 5 5" xfId="1376"/>
    <cellStyle name="Comma 4 5 5 2" xfId="4796"/>
    <cellStyle name="Comma 4 5 5 2 2" xfId="11757"/>
    <cellStyle name="Comma 4 5 5 3" xfId="7068"/>
    <cellStyle name="Comma 4 5 5 3 2" xfId="12328"/>
    <cellStyle name="Comma 4 5 5 4" xfId="9340"/>
    <cellStyle name="Comma 4 5 5 4 2" xfId="12899"/>
    <cellStyle name="Comma 4 5 5 5" xfId="3229"/>
    <cellStyle name="Comma 4 5 5 5 2" xfId="11186"/>
    <cellStyle name="Comma 4 5 5 6" xfId="2655"/>
    <cellStyle name="Comma 4 5 5 7" xfId="10616"/>
    <cellStyle name="Comma 4 5 6" xfId="3661"/>
    <cellStyle name="Comma 4 5 6 2" xfId="11472"/>
    <cellStyle name="Comma 4 5 7" xfId="5933"/>
    <cellStyle name="Comma 4 5 7 2" xfId="12043"/>
    <cellStyle name="Comma 4 5 8" xfId="8205"/>
    <cellStyle name="Comma 4 5 8 2" xfId="12614"/>
    <cellStyle name="Comma 4 5 9" xfId="2944"/>
    <cellStyle name="Comma 4 5 9 2" xfId="10901"/>
    <cellStyle name="Comma 4 6" xfId="297"/>
    <cellStyle name="Comma 4 6 2" xfId="751"/>
    <cellStyle name="Comma 4 6 2 2" xfId="1886"/>
    <cellStyle name="Comma 4 6 2 2 2" xfId="5306"/>
    <cellStyle name="Comma 4 6 2 2 2 2" xfId="11885"/>
    <cellStyle name="Comma 4 6 2 2 3" xfId="7578"/>
    <cellStyle name="Comma 4 6 2 2 3 2" xfId="12456"/>
    <cellStyle name="Comma 4 6 2 2 4" xfId="9850"/>
    <cellStyle name="Comma 4 6 2 2 4 2" xfId="13027"/>
    <cellStyle name="Comma 4 6 2 2 5" xfId="3357"/>
    <cellStyle name="Comma 4 6 2 2 5 2" xfId="11314"/>
    <cellStyle name="Comma 4 6 2 2 6" xfId="2781"/>
    <cellStyle name="Comma 4 6 2 2 7" xfId="10742"/>
    <cellStyle name="Comma 4 6 2 3" xfId="4171"/>
    <cellStyle name="Comma 4 6 2 3 2" xfId="11600"/>
    <cellStyle name="Comma 4 6 2 4" xfId="6443"/>
    <cellStyle name="Comma 4 6 2 4 2" xfId="12171"/>
    <cellStyle name="Comma 4 6 2 5" xfId="8715"/>
    <cellStyle name="Comma 4 6 2 5 2" xfId="12742"/>
    <cellStyle name="Comma 4 6 2 6" xfId="3072"/>
    <cellStyle name="Comma 4 6 2 6 2" xfId="11029"/>
    <cellStyle name="Comma 4 6 2 7" xfId="2501"/>
    <cellStyle name="Comma 4 6 2 8" xfId="10462"/>
    <cellStyle name="Comma 4 6 3" xfId="1432"/>
    <cellStyle name="Comma 4 6 3 2" xfId="4852"/>
    <cellStyle name="Comma 4 6 3 2 2" xfId="11771"/>
    <cellStyle name="Comma 4 6 3 3" xfId="7124"/>
    <cellStyle name="Comma 4 6 3 3 2" xfId="12342"/>
    <cellStyle name="Comma 4 6 3 4" xfId="9396"/>
    <cellStyle name="Comma 4 6 3 4 2" xfId="12913"/>
    <cellStyle name="Comma 4 6 3 5" xfId="3243"/>
    <cellStyle name="Comma 4 6 3 5 2" xfId="11200"/>
    <cellStyle name="Comma 4 6 3 6" xfId="2669"/>
    <cellStyle name="Comma 4 6 3 7" xfId="10630"/>
    <cellStyle name="Comma 4 6 4" xfId="3717"/>
    <cellStyle name="Comma 4 6 4 2" xfId="11486"/>
    <cellStyle name="Comma 4 6 5" xfId="5989"/>
    <cellStyle name="Comma 4 6 5 2" xfId="12057"/>
    <cellStyle name="Comma 4 6 6" xfId="8261"/>
    <cellStyle name="Comma 4 6 6 2" xfId="12628"/>
    <cellStyle name="Comma 4 6 7" xfId="2958"/>
    <cellStyle name="Comma 4 6 7 2" xfId="10915"/>
    <cellStyle name="Comma 4 6 8" xfId="2389"/>
    <cellStyle name="Comma 4 6 9" xfId="10350"/>
    <cellStyle name="Comma 4 7" xfId="978"/>
    <cellStyle name="Comma 4 7 2" xfId="2113"/>
    <cellStyle name="Comma 4 7 2 2" xfId="5533"/>
    <cellStyle name="Comma 4 7 2 2 2" xfId="11942"/>
    <cellStyle name="Comma 4 7 2 3" xfId="7805"/>
    <cellStyle name="Comma 4 7 2 3 2" xfId="12513"/>
    <cellStyle name="Comma 4 7 2 4" xfId="10077"/>
    <cellStyle name="Comma 4 7 2 4 2" xfId="13084"/>
    <cellStyle name="Comma 4 7 2 5" xfId="3414"/>
    <cellStyle name="Comma 4 7 2 5 2" xfId="11371"/>
    <cellStyle name="Comma 4 7 2 6" xfId="2837"/>
    <cellStyle name="Comma 4 7 2 7" xfId="10798"/>
    <cellStyle name="Comma 4 7 3" xfId="4398"/>
    <cellStyle name="Comma 4 7 3 2" xfId="11657"/>
    <cellStyle name="Comma 4 7 4" xfId="6670"/>
    <cellStyle name="Comma 4 7 4 2" xfId="12228"/>
    <cellStyle name="Comma 4 7 5" xfId="8942"/>
    <cellStyle name="Comma 4 7 5 2" xfId="12799"/>
    <cellStyle name="Comma 4 7 6" xfId="3129"/>
    <cellStyle name="Comma 4 7 6 2" xfId="11086"/>
    <cellStyle name="Comma 4 7 7" xfId="2557"/>
    <cellStyle name="Comma 4 7 8" xfId="10518"/>
    <cellStyle name="Comma 4 8" xfId="524"/>
    <cellStyle name="Comma 4 8 2" xfId="1659"/>
    <cellStyle name="Comma 4 8 2 2" xfId="5079"/>
    <cellStyle name="Comma 4 8 2 2 2" xfId="11828"/>
    <cellStyle name="Comma 4 8 2 3" xfId="7351"/>
    <cellStyle name="Comma 4 8 2 3 2" xfId="12399"/>
    <cellStyle name="Comma 4 8 2 4" xfId="9623"/>
    <cellStyle name="Comma 4 8 2 4 2" xfId="12970"/>
    <cellStyle name="Comma 4 8 2 5" xfId="3300"/>
    <cellStyle name="Comma 4 8 2 5 2" xfId="11257"/>
    <cellStyle name="Comma 4 8 2 6" xfId="2725"/>
    <cellStyle name="Comma 4 8 2 7" xfId="10686"/>
    <cellStyle name="Comma 4 8 3" xfId="3944"/>
    <cellStyle name="Comma 4 8 3 2" xfId="11543"/>
    <cellStyle name="Comma 4 8 4" xfId="6216"/>
    <cellStyle name="Comma 4 8 4 2" xfId="12114"/>
    <cellStyle name="Comma 4 8 5" xfId="8488"/>
    <cellStyle name="Comma 4 8 5 2" xfId="12685"/>
    <cellStyle name="Comma 4 8 6" xfId="3015"/>
    <cellStyle name="Comma 4 8 6 2" xfId="10972"/>
    <cellStyle name="Comma 4 8 7" xfId="2445"/>
    <cellStyle name="Comma 4 8 8" xfId="10406"/>
    <cellStyle name="Comma 4 9" xfId="1205"/>
    <cellStyle name="Comma 4 9 2" xfId="4625"/>
    <cellStyle name="Comma 4 9 2 2" xfId="11714"/>
    <cellStyle name="Comma 4 9 3" xfId="6897"/>
    <cellStyle name="Comma 4 9 3 2" xfId="12285"/>
    <cellStyle name="Comma 4 9 4" xfId="9169"/>
    <cellStyle name="Comma 4 9 4 2" xfId="12856"/>
    <cellStyle name="Comma 4 9 5" xfId="3186"/>
    <cellStyle name="Comma 4 9 5 2" xfId="11143"/>
    <cellStyle name="Comma 4 9 6" xfId="2613"/>
    <cellStyle name="Comma 4 9 7" xfId="10574"/>
    <cellStyle name="Comma 40" xfId="13229"/>
    <cellStyle name="Comma 41" xfId="13230"/>
    <cellStyle name="Comma 42" xfId="13231"/>
    <cellStyle name="Comma 42 10" xfId="13232"/>
    <cellStyle name="Comma 42 2" xfId="13233"/>
    <cellStyle name="Comma 42 3" xfId="13234"/>
    <cellStyle name="Comma 42 4" xfId="13235"/>
    <cellStyle name="Comma 42 5" xfId="13236"/>
    <cellStyle name="Comma 42 6" xfId="13237"/>
    <cellStyle name="Comma 42 7" xfId="13238"/>
    <cellStyle name="Comma 42 8" xfId="13239"/>
    <cellStyle name="Comma 42 9" xfId="13240"/>
    <cellStyle name="Comma 43" xfId="13241"/>
    <cellStyle name="Comma 44" xfId="13242"/>
    <cellStyle name="Comma 45" xfId="13188"/>
    <cellStyle name="Comma 45 2" xfId="13189"/>
    <cellStyle name="Comma 46" xfId="13243"/>
    <cellStyle name="Comma 47" xfId="13244"/>
    <cellStyle name="Comma 48" xfId="13245"/>
    <cellStyle name="Comma 49" xfId="13246"/>
    <cellStyle name="Comma 5" xfId="59"/>
    <cellStyle name="Comma 5 10" xfId="3492"/>
    <cellStyle name="Comma 5 10 2" xfId="11430"/>
    <cellStyle name="Comma 5 11" xfId="5764"/>
    <cellStyle name="Comma 5 11 2" xfId="12001"/>
    <cellStyle name="Comma 5 12" xfId="8036"/>
    <cellStyle name="Comma 5 12 2" xfId="12572"/>
    <cellStyle name="Comma 5 13" xfId="2897"/>
    <cellStyle name="Comma 5 13 2" xfId="10857"/>
    <cellStyle name="Comma 5 14" xfId="2332"/>
    <cellStyle name="Comma 5 15" xfId="10293"/>
    <cellStyle name="Comma 5 16" xfId="13178"/>
    <cellStyle name="Comma 5 17" xfId="13247"/>
    <cellStyle name="Comma 5 2" xfId="89"/>
    <cellStyle name="Comma 5 2 10" xfId="5792"/>
    <cellStyle name="Comma 5 2 10 2" xfId="12008"/>
    <cellStyle name="Comma 5 2 11" xfId="8064"/>
    <cellStyle name="Comma 5 2 11 2" xfId="12579"/>
    <cellStyle name="Comma 5 2 12" xfId="2906"/>
    <cellStyle name="Comma 5 2 12 2" xfId="10865"/>
    <cellStyle name="Comma 5 2 13" xfId="2340"/>
    <cellStyle name="Comma 5 2 14" xfId="10301"/>
    <cellStyle name="Comma 5 2 15" xfId="13248"/>
    <cellStyle name="Comma 5 2 2" xfId="201"/>
    <cellStyle name="Comma 5 2 2 10" xfId="2368"/>
    <cellStyle name="Comma 5 2 2 11" xfId="10329"/>
    <cellStyle name="Comma 5 2 2 2" xfId="439"/>
    <cellStyle name="Comma 5 2 2 2 2" xfId="893"/>
    <cellStyle name="Comma 5 2 2 2 2 2" xfId="2028"/>
    <cellStyle name="Comma 5 2 2 2 2 2 2" xfId="5448"/>
    <cellStyle name="Comma 5 2 2 2 2 2 2 2" xfId="11921"/>
    <cellStyle name="Comma 5 2 2 2 2 2 3" xfId="7720"/>
    <cellStyle name="Comma 5 2 2 2 2 2 3 2" xfId="12492"/>
    <cellStyle name="Comma 5 2 2 2 2 2 4" xfId="9992"/>
    <cellStyle name="Comma 5 2 2 2 2 2 4 2" xfId="13063"/>
    <cellStyle name="Comma 5 2 2 2 2 2 5" xfId="3393"/>
    <cellStyle name="Comma 5 2 2 2 2 2 5 2" xfId="11350"/>
    <cellStyle name="Comma 5 2 2 2 2 2 6" xfId="2817"/>
    <cellStyle name="Comma 5 2 2 2 2 2 7" xfId="10778"/>
    <cellStyle name="Comma 5 2 2 2 2 3" xfId="4313"/>
    <cellStyle name="Comma 5 2 2 2 2 3 2" xfId="11636"/>
    <cellStyle name="Comma 5 2 2 2 2 4" xfId="6585"/>
    <cellStyle name="Comma 5 2 2 2 2 4 2" xfId="12207"/>
    <cellStyle name="Comma 5 2 2 2 2 5" xfId="8857"/>
    <cellStyle name="Comma 5 2 2 2 2 5 2" xfId="12778"/>
    <cellStyle name="Comma 5 2 2 2 2 6" xfId="3108"/>
    <cellStyle name="Comma 5 2 2 2 2 6 2" xfId="11065"/>
    <cellStyle name="Comma 5 2 2 2 2 7" xfId="2537"/>
    <cellStyle name="Comma 5 2 2 2 2 8" xfId="10498"/>
    <cellStyle name="Comma 5 2 2 2 3" xfId="1574"/>
    <cellStyle name="Comma 5 2 2 2 3 2" xfId="4994"/>
    <cellStyle name="Comma 5 2 2 2 3 2 2" xfId="11807"/>
    <cellStyle name="Comma 5 2 2 2 3 3" xfId="7266"/>
    <cellStyle name="Comma 5 2 2 2 3 3 2" xfId="12378"/>
    <cellStyle name="Comma 5 2 2 2 3 4" xfId="9538"/>
    <cellStyle name="Comma 5 2 2 2 3 4 2" xfId="12949"/>
    <cellStyle name="Comma 5 2 2 2 3 5" xfId="3279"/>
    <cellStyle name="Comma 5 2 2 2 3 5 2" xfId="11236"/>
    <cellStyle name="Comma 5 2 2 2 3 6" xfId="2705"/>
    <cellStyle name="Comma 5 2 2 2 3 7" xfId="10666"/>
    <cellStyle name="Comma 5 2 2 2 4" xfId="3859"/>
    <cellStyle name="Comma 5 2 2 2 4 2" xfId="11522"/>
    <cellStyle name="Comma 5 2 2 2 5" xfId="6131"/>
    <cellStyle name="Comma 5 2 2 2 5 2" xfId="12093"/>
    <cellStyle name="Comma 5 2 2 2 6" xfId="8403"/>
    <cellStyle name="Comma 5 2 2 2 6 2" xfId="12664"/>
    <cellStyle name="Comma 5 2 2 2 7" xfId="2994"/>
    <cellStyle name="Comma 5 2 2 2 7 2" xfId="10951"/>
    <cellStyle name="Comma 5 2 2 2 8" xfId="2425"/>
    <cellStyle name="Comma 5 2 2 2 9" xfId="10386"/>
    <cellStyle name="Comma 5 2 2 3" xfId="1120"/>
    <cellStyle name="Comma 5 2 2 3 2" xfId="2255"/>
    <cellStyle name="Comma 5 2 2 3 2 2" xfId="5675"/>
    <cellStyle name="Comma 5 2 2 3 2 2 2" xfId="11978"/>
    <cellStyle name="Comma 5 2 2 3 2 3" xfId="7947"/>
    <cellStyle name="Comma 5 2 2 3 2 3 2" xfId="12549"/>
    <cellStyle name="Comma 5 2 2 3 2 4" xfId="10219"/>
    <cellStyle name="Comma 5 2 2 3 2 4 2" xfId="13120"/>
    <cellStyle name="Comma 5 2 2 3 2 5" xfId="3450"/>
    <cellStyle name="Comma 5 2 2 3 2 5 2" xfId="11407"/>
    <cellStyle name="Comma 5 2 2 3 2 6" xfId="2873"/>
    <cellStyle name="Comma 5 2 2 3 2 7" xfId="10834"/>
    <cellStyle name="Comma 5 2 2 3 3" xfId="4540"/>
    <cellStyle name="Comma 5 2 2 3 3 2" xfId="11693"/>
    <cellStyle name="Comma 5 2 2 3 4" xfId="6812"/>
    <cellStyle name="Comma 5 2 2 3 4 2" xfId="12264"/>
    <cellStyle name="Comma 5 2 2 3 5" xfId="9084"/>
    <cellStyle name="Comma 5 2 2 3 5 2" xfId="12835"/>
    <cellStyle name="Comma 5 2 2 3 6" xfId="3165"/>
    <cellStyle name="Comma 5 2 2 3 6 2" xfId="11122"/>
    <cellStyle name="Comma 5 2 2 3 7" xfId="2593"/>
    <cellStyle name="Comma 5 2 2 3 8" xfId="10554"/>
    <cellStyle name="Comma 5 2 2 4" xfId="666"/>
    <cellStyle name="Comma 5 2 2 4 2" xfId="1801"/>
    <cellStyle name="Comma 5 2 2 4 2 2" xfId="5221"/>
    <cellStyle name="Comma 5 2 2 4 2 2 2" xfId="11864"/>
    <cellStyle name="Comma 5 2 2 4 2 3" xfId="7493"/>
    <cellStyle name="Comma 5 2 2 4 2 3 2" xfId="12435"/>
    <cellStyle name="Comma 5 2 2 4 2 4" xfId="9765"/>
    <cellStyle name="Comma 5 2 2 4 2 4 2" xfId="13006"/>
    <cellStyle name="Comma 5 2 2 4 2 5" xfId="3336"/>
    <cellStyle name="Comma 5 2 2 4 2 5 2" xfId="11293"/>
    <cellStyle name="Comma 5 2 2 4 2 6" xfId="2761"/>
    <cellStyle name="Comma 5 2 2 4 2 7" xfId="10722"/>
    <cellStyle name="Comma 5 2 2 4 3" xfId="4086"/>
    <cellStyle name="Comma 5 2 2 4 3 2" xfId="11579"/>
    <cellStyle name="Comma 5 2 2 4 4" xfId="6358"/>
    <cellStyle name="Comma 5 2 2 4 4 2" xfId="12150"/>
    <cellStyle name="Comma 5 2 2 4 5" xfId="8630"/>
    <cellStyle name="Comma 5 2 2 4 5 2" xfId="12721"/>
    <cellStyle name="Comma 5 2 2 4 6" xfId="3051"/>
    <cellStyle name="Comma 5 2 2 4 6 2" xfId="11008"/>
    <cellStyle name="Comma 5 2 2 4 7" xfId="2481"/>
    <cellStyle name="Comma 5 2 2 4 8" xfId="10442"/>
    <cellStyle name="Comma 5 2 2 5" xfId="1347"/>
    <cellStyle name="Comma 5 2 2 5 2" xfId="4767"/>
    <cellStyle name="Comma 5 2 2 5 2 2" xfId="11750"/>
    <cellStyle name="Comma 5 2 2 5 3" xfId="7039"/>
    <cellStyle name="Comma 5 2 2 5 3 2" xfId="12321"/>
    <cellStyle name="Comma 5 2 2 5 4" xfId="9311"/>
    <cellStyle name="Comma 5 2 2 5 4 2" xfId="12892"/>
    <cellStyle name="Comma 5 2 2 5 5" xfId="3222"/>
    <cellStyle name="Comma 5 2 2 5 5 2" xfId="11179"/>
    <cellStyle name="Comma 5 2 2 5 6" xfId="2649"/>
    <cellStyle name="Comma 5 2 2 5 7" xfId="10610"/>
    <cellStyle name="Comma 5 2 2 6" xfId="3632"/>
    <cellStyle name="Comma 5 2 2 6 2" xfId="11465"/>
    <cellStyle name="Comma 5 2 2 7" xfId="5904"/>
    <cellStyle name="Comma 5 2 2 7 2" xfId="12036"/>
    <cellStyle name="Comma 5 2 2 8" xfId="8176"/>
    <cellStyle name="Comma 5 2 2 8 2" xfId="12607"/>
    <cellStyle name="Comma 5 2 2 9" xfId="2934"/>
    <cellStyle name="Comma 5 2 2 9 2" xfId="10893"/>
    <cellStyle name="Comma 5 2 3" xfId="145"/>
    <cellStyle name="Comma 5 2 3 10" xfId="2354"/>
    <cellStyle name="Comma 5 2 3 11" xfId="10315"/>
    <cellStyle name="Comma 5 2 3 2" xfId="383"/>
    <cellStyle name="Comma 5 2 3 2 2" xfId="837"/>
    <cellStyle name="Comma 5 2 3 2 2 2" xfId="1972"/>
    <cellStyle name="Comma 5 2 3 2 2 2 2" xfId="5392"/>
    <cellStyle name="Comma 5 2 3 2 2 2 2 2" xfId="11907"/>
    <cellStyle name="Comma 5 2 3 2 2 2 3" xfId="7664"/>
    <cellStyle name="Comma 5 2 3 2 2 2 3 2" xfId="12478"/>
    <cellStyle name="Comma 5 2 3 2 2 2 4" xfId="9936"/>
    <cellStyle name="Comma 5 2 3 2 2 2 4 2" xfId="13049"/>
    <cellStyle name="Comma 5 2 3 2 2 2 5" xfId="3379"/>
    <cellStyle name="Comma 5 2 3 2 2 2 5 2" xfId="11336"/>
    <cellStyle name="Comma 5 2 3 2 2 2 6" xfId="2803"/>
    <cellStyle name="Comma 5 2 3 2 2 2 7" xfId="10764"/>
    <cellStyle name="Comma 5 2 3 2 2 3" xfId="4257"/>
    <cellStyle name="Comma 5 2 3 2 2 3 2" xfId="11622"/>
    <cellStyle name="Comma 5 2 3 2 2 4" xfId="6529"/>
    <cellStyle name="Comma 5 2 3 2 2 4 2" xfId="12193"/>
    <cellStyle name="Comma 5 2 3 2 2 5" xfId="8801"/>
    <cellStyle name="Comma 5 2 3 2 2 5 2" xfId="12764"/>
    <cellStyle name="Comma 5 2 3 2 2 6" xfId="3094"/>
    <cellStyle name="Comma 5 2 3 2 2 6 2" xfId="11051"/>
    <cellStyle name="Comma 5 2 3 2 2 7" xfId="2523"/>
    <cellStyle name="Comma 5 2 3 2 2 8" xfId="10484"/>
    <cellStyle name="Comma 5 2 3 2 3" xfId="1518"/>
    <cellStyle name="Comma 5 2 3 2 3 2" xfId="4938"/>
    <cellStyle name="Comma 5 2 3 2 3 2 2" xfId="11793"/>
    <cellStyle name="Comma 5 2 3 2 3 3" xfId="7210"/>
    <cellStyle name="Comma 5 2 3 2 3 3 2" xfId="12364"/>
    <cellStyle name="Comma 5 2 3 2 3 4" xfId="9482"/>
    <cellStyle name="Comma 5 2 3 2 3 4 2" xfId="12935"/>
    <cellStyle name="Comma 5 2 3 2 3 5" xfId="3265"/>
    <cellStyle name="Comma 5 2 3 2 3 5 2" xfId="11222"/>
    <cellStyle name="Comma 5 2 3 2 3 6" xfId="2691"/>
    <cellStyle name="Comma 5 2 3 2 3 7" xfId="10652"/>
    <cellStyle name="Comma 5 2 3 2 4" xfId="3803"/>
    <cellStyle name="Comma 5 2 3 2 4 2" xfId="11508"/>
    <cellStyle name="Comma 5 2 3 2 5" xfId="6075"/>
    <cellStyle name="Comma 5 2 3 2 5 2" xfId="12079"/>
    <cellStyle name="Comma 5 2 3 2 6" xfId="8347"/>
    <cellStyle name="Comma 5 2 3 2 6 2" xfId="12650"/>
    <cellStyle name="Comma 5 2 3 2 7" xfId="2980"/>
    <cellStyle name="Comma 5 2 3 2 7 2" xfId="10937"/>
    <cellStyle name="Comma 5 2 3 2 8" xfId="2411"/>
    <cellStyle name="Comma 5 2 3 2 9" xfId="10372"/>
    <cellStyle name="Comma 5 2 3 3" xfId="1064"/>
    <cellStyle name="Comma 5 2 3 3 2" xfId="2199"/>
    <cellStyle name="Comma 5 2 3 3 2 2" xfId="5619"/>
    <cellStyle name="Comma 5 2 3 3 2 2 2" xfId="11964"/>
    <cellStyle name="Comma 5 2 3 3 2 3" xfId="7891"/>
    <cellStyle name="Comma 5 2 3 3 2 3 2" xfId="12535"/>
    <cellStyle name="Comma 5 2 3 3 2 4" xfId="10163"/>
    <cellStyle name="Comma 5 2 3 3 2 4 2" xfId="13106"/>
    <cellStyle name="Comma 5 2 3 3 2 5" xfId="3436"/>
    <cellStyle name="Comma 5 2 3 3 2 5 2" xfId="11393"/>
    <cellStyle name="Comma 5 2 3 3 2 6" xfId="2859"/>
    <cellStyle name="Comma 5 2 3 3 2 7" xfId="10820"/>
    <cellStyle name="Comma 5 2 3 3 3" xfId="4484"/>
    <cellStyle name="Comma 5 2 3 3 3 2" xfId="11679"/>
    <cellStyle name="Comma 5 2 3 3 4" xfId="6756"/>
    <cellStyle name="Comma 5 2 3 3 4 2" xfId="12250"/>
    <cellStyle name="Comma 5 2 3 3 5" xfId="9028"/>
    <cellStyle name="Comma 5 2 3 3 5 2" xfId="12821"/>
    <cellStyle name="Comma 5 2 3 3 6" xfId="3151"/>
    <cellStyle name="Comma 5 2 3 3 6 2" xfId="11108"/>
    <cellStyle name="Comma 5 2 3 3 7" xfId="2579"/>
    <cellStyle name="Comma 5 2 3 3 8" xfId="10540"/>
    <cellStyle name="Comma 5 2 3 4" xfId="610"/>
    <cellStyle name="Comma 5 2 3 4 2" xfId="1745"/>
    <cellStyle name="Comma 5 2 3 4 2 2" xfId="5165"/>
    <cellStyle name="Comma 5 2 3 4 2 2 2" xfId="11850"/>
    <cellStyle name="Comma 5 2 3 4 2 3" xfId="7437"/>
    <cellStyle name="Comma 5 2 3 4 2 3 2" xfId="12421"/>
    <cellStyle name="Comma 5 2 3 4 2 4" xfId="9709"/>
    <cellStyle name="Comma 5 2 3 4 2 4 2" xfId="12992"/>
    <cellStyle name="Comma 5 2 3 4 2 5" xfId="3322"/>
    <cellStyle name="Comma 5 2 3 4 2 5 2" xfId="11279"/>
    <cellStyle name="Comma 5 2 3 4 2 6" xfId="2747"/>
    <cellStyle name="Comma 5 2 3 4 2 7" xfId="10708"/>
    <cellStyle name="Comma 5 2 3 4 3" xfId="4030"/>
    <cellStyle name="Comma 5 2 3 4 3 2" xfId="11565"/>
    <cellStyle name="Comma 5 2 3 4 4" xfId="6302"/>
    <cellStyle name="Comma 5 2 3 4 4 2" xfId="12136"/>
    <cellStyle name="Comma 5 2 3 4 5" xfId="8574"/>
    <cellStyle name="Comma 5 2 3 4 5 2" xfId="12707"/>
    <cellStyle name="Comma 5 2 3 4 6" xfId="3037"/>
    <cellStyle name="Comma 5 2 3 4 6 2" xfId="10994"/>
    <cellStyle name="Comma 5 2 3 4 7" xfId="2467"/>
    <cellStyle name="Comma 5 2 3 4 8" xfId="10428"/>
    <cellStyle name="Comma 5 2 3 5" xfId="1291"/>
    <cellStyle name="Comma 5 2 3 5 2" xfId="4711"/>
    <cellStyle name="Comma 5 2 3 5 2 2" xfId="11736"/>
    <cellStyle name="Comma 5 2 3 5 3" xfId="6983"/>
    <cellStyle name="Comma 5 2 3 5 3 2" xfId="12307"/>
    <cellStyle name="Comma 5 2 3 5 4" xfId="9255"/>
    <cellStyle name="Comma 5 2 3 5 4 2" xfId="12878"/>
    <cellStyle name="Comma 5 2 3 5 5" xfId="3208"/>
    <cellStyle name="Comma 5 2 3 5 5 2" xfId="11165"/>
    <cellStyle name="Comma 5 2 3 5 6" xfId="2635"/>
    <cellStyle name="Comma 5 2 3 5 7" xfId="10596"/>
    <cellStyle name="Comma 5 2 3 6" xfId="3576"/>
    <cellStyle name="Comma 5 2 3 6 2" xfId="11451"/>
    <cellStyle name="Comma 5 2 3 7" xfId="5848"/>
    <cellStyle name="Comma 5 2 3 7 2" xfId="12022"/>
    <cellStyle name="Comma 5 2 3 8" xfId="8120"/>
    <cellStyle name="Comma 5 2 3 8 2" xfId="12593"/>
    <cellStyle name="Comma 5 2 3 9" xfId="2920"/>
    <cellStyle name="Comma 5 2 3 9 2" xfId="10879"/>
    <cellStyle name="Comma 5 2 4" xfId="271"/>
    <cellStyle name="Comma 5 2 4 10" xfId="2383"/>
    <cellStyle name="Comma 5 2 4 11" xfId="10344"/>
    <cellStyle name="Comma 5 2 4 2" xfId="498"/>
    <cellStyle name="Comma 5 2 4 2 2" xfId="952"/>
    <cellStyle name="Comma 5 2 4 2 2 2" xfId="2087"/>
    <cellStyle name="Comma 5 2 4 2 2 2 2" xfId="5507"/>
    <cellStyle name="Comma 5 2 4 2 2 2 2 2" xfId="11936"/>
    <cellStyle name="Comma 5 2 4 2 2 2 3" xfId="7779"/>
    <cellStyle name="Comma 5 2 4 2 2 2 3 2" xfId="12507"/>
    <cellStyle name="Comma 5 2 4 2 2 2 4" xfId="10051"/>
    <cellStyle name="Comma 5 2 4 2 2 2 4 2" xfId="13078"/>
    <cellStyle name="Comma 5 2 4 2 2 2 5" xfId="3408"/>
    <cellStyle name="Comma 5 2 4 2 2 2 5 2" xfId="11365"/>
    <cellStyle name="Comma 5 2 4 2 2 2 6" xfId="2831"/>
    <cellStyle name="Comma 5 2 4 2 2 2 7" xfId="10792"/>
    <cellStyle name="Comma 5 2 4 2 2 3" xfId="4372"/>
    <cellStyle name="Comma 5 2 4 2 2 3 2" xfId="11651"/>
    <cellStyle name="Comma 5 2 4 2 2 4" xfId="6644"/>
    <cellStyle name="Comma 5 2 4 2 2 4 2" xfId="12222"/>
    <cellStyle name="Comma 5 2 4 2 2 5" xfId="8916"/>
    <cellStyle name="Comma 5 2 4 2 2 5 2" xfId="12793"/>
    <cellStyle name="Comma 5 2 4 2 2 6" xfId="3123"/>
    <cellStyle name="Comma 5 2 4 2 2 6 2" xfId="11080"/>
    <cellStyle name="Comma 5 2 4 2 2 7" xfId="2551"/>
    <cellStyle name="Comma 5 2 4 2 2 8" xfId="10512"/>
    <cellStyle name="Comma 5 2 4 2 3" xfId="1633"/>
    <cellStyle name="Comma 5 2 4 2 3 2" xfId="5053"/>
    <cellStyle name="Comma 5 2 4 2 3 2 2" xfId="11822"/>
    <cellStyle name="Comma 5 2 4 2 3 3" xfId="7325"/>
    <cellStyle name="Comma 5 2 4 2 3 3 2" xfId="12393"/>
    <cellStyle name="Comma 5 2 4 2 3 4" xfId="9597"/>
    <cellStyle name="Comma 5 2 4 2 3 4 2" xfId="12964"/>
    <cellStyle name="Comma 5 2 4 2 3 5" xfId="3294"/>
    <cellStyle name="Comma 5 2 4 2 3 5 2" xfId="11251"/>
    <cellStyle name="Comma 5 2 4 2 3 6" xfId="2719"/>
    <cellStyle name="Comma 5 2 4 2 3 7" xfId="10680"/>
    <cellStyle name="Comma 5 2 4 2 4" xfId="3918"/>
    <cellStyle name="Comma 5 2 4 2 4 2" xfId="11537"/>
    <cellStyle name="Comma 5 2 4 2 5" xfId="6190"/>
    <cellStyle name="Comma 5 2 4 2 5 2" xfId="12108"/>
    <cellStyle name="Comma 5 2 4 2 6" xfId="8462"/>
    <cellStyle name="Comma 5 2 4 2 6 2" xfId="12679"/>
    <cellStyle name="Comma 5 2 4 2 7" xfId="3009"/>
    <cellStyle name="Comma 5 2 4 2 7 2" xfId="10966"/>
    <cellStyle name="Comma 5 2 4 2 8" xfId="2439"/>
    <cellStyle name="Comma 5 2 4 2 9" xfId="10400"/>
    <cellStyle name="Comma 5 2 4 3" xfId="1179"/>
    <cellStyle name="Comma 5 2 4 3 2" xfId="2314"/>
    <cellStyle name="Comma 5 2 4 3 2 2" xfId="5734"/>
    <cellStyle name="Comma 5 2 4 3 2 2 2" xfId="11993"/>
    <cellStyle name="Comma 5 2 4 3 2 3" xfId="8006"/>
    <cellStyle name="Comma 5 2 4 3 2 3 2" xfId="12564"/>
    <cellStyle name="Comma 5 2 4 3 2 4" xfId="10278"/>
    <cellStyle name="Comma 5 2 4 3 2 4 2" xfId="13135"/>
    <cellStyle name="Comma 5 2 4 3 2 5" xfId="3465"/>
    <cellStyle name="Comma 5 2 4 3 2 5 2" xfId="11422"/>
    <cellStyle name="Comma 5 2 4 3 2 6" xfId="2887"/>
    <cellStyle name="Comma 5 2 4 3 2 7" xfId="10848"/>
    <cellStyle name="Comma 5 2 4 3 3" xfId="4599"/>
    <cellStyle name="Comma 5 2 4 3 3 2" xfId="11708"/>
    <cellStyle name="Comma 5 2 4 3 4" xfId="6871"/>
    <cellStyle name="Comma 5 2 4 3 4 2" xfId="12279"/>
    <cellStyle name="Comma 5 2 4 3 5" xfId="9143"/>
    <cellStyle name="Comma 5 2 4 3 5 2" xfId="12850"/>
    <cellStyle name="Comma 5 2 4 3 6" xfId="3180"/>
    <cellStyle name="Comma 5 2 4 3 6 2" xfId="11137"/>
    <cellStyle name="Comma 5 2 4 3 7" xfId="2607"/>
    <cellStyle name="Comma 5 2 4 3 8" xfId="10568"/>
    <cellStyle name="Comma 5 2 4 4" xfId="725"/>
    <cellStyle name="Comma 5 2 4 4 2" xfId="1860"/>
    <cellStyle name="Comma 5 2 4 4 2 2" xfId="5280"/>
    <cellStyle name="Comma 5 2 4 4 2 2 2" xfId="11879"/>
    <cellStyle name="Comma 5 2 4 4 2 3" xfId="7552"/>
    <cellStyle name="Comma 5 2 4 4 2 3 2" xfId="12450"/>
    <cellStyle name="Comma 5 2 4 4 2 4" xfId="9824"/>
    <cellStyle name="Comma 5 2 4 4 2 4 2" xfId="13021"/>
    <cellStyle name="Comma 5 2 4 4 2 5" xfId="3351"/>
    <cellStyle name="Comma 5 2 4 4 2 5 2" xfId="11308"/>
    <cellStyle name="Comma 5 2 4 4 2 6" xfId="2775"/>
    <cellStyle name="Comma 5 2 4 4 2 7" xfId="10736"/>
    <cellStyle name="Comma 5 2 4 4 3" xfId="4145"/>
    <cellStyle name="Comma 5 2 4 4 3 2" xfId="11594"/>
    <cellStyle name="Comma 5 2 4 4 4" xfId="6417"/>
    <cellStyle name="Comma 5 2 4 4 4 2" xfId="12165"/>
    <cellStyle name="Comma 5 2 4 4 5" xfId="8689"/>
    <cellStyle name="Comma 5 2 4 4 5 2" xfId="12736"/>
    <cellStyle name="Comma 5 2 4 4 6" xfId="3066"/>
    <cellStyle name="Comma 5 2 4 4 6 2" xfId="11023"/>
    <cellStyle name="Comma 5 2 4 4 7" xfId="2495"/>
    <cellStyle name="Comma 5 2 4 4 8" xfId="10456"/>
    <cellStyle name="Comma 5 2 4 5" xfId="1406"/>
    <cellStyle name="Comma 5 2 4 5 2" xfId="4826"/>
    <cellStyle name="Comma 5 2 4 5 2 2" xfId="11765"/>
    <cellStyle name="Comma 5 2 4 5 3" xfId="7098"/>
    <cellStyle name="Comma 5 2 4 5 3 2" xfId="12336"/>
    <cellStyle name="Comma 5 2 4 5 4" xfId="9370"/>
    <cellStyle name="Comma 5 2 4 5 4 2" xfId="12907"/>
    <cellStyle name="Comma 5 2 4 5 5" xfId="3237"/>
    <cellStyle name="Comma 5 2 4 5 5 2" xfId="11194"/>
    <cellStyle name="Comma 5 2 4 5 6" xfId="2663"/>
    <cellStyle name="Comma 5 2 4 5 7" xfId="10624"/>
    <cellStyle name="Comma 5 2 4 6" xfId="3691"/>
    <cellStyle name="Comma 5 2 4 6 2" xfId="11480"/>
    <cellStyle name="Comma 5 2 4 7" xfId="5963"/>
    <cellStyle name="Comma 5 2 4 7 2" xfId="12051"/>
    <cellStyle name="Comma 5 2 4 8" xfId="8235"/>
    <cellStyle name="Comma 5 2 4 8 2" xfId="12622"/>
    <cellStyle name="Comma 5 2 4 9" xfId="2952"/>
    <cellStyle name="Comma 5 2 4 9 2" xfId="10909"/>
    <cellStyle name="Comma 5 2 5" xfId="327"/>
    <cellStyle name="Comma 5 2 5 2" xfId="781"/>
    <cellStyle name="Comma 5 2 5 2 2" xfId="1916"/>
    <cellStyle name="Comma 5 2 5 2 2 2" xfId="5336"/>
    <cellStyle name="Comma 5 2 5 2 2 2 2" xfId="11893"/>
    <cellStyle name="Comma 5 2 5 2 2 3" xfId="7608"/>
    <cellStyle name="Comma 5 2 5 2 2 3 2" xfId="12464"/>
    <cellStyle name="Comma 5 2 5 2 2 4" xfId="9880"/>
    <cellStyle name="Comma 5 2 5 2 2 4 2" xfId="13035"/>
    <cellStyle name="Comma 5 2 5 2 2 5" xfId="3365"/>
    <cellStyle name="Comma 5 2 5 2 2 5 2" xfId="11322"/>
    <cellStyle name="Comma 5 2 5 2 2 6" xfId="2789"/>
    <cellStyle name="Comma 5 2 5 2 2 7" xfId="10750"/>
    <cellStyle name="Comma 5 2 5 2 3" xfId="4201"/>
    <cellStyle name="Comma 5 2 5 2 3 2" xfId="11608"/>
    <cellStyle name="Comma 5 2 5 2 4" xfId="6473"/>
    <cellStyle name="Comma 5 2 5 2 4 2" xfId="12179"/>
    <cellStyle name="Comma 5 2 5 2 5" xfId="8745"/>
    <cellStyle name="Comma 5 2 5 2 5 2" xfId="12750"/>
    <cellStyle name="Comma 5 2 5 2 6" xfId="3080"/>
    <cellStyle name="Comma 5 2 5 2 6 2" xfId="11037"/>
    <cellStyle name="Comma 5 2 5 2 7" xfId="2509"/>
    <cellStyle name="Comma 5 2 5 2 8" xfId="10470"/>
    <cellStyle name="Comma 5 2 5 3" xfId="1462"/>
    <cellStyle name="Comma 5 2 5 3 2" xfId="4882"/>
    <cellStyle name="Comma 5 2 5 3 2 2" xfId="11779"/>
    <cellStyle name="Comma 5 2 5 3 3" xfId="7154"/>
    <cellStyle name="Comma 5 2 5 3 3 2" xfId="12350"/>
    <cellStyle name="Comma 5 2 5 3 4" xfId="9426"/>
    <cellStyle name="Comma 5 2 5 3 4 2" xfId="12921"/>
    <cellStyle name="Comma 5 2 5 3 5" xfId="3251"/>
    <cellStyle name="Comma 5 2 5 3 5 2" xfId="11208"/>
    <cellStyle name="Comma 5 2 5 3 6" xfId="2677"/>
    <cellStyle name="Comma 5 2 5 3 7" xfId="10638"/>
    <cellStyle name="Comma 5 2 5 4" xfId="3747"/>
    <cellStyle name="Comma 5 2 5 4 2" xfId="11494"/>
    <cellStyle name="Comma 5 2 5 5" xfId="6019"/>
    <cellStyle name="Comma 5 2 5 5 2" xfId="12065"/>
    <cellStyle name="Comma 5 2 5 6" xfId="8291"/>
    <cellStyle name="Comma 5 2 5 6 2" xfId="12636"/>
    <cellStyle name="Comma 5 2 5 7" xfId="2966"/>
    <cellStyle name="Comma 5 2 5 7 2" xfId="10923"/>
    <cellStyle name="Comma 5 2 5 8" xfId="2397"/>
    <cellStyle name="Comma 5 2 5 9" xfId="10358"/>
    <cellStyle name="Comma 5 2 6" xfId="1008"/>
    <cellStyle name="Comma 5 2 6 2" xfId="2143"/>
    <cellStyle name="Comma 5 2 6 2 2" xfId="5563"/>
    <cellStyle name="Comma 5 2 6 2 2 2" xfId="11950"/>
    <cellStyle name="Comma 5 2 6 2 3" xfId="7835"/>
    <cellStyle name="Comma 5 2 6 2 3 2" xfId="12521"/>
    <cellStyle name="Comma 5 2 6 2 4" xfId="10107"/>
    <cellStyle name="Comma 5 2 6 2 4 2" xfId="13092"/>
    <cellStyle name="Comma 5 2 6 2 5" xfId="3422"/>
    <cellStyle name="Comma 5 2 6 2 5 2" xfId="11379"/>
    <cellStyle name="Comma 5 2 6 2 6" xfId="2845"/>
    <cellStyle name="Comma 5 2 6 2 7" xfId="10806"/>
    <cellStyle name="Comma 5 2 6 3" xfId="4428"/>
    <cellStyle name="Comma 5 2 6 3 2" xfId="11665"/>
    <cellStyle name="Comma 5 2 6 4" xfId="6700"/>
    <cellStyle name="Comma 5 2 6 4 2" xfId="12236"/>
    <cellStyle name="Comma 5 2 6 5" xfId="8972"/>
    <cellStyle name="Comma 5 2 6 5 2" xfId="12807"/>
    <cellStyle name="Comma 5 2 6 6" xfId="3137"/>
    <cellStyle name="Comma 5 2 6 6 2" xfId="11094"/>
    <cellStyle name="Comma 5 2 6 7" xfId="2565"/>
    <cellStyle name="Comma 5 2 6 8" xfId="10526"/>
    <cellStyle name="Comma 5 2 7" xfId="554"/>
    <cellStyle name="Comma 5 2 7 2" xfId="1689"/>
    <cellStyle name="Comma 5 2 7 2 2" xfId="5109"/>
    <cellStyle name="Comma 5 2 7 2 2 2" xfId="11836"/>
    <cellStyle name="Comma 5 2 7 2 3" xfId="7381"/>
    <cellStyle name="Comma 5 2 7 2 3 2" xfId="12407"/>
    <cellStyle name="Comma 5 2 7 2 4" xfId="9653"/>
    <cellStyle name="Comma 5 2 7 2 4 2" xfId="12978"/>
    <cellStyle name="Comma 5 2 7 2 5" xfId="3308"/>
    <cellStyle name="Comma 5 2 7 2 5 2" xfId="11265"/>
    <cellStyle name="Comma 5 2 7 2 6" xfId="2733"/>
    <cellStyle name="Comma 5 2 7 2 7" xfId="10694"/>
    <cellStyle name="Comma 5 2 7 3" xfId="3974"/>
    <cellStyle name="Comma 5 2 7 3 2" xfId="11551"/>
    <cellStyle name="Comma 5 2 7 4" xfId="6246"/>
    <cellStyle name="Comma 5 2 7 4 2" xfId="12122"/>
    <cellStyle name="Comma 5 2 7 5" xfId="8518"/>
    <cellStyle name="Comma 5 2 7 5 2" xfId="12693"/>
    <cellStyle name="Comma 5 2 7 6" xfId="3023"/>
    <cellStyle name="Comma 5 2 7 6 2" xfId="10980"/>
    <cellStyle name="Comma 5 2 7 7" xfId="2453"/>
    <cellStyle name="Comma 5 2 7 8" xfId="10414"/>
    <cellStyle name="Comma 5 2 8" xfId="1235"/>
    <cellStyle name="Comma 5 2 8 2" xfId="4655"/>
    <cellStyle name="Comma 5 2 8 2 2" xfId="11722"/>
    <cellStyle name="Comma 5 2 8 3" xfId="6927"/>
    <cellStyle name="Comma 5 2 8 3 2" xfId="12293"/>
    <cellStyle name="Comma 5 2 8 4" xfId="9199"/>
    <cellStyle name="Comma 5 2 8 4 2" xfId="12864"/>
    <cellStyle name="Comma 5 2 8 5" xfId="3194"/>
    <cellStyle name="Comma 5 2 8 5 2" xfId="11151"/>
    <cellStyle name="Comma 5 2 8 6" xfId="2621"/>
    <cellStyle name="Comma 5 2 8 7" xfId="10582"/>
    <cellStyle name="Comma 5 2 9" xfId="3520"/>
    <cellStyle name="Comma 5 2 9 2" xfId="11437"/>
    <cellStyle name="Comma 5 3" xfId="173"/>
    <cellStyle name="Comma 5 3 10" xfId="2361"/>
    <cellStyle name="Comma 5 3 11" xfId="10322"/>
    <cellStyle name="Comma 5 3 2" xfId="411"/>
    <cellStyle name="Comma 5 3 2 2" xfId="865"/>
    <cellStyle name="Comma 5 3 2 2 2" xfId="2000"/>
    <cellStyle name="Comma 5 3 2 2 2 2" xfId="5420"/>
    <cellStyle name="Comma 5 3 2 2 2 2 2" xfId="11914"/>
    <cellStyle name="Comma 5 3 2 2 2 3" xfId="7692"/>
    <cellStyle name="Comma 5 3 2 2 2 3 2" xfId="12485"/>
    <cellStyle name="Comma 5 3 2 2 2 4" xfId="9964"/>
    <cellStyle name="Comma 5 3 2 2 2 4 2" xfId="13056"/>
    <cellStyle name="Comma 5 3 2 2 2 5" xfId="3386"/>
    <cellStyle name="Comma 5 3 2 2 2 5 2" xfId="11343"/>
    <cellStyle name="Comma 5 3 2 2 2 6" xfId="2810"/>
    <cellStyle name="Comma 5 3 2 2 2 7" xfId="10771"/>
    <cellStyle name="Comma 5 3 2 2 3" xfId="4285"/>
    <cellStyle name="Comma 5 3 2 2 3 2" xfId="11629"/>
    <cellStyle name="Comma 5 3 2 2 4" xfId="6557"/>
    <cellStyle name="Comma 5 3 2 2 4 2" xfId="12200"/>
    <cellStyle name="Comma 5 3 2 2 5" xfId="8829"/>
    <cellStyle name="Comma 5 3 2 2 5 2" xfId="12771"/>
    <cellStyle name="Comma 5 3 2 2 6" xfId="3101"/>
    <cellStyle name="Comma 5 3 2 2 6 2" xfId="11058"/>
    <cellStyle name="Comma 5 3 2 2 7" xfId="2530"/>
    <cellStyle name="Comma 5 3 2 2 8" xfId="10491"/>
    <cellStyle name="Comma 5 3 2 3" xfId="1546"/>
    <cellStyle name="Comma 5 3 2 3 2" xfId="4966"/>
    <cellStyle name="Comma 5 3 2 3 2 2" xfId="11800"/>
    <cellStyle name="Comma 5 3 2 3 3" xfId="7238"/>
    <cellStyle name="Comma 5 3 2 3 3 2" xfId="12371"/>
    <cellStyle name="Comma 5 3 2 3 4" xfId="9510"/>
    <cellStyle name="Comma 5 3 2 3 4 2" xfId="12942"/>
    <cellStyle name="Comma 5 3 2 3 5" xfId="3272"/>
    <cellStyle name="Comma 5 3 2 3 5 2" xfId="11229"/>
    <cellStyle name="Comma 5 3 2 3 6" xfId="2698"/>
    <cellStyle name="Comma 5 3 2 3 7" xfId="10659"/>
    <cellStyle name="Comma 5 3 2 4" xfId="3831"/>
    <cellStyle name="Comma 5 3 2 4 2" xfId="11515"/>
    <cellStyle name="Comma 5 3 2 5" xfId="6103"/>
    <cellStyle name="Comma 5 3 2 5 2" xfId="12086"/>
    <cellStyle name="Comma 5 3 2 6" xfId="8375"/>
    <cellStyle name="Comma 5 3 2 6 2" xfId="12657"/>
    <cellStyle name="Comma 5 3 2 7" xfId="2987"/>
    <cellStyle name="Comma 5 3 2 7 2" xfId="10944"/>
    <cellStyle name="Comma 5 3 2 8" xfId="2418"/>
    <cellStyle name="Comma 5 3 2 9" xfId="10379"/>
    <cellStyle name="Comma 5 3 3" xfId="1092"/>
    <cellStyle name="Comma 5 3 3 2" xfId="2227"/>
    <cellStyle name="Comma 5 3 3 2 2" xfId="5647"/>
    <cellStyle name="Comma 5 3 3 2 2 2" xfId="11971"/>
    <cellStyle name="Comma 5 3 3 2 3" xfId="7919"/>
    <cellStyle name="Comma 5 3 3 2 3 2" xfId="12542"/>
    <cellStyle name="Comma 5 3 3 2 4" xfId="10191"/>
    <cellStyle name="Comma 5 3 3 2 4 2" xfId="13113"/>
    <cellStyle name="Comma 5 3 3 2 5" xfId="3443"/>
    <cellStyle name="Comma 5 3 3 2 5 2" xfId="11400"/>
    <cellStyle name="Comma 5 3 3 2 6" xfId="2866"/>
    <cellStyle name="Comma 5 3 3 2 7" xfId="10827"/>
    <cellStyle name="Comma 5 3 3 3" xfId="4512"/>
    <cellStyle name="Comma 5 3 3 3 2" xfId="11686"/>
    <cellStyle name="Comma 5 3 3 4" xfId="6784"/>
    <cellStyle name="Comma 5 3 3 4 2" xfId="12257"/>
    <cellStyle name="Comma 5 3 3 5" xfId="9056"/>
    <cellStyle name="Comma 5 3 3 5 2" xfId="12828"/>
    <cellStyle name="Comma 5 3 3 6" xfId="3158"/>
    <cellStyle name="Comma 5 3 3 6 2" xfId="11115"/>
    <cellStyle name="Comma 5 3 3 7" xfId="2586"/>
    <cellStyle name="Comma 5 3 3 8" xfId="10547"/>
    <cellStyle name="Comma 5 3 4" xfId="638"/>
    <cellStyle name="Comma 5 3 4 2" xfId="1773"/>
    <cellStyle name="Comma 5 3 4 2 2" xfId="5193"/>
    <cellStyle name="Comma 5 3 4 2 2 2" xfId="11857"/>
    <cellStyle name="Comma 5 3 4 2 3" xfId="7465"/>
    <cellStyle name="Comma 5 3 4 2 3 2" xfId="12428"/>
    <cellStyle name="Comma 5 3 4 2 4" xfId="9737"/>
    <cellStyle name="Comma 5 3 4 2 4 2" xfId="12999"/>
    <cellStyle name="Comma 5 3 4 2 5" xfId="3329"/>
    <cellStyle name="Comma 5 3 4 2 5 2" xfId="11286"/>
    <cellStyle name="Comma 5 3 4 2 6" xfId="2754"/>
    <cellStyle name="Comma 5 3 4 2 7" xfId="10715"/>
    <cellStyle name="Comma 5 3 4 3" xfId="4058"/>
    <cellStyle name="Comma 5 3 4 3 2" xfId="11572"/>
    <cellStyle name="Comma 5 3 4 4" xfId="6330"/>
    <cellStyle name="Comma 5 3 4 4 2" xfId="12143"/>
    <cellStyle name="Comma 5 3 4 5" xfId="8602"/>
    <cellStyle name="Comma 5 3 4 5 2" xfId="12714"/>
    <cellStyle name="Comma 5 3 4 6" xfId="3044"/>
    <cellStyle name="Comma 5 3 4 6 2" xfId="11001"/>
    <cellStyle name="Comma 5 3 4 7" xfId="2474"/>
    <cellStyle name="Comma 5 3 4 8" xfId="10435"/>
    <cellStyle name="Comma 5 3 5" xfId="1319"/>
    <cellStyle name="Comma 5 3 5 2" xfId="4739"/>
    <cellStyle name="Comma 5 3 5 2 2" xfId="11743"/>
    <cellStyle name="Comma 5 3 5 3" xfId="7011"/>
    <cellStyle name="Comma 5 3 5 3 2" xfId="12314"/>
    <cellStyle name="Comma 5 3 5 4" xfId="9283"/>
    <cellStyle name="Comma 5 3 5 4 2" xfId="12885"/>
    <cellStyle name="Comma 5 3 5 5" xfId="3215"/>
    <cellStyle name="Comma 5 3 5 5 2" xfId="11172"/>
    <cellStyle name="Comma 5 3 5 6" xfId="2642"/>
    <cellStyle name="Comma 5 3 5 7" xfId="10603"/>
    <cellStyle name="Comma 5 3 6" xfId="3604"/>
    <cellStyle name="Comma 5 3 6 2" xfId="11458"/>
    <cellStyle name="Comma 5 3 7" xfId="5876"/>
    <cellStyle name="Comma 5 3 7 2" xfId="12029"/>
    <cellStyle name="Comma 5 3 8" xfId="8148"/>
    <cellStyle name="Comma 5 3 8 2" xfId="12600"/>
    <cellStyle name="Comma 5 3 9" xfId="2927"/>
    <cellStyle name="Comma 5 3 9 2" xfId="10886"/>
    <cellStyle name="Comma 5 4" xfId="117"/>
    <cellStyle name="Comma 5 4 10" xfId="2347"/>
    <cellStyle name="Comma 5 4 11" xfId="10308"/>
    <cellStyle name="Comma 5 4 2" xfId="355"/>
    <cellStyle name="Comma 5 4 2 2" xfId="809"/>
    <cellStyle name="Comma 5 4 2 2 2" xfId="1944"/>
    <cellStyle name="Comma 5 4 2 2 2 2" xfId="5364"/>
    <cellStyle name="Comma 5 4 2 2 2 2 2" xfId="11900"/>
    <cellStyle name="Comma 5 4 2 2 2 3" xfId="7636"/>
    <cellStyle name="Comma 5 4 2 2 2 3 2" xfId="12471"/>
    <cellStyle name="Comma 5 4 2 2 2 4" xfId="9908"/>
    <cellStyle name="Comma 5 4 2 2 2 4 2" xfId="13042"/>
    <cellStyle name="Comma 5 4 2 2 2 5" xfId="3372"/>
    <cellStyle name="Comma 5 4 2 2 2 5 2" xfId="11329"/>
    <cellStyle name="Comma 5 4 2 2 2 6" xfId="2796"/>
    <cellStyle name="Comma 5 4 2 2 2 7" xfId="10757"/>
    <cellStyle name="Comma 5 4 2 2 3" xfId="4229"/>
    <cellStyle name="Comma 5 4 2 2 3 2" xfId="11615"/>
    <cellStyle name="Comma 5 4 2 2 4" xfId="6501"/>
    <cellStyle name="Comma 5 4 2 2 4 2" xfId="12186"/>
    <cellStyle name="Comma 5 4 2 2 5" xfId="8773"/>
    <cellStyle name="Comma 5 4 2 2 5 2" xfId="12757"/>
    <cellStyle name="Comma 5 4 2 2 6" xfId="3087"/>
    <cellStyle name="Comma 5 4 2 2 6 2" xfId="11044"/>
    <cellStyle name="Comma 5 4 2 2 7" xfId="2516"/>
    <cellStyle name="Comma 5 4 2 2 8" xfId="10477"/>
    <cellStyle name="Comma 5 4 2 3" xfId="1490"/>
    <cellStyle name="Comma 5 4 2 3 2" xfId="4910"/>
    <cellStyle name="Comma 5 4 2 3 2 2" xfId="11786"/>
    <cellStyle name="Comma 5 4 2 3 3" xfId="7182"/>
    <cellStyle name="Comma 5 4 2 3 3 2" xfId="12357"/>
    <cellStyle name="Comma 5 4 2 3 4" xfId="9454"/>
    <cellStyle name="Comma 5 4 2 3 4 2" xfId="12928"/>
    <cellStyle name="Comma 5 4 2 3 5" xfId="3258"/>
    <cellStyle name="Comma 5 4 2 3 5 2" xfId="11215"/>
    <cellStyle name="Comma 5 4 2 3 6" xfId="2684"/>
    <cellStyle name="Comma 5 4 2 3 7" xfId="10645"/>
    <cellStyle name="Comma 5 4 2 4" xfId="3775"/>
    <cellStyle name="Comma 5 4 2 4 2" xfId="11501"/>
    <cellStyle name="Comma 5 4 2 5" xfId="6047"/>
    <cellStyle name="Comma 5 4 2 5 2" xfId="12072"/>
    <cellStyle name="Comma 5 4 2 6" xfId="8319"/>
    <cellStyle name="Comma 5 4 2 6 2" xfId="12643"/>
    <cellStyle name="Comma 5 4 2 7" xfId="2973"/>
    <cellStyle name="Comma 5 4 2 7 2" xfId="10930"/>
    <cellStyle name="Comma 5 4 2 8" xfId="2404"/>
    <cellStyle name="Comma 5 4 2 9" xfId="10365"/>
    <cellStyle name="Comma 5 4 3" xfId="1036"/>
    <cellStyle name="Comma 5 4 3 2" xfId="2171"/>
    <cellStyle name="Comma 5 4 3 2 2" xfId="5591"/>
    <cellStyle name="Comma 5 4 3 2 2 2" xfId="11957"/>
    <cellStyle name="Comma 5 4 3 2 3" xfId="7863"/>
    <cellStyle name="Comma 5 4 3 2 3 2" xfId="12528"/>
    <cellStyle name="Comma 5 4 3 2 4" xfId="10135"/>
    <cellStyle name="Comma 5 4 3 2 4 2" xfId="13099"/>
    <cellStyle name="Comma 5 4 3 2 5" xfId="3429"/>
    <cellStyle name="Comma 5 4 3 2 5 2" xfId="11386"/>
    <cellStyle name="Comma 5 4 3 2 6" xfId="2852"/>
    <cellStyle name="Comma 5 4 3 2 7" xfId="10813"/>
    <cellStyle name="Comma 5 4 3 3" xfId="4456"/>
    <cellStyle name="Comma 5 4 3 3 2" xfId="11672"/>
    <cellStyle name="Comma 5 4 3 4" xfId="6728"/>
    <cellStyle name="Comma 5 4 3 4 2" xfId="12243"/>
    <cellStyle name="Comma 5 4 3 5" xfId="9000"/>
    <cellStyle name="Comma 5 4 3 5 2" xfId="12814"/>
    <cellStyle name="Comma 5 4 3 6" xfId="3144"/>
    <cellStyle name="Comma 5 4 3 6 2" xfId="11101"/>
    <cellStyle name="Comma 5 4 3 7" xfId="2572"/>
    <cellStyle name="Comma 5 4 3 8" xfId="10533"/>
    <cellStyle name="Comma 5 4 4" xfId="582"/>
    <cellStyle name="Comma 5 4 4 2" xfId="1717"/>
    <cellStyle name="Comma 5 4 4 2 2" xfId="5137"/>
    <cellStyle name="Comma 5 4 4 2 2 2" xfId="11843"/>
    <cellStyle name="Comma 5 4 4 2 3" xfId="7409"/>
    <cellStyle name="Comma 5 4 4 2 3 2" xfId="12414"/>
    <cellStyle name="Comma 5 4 4 2 4" xfId="9681"/>
    <cellStyle name="Comma 5 4 4 2 4 2" xfId="12985"/>
    <cellStyle name="Comma 5 4 4 2 5" xfId="3315"/>
    <cellStyle name="Comma 5 4 4 2 5 2" xfId="11272"/>
    <cellStyle name="Comma 5 4 4 2 6" xfId="2740"/>
    <cellStyle name="Comma 5 4 4 2 7" xfId="10701"/>
    <cellStyle name="Comma 5 4 4 3" xfId="4002"/>
    <cellStyle name="Comma 5 4 4 3 2" xfId="11558"/>
    <cellStyle name="Comma 5 4 4 4" xfId="6274"/>
    <cellStyle name="Comma 5 4 4 4 2" xfId="12129"/>
    <cellStyle name="Comma 5 4 4 5" xfId="8546"/>
    <cellStyle name="Comma 5 4 4 5 2" xfId="12700"/>
    <cellStyle name="Comma 5 4 4 6" xfId="3030"/>
    <cellStyle name="Comma 5 4 4 6 2" xfId="10987"/>
    <cellStyle name="Comma 5 4 4 7" xfId="2460"/>
    <cellStyle name="Comma 5 4 4 8" xfId="10421"/>
    <cellStyle name="Comma 5 4 5" xfId="1263"/>
    <cellStyle name="Comma 5 4 5 2" xfId="4683"/>
    <cellStyle name="Comma 5 4 5 2 2" xfId="11729"/>
    <cellStyle name="Comma 5 4 5 3" xfId="6955"/>
    <cellStyle name="Comma 5 4 5 3 2" xfId="12300"/>
    <cellStyle name="Comma 5 4 5 4" xfId="9227"/>
    <cellStyle name="Comma 5 4 5 4 2" xfId="12871"/>
    <cellStyle name="Comma 5 4 5 5" xfId="3201"/>
    <cellStyle name="Comma 5 4 5 5 2" xfId="11158"/>
    <cellStyle name="Comma 5 4 5 6" xfId="2628"/>
    <cellStyle name="Comma 5 4 5 7" xfId="10589"/>
    <cellStyle name="Comma 5 4 6" xfId="3548"/>
    <cellStyle name="Comma 5 4 6 2" xfId="11444"/>
    <cellStyle name="Comma 5 4 7" xfId="5820"/>
    <cellStyle name="Comma 5 4 7 2" xfId="12015"/>
    <cellStyle name="Comma 5 4 8" xfId="8092"/>
    <cellStyle name="Comma 5 4 8 2" xfId="12586"/>
    <cellStyle name="Comma 5 4 9" xfId="2913"/>
    <cellStyle name="Comma 5 4 9 2" xfId="10872"/>
    <cellStyle name="Comma 5 5" xfId="243"/>
    <cellStyle name="Comma 5 5 10" xfId="2376"/>
    <cellStyle name="Comma 5 5 11" xfId="10337"/>
    <cellStyle name="Comma 5 5 2" xfId="470"/>
    <cellStyle name="Comma 5 5 2 2" xfId="924"/>
    <cellStyle name="Comma 5 5 2 2 2" xfId="2059"/>
    <cellStyle name="Comma 5 5 2 2 2 2" xfId="5479"/>
    <cellStyle name="Comma 5 5 2 2 2 2 2" xfId="11929"/>
    <cellStyle name="Comma 5 5 2 2 2 3" xfId="7751"/>
    <cellStyle name="Comma 5 5 2 2 2 3 2" xfId="12500"/>
    <cellStyle name="Comma 5 5 2 2 2 4" xfId="10023"/>
    <cellStyle name="Comma 5 5 2 2 2 4 2" xfId="13071"/>
    <cellStyle name="Comma 5 5 2 2 2 5" xfId="3401"/>
    <cellStyle name="Comma 5 5 2 2 2 5 2" xfId="11358"/>
    <cellStyle name="Comma 5 5 2 2 2 6" xfId="2824"/>
    <cellStyle name="Comma 5 5 2 2 2 7" xfId="10785"/>
    <cellStyle name="Comma 5 5 2 2 3" xfId="4344"/>
    <cellStyle name="Comma 5 5 2 2 3 2" xfId="11644"/>
    <cellStyle name="Comma 5 5 2 2 4" xfId="6616"/>
    <cellStyle name="Comma 5 5 2 2 4 2" xfId="12215"/>
    <cellStyle name="Comma 5 5 2 2 5" xfId="8888"/>
    <cellStyle name="Comma 5 5 2 2 5 2" xfId="12786"/>
    <cellStyle name="Comma 5 5 2 2 6" xfId="3116"/>
    <cellStyle name="Comma 5 5 2 2 6 2" xfId="11073"/>
    <cellStyle name="Comma 5 5 2 2 7" xfId="2544"/>
    <cellStyle name="Comma 5 5 2 2 8" xfId="10505"/>
    <cellStyle name="Comma 5 5 2 3" xfId="1605"/>
    <cellStyle name="Comma 5 5 2 3 2" xfId="5025"/>
    <cellStyle name="Comma 5 5 2 3 2 2" xfId="11815"/>
    <cellStyle name="Comma 5 5 2 3 3" xfId="7297"/>
    <cellStyle name="Comma 5 5 2 3 3 2" xfId="12386"/>
    <cellStyle name="Comma 5 5 2 3 4" xfId="9569"/>
    <cellStyle name="Comma 5 5 2 3 4 2" xfId="12957"/>
    <cellStyle name="Comma 5 5 2 3 5" xfId="3287"/>
    <cellStyle name="Comma 5 5 2 3 5 2" xfId="11244"/>
    <cellStyle name="Comma 5 5 2 3 6" xfId="2712"/>
    <cellStyle name="Comma 5 5 2 3 7" xfId="10673"/>
    <cellStyle name="Comma 5 5 2 4" xfId="3890"/>
    <cellStyle name="Comma 5 5 2 4 2" xfId="11530"/>
    <cellStyle name="Comma 5 5 2 5" xfId="6162"/>
    <cellStyle name="Comma 5 5 2 5 2" xfId="12101"/>
    <cellStyle name="Comma 5 5 2 6" xfId="8434"/>
    <cellStyle name="Comma 5 5 2 6 2" xfId="12672"/>
    <cellStyle name="Comma 5 5 2 7" xfId="3002"/>
    <cellStyle name="Comma 5 5 2 7 2" xfId="10959"/>
    <cellStyle name="Comma 5 5 2 8" xfId="2432"/>
    <cellStyle name="Comma 5 5 2 9" xfId="10393"/>
    <cellStyle name="Comma 5 5 3" xfId="1151"/>
    <cellStyle name="Comma 5 5 3 2" xfId="2286"/>
    <cellStyle name="Comma 5 5 3 2 2" xfId="5706"/>
    <cellStyle name="Comma 5 5 3 2 2 2" xfId="11986"/>
    <cellStyle name="Comma 5 5 3 2 3" xfId="7978"/>
    <cellStyle name="Comma 5 5 3 2 3 2" xfId="12557"/>
    <cellStyle name="Comma 5 5 3 2 4" xfId="10250"/>
    <cellStyle name="Comma 5 5 3 2 4 2" xfId="13128"/>
    <cellStyle name="Comma 5 5 3 2 5" xfId="3458"/>
    <cellStyle name="Comma 5 5 3 2 5 2" xfId="11415"/>
    <cellStyle name="Comma 5 5 3 2 6" xfId="2880"/>
    <cellStyle name="Comma 5 5 3 2 7" xfId="10841"/>
    <cellStyle name="Comma 5 5 3 3" xfId="4571"/>
    <cellStyle name="Comma 5 5 3 3 2" xfId="11701"/>
    <cellStyle name="Comma 5 5 3 4" xfId="6843"/>
    <cellStyle name="Comma 5 5 3 4 2" xfId="12272"/>
    <cellStyle name="Comma 5 5 3 5" xfId="9115"/>
    <cellStyle name="Comma 5 5 3 5 2" xfId="12843"/>
    <cellStyle name="Comma 5 5 3 6" xfId="3173"/>
    <cellStyle name="Comma 5 5 3 6 2" xfId="11130"/>
    <cellStyle name="Comma 5 5 3 7" xfId="2600"/>
    <cellStyle name="Comma 5 5 3 8" xfId="10561"/>
    <cellStyle name="Comma 5 5 4" xfId="697"/>
    <cellStyle name="Comma 5 5 4 2" xfId="1832"/>
    <cellStyle name="Comma 5 5 4 2 2" xfId="5252"/>
    <cellStyle name="Comma 5 5 4 2 2 2" xfId="11872"/>
    <cellStyle name="Comma 5 5 4 2 3" xfId="7524"/>
    <cellStyle name="Comma 5 5 4 2 3 2" xfId="12443"/>
    <cellStyle name="Comma 5 5 4 2 4" xfId="9796"/>
    <cellStyle name="Comma 5 5 4 2 4 2" xfId="13014"/>
    <cellStyle name="Comma 5 5 4 2 5" xfId="3344"/>
    <cellStyle name="Comma 5 5 4 2 5 2" xfId="11301"/>
    <cellStyle name="Comma 5 5 4 2 6" xfId="2768"/>
    <cellStyle name="Comma 5 5 4 2 7" xfId="10729"/>
    <cellStyle name="Comma 5 5 4 3" xfId="4117"/>
    <cellStyle name="Comma 5 5 4 3 2" xfId="11587"/>
    <cellStyle name="Comma 5 5 4 4" xfId="6389"/>
    <cellStyle name="Comma 5 5 4 4 2" xfId="12158"/>
    <cellStyle name="Comma 5 5 4 5" xfId="8661"/>
    <cellStyle name="Comma 5 5 4 5 2" xfId="12729"/>
    <cellStyle name="Comma 5 5 4 6" xfId="3059"/>
    <cellStyle name="Comma 5 5 4 6 2" xfId="11016"/>
    <cellStyle name="Comma 5 5 4 7" xfId="2488"/>
    <cellStyle name="Comma 5 5 4 8" xfId="10449"/>
    <cellStyle name="Comma 5 5 5" xfId="1378"/>
    <cellStyle name="Comma 5 5 5 2" xfId="4798"/>
    <cellStyle name="Comma 5 5 5 2 2" xfId="11758"/>
    <cellStyle name="Comma 5 5 5 3" xfId="7070"/>
    <cellStyle name="Comma 5 5 5 3 2" xfId="12329"/>
    <cellStyle name="Comma 5 5 5 4" xfId="9342"/>
    <cellStyle name="Comma 5 5 5 4 2" xfId="12900"/>
    <cellStyle name="Comma 5 5 5 5" xfId="3230"/>
    <cellStyle name="Comma 5 5 5 5 2" xfId="11187"/>
    <cellStyle name="Comma 5 5 5 6" xfId="2656"/>
    <cellStyle name="Comma 5 5 5 7" xfId="10617"/>
    <cellStyle name="Comma 5 5 6" xfId="3663"/>
    <cellStyle name="Comma 5 5 6 2" xfId="11473"/>
    <cellStyle name="Comma 5 5 7" xfId="5935"/>
    <cellStyle name="Comma 5 5 7 2" xfId="12044"/>
    <cellStyle name="Comma 5 5 8" xfId="8207"/>
    <cellStyle name="Comma 5 5 8 2" xfId="12615"/>
    <cellStyle name="Comma 5 5 9" xfId="2945"/>
    <cellStyle name="Comma 5 5 9 2" xfId="10902"/>
    <cellStyle name="Comma 5 6" xfId="299"/>
    <cellStyle name="Comma 5 6 2" xfId="753"/>
    <cellStyle name="Comma 5 6 2 2" xfId="1888"/>
    <cellStyle name="Comma 5 6 2 2 2" xfId="5308"/>
    <cellStyle name="Comma 5 6 2 2 2 2" xfId="11886"/>
    <cellStyle name="Comma 5 6 2 2 3" xfId="7580"/>
    <cellStyle name="Comma 5 6 2 2 3 2" xfId="12457"/>
    <cellStyle name="Comma 5 6 2 2 4" xfId="9852"/>
    <cellStyle name="Comma 5 6 2 2 4 2" xfId="13028"/>
    <cellStyle name="Comma 5 6 2 2 5" xfId="3358"/>
    <cellStyle name="Comma 5 6 2 2 5 2" xfId="11315"/>
    <cellStyle name="Comma 5 6 2 2 6" xfId="2782"/>
    <cellStyle name="Comma 5 6 2 2 7" xfId="10743"/>
    <cellStyle name="Comma 5 6 2 3" xfId="4173"/>
    <cellStyle name="Comma 5 6 2 3 2" xfId="11601"/>
    <cellStyle name="Comma 5 6 2 4" xfId="6445"/>
    <cellStyle name="Comma 5 6 2 4 2" xfId="12172"/>
    <cellStyle name="Comma 5 6 2 5" xfId="8717"/>
    <cellStyle name="Comma 5 6 2 5 2" xfId="12743"/>
    <cellStyle name="Comma 5 6 2 6" xfId="3073"/>
    <cellStyle name="Comma 5 6 2 6 2" xfId="11030"/>
    <cellStyle name="Comma 5 6 2 7" xfId="2502"/>
    <cellStyle name="Comma 5 6 2 8" xfId="10463"/>
    <cellStyle name="Comma 5 6 3" xfId="1434"/>
    <cellStyle name="Comma 5 6 3 2" xfId="4854"/>
    <cellStyle name="Comma 5 6 3 2 2" xfId="11772"/>
    <cellStyle name="Comma 5 6 3 3" xfId="7126"/>
    <cellStyle name="Comma 5 6 3 3 2" xfId="12343"/>
    <cellStyle name="Comma 5 6 3 4" xfId="9398"/>
    <cellStyle name="Comma 5 6 3 4 2" xfId="12914"/>
    <cellStyle name="Comma 5 6 3 5" xfId="3244"/>
    <cellStyle name="Comma 5 6 3 5 2" xfId="11201"/>
    <cellStyle name="Comma 5 6 3 6" xfId="2670"/>
    <cellStyle name="Comma 5 6 3 7" xfId="10631"/>
    <cellStyle name="Comma 5 6 4" xfId="3719"/>
    <cellStyle name="Comma 5 6 4 2" xfId="11487"/>
    <cellStyle name="Comma 5 6 5" xfId="5991"/>
    <cellStyle name="Comma 5 6 5 2" xfId="12058"/>
    <cellStyle name="Comma 5 6 6" xfId="8263"/>
    <cellStyle name="Comma 5 6 6 2" xfId="12629"/>
    <cellStyle name="Comma 5 6 7" xfId="2959"/>
    <cellStyle name="Comma 5 6 7 2" xfId="10916"/>
    <cellStyle name="Comma 5 6 8" xfId="2390"/>
    <cellStyle name="Comma 5 6 9" xfId="10351"/>
    <cellStyle name="Comma 5 7" xfId="980"/>
    <cellStyle name="Comma 5 7 2" xfId="2115"/>
    <cellStyle name="Comma 5 7 2 2" xfId="5535"/>
    <cellStyle name="Comma 5 7 2 2 2" xfId="11943"/>
    <cellStyle name="Comma 5 7 2 3" xfId="7807"/>
    <cellStyle name="Comma 5 7 2 3 2" xfId="12514"/>
    <cellStyle name="Comma 5 7 2 4" xfId="10079"/>
    <cellStyle name="Comma 5 7 2 4 2" xfId="13085"/>
    <cellStyle name="Comma 5 7 2 5" xfId="3415"/>
    <cellStyle name="Comma 5 7 2 5 2" xfId="11372"/>
    <cellStyle name="Comma 5 7 2 6" xfId="2838"/>
    <cellStyle name="Comma 5 7 2 7" xfId="10799"/>
    <cellStyle name="Comma 5 7 3" xfId="4400"/>
    <cellStyle name="Comma 5 7 3 2" xfId="11658"/>
    <cellStyle name="Comma 5 7 4" xfId="6672"/>
    <cellStyle name="Comma 5 7 4 2" xfId="12229"/>
    <cellStyle name="Comma 5 7 5" xfId="8944"/>
    <cellStyle name="Comma 5 7 5 2" xfId="12800"/>
    <cellStyle name="Comma 5 7 6" xfId="3130"/>
    <cellStyle name="Comma 5 7 6 2" xfId="11087"/>
    <cellStyle name="Comma 5 7 7" xfId="2558"/>
    <cellStyle name="Comma 5 7 8" xfId="10519"/>
    <cellStyle name="Comma 5 8" xfId="526"/>
    <cellStyle name="Comma 5 8 2" xfId="1661"/>
    <cellStyle name="Comma 5 8 2 2" xfId="5081"/>
    <cellStyle name="Comma 5 8 2 2 2" xfId="11829"/>
    <cellStyle name="Comma 5 8 2 3" xfId="7353"/>
    <cellStyle name="Comma 5 8 2 3 2" xfId="12400"/>
    <cellStyle name="Comma 5 8 2 4" xfId="9625"/>
    <cellStyle name="Comma 5 8 2 4 2" xfId="12971"/>
    <cellStyle name="Comma 5 8 2 5" xfId="3301"/>
    <cellStyle name="Comma 5 8 2 5 2" xfId="11258"/>
    <cellStyle name="Comma 5 8 2 6" xfId="2726"/>
    <cellStyle name="Comma 5 8 2 7" xfId="10687"/>
    <cellStyle name="Comma 5 8 3" xfId="3946"/>
    <cellStyle name="Comma 5 8 3 2" xfId="11544"/>
    <cellStyle name="Comma 5 8 4" xfId="6218"/>
    <cellStyle name="Comma 5 8 4 2" xfId="12115"/>
    <cellStyle name="Comma 5 8 5" xfId="8490"/>
    <cellStyle name="Comma 5 8 5 2" xfId="12686"/>
    <cellStyle name="Comma 5 8 6" xfId="3016"/>
    <cellStyle name="Comma 5 8 6 2" xfId="10973"/>
    <cellStyle name="Comma 5 8 7" xfId="2446"/>
    <cellStyle name="Comma 5 8 8" xfId="10407"/>
    <cellStyle name="Comma 5 9" xfId="1207"/>
    <cellStyle name="Comma 5 9 2" xfId="4627"/>
    <cellStyle name="Comma 5 9 2 2" xfId="11715"/>
    <cellStyle name="Comma 5 9 3" xfId="6899"/>
    <cellStyle name="Comma 5 9 3 2" xfId="12286"/>
    <cellStyle name="Comma 5 9 4" xfId="9171"/>
    <cellStyle name="Comma 5 9 4 2" xfId="12857"/>
    <cellStyle name="Comma 5 9 5" xfId="3187"/>
    <cellStyle name="Comma 5 9 5 2" xfId="11144"/>
    <cellStyle name="Comma 5 9 6" xfId="2614"/>
    <cellStyle name="Comma 5 9 7" xfId="10575"/>
    <cellStyle name="Comma 50" xfId="13249"/>
    <cellStyle name="Comma 51" xfId="13250"/>
    <cellStyle name="Comma 52" xfId="13251"/>
    <cellStyle name="Comma 53" xfId="13252"/>
    <cellStyle name="Comma 54" xfId="13253"/>
    <cellStyle name="Comma 55" xfId="13254"/>
    <cellStyle name="Comma 56" xfId="13255"/>
    <cellStyle name="Comma 57" xfId="13256"/>
    <cellStyle name="Comma 58" xfId="13257"/>
    <cellStyle name="Comma 59" xfId="13258"/>
    <cellStyle name="Comma 6" xfId="61"/>
    <cellStyle name="Comma 6 10" xfId="3494"/>
    <cellStyle name="Comma 6 10 2" xfId="11431"/>
    <cellStyle name="Comma 6 11" xfId="5766"/>
    <cellStyle name="Comma 6 11 2" xfId="12002"/>
    <cellStyle name="Comma 6 12" xfId="8038"/>
    <cellStyle name="Comma 6 12 2" xfId="12573"/>
    <cellStyle name="Comma 6 13" xfId="2898"/>
    <cellStyle name="Comma 6 13 2" xfId="10858"/>
    <cellStyle name="Comma 6 14" xfId="2333"/>
    <cellStyle name="Comma 6 15" xfId="10294"/>
    <cellStyle name="Comma 6 16" xfId="13259"/>
    <cellStyle name="Comma 6 2" xfId="91"/>
    <cellStyle name="Comma 6 2 10" xfId="5794"/>
    <cellStyle name="Comma 6 2 10 2" xfId="12009"/>
    <cellStyle name="Comma 6 2 11" xfId="8066"/>
    <cellStyle name="Comma 6 2 11 2" xfId="12580"/>
    <cellStyle name="Comma 6 2 12" xfId="2907"/>
    <cellStyle name="Comma 6 2 12 2" xfId="10866"/>
    <cellStyle name="Comma 6 2 13" xfId="2341"/>
    <cellStyle name="Comma 6 2 14" xfId="10302"/>
    <cellStyle name="Comma 6 2 15" xfId="13260"/>
    <cellStyle name="Comma 6 2 2" xfId="203"/>
    <cellStyle name="Comma 6 2 2 10" xfId="2369"/>
    <cellStyle name="Comma 6 2 2 11" xfId="10330"/>
    <cellStyle name="Comma 6 2 2 2" xfId="441"/>
    <cellStyle name="Comma 6 2 2 2 2" xfId="895"/>
    <cellStyle name="Comma 6 2 2 2 2 2" xfId="2030"/>
    <cellStyle name="Comma 6 2 2 2 2 2 2" xfId="5450"/>
    <cellStyle name="Comma 6 2 2 2 2 2 2 2" xfId="11922"/>
    <cellStyle name="Comma 6 2 2 2 2 2 3" xfId="7722"/>
    <cellStyle name="Comma 6 2 2 2 2 2 3 2" xfId="12493"/>
    <cellStyle name="Comma 6 2 2 2 2 2 4" xfId="9994"/>
    <cellStyle name="Comma 6 2 2 2 2 2 4 2" xfId="13064"/>
    <cellStyle name="Comma 6 2 2 2 2 2 5" xfId="3394"/>
    <cellStyle name="Comma 6 2 2 2 2 2 5 2" xfId="11351"/>
    <cellStyle name="Comma 6 2 2 2 2 2 6" xfId="2818"/>
    <cellStyle name="Comma 6 2 2 2 2 2 7" xfId="10779"/>
    <cellStyle name="Comma 6 2 2 2 2 3" xfId="4315"/>
    <cellStyle name="Comma 6 2 2 2 2 3 2" xfId="11637"/>
    <cellStyle name="Comma 6 2 2 2 2 4" xfId="6587"/>
    <cellStyle name="Comma 6 2 2 2 2 4 2" xfId="12208"/>
    <cellStyle name="Comma 6 2 2 2 2 5" xfId="8859"/>
    <cellStyle name="Comma 6 2 2 2 2 5 2" xfId="12779"/>
    <cellStyle name="Comma 6 2 2 2 2 6" xfId="3109"/>
    <cellStyle name="Comma 6 2 2 2 2 6 2" xfId="11066"/>
    <cellStyle name="Comma 6 2 2 2 2 7" xfId="2538"/>
    <cellStyle name="Comma 6 2 2 2 2 8" xfId="10499"/>
    <cellStyle name="Comma 6 2 2 2 3" xfId="1576"/>
    <cellStyle name="Comma 6 2 2 2 3 2" xfId="4996"/>
    <cellStyle name="Comma 6 2 2 2 3 2 2" xfId="11808"/>
    <cellStyle name="Comma 6 2 2 2 3 3" xfId="7268"/>
    <cellStyle name="Comma 6 2 2 2 3 3 2" xfId="12379"/>
    <cellStyle name="Comma 6 2 2 2 3 4" xfId="9540"/>
    <cellStyle name="Comma 6 2 2 2 3 4 2" xfId="12950"/>
    <cellStyle name="Comma 6 2 2 2 3 5" xfId="3280"/>
    <cellStyle name="Comma 6 2 2 2 3 5 2" xfId="11237"/>
    <cellStyle name="Comma 6 2 2 2 3 6" xfId="2706"/>
    <cellStyle name="Comma 6 2 2 2 3 7" xfId="10667"/>
    <cellStyle name="Comma 6 2 2 2 4" xfId="3861"/>
    <cellStyle name="Comma 6 2 2 2 4 2" xfId="11523"/>
    <cellStyle name="Comma 6 2 2 2 5" xfId="6133"/>
    <cellStyle name="Comma 6 2 2 2 5 2" xfId="12094"/>
    <cellStyle name="Comma 6 2 2 2 6" xfId="8405"/>
    <cellStyle name="Comma 6 2 2 2 6 2" xfId="12665"/>
    <cellStyle name="Comma 6 2 2 2 7" xfId="2995"/>
    <cellStyle name="Comma 6 2 2 2 7 2" xfId="10952"/>
    <cellStyle name="Comma 6 2 2 2 8" xfId="2426"/>
    <cellStyle name="Comma 6 2 2 2 9" xfId="10387"/>
    <cellStyle name="Comma 6 2 2 3" xfId="1122"/>
    <cellStyle name="Comma 6 2 2 3 2" xfId="2257"/>
    <cellStyle name="Comma 6 2 2 3 2 2" xfId="5677"/>
    <cellStyle name="Comma 6 2 2 3 2 2 2" xfId="11979"/>
    <cellStyle name="Comma 6 2 2 3 2 3" xfId="7949"/>
    <cellStyle name="Comma 6 2 2 3 2 3 2" xfId="12550"/>
    <cellStyle name="Comma 6 2 2 3 2 4" xfId="10221"/>
    <cellStyle name="Comma 6 2 2 3 2 4 2" xfId="13121"/>
    <cellStyle name="Comma 6 2 2 3 2 5" xfId="3451"/>
    <cellStyle name="Comma 6 2 2 3 2 5 2" xfId="11408"/>
    <cellStyle name="Comma 6 2 2 3 2 6" xfId="2874"/>
    <cellStyle name="Comma 6 2 2 3 2 7" xfId="10835"/>
    <cellStyle name="Comma 6 2 2 3 3" xfId="4542"/>
    <cellStyle name="Comma 6 2 2 3 3 2" xfId="11694"/>
    <cellStyle name="Comma 6 2 2 3 4" xfId="6814"/>
    <cellStyle name="Comma 6 2 2 3 4 2" xfId="12265"/>
    <cellStyle name="Comma 6 2 2 3 5" xfId="9086"/>
    <cellStyle name="Comma 6 2 2 3 5 2" xfId="12836"/>
    <cellStyle name="Comma 6 2 2 3 6" xfId="3166"/>
    <cellStyle name="Comma 6 2 2 3 6 2" xfId="11123"/>
    <cellStyle name="Comma 6 2 2 3 7" xfId="2594"/>
    <cellStyle name="Comma 6 2 2 3 8" xfId="10555"/>
    <cellStyle name="Comma 6 2 2 4" xfId="668"/>
    <cellStyle name="Comma 6 2 2 4 2" xfId="1803"/>
    <cellStyle name="Comma 6 2 2 4 2 2" xfId="5223"/>
    <cellStyle name="Comma 6 2 2 4 2 2 2" xfId="11865"/>
    <cellStyle name="Comma 6 2 2 4 2 3" xfId="7495"/>
    <cellStyle name="Comma 6 2 2 4 2 3 2" xfId="12436"/>
    <cellStyle name="Comma 6 2 2 4 2 4" xfId="9767"/>
    <cellStyle name="Comma 6 2 2 4 2 4 2" xfId="13007"/>
    <cellStyle name="Comma 6 2 2 4 2 5" xfId="3337"/>
    <cellStyle name="Comma 6 2 2 4 2 5 2" xfId="11294"/>
    <cellStyle name="Comma 6 2 2 4 2 6" xfId="2762"/>
    <cellStyle name="Comma 6 2 2 4 2 7" xfId="10723"/>
    <cellStyle name="Comma 6 2 2 4 3" xfId="4088"/>
    <cellStyle name="Comma 6 2 2 4 3 2" xfId="11580"/>
    <cellStyle name="Comma 6 2 2 4 4" xfId="6360"/>
    <cellStyle name="Comma 6 2 2 4 4 2" xfId="12151"/>
    <cellStyle name="Comma 6 2 2 4 5" xfId="8632"/>
    <cellStyle name="Comma 6 2 2 4 5 2" xfId="12722"/>
    <cellStyle name="Comma 6 2 2 4 6" xfId="3052"/>
    <cellStyle name="Comma 6 2 2 4 6 2" xfId="11009"/>
    <cellStyle name="Comma 6 2 2 4 7" xfId="2482"/>
    <cellStyle name="Comma 6 2 2 4 8" xfId="10443"/>
    <cellStyle name="Comma 6 2 2 5" xfId="1349"/>
    <cellStyle name="Comma 6 2 2 5 2" xfId="4769"/>
    <cellStyle name="Comma 6 2 2 5 2 2" xfId="11751"/>
    <cellStyle name="Comma 6 2 2 5 3" xfId="7041"/>
    <cellStyle name="Comma 6 2 2 5 3 2" xfId="12322"/>
    <cellStyle name="Comma 6 2 2 5 4" xfId="9313"/>
    <cellStyle name="Comma 6 2 2 5 4 2" xfId="12893"/>
    <cellStyle name="Comma 6 2 2 5 5" xfId="3223"/>
    <cellStyle name="Comma 6 2 2 5 5 2" xfId="11180"/>
    <cellStyle name="Comma 6 2 2 5 6" xfId="2650"/>
    <cellStyle name="Comma 6 2 2 5 7" xfId="10611"/>
    <cellStyle name="Comma 6 2 2 6" xfId="3634"/>
    <cellStyle name="Comma 6 2 2 6 2" xfId="11466"/>
    <cellStyle name="Comma 6 2 2 7" xfId="5906"/>
    <cellStyle name="Comma 6 2 2 7 2" xfId="12037"/>
    <cellStyle name="Comma 6 2 2 8" xfId="8178"/>
    <cellStyle name="Comma 6 2 2 8 2" xfId="12608"/>
    <cellStyle name="Comma 6 2 2 9" xfId="2935"/>
    <cellStyle name="Comma 6 2 2 9 2" xfId="10894"/>
    <cellStyle name="Comma 6 2 3" xfId="147"/>
    <cellStyle name="Comma 6 2 3 10" xfId="2355"/>
    <cellStyle name="Comma 6 2 3 11" xfId="10316"/>
    <cellStyle name="Comma 6 2 3 2" xfId="385"/>
    <cellStyle name="Comma 6 2 3 2 2" xfId="839"/>
    <cellStyle name="Comma 6 2 3 2 2 2" xfId="1974"/>
    <cellStyle name="Comma 6 2 3 2 2 2 2" xfId="5394"/>
    <cellStyle name="Comma 6 2 3 2 2 2 2 2" xfId="11908"/>
    <cellStyle name="Comma 6 2 3 2 2 2 3" xfId="7666"/>
    <cellStyle name="Comma 6 2 3 2 2 2 3 2" xfId="12479"/>
    <cellStyle name="Comma 6 2 3 2 2 2 4" xfId="9938"/>
    <cellStyle name="Comma 6 2 3 2 2 2 4 2" xfId="13050"/>
    <cellStyle name="Comma 6 2 3 2 2 2 5" xfId="3380"/>
    <cellStyle name="Comma 6 2 3 2 2 2 5 2" xfId="11337"/>
    <cellStyle name="Comma 6 2 3 2 2 2 6" xfId="2804"/>
    <cellStyle name="Comma 6 2 3 2 2 2 7" xfId="10765"/>
    <cellStyle name="Comma 6 2 3 2 2 3" xfId="4259"/>
    <cellStyle name="Comma 6 2 3 2 2 3 2" xfId="11623"/>
    <cellStyle name="Comma 6 2 3 2 2 4" xfId="6531"/>
    <cellStyle name="Comma 6 2 3 2 2 4 2" xfId="12194"/>
    <cellStyle name="Comma 6 2 3 2 2 5" xfId="8803"/>
    <cellStyle name="Comma 6 2 3 2 2 5 2" xfId="12765"/>
    <cellStyle name="Comma 6 2 3 2 2 6" xfId="3095"/>
    <cellStyle name="Comma 6 2 3 2 2 6 2" xfId="11052"/>
    <cellStyle name="Comma 6 2 3 2 2 7" xfId="2524"/>
    <cellStyle name="Comma 6 2 3 2 2 8" xfId="10485"/>
    <cellStyle name="Comma 6 2 3 2 3" xfId="1520"/>
    <cellStyle name="Comma 6 2 3 2 3 2" xfId="4940"/>
    <cellStyle name="Comma 6 2 3 2 3 2 2" xfId="11794"/>
    <cellStyle name="Comma 6 2 3 2 3 3" xfId="7212"/>
    <cellStyle name="Comma 6 2 3 2 3 3 2" xfId="12365"/>
    <cellStyle name="Comma 6 2 3 2 3 4" xfId="9484"/>
    <cellStyle name="Comma 6 2 3 2 3 4 2" xfId="12936"/>
    <cellStyle name="Comma 6 2 3 2 3 5" xfId="3266"/>
    <cellStyle name="Comma 6 2 3 2 3 5 2" xfId="11223"/>
    <cellStyle name="Comma 6 2 3 2 3 6" xfId="2692"/>
    <cellStyle name="Comma 6 2 3 2 3 7" xfId="10653"/>
    <cellStyle name="Comma 6 2 3 2 4" xfId="3805"/>
    <cellStyle name="Comma 6 2 3 2 4 2" xfId="11509"/>
    <cellStyle name="Comma 6 2 3 2 5" xfId="6077"/>
    <cellStyle name="Comma 6 2 3 2 5 2" xfId="12080"/>
    <cellStyle name="Comma 6 2 3 2 6" xfId="8349"/>
    <cellStyle name="Comma 6 2 3 2 6 2" xfId="12651"/>
    <cellStyle name="Comma 6 2 3 2 7" xfId="2981"/>
    <cellStyle name="Comma 6 2 3 2 7 2" xfId="10938"/>
    <cellStyle name="Comma 6 2 3 2 8" xfId="2412"/>
    <cellStyle name="Comma 6 2 3 2 9" xfId="10373"/>
    <cellStyle name="Comma 6 2 3 3" xfId="1066"/>
    <cellStyle name="Comma 6 2 3 3 2" xfId="2201"/>
    <cellStyle name="Comma 6 2 3 3 2 2" xfId="5621"/>
    <cellStyle name="Comma 6 2 3 3 2 2 2" xfId="11965"/>
    <cellStyle name="Comma 6 2 3 3 2 3" xfId="7893"/>
    <cellStyle name="Comma 6 2 3 3 2 3 2" xfId="12536"/>
    <cellStyle name="Comma 6 2 3 3 2 4" xfId="10165"/>
    <cellStyle name="Comma 6 2 3 3 2 4 2" xfId="13107"/>
    <cellStyle name="Comma 6 2 3 3 2 5" xfId="3437"/>
    <cellStyle name="Comma 6 2 3 3 2 5 2" xfId="11394"/>
    <cellStyle name="Comma 6 2 3 3 2 6" xfId="2860"/>
    <cellStyle name="Comma 6 2 3 3 2 7" xfId="10821"/>
    <cellStyle name="Comma 6 2 3 3 3" xfId="4486"/>
    <cellStyle name="Comma 6 2 3 3 3 2" xfId="11680"/>
    <cellStyle name="Comma 6 2 3 3 4" xfId="6758"/>
    <cellStyle name="Comma 6 2 3 3 4 2" xfId="12251"/>
    <cellStyle name="Comma 6 2 3 3 5" xfId="9030"/>
    <cellStyle name="Comma 6 2 3 3 5 2" xfId="12822"/>
    <cellStyle name="Comma 6 2 3 3 6" xfId="3152"/>
    <cellStyle name="Comma 6 2 3 3 6 2" xfId="11109"/>
    <cellStyle name="Comma 6 2 3 3 7" xfId="2580"/>
    <cellStyle name="Comma 6 2 3 3 8" xfId="10541"/>
    <cellStyle name="Comma 6 2 3 4" xfId="612"/>
    <cellStyle name="Comma 6 2 3 4 2" xfId="1747"/>
    <cellStyle name="Comma 6 2 3 4 2 2" xfId="5167"/>
    <cellStyle name="Comma 6 2 3 4 2 2 2" xfId="11851"/>
    <cellStyle name="Comma 6 2 3 4 2 3" xfId="7439"/>
    <cellStyle name="Comma 6 2 3 4 2 3 2" xfId="12422"/>
    <cellStyle name="Comma 6 2 3 4 2 4" xfId="9711"/>
    <cellStyle name="Comma 6 2 3 4 2 4 2" xfId="12993"/>
    <cellStyle name="Comma 6 2 3 4 2 5" xfId="3323"/>
    <cellStyle name="Comma 6 2 3 4 2 5 2" xfId="11280"/>
    <cellStyle name="Comma 6 2 3 4 2 6" xfId="2748"/>
    <cellStyle name="Comma 6 2 3 4 2 7" xfId="10709"/>
    <cellStyle name="Comma 6 2 3 4 3" xfId="4032"/>
    <cellStyle name="Comma 6 2 3 4 3 2" xfId="11566"/>
    <cellStyle name="Comma 6 2 3 4 4" xfId="6304"/>
    <cellStyle name="Comma 6 2 3 4 4 2" xfId="12137"/>
    <cellStyle name="Comma 6 2 3 4 5" xfId="8576"/>
    <cellStyle name="Comma 6 2 3 4 5 2" xfId="12708"/>
    <cellStyle name="Comma 6 2 3 4 6" xfId="3038"/>
    <cellStyle name="Comma 6 2 3 4 6 2" xfId="10995"/>
    <cellStyle name="Comma 6 2 3 4 7" xfId="2468"/>
    <cellStyle name="Comma 6 2 3 4 8" xfId="10429"/>
    <cellStyle name="Comma 6 2 3 5" xfId="1293"/>
    <cellStyle name="Comma 6 2 3 5 2" xfId="4713"/>
    <cellStyle name="Comma 6 2 3 5 2 2" xfId="11737"/>
    <cellStyle name="Comma 6 2 3 5 3" xfId="6985"/>
    <cellStyle name="Comma 6 2 3 5 3 2" xfId="12308"/>
    <cellStyle name="Comma 6 2 3 5 4" xfId="9257"/>
    <cellStyle name="Comma 6 2 3 5 4 2" xfId="12879"/>
    <cellStyle name="Comma 6 2 3 5 5" xfId="3209"/>
    <cellStyle name="Comma 6 2 3 5 5 2" xfId="11166"/>
    <cellStyle name="Comma 6 2 3 5 6" xfId="2636"/>
    <cellStyle name="Comma 6 2 3 5 7" xfId="10597"/>
    <cellStyle name="Comma 6 2 3 6" xfId="3578"/>
    <cellStyle name="Comma 6 2 3 6 2" xfId="11452"/>
    <cellStyle name="Comma 6 2 3 7" xfId="5850"/>
    <cellStyle name="Comma 6 2 3 7 2" xfId="12023"/>
    <cellStyle name="Comma 6 2 3 8" xfId="8122"/>
    <cellStyle name="Comma 6 2 3 8 2" xfId="12594"/>
    <cellStyle name="Comma 6 2 3 9" xfId="2921"/>
    <cellStyle name="Comma 6 2 3 9 2" xfId="10880"/>
    <cellStyle name="Comma 6 2 4" xfId="273"/>
    <cellStyle name="Comma 6 2 4 10" xfId="2384"/>
    <cellStyle name="Comma 6 2 4 11" xfId="10345"/>
    <cellStyle name="Comma 6 2 4 2" xfId="500"/>
    <cellStyle name="Comma 6 2 4 2 2" xfId="954"/>
    <cellStyle name="Comma 6 2 4 2 2 2" xfId="2089"/>
    <cellStyle name="Comma 6 2 4 2 2 2 2" xfId="5509"/>
    <cellStyle name="Comma 6 2 4 2 2 2 2 2" xfId="11937"/>
    <cellStyle name="Comma 6 2 4 2 2 2 3" xfId="7781"/>
    <cellStyle name="Comma 6 2 4 2 2 2 3 2" xfId="12508"/>
    <cellStyle name="Comma 6 2 4 2 2 2 4" xfId="10053"/>
    <cellStyle name="Comma 6 2 4 2 2 2 4 2" xfId="13079"/>
    <cellStyle name="Comma 6 2 4 2 2 2 5" xfId="3409"/>
    <cellStyle name="Comma 6 2 4 2 2 2 5 2" xfId="11366"/>
    <cellStyle name="Comma 6 2 4 2 2 2 6" xfId="2832"/>
    <cellStyle name="Comma 6 2 4 2 2 2 7" xfId="10793"/>
    <cellStyle name="Comma 6 2 4 2 2 3" xfId="4374"/>
    <cellStyle name="Comma 6 2 4 2 2 3 2" xfId="11652"/>
    <cellStyle name="Comma 6 2 4 2 2 4" xfId="6646"/>
    <cellStyle name="Comma 6 2 4 2 2 4 2" xfId="12223"/>
    <cellStyle name="Comma 6 2 4 2 2 5" xfId="8918"/>
    <cellStyle name="Comma 6 2 4 2 2 5 2" xfId="12794"/>
    <cellStyle name="Comma 6 2 4 2 2 6" xfId="3124"/>
    <cellStyle name="Comma 6 2 4 2 2 6 2" xfId="11081"/>
    <cellStyle name="Comma 6 2 4 2 2 7" xfId="2552"/>
    <cellStyle name="Comma 6 2 4 2 2 8" xfId="10513"/>
    <cellStyle name="Comma 6 2 4 2 3" xfId="1635"/>
    <cellStyle name="Comma 6 2 4 2 3 2" xfId="5055"/>
    <cellStyle name="Comma 6 2 4 2 3 2 2" xfId="11823"/>
    <cellStyle name="Comma 6 2 4 2 3 3" xfId="7327"/>
    <cellStyle name="Comma 6 2 4 2 3 3 2" xfId="12394"/>
    <cellStyle name="Comma 6 2 4 2 3 4" xfId="9599"/>
    <cellStyle name="Comma 6 2 4 2 3 4 2" xfId="12965"/>
    <cellStyle name="Comma 6 2 4 2 3 5" xfId="3295"/>
    <cellStyle name="Comma 6 2 4 2 3 5 2" xfId="11252"/>
    <cellStyle name="Comma 6 2 4 2 3 6" xfId="2720"/>
    <cellStyle name="Comma 6 2 4 2 3 7" xfId="10681"/>
    <cellStyle name="Comma 6 2 4 2 4" xfId="3920"/>
    <cellStyle name="Comma 6 2 4 2 4 2" xfId="11538"/>
    <cellStyle name="Comma 6 2 4 2 5" xfId="6192"/>
    <cellStyle name="Comma 6 2 4 2 5 2" xfId="12109"/>
    <cellStyle name="Comma 6 2 4 2 6" xfId="8464"/>
    <cellStyle name="Comma 6 2 4 2 6 2" xfId="12680"/>
    <cellStyle name="Comma 6 2 4 2 7" xfId="3010"/>
    <cellStyle name="Comma 6 2 4 2 7 2" xfId="10967"/>
    <cellStyle name="Comma 6 2 4 2 8" xfId="2440"/>
    <cellStyle name="Comma 6 2 4 2 9" xfId="10401"/>
    <cellStyle name="Comma 6 2 4 3" xfId="1181"/>
    <cellStyle name="Comma 6 2 4 3 2" xfId="2316"/>
    <cellStyle name="Comma 6 2 4 3 2 2" xfId="5736"/>
    <cellStyle name="Comma 6 2 4 3 2 2 2" xfId="11994"/>
    <cellStyle name="Comma 6 2 4 3 2 3" xfId="8008"/>
    <cellStyle name="Comma 6 2 4 3 2 3 2" xfId="12565"/>
    <cellStyle name="Comma 6 2 4 3 2 4" xfId="10280"/>
    <cellStyle name="Comma 6 2 4 3 2 4 2" xfId="13136"/>
    <cellStyle name="Comma 6 2 4 3 2 5" xfId="3466"/>
    <cellStyle name="Comma 6 2 4 3 2 5 2" xfId="11423"/>
    <cellStyle name="Comma 6 2 4 3 2 6" xfId="2888"/>
    <cellStyle name="Comma 6 2 4 3 2 7" xfId="10849"/>
    <cellStyle name="Comma 6 2 4 3 3" xfId="4601"/>
    <cellStyle name="Comma 6 2 4 3 3 2" xfId="11709"/>
    <cellStyle name="Comma 6 2 4 3 4" xfId="6873"/>
    <cellStyle name="Comma 6 2 4 3 4 2" xfId="12280"/>
    <cellStyle name="Comma 6 2 4 3 5" xfId="9145"/>
    <cellStyle name="Comma 6 2 4 3 5 2" xfId="12851"/>
    <cellStyle name="Comma 6 2 4 3 6" xfId="3181"/>
    <cellStyle name="Comma 6 2 4 3 6 2" xfId="11138"/>
    <cellStyle name="Comma 6 2 4 3 7" xfId="2608"/>
    <cellStyle name="Comma 6 2 4 3 8" xfId="10569"/>
    <cellStyle name="Comma 6 2 4 4" xfId="727"/>
    <cellStyle name="Comma 6 2 4 4 2" xfId="1862"/>
    <cellStyle name="Comma 6 2 4 4 2 2" xfId="5282"/>
    <cellStyle name="Comma 6 2 4 4 2 2 2" xfId="11880"/>
    <cellStyle name="Comma 6 2 4 4 2 3" xfId="7554"/>
    <cellStyle name="Comma 6 2 4 4 2 3 2" xfId="12451"/>
    <cellStyle name="Comma 6 2 4 4 2 4" xfId="9826"/>
    <cellStyle name="Comma 6 2 4 4 2 4 2" xfId="13022"/>
    <cellStyle name="Comma 6 2 4 4 2 5" xfId="3352"/>
    <cellStyle name="Comma 6 2 4 4 2 5 2" xfId="11309"/>
    <cellStyle name="Comma 6 2 4 4 2 6" xfId="2776"/>
    <cellStyle name="Comma 6 2 4 4 2 7" xfId="10737"/>
    <cellStyle name="Comma 6 2 4 4 3" xfId="4147"/>
    <cellStyle name="Comma 6 2 4 4 3 2" xfId="11595"/>
    <cellStyle name="Comma 6 2 4 4 4" xfId="6419"/>
    <cellStyle name="Comma 6 2 4 4 4 2" xfId="12166"/>
    <cellStyle name="Comma 6 2 4 4 5" xfId="8691"/>
    <cellStyle name="Comma 6 2 4 4 5 2" xfId="12737"/>
    <cellStyle name="Comma 6 2 4 4 6" xfId="3067"/>
    <cellStyle name="Comma 6 2 4 4 6 2" xfId="11024"/>
    <cellStyle name="Comma 6 2 4 4 7" xfId="2496"/>
    <cellStyle name="Comma 6 2 4 4 8" xfId="10457"/>
    <cellStyle name="Comma 6 2 4 5" xfId="1408"/>
    <cellStyle name="Comma 6 2 4 5 2" xfId="4828"/>
    <cellStyle name="Comma 6 2 4 5 2 2" xfId="11766"/>
    <cellStyle name="Comma 6 2 4 5 3" xfId="7100"/>
    <cellStyle name="Comma 6 2 4 5 3 2" xfId="12337"/>
    <cellStyle name="Comma 6 2 4 5 4" xfId="9372"/>
    <cellStyle name="Comma 6 2 4 5 4 2" xfId="12908"/>
    <cellStyle name="Comma 6 2 4 5 5" xfId="3238"/>
    <cellStyle name="Comma 6 2 4 5 5 2" xfId="11195"/>
    <cellStyle name="Comma 6 2 4 5 6" xfId="2664"/>
    <cellStyle name="Comma 6 2 4 5 7" xfId="10625"/>
    <cellStyle name="Comma 6 2 4 6" xfId="3693"/>
    <cellStyle name="Comma 6 2 4 6 2" xfId="11481"/>
    <cellStyle name="Comma 6 2 4 7" xfId="5965"/>
    <cellStyle name="Comma 6 2 4 7 2" xfId="12052"/>
    <cellStyle name="Comma 6 2 4 8" xfId="8237"/>
    <cellStyle name="Comma 6 2 4 8 2" xfId="12623"/>
    <cellStyle name="Comma 6 2 4 9" xfId="2953"/>
    <cellStyle name="Comma 6 2 4 9 2" xfId="10910"/>
    <cellStyle name="Comma 6 2 5" xfId="329"/>
    <cellStyle name="Comma 6 2 5 2" xfId="783"/>
    <cellStyle name="Comma 6 2 5 2 2" xfId="1918"/>
    <cellStyle name="Comma 6 2 5 2 2 2" xfId="5338"/>
    <cellStyle name="Comma 6 2 5 2 2 2 2" xfId="11894"/>
    <cellStyle name="Comma 6 2 5 2 2 3" xfId="7610"/>
    <cellStyle name="Comma 6 2 5 2 2 3 2" xfId="12465"/>
    <cellStyle name="Comma 6 2 5 2 2 4" xfId="9882"/>
    <cellStyle name="Comma 6 2 5 2 2 4 2" xfId="13036"/>
    <cellStyle name="Comma 6 2 5 2 2 5" xfId="3366"/>
    <cellStyle name="Comma 6 2 5 2 2 5 2" xfId="11323"/>
    <cellStyle name="Comma 6 2 5 2 2 6" xfId="2790"/>
    <cellStyle name="Comma 6 2 5 2 2 7" xfId="10751"/>
    <cellStyle name="Comma 6 2 5 2 3" xfId="4203"/>
    <cellStyle name="Comma 6 2 5 2 3 2" xfId="11609"/>
    <cellStyle name="Comma 6 2 5 2 4" xfId="6475"/>
    <cellStyle name="Comma 6 2 5 2 4 2" xfId="12180"/>
    <cellStyle name="Comma 6 2 5 2 5" xfId="8747"/>
    <cellStyle name="Comma 6 2 5 2 5 2" xfId="12751"/>
    <cellStyle name="Comma 6 2 5 2 6" xfId="3081"/>
    <cellStyle name="Comma 6 2 5 2 6 2" xfId="11038"/>
    <cellStyle name="Comma 6 2 5 2 7" xfId="2510"/>
    <cellStyle name="Comma 6 2 5 2 8" xfId="10471"/>
    <cellStyle name="Comma 6 2 5 3" xfId="1464"/>
    <cellStyle name="Comma 6 2 5 3 2" xfId="4884"/>
    <cellStyle name="Comma 6 2 5 3 2 2" xfId="11780"/>
    <cellStyle name="Comma 6 2 5 3 3" xfId="7156"/>
    <cellStyle name="Comma 6 2 5 3 3 2" xfId="12351"/>
    <cellStyle name="Comma 6 2 5 3 4" xfId="9428"/>
    <cellStyle name="Comma 6 2 5 3 4 2" xfId="12922"/>
    <cellStyle name="Comma 6 2 5 3 5" xfId="3252"/>
    <cellStyle name="Comma 6 2 5 3 5 2" xfId="11209"/>
    <cellStyle name="Comma 6 2 5 3 6" xfId="2678"/>
    <cellStyle name="Comma 6 2 5 3 7" xfId="10639"/>
    <cellStyle name="Comma 6 2 5 4" xfId="3749"/>
    <cellStyle name="Comma 6 2 5 4 2" xfId="11495"/>
    <cellStyle name="Comma 6 2 5 5" xfId="6021"/>
    <cellStyle name="Comma 6 2 5 5 2" xfId="12066"/>
    <cellStyle name="Comma 6 2 5 6" xfId="8293"/>
    <cellStyle name="Comma 6 2 5 6 2" xfId="12637"/>
    <cellStyle name="Comma 6 2 5 7" xfId="2967"/>
    <cellStyle name="Comma 6 2 5 7 2" xfId="10924"/>
    <cellStyle name="Comma 6 2 5 8" xfId="2398"/>
    <cellStyle name="Comma 6 2 5 9" xfId="10359"/>
    <cellStyle name="Comma 6 2 6" xfId="1010"/>
    <cellStyle name="Comma 6 2 6 2" xfId="2145"/>
    <cellStyle name="Comma 6 2 6 2 2" xfId="5565"/>
    <cellStyle name="Comma 6 2 6 2 2 2" xfId="11951"/>
    <cellStyle name="Comma 6 2 6 2 3" xfId="7837"/>
    <cellStyle name="Comma 6 2 6 2 3 2" xfId="12522"/>
    <cellStyle name="Comma 6 2 6 2 4" xfId="10109"/>
    <cellStyle name="Comma 6 2 6 2 4 2" xfId="13093"/>
    <cellStyle name="Comma 6 2 6 2 5" xfId="3423"/>
    <cellStyle name="Comma 6 2 6 2 5 2" xfId="11380"/>
    <cellStyle name="Comma 6 2 6 2 6" xfId="2846"/>
    <cellStyle name="Comma 6 2 6 2 7" xfId="10807"/>
    <cellStyle name="Comma 6 2 6 3" xfId="4430"/>
    <cellStyle name="Comma 6 2 6 3 2" xfId="11666"/>
    <cellStyle name="Comma 6 2 6 4" xfId="6702"/>
    <cellStyle name="Comma 6 2 6 4 2" xfId="12237"/>
    <cellStyle name="Comma 6 2 6 5" xfId="8974"/>
    <cellStyle name="Comma 6 2 6 5 2" xfId="12808"/>
    <cellStyle name="Comma 6 2 6 6" xfId="3138"/>
    <cellStyle name="Comma 6 2 6 6 2" xfId="11095"/>
    <cellStyle name="Comma 6 2 6 7" xfId="2566"/>
    <cellStyle name="Comma 6 2 6 8" xfId="10527"/>
    <cellStyle name="Comma 6 2 7" xfId="556"/>
    <cellStyle name="Comma 6 2 7 2" xfId="1691"/>
    <cellStyle name="Comma 6 2 7 2 2" xfId="5111"/>
    <cellStyle name="Comma 6 2 7 2 2 2" xfId="11837"/>
    <cellStyle name="Comma 6 2 7 2 3" xfId="7383"/>
    <cellStyle name="Comma 6 2 7 2 3 2" xfId="12408"/>
    <cellStyle name="Comma 6 2 7 2 4" xfId="9655"/>
    <cellStyle name="Comma 6 2 7 2 4 2" xfId="12979"/>
    <cellStyle name="Comma 6 2 7 2 5" xfId="3309"/>
    <cellStyle name="Comma 6 2 7 2 5 2" xfId="11266"/>
    <cellStyle name="Comma 6 2 7 2 6" xfId="2734"/>
    <cellStyle name="Comma 6 2 7 2 7" xfId="10695"/>
    <cellStyle name="Comma 6 2 7 3" xfId="3976"/>
    <cellStyle name="Comma 6 2 7 3 2" xfId="11552"/>
    <cellStyle name="Comma 6 2 7 4" xfId="6248"/>
    <cellStyle name="Comma 6 2 7 4 2" xfId="12123"/>
    <cellStyle name="Comma 6 2 7 5" xfId="8520"/>
    <cellStyle name="Comma 6 2 7 5 2" xfId="12694"/>
    <cellStyle name="Comma 6 2 7 6" xfId="3024"/>
    <cellStyle name="Comma 6 2 7 6 2" xfId="10981"/>
    <cellStyle name="Comma 6 2 7 7" xfId="2454"/>
    <cellStyle name="Comma 6 2 7 8" xfId="10415"/>
    <cellStyle name="Comma 6 2 8" xfId="1237"/>
    <cellStyle name="Comma 6 2 8 2" xfId="4657"/>
    <cellStyle name="Comma 6 2 8 2 2" xfId="11723"/>
    <cellStyle name="Comma 6 2 8 3" xfId="6929"/>
    <cellStyle name="Comma 6 2 8 3 2" xfId="12294"/>
    <cellStyle name="Comma 6 2 8 4" xfId="9201"/>
    <cellStyle name="Comma 6 2 8 4 2" xfId="12865"/>
    <cellStyle name="Comma 6 2 8 5" xfId="3195"/>
    <cellStyle name="Comma 6 2 8 5 2" xfId="11152"/>
    <cellStyle name="Comma 6 2 8 6" xfId="2622"/>
    <cellStyle name="Comma 6 2 8 7" xfId="10583"/>
    <cellStyle name="Comma 6 2 9" xfId="3522"/>
    <cellStyle name="Comma 6 2 9 2" xfId="11438"/>
    <cellStyle name="Comma 6 3" xfId="175"/>
    <cellStyle name="Comma 6 3 10" xfId="2362"/>
    <cellStyle name="Comma 6 3 11" xfId="10323"/>
    <cellStyle name="Comma 6 3 2" xfId="413"/>
    <cellStyle name="Comma 6 3 2 2" xfId="867"/>
    <cellStyle name="Comma 6 3 2 2 2" xfId="2002"/>
    <cellStyle name="Comma 6 3 2 2 2 2" xfId="5422"/>
    <cellStyle name="Comma 6 3 2 2 2 2 2" xfId="11915"/>
    <cellStyle name="Comma 6 3 2 2 2 3" xfId="7694"/>
    <cellStyle name="Comma 6 3 2 2 2 3 2" xfId="12486"/>
    <cellStyle name="Comma 6 3 2 2 2 4" xfId="9966"/>
    <cellStyle name="Comma 6 3 2 2 2 4 2" xfId="13057"/>
    <cellStyle name="Comma 6 3 2 2 2 5" xfId="3387"/>
    <cellStyle name="Comma 6 3 2 2 2 5 2" xfId="11344"/>
    <cellStyle name="Comma 6 3 2 2 2 6" xfId="2811"/>
    <cellStyle name="Comma 6 3 2 2 2 7" xfId="10772"/>
    <cellStyle name="Comma 6 3 2 2 3" xfId="4287"/>
    <cellStyle name="Comma 6 3 2 2 3 2" xfId="11630"/>
    <cellStyle name="Comma 6 3 2 2 4" xfId="6559"/>
    <cellStyle name="Comma 6 3 2 2 4 2" xfId="12201"/>
    <cellStyle name="Comma 6 3 2 2 5" xfId="8831"/>
    <cellStyle name="Comma 6 3 2 2 5 2" xfId="12772"/>
    <cellStyle name="Comma 6 3 2 2 6" xfId="3102"/>
    <cellStyle name="Comma 6 3 2 2 6 2" xfId="11059"/>
    <cellStyle name="Comma 6 3 2 2 7" xfId="2531"/>
    <cellStyle name="Comma 6 3 2 2 8" xfId="10492"/>
    <cellStyle name="Comma 6 3 2 3" xfId="1548"/>
    <cellStyle name="Comma 6 3 2 3 2" xfId="4968"/>
    <cellStyle name="Comma 6 3 2 3 2 2" xfId="11801"/>
    <cellStyle name="Comma 6 3 2 3 3" xfId="7240"/>
    <cellStyle name="Comma 6 3 2 3 3 2" xfId="12372"/>
    <cellStyle name="Comma 6 3 2 3 4" xfId="9512"/>
    <cellStyle name="Comma 6 3 2 3 4 2" xfId="12943"/>
    <cellStyle name="Comma 6 3 2 3 5" xfId="3273"/>
    <cellStyle name="Comma 6 3 2 3 5 2" xfId="11230"/>
    <cellStyle name="Comma 6 3 2 3 6" xfId="2699"/>
    <cellStyle name="Comma 6 3 2 3 7" xfId="10660"/>
    <cellStyle name="Comma 6 3 2 4" xfId="3833"/>
    <cellStyle name="Comma 6 3 2 4 2" xfId="11516"/>
    <cellStyle name="Comma 6 3 2 5" xfId="6105"/>
    <cellStyle name="Comma 6 3 2 5 2" xfId="12087"/>
    <cellStyle name="Comma 6 3 2 6" xfId="8377"/>
    <cellStyle name="Comma 6 3 2 6 2" xfId="12658"/>
    <cellStyle name="Comma 6 3 2 7" xfId="2988"/>
    <cellStyle name="Comma 6 3 2 7 2" xfId="10945"/>
    <cellStyle name="Comma 6 3 2 8" xfId="2419"/>
    <cellStyle name="Comma 6 3 2 9" xfId="10380"/>
    <cellStyle name="Comma 6 3 3" xfId="1094"/>
    <cellStyle name="Comma 6 3 3 2" xfId="2229"/>
    <cellStyle name="Comma 6 3 3 2 2" xfId="5649"/>
    <cellStyle name="Comma 6 3 3 2 2 2" xfId="11972"/>
    <cellStyle name="Comma 6 3 3 2 3" xfId="7921"/>
    <cellStyle name="Comma 6 3 3 2 3 2" xfId="12543"/>
    <cellStyle name="Comma 6 3 3 2 4" xfId="10193"/>
    <cellStyle name="Comma 6 3 3 2 4 2" xfId="13114"/>
    <cellStyle name="Comma 6 3 3 2 5" xfId="3444"/>
    <cellStyle name="Comma 6 3 3 2 5 2" xfId="11401"/>
    <cellStyle name="Comma 6 3 3 2 6" xfId="2867"/>
    <cellStyle name="Comma 6 3 3 2 7" xfId="10828"/>
    <cellStyle name="Comma 6 3 3 3" xfId="4514"/>
    <cellStyle name="Comma 6 3 3 3 2" xfId="11687"/>
    <cellStyle name="Comma 6 3 3 4" xfId="6786"/>
    <cellStyle name="Comma 6 3 3 4 2" xfId="12258"/>
    <cellStyle name="Comma 6 3 3 5" xfId="9058"/>
    <cellStyle name="Comma 6 3 3 5 2" xfId="12829"/>
    <cellStyle name="Comma 6 3 3 6" xfId="3159"/>
    <cellStyle name="Comma 6 3 3 6 2" xfId="11116"/>
    <cellStyle name="Comma 6 3 3 7" xfId="2587"/>
    <cellStyle name="Comma 6 3 3 8" xfId="10548"/>
    <cellStyle name="Comma 6 3 4" xfId="640"/>
    <cellStyle name="Comma 6 3 4 2" xfId="1775"/>
    <cellStyle name="Comma 6 3 4 2 2" xfId="5195"/>
    <cellStyle name="Comma 6 3 4 2 2 2" xfId="11858"/>
    <cellStyle name="Comma 6 3 4 2 3" xfId="7467"/>
    <cellStyle name="Comma 6 3 4 2 3 2" xfId="12429"/>
    <cellStyle name="Comma 6 3 4 2 4" xfId="9739"/>
    <cellStyle name="Comma 6 3 4 2 4 2" xfId="13000"/>
    <cellStyle name="Comma 6 3 4 2 5" xfId="3330"/>
    <cellStyle name="Comma 6 3 4 2 5 2" xfId="11287"/>
    <cellStyle name="Comma 6 3 4 2 6" xfId="2755"/>
    <cellStyle name="Comma 6 3 4 2 7" xfId="10716"/>
    <cellStyle name="Comma 6 3 4 3" xfId="4060"/>
    <cellStyle name="Comma 6 3 4 3 2" xfId="11573"/>
    <cellStyle name="Comma 6 3 4 4" xfId="6332"/>
    <cellStyle name="Comma 6 3 4 4 2" xfId="12144"/>
    <cellStyle name="Comma 6 3 4 5" xfId="8604"/>
    <cellStyle name="Comma 6 3 4 5 2" xfId="12715"/>
    <cellStyle name="Comma 6 3 4 6" xfId="3045"/>
    <cellStyle name="Comma 6 3 4 6 2" xfId="11002"/>
    <cellStyle name="Comma 6 3 4 7" xfId="2475"/>
    <cellStyle name="Comma 6 3 4 8" xfId="10436"/>
    <cellStyle name="Comma 6 3 5" xfId="1321"/>
    <cellStyle name="Comma 6 3 5 2" xfId="4741"/>
    <cellStyle name="Comma 6 3 5 2 2" xfId="11744"/>
    <cellStyle name="Comma 6 3 5 3" xfId="7013"/>
    <cellStyle name="Comma 6 3 5 3 2" xfId="12315"/>
    <cellStyle name="Comma 6 3 5 4" xfId="9285"/>
    <cellStyle name="Comma 6 3 5 4 2" xfId="12886"/>
    <cellStyle name="Comma 6 3 5 5" xfId="3216"/>
    <cellStyle name="Comma 6 3 5 5 2" xfId="11173"/>
    <cellStyle name="Comma 6 3 5 6" xfId="2643"/>
    <cellStyle name="Comma 6 3 5 7" xfId="10604"/>
    <cellStyle name="Comma 6 3 6" xfId="3606"/>
    <cellStyle name="Comma 6 3 6 2" xfId="11459"/>
    <cellStyle name="Comma 6 3 7" xfId="5878"/>
    <cellStyle name="Comma 6 3 7 2" xfId="12030"/>
    <cellStyle name="Comma 6 3 8" xfId="8150"/>
    <cellStyle name="Comma 6 3 8 2" xfId="12601"/>
    <cellStyle name="Comma 6 3 9" xfId="2928"/>
    <cellStyle name="Comma 6 3 9 2" xfId="10887"/>
    <cellStyle name="Comma 6 4" xfId="119"/>
    <cellStyle name="Comma 6 4 10" xfId="2348"/>
    <cellStyle name="Comma 6 4 11" xfId="10309"/>
    <cellStyle name="Comma 6 4 2" xfId="357"/>
    <cellStyle name="Comma 6 4 2 2" xfId="811"/>
    <cellStyle name="Comma 6 4 2 2 2" xfId="1946"/>
    <cellStyle name="Comma 6 4 2 2 2 2" xfId="5366"/>
    <cellStyle name="Comma 6 4 2 2 2 2 2" xfId="11901"/>
    <cellStyle name="Comma 6 4 2 2 2 3" xfId="7638"/>
    <cellStyle name="Comma 6 4 2 2 2 3 2" xfId="12472"/>
    <cellStyle name="Comma 6 4 2 2 2 4" xfId="9910"/>
    <cellStyle name="Comma 6 4 2 2 2 4 2" xfId="13043"/>
    <cellStyle name="Comma 6 4 2 2 2 5" xfId="3373"/>
    <cellStyle name="Comma 6 4 2 2 2 5 2" xfId="11330"/>
    <cellStyle name="Comma 6 4 2 2 2 6" xfId="2797"/>
    <cellStyle name="Comma 6 4 2 2 2 7" xfId="10758"/>
    <cellStyle name="Comma 6 4 2 2 3" xfId="4231"/>
    <cellStyle name="Comma 6 4 2 2 3 2" xfId="11616"/>
    <cellStyle name="Comma 6 4 2 2 4" xfId="6503"/>
    <cellStyle name="Comma 6 4 2 2 4 2" xfId="12187"/>
    <cellStyle name="Comma 6 4 2 2 5" xfId="8775"/>
    <cellStyle name="Comma 6 4 2 2 5 2" xfId="12758"/>
    <cellStyle name="Comma 6 4 2 2 6" xfId="3088"/>
    <cellStyle name="Comma 6 4 2 2 6 2" xfId="11045"/>
    <cellStyle name="Comma 6 4 2 2 7" xfId="2517"/>
    <cellStyle name="Comma 6 4 2 2 8" xfId="10478"/>
    <cellStyle name="Comma 6 4 2 3" xfId="1492"/>
    <cellStyle name="Comma 6 4 2 3 2" xfId="4912"/>
    <cellStyle name="Comma 6 4 2 3 2 2" xfId="11787"/>
    <cellStyle name="Comma 6 4 2 3 3" xfId="7184"/>
    <cellStyle name="Comma 6 4 2 3 3 2" xfId="12358"/>
    <cellStyle name="Comma 6 4 2 3 4" xfId="9456"/>
    <cellStyle name="Comma 6 4 2 3 4 2" xfId="12929"/>
    <cellStyle name="Comma 6 4 2 3 5" xfId="3259"/>
    <cellStyle name="Comma 6 4 2 3 5 2" xfId="11216"/>
    <cellStyle name="Comma 6 4 2 3 6" xfId="2685"/>
    <cellStyle name="Comma 6 4 2 3 7" xfId="10646"/>
    <cellStyle name="Comma 6 4 2 4" xfId="3777"/>
    <cellStyle name="Comma 6 4 2 4 2" xfId="11502"/>
    <cellStyle name="Comma 6 4 2 5" xfId="6049"/>
    <cellStyle name="Comma 6 4 2 5 2" xfId="12073"/>
    <cellStyle name="Comma 6 4 2 6" xfId="8321"/>
    <cellStyle name="Comma 6 4 2 6 2" xfId="12644"/>
    <cellStyle name="Comma 6 4 2 7" xfId="2974"/>
    <cellStyle name="Comma 6 4 2 7 2" xfId="10931"/>
    <cellStyle name="Comma 6 4 2 8" xfId="2405"/>
    <cellStyle name="Comma 6 4 2 9" xfId="10366"/>
    <cellStyle name="Comma 6 4 3" xfId="1038"/>
    <cellStyle name="Comma 6 4 3 2" xfId="2173"/>
    <cellStyle name="Comma 6 4 3 2 2" xfId="5593"/>
    <cellStyle name="Comma 6 4 3 2 2 2" xfId="11958"/>
    <cellStyle name="Comma 6 4 3 2 3" xfId="7865"/>
    <cellStyle name="Comma 6 4 3 2 3 2" xfId="12529"/>
    <cellStyle name="Comma 6 4 3 2 4" xfId="10137"/>
    <cellStyle name="Comma 6 4 3 2 4 2" xfId="13100"/>
    <cellStyle name="Comma 6 4 3 2 5" xfId="3430"/>
    <cellStyle name="Comma 6 4 3 2 5 2" xfId="11387"/>
    <cellStyle name="Comma 6 4 3 2 6" xfId="2853"/>
    <cellStyle name="Comma 6 4 3 2 7" xfId="10814"/>
    <cellStyle name="Comma 6 4 3 3" xfId="4458"/>
    <cellStyle name="Comma 6 4 3 3 2" xfId="11673"/>
    <cellStyle name="Comma 6 4 3 4" xfId="6730"/>
    <cellStyle name="Comma 6 4 3 4 2" xfId="12244"/>
    <cellStyle name="Comma 6 4 3 5" xfId="9002"/>
    <cellStyle name="Comma 6 4 3 5 2" xfId="12815"/>
    <cellStyle name="Comma 6 4 3 6" xfId="3145"/>
    <cellStyle name="Comma 6 4 3 6 2" xfId="11102"/>
    <cellStyle name="Comma 6 4 3 7" xfId="2573"/>
    <cellStyle name="Comma 6 4 3 8" xfId="10534"/>
    <cellStyle name="Comma 6 4 4" xfId="584"/>
    <cellStyle name="Comma 6 4 4 2" xfId="1719"/>
    <cellStyle name="Comma 6 4 4 2 2" xfId="5139"/>
    <cellStyle name="Comma 6 4 4 2 2 2" xfId="11844"/>
    <cellStyle name="Comma 6 4 4 2 3" xfId="7411"/>
    <cellStyle name="Comma 6 4 4 2 3 2" xfId="12415"/>
    <cellStyle name="Comma 6 4 4 2 4" xfId="9683"/>
    <cellStyle name="Comma 6 4 4 2 4 2" xfId="12986"/>
    <cellStyle name="Comma 6 4 4 2 5" xfId="3316"/>
    <cellStyle name="Comma 6 4 4 2 5 2" xfId="11273"/>
    <cellStyle name="Comma 6 4 4 2 6" xfId="2741"/>
    <cellStyle name="Comma 6 4 4 2 7" xfId="10702"/>
    <cellStyle name="Comma 6 4 4 3" xfId="4004"/>
    <cellStyle name="Comma 6 4 4 3 2" xfId="11559"/>
    <cellStyle name="Comma 6 4 4 4" xfId="6276"/>
    <cellStyle name="Comma 6 4 4 4 2" xfId="12130"/>
    <cellStyle name="Comma 6 4 4 5" xfId="8548"/>
    <cellStyle name="Comma 6 4 4 5 2" xfId="12701"/>
    <cellStyle name="Comma 6 4 4 6" xfId="3031"/>
    <cellStyle name="Comma 6 4 4 6 2" xfId="10988"/>
    <cellStyle name="Comma 6 4 4 7" xfId="2461"/>
    <cellStyle name="Comma 6 4 4 8" xfId="10422"/>
    <cellStyle name="Comma 6 4 5" xfId="1265"/>
    <cellStyle name="Comma 6 4 5 2" xfId="4685"/>
    <cellStyle name="Comma 6 4 5 2 2" xfId="11730"/>
    <cellStyle name="Comma 6 4 5 3" xfId="6957"/>
    <cellStyle name="Comma 6 4 5 3 2" xfId="12301"/>
    <cellStyle name="Comma 6 4 5 4" xfId="9229"/>
    <cellStyle name="Comma 6 4 5 4 2" xfId="12872"/>
    <cellStyle name="Comma 6 4 5 5" xfId="3202"/>
    <cellStyle name="Comma 6 4 5 5 2" xfId="11159"/>
    <cellStyle name="Comma 6 4 5 6" xfId="2629"/>
    <cellStyle name="Comma 6 4 5 7" xfId="10590"/>
    <cellStyle name="Comma 6 4 6" xfId="3550"/>
    <cellStyle name="Comma 6 4 6 2" xfId="11445"/>
    <cellStyle name="Comma 6 4 7" xfId="5822"/>
    <cellStyle name="Comma 6 4 7 2" xfId="12016"/>
    <cellStyle name="Comma 6 4 8" xfId="8094"/>
    <cellStyle name="Comma 6 4 8 2" xfId="12587"/>
    <cellStyle name="Comma 6 4 9" xfId="2914"/>
    <cellStyle name="Comma 6 4 9 2" xfId="10873"/>
    <cellStyle name="Comma 6 5" xfId="245"/>
    <cellStyle name="Comma 6 5 10" xfId="2377"/>
    <cellStyle name="Comma 6 5 11" xfId="10338"/>
    <cellStyle name="Comma 6 5 2" xfId="472"/>
    <cellStyle name="Comma 6 5 2 2" xfId="926"/>
    <cellStyle name="Comma 6 5 2 2 2" xfId="2061"/>
    <cellStyle name="Comma 6 5 2 2 2 2" xfId="5481"/>
    <cellStyle name="Comma 6 5 2 2 2 2 2" xfId="11930"/>
    <cellStyle name="Comma 6 5 2 2 2 3" xfId="7753"/>
    <cellStyle name="Comma 6 5 2 2 2 3 2" xfId="12501"/>
    <cellStyle name="Comma 6 5 2 2 2 4" xfId="10025"/>
    <cellStyle name="Comma 6 5 2 2 2 4 2" xfId="13072"/>
    <cellStyle name="Comma 6 5 2 2 2 5" xfId="3402"/>
    <cellStyle name="Comma 6 5 2 2 2 5 2" xfId="11359"/>
    <cellStyle name="Comma 6 5 2 2 2 6" xfId="2825"/>
    <cellStyle name="Comma 6 5 2 2 2 7" xfId="10786"/>
    <cellStyle name="Comma 6 5 2 2 3" xfId="4346"/>
    <cellStyle name="Comma 6 5 2 2 3 2" xfId="11645"/>
    <cellStyle name="Comma 6 5 2 2 4" xfId="6618"/>
    <cellStyle name="Comma 6 5 2 2 4 2" xfId="12216"/>
    <cellStyle name="Comma 6 5 2 2 5" xfId="8890"/>
    <cellStyle name="Comma 6 5 2 2 5 2" xfId="12787"/>
    <cellStyle name="Comma 6 5 2 2 6" xfId="3117"/>
    <cellStyle name="Comma 6 5 2 2 6 2" xfId="11074"/>
    <cellStyle name="Comma 6 5 2 2 7" xfId="2545"/>
    <cellStyle name="Comma 6 5 2 2 8" xfId="10506"/>
    <cellStyle name="Comma 6 5 2 3" xfId="1607"/>
    <cellStyle name="Comma 6 5 2 3 2" xfId="5027"/>
    <cellStyle name="Comma 6 5 2 3 2 2" xfId="11816"/>
    <cellStyle name="Comma 6 5 2 3 3" xfId="7299"/>
    <cellStyle name="Comma 6 5 2 3 3 2" xfId="12387"/>
    <cellStyle name="Comma 6 5 2 3 4" xfId="9571"/>
    <cellStyle name="Comma 6 5 2 3 4 2" xfId="12958"/>
    <cellStyle name="Comma 6 5 2 3 5" xfId="3288"/>
    <cellStyle name="Comma 6 5 2 3 5 2" xfId="11245"/>
    <cellStyle name="Comma 6 5 2 3 6" xfId="2713"/>
    <cellStyle name="Comma 6 5 2 3 7" xfId="10674"/>
    <cellStyle name="Comma 6 5 2 4" xfId="3892"/>
    <cellStyle name="Comma 6 5 2 4 2" xfId="11531"/>
    <cellStyle name="Comma 6 5 2 5" xfId="6164"/>
    <cellStyle name="Comma 6 5 2 5 2" xfId="12102"/>
    <cellStyle name="Comma 6 5 2 6" xfId="8436"/>
    <cellStyle name="Comma 6 5 2 6 2" xfId="12673"/>
    <cellStyle name="Comma 6 5 2 7" xfId="3003"/>
    <cellStyle name="Comma 6 5 2 7 2" xfId="10960"/>
    <cellStyle name="Comma 6 5 2 8" xfId="2433"/>
    <cellStyle name="Comma 6 5 2 9" xfId="10394"/>
    <cellStyle name="Comma 6 5 3" xfId="1153"/>
    <cellStyle name="Comma 6 5 3 2" xfId="2288"/>
    <cellStyle name="Comma 6 5 3 2 2" xfId="5708"/>
    <cellStyle name="Comma 6 5 3 2 2 2" xfId="11987"/>
    <cellStyle name="Comma 6 5 3 2 3" xfId="7980"/>
    <cellStyle name="Comma 6 5 3 2 3 2" xfId="12558"/>
    <cellStyle name="Comma 6 5 3 2 4" xfId="10252"/>
    <cellStyle name="Comma 6 5 3 2 4 2" xfId="13129"/>
    <cellStyle name="Comma 6 5 3 2 5" xfId="3459"/>
    <cellStyle name="Comma 6 5 3 2 5 2" xfId="11416"/>
    <cellStyle name="Comma 6 5 3 2 6" xfId="2881"/>
    <cellStyle name="Comma 6 5 3 2 7" xfId="10842"/>
    <cellStyle name="Comma 6 5 3 3" xfId="4573"/>
    <cellStyle name="Comma 6 5 3 3 2" xfId="11702"/>
    <cellStyle name="Comma 6 5 3 4" xfId="6845"/>
    <cellStyle name="Comma 6 5 3 4 2" xfId="12273"/>
    <cellStyle name="Comma 6 5 3 5" xfId="9117"/>
    <cellStyle name="Comma 6 5 3 5 2" xfId="12844"/>
    <cellStyle name="Comma 6 5 3 6" xfId="3174"/>
    <cellStyle name="Comma 6 5 3 6 2" xfId="11131"/>
    <cellStyle name="Comma 6 5 3 7" xfId="2601"/>
    <cellStyle name="Comma 6 5 3 8" xfId="10562"/>
    <cellStyle name="Comma 6 5 4" xfId="699"/>
    <cellStyle name="Comma 6 5 4 2" xfId="1834"/>
    <cellStyle name="Comma 6 5 4 2 2" xfId="5254"/>
    <cellStyle name="Comma 6 5 4 2 2 2" xfId="11873"/>
    <cellStyle name="Comma 6 5 4 2 3" xfId="7526"/>
    <cellStyle name="Comma 6 5 4 2 3 2" xfId="12444"/>
    <cellStyle name="Comma 6 5 4 2 4" xfId="9798"/>
    <cellStyle name="Comma 6 5 4 2 4 2" xfId="13015"/>
    <cellStyle name="Comma 6 5 4 2 5" xfId="3345"/>
    <cellStyle name="Comma 6 5 4 2 5 2" xfId="11302"/>
    <cellStyle name="Comma 6 5 4 2 6" xfId="2769"/>
    <cellStyle name="Comma 6 5 4 2 7" xfId="10730"/>
    <cellStyle name="Comma 6 5 4 3" xfId="4119"/>
    <cellStyle name="Comma 6 5 4 3 2" xfId="11588"/>
    <cellStyle name="Comma 6 5 4 4" xfId="6391"/>
    <cellStyle name="Comma 6 5 4 4 2" xfId="12159"/>
    <cellStyle name="Comma 6 5 4 5" xfId="8663"/>
    <cellStyle name="Comma 6 5 4 5 2" xfId="12730"/>
    <cellStyle name="Comma 6 5 4 6" xfId="3060"/>
    <cellStyle name="Comma 6 5 4 6 2" xfId="11017"/>
    <cellStyle name="Comma 6 5 4 7" xfId="2489"/>
    <cellStyle name="Comma 6 5 4 8" xfId="10450"/>
    <cellStyle name="Comma 6 5 5" xfId="1380"/>
    <cellStyle name="Comma 6 5 5 2" xfId="4800"/>
    <cellStyle name="Comma 6 5 5 2 2" xfId="11759"/>
    <cellStyle name="Comma 6 5 5 3" xfId="7072"/>
    <cellStyle name="Comma 6 5 5 3 2" xfId="12330"/>
    <cellStyle name="Comma 6 5 5 4" xfId="9344"/>
    <cellStyle name="Comma 6 5 5 4 2" xfId="12901"/>
    <cellStyle name="Comma 6 5 5 5" xfId="3231"/>
    <cellStyle name="Comma 6 5 5 5 2" xfId="11188"/>
    <cellStyle name="Comma 6 5 5 6" xfId="2657"/>
    <cellStyle name="Comma 6 5 5 7" xfId="10618"/>
    <cellStyle name="Comma 6 5 6" xfId="3665"/>
    <cellStyle name="Comma 6 5 6 2" xfId="11474"/>
    <cellStyle name="Comma 6 5 7" xfId="5937"/>
    <cellStyle name="Comma 6 5 7 2" xfId="12045"/>
    <cellStyle name="Comma 6 5 8" xfId="8209"/>
    <cellStyle name="Comma 6 5 8 2" xfId="12616"/>
    <cellStyle name="Comma 6 5 9" xfId="2946"/>
    <cellStyle name="Comma 6 5 9 2" xfId="10903"/>
    <cellStyle name="Comma 6 6" xfId="301"/>
    <cellStyle name="Comma 6 6 2" xfId="755"/>
    <cellStyle name="Comma 6 6 2 2" xfId="1890"/>
    <cellStyle name="Comma 6 6 2 2 2" xfId="5310"/>
    <cellStyle name="Comma 6 6 2 2 2 2" xfId="11887"/>
    <cellStyle name="Comma 6 6 2 2 3" xfId="7582"/>
    <cellStyle name="Comma 6 6 2 2 3 2" xfId="12458"/>
    <cellStyle name="Comma 6 6 2 2 4" xfId="9854"/>
    <cellStyle name="Comma 6 6 2 2 4 2" xfId="13029"/>
    <cellStyle name="Comma 6 6 2 2 5" xfId="3359"/>
    <cellStyle name="Comma 6 6 2 2 5 2" xfId="11316"/>
    <cellStyle name="Comma 6 6 2 2 6" xfId="2783"/>
    <cellStyle name="Comma 6 6 2 2 7" xfId="10744"/>
    <cellStyle name="Comma 6 6 2 3" xfId="4175"/>
    <cellStyle name="Comma 6 6 2 3 2" xfId="11602"/>
    <cellStyle name="Comma 6 6 2 4" xfId="6447"/>
    <cellStyle name="Comma 6 6 2 4 2" xfId="12173"/>
    <cellStyle name="Comma 6 6 2 5" xfId="8719"/>
    <cellStyle name="Comma 6 6 2 5 2" xfId="12744"/>
    <cellStyle name="Comma 6 6 2 6" xfId="3074"/>
    <cellStyle name="Comma 6 6 2 6 2" xfId="11031"/>
    <cellStyle name="Comma 6 6 2 7" xfId="2503"/>
    <cellStyle name="Comma 6 6 2 8" xfId="10464"/>
    <cellStyle name="Comma 6 6 3" xfId="1436"/>
    <cellStyle name="Comma 6 6 3 2" xfId="4856"/>
    <cellStyle name="Comma 6 6 3 2 2" xfId="11773"/>
    <cellStyle name="Comma 6 6 3 3" xfId="7128"/>
    <cellStyle name="Comma 6 6 3 3 2" xfId="12344"/>
    <cellStyle name="Comma 6 6 3 4" xfId="9400"/>
    <cellStyle name="Comma 6 6 3 4 2" xfId="12915"/>
    <cellStyle name="Comma 6 6 3 5" xfId="3245"/>
    <cellStyle name="Comma 6 6 3 5 2" xfId="11202"/>
    <cellStyle name="Comma 6 6 3 6" xfId="2671"/>
    <cellStyle name="Comma 6 6 3 7" xfId="10632"/>
    <cellStyle name="Comma 6 6 4" xfId="3721"/>
    <cellStyle name="Comma 6 6 4 2" xfId="11488"/>
    <cellStyle name="Comma 6 6 5" xfId="5993"/>
    <cellStyle name="Comma 6 6 5 2" xfId="12059"/>
    <cellStyle name="Comma 6 6 6" xfId="8265"/>
    <cellStyle name="Comma 6 6 6 2" xfId="12630"/>
    <cellStyle name="Comma 6 6 7" xfId="2960"/>
    <cellStyle name="Comma 6 6 7 2" xfId="10917"/>
    <cellStyle name="Comma 6 6 8" xfId="2391"/>
    <cellStyle name="Comma 6 6 9" xfId="10352"/>
    <cellStyle name="Comma 6 7" xfId="982"/>
    <cellStyle name="Comma 6 7 2" xfId="2117"/>
    <cellStyle name="Comma 6 7 2 2" xfId="5537"/>
    <cellStyle name="Comma 6 7 2 2 2" xfId="11944"/>
    <cellStyle name="Comma 6 7 2 3" xfId="7809"/>
    <cellStyle name="Comma 6 7 2 3 2" xfId="12515"/>
    <cellStyle name="Comma 6 7 2 4" xfId="10081"/>
    <cellStyle name="Comma 6 7 2 4 2" xfId="13086"/>
    <cellStyle name="Comma 6 7 2 5" xfId="3416"/>
    <cellStyle name="Comma 6 7 2 5 2" xfId="11373"/>
    <cellStyle name="Comma 6 7 2 6" xfId="2839"/>
    <cellStyle name="Comma 6 7 2 7" xfId="10800"/>
    <cellStyle name="Comma 6 7 3" xfId="4402"/>
    <cellStyle name="Comma 6 7 3 2" xfId="11659"/>
    <cellStyle name="Comma 6 7 4" xfId="6674"/>
    <cellStyle name="Comma 6 7 4 2" xfId="12230"/>
    <cellStyle name="Comma 6 7 5" xfId="8946"/>
    <cellStyle name="Comma 6 7 5 2" xfId="12801"/>
    <cellStyle name="Comma 6 7 6" xfId="3131"/>
    <cellStyle name="Comma 6 7 6 2" xfId="11088"/>
    <cellStyle name="Comma 6 7 7" xfId="2559"/>
    <cellStyle name="Comma 6 7 8" xfId="10520"/>
    <cellStyle name="Comma 6 8" xfId="528"/>
    <cellStyle name="Comma 6 8 2" xfId="1663"/>
    <cellStyle name="Comma 6 8 2 2" xfId="5083"/>
    <cellStyle name="Comma 6 8 2 2 2" xfId="11830"/>
    <cellStyle name="Comma 6 8 2 3" xfId="7355"/>
    <cellStyle name="Comma 6 8 2 3 2" xfId="12401"/>
    <cellStyle name="Comma 6 8 2 4" xfId="9627"/>
    <cellStyle name="Comma 6 8 2 4 2" xfId="12972"/>
    <cellStyle name="Comma 6 8 2 5" xfId="3302"/>
    <cellStyle name="Comma 6 8 2 5 2" xfId="11259"/>
    <cellStyle name="Comma 6 8 2 6" xfId="2727"/>
    <cellStyle name="Comma 6 8 2 7" xfId="10688"/>
    <cellStyle name="Comma 6 8 3" xfId="3948"/>
    <cellStyle name="Comma 6 8 3 2" xfId="11545"/>
    <cellStyle name="Comma 6 8 4" xfId="6220"/>
    <cellStyle name="Comma 6 8 4 2" xfId="12116"/>
    <cellStyle name="Comma 6 8 5" xfId="8492"/>
    <cellStyle name="Comma 6 8 5 2" xfId="12687"/>
    <cellStyle name="Comma 6 8 6" xfId="3017"/>
    <cellStyle name="Comma 6 8 6 2" xfId="10974"/>
    <cellStyle name="Comma 6 8 7" xfId="2447"/>
    <cellStyle name="Comma 6 8 8" xfId="10408"/>
    <cellStyle name="Comma 6 9" xfId="1209"/>
    <cellStyle name="Comma 6 9 2" xfId="4629"/>
    <cellStyle name="Comma 6 9 2 2" xfId="11716"/>
    <cellStyle name="Comma 6 9 3" xfId="6901"/>
    <cellStyle name="Comma 6 9 3 2" xfId="12287"/>
    <cellStyle name="Comma 6 9 4" xfId="9173"/>
    <cellStyle name="Comma 6 9 4 2" xfId="12858"/>
    <cellStyle name="Comma 6 9 5" xfId="3188"/>
    <cellStyle name="Comma 6 9 5 2" xfId="11145"/>
    <cellStyle name="Comma 6 9 6" xfId="2615"/>
    <cellStyle name="Comma 6 9 7" xfId="10576"/>
    <cellStyle name="Comma 7" xfId="63"/>
    <cellStyle name="Comma 7 10" xfId="3496"/>
    <cellStyle name="Comma 7 10 2" xfId="11432"/>
    <cellStyle name="Comma 7 11" xfId="5768"/>
    <cellStyle name="Comma 7 11 2" xfId="12003"/>
    <cellStyle name="Comma 7 12" xfId="8040"/>
    <cellStyle name="Comma 7 12 2" xfId="12574"/>
    <cellStyle name="Comma 7 13" xfId="2899"/>
    <cellStyle name="Comma 7 13 2" xfId="10859"/>
    <cellStyle name="Comma 7 14" xfId="2334"/>
    <cellStyle name="Comma 7 15" xfId="10295"/>
    <cellStyle name="Comma 7 16" xfId="13261"/>
    <cellStyle name="Comma 7 2" xfId="93"/>
    <cellStyle name="Comma 7 2 10" xfId="5796"/>
    <cellStyle name="Comma 7 2 10 2" xfId="12010"/>
    <cellStyle name="Comma 7 2 11" xfId="8068"/>
    <cellStyle name="Comma 7 2 11 2" xfId="12581"/>
    <cellStyle name="Comma 7 2 12" xfId="2908"/>
    <cellStyle name="Comma 7 2 12 2" xfId="10867"/>
    <cellStyle name="Comma 7 2 13" xfId="2342"/>
    <cellStyle name="Comma 7 2 14" xfId="10303"/>
    <cellStyle name="Comma 7 2 15" xfId="13262"/>
    <cellStyle name="Comma 7 2 2" xfId="205"/>
    <cellStyle name="Comma 7 2 2 10" xfId="2370"/>
    <cellStyle name="Comma 7 2 2 11" xfId="10331"/>
    <cellStyle name="Comma 7 2 2 2" xfId="443"/>
    <cellStyle name="Comma 7 2 2 2 2" xfId="897"/>
    <cellStyle name="Comma 7 2 2 2 2 2" xfId="2032"/>
    <cellStyle name="Comma 7 2 2 2 2 2 2" xfId="5452"/>
    <cellStyle name="Comma 7 2 2 2 2 2 2 2" xfId="11923"/>
    <cellStyle name="Comma 7 2 2 2 2 2 3" xfId="7724"/>
    <cellStyle name="Comma 7 2 2 2 2 2 3 2" xfId="12494"/>
    <cellStyle name="Comma 7 2 2 2 2 2 4" xfId="9996"/>
    <cellStyle name="Comma 7 2 2 2 2 2 4 2" xfId="13065"/>
    <cellStyle name="Comma 7 2 2 2 2 2 5" xfId="3395"/>
    <cellStyle name="Comma 7 2 2 2 2 2 5 2" xfId="11352"/>
    <cellStyle name="Comma 7 2 2 2 2 2 6" xfId="2819"/>
    <cellStyle name="Comma 7 2 2 2 2 2 7" xfId="10780"/>
    <cellStyle name="Comma 7 2 2 2 2 3" xfId="4317"/>
    <cellStyle name="Comma 7 2 2 2 2 3 2" xfId="11638"/>
    <cellStyle name="Comma 7 2 2 2 2 4" xfId="6589"/>
    <cellStyle name="Comma 7 2 2 2 2 4 2" xfId="12209"/>
    <cellStyle name="Comma 7 2 2 2 2 5" xfId="8861"/>
    <cellStyle name="Comma 7 2 2 2 2 5 2" xfId="12780"/>
    <cellStyle name="Comma 7 2 2 2 2 6" xfId="3110"/>
    <cellStyle name="Comma 7 2 2 2 2 6 2" xfId="11067"/>
    <cellStyle name="Comma 7 2 2 2 2 7" xfId="2539"/>
    <cellStyle name="Comma 7 2 2 2 2 8" xfId="10500"/>
    <cellStyle name="Comma 7 2 2 2 3" xfId="1578"/>
    <cellStyle name="Comma 7 2 2 2 3 2" xfId="4998"/>
    <cellStyle name="Comma 7 2 2 2 3 2 2" xfId="11809"/>
    <cellStyle name="Comma 7 2 2 2 3 3" xfId="7270"/>
    <cellStyle name="Comma 7 2 2 2 3 3 2" xfId="12380"/>
    <cellStyle name="Comma 7 2 2 2 3 4" xfId="9542"/>
    <cellStyle name="Comma 7 2 2 2 3 4 2" xfId="12951"/>
    <cellStyle name="Comma 7 2 2 2 3 5" xfId="3281"/>
    <cellStyle name="Comma 7 2 2 2 3 5 2" xfId="11238"/>
    <cellStyle name="Comma 7 2 2 2 3 6" xfId="2707"/>
    <cellStyle name="Comma 7 2 2 2 3 7" xfId="10668"/>
    <cellStyle name="Comma 7 2 2 2 4" xfId="3863"/>
    <cellStyle name="Comma 7 2 2 2 4 2" xfId="11524"/>
    <cellStyle name="Comma 7 2 2 2 5" xfId="6135"/>
    <cellStyle name="Comma 7 2 2 2 5 2" xfId="12095"/>
    <cellStyle name="Comma 7 2 2 2 6" xfId="8407"/>
    <cellStyle name="Comma 7 2 2 2 6 2" xfId="12666"/>
    <cellStyle name="Comma 7 2 2 2 7" xfId="2996"/>
    <cellStyle name="Comma 7 2 2 2 7 2" xfId="10953"/>
    <cellStyle name="Comma 7 2 2 2 8" xfId="2427"/>
    <cellStyle name="Comma 7 2 2 2 9" xfId="10388"/>
    <cellStyle name="Comma 7 2 2 3" xfId="1124"/>
    <cellStyle name="Comma 7 2 2 3 2" xfId="2259"/>
    <cellStyle name="Comma 7 2 2 3 2 2" xfId="5679"/>
    <cellStyle name="Comma 7 2 2 3 2 2 2" xfId="11980"/>
    <cellStyle name="Comma 7 2 2 3 2 3" xfId="7951"/>
    <cellStyle name="Comma 7 2 2 3 2 3 2" xfId="12551"/>
    <cellStyle name="Comma 7 2 2 3 2 4" xfId="10223"/>
    <cellStyle name="Comma 7 2 2 3 2 4 2" xfId="13122"/>
    <cellStyle name="Comma 7 2 2 3 2 5" xfId="3452"/>
    <cellStyle name="Comma 7 2 2 3 2 5 2" xfId="11409"/>
    <cellStyle name="Comma 7 2 2 3 2 6" xfId="2875"/>
    <cellStyle name="Comma 7 2 2 3 2 7" xfId="10836"/>
    <cellStyle name="Comma 7 2 2 3 3" xfId="4544"/>
    <cellStyle name="Comma 7 2 2 3 3 2" xfId="11695"/>
    <cellStyle name="Comma 7 2 2 3 4" xfId="6816"/>
    <cellStyle name="Comma 7 2 2 3 4 2" xfId="12266"/>
    <cellStyle name="Comma 7 2 2 3 5" xfId="9088"/>
    <cellStyle name="Comma 7 2 2 3 5 2" xfId="12837"/>
    <cellStyle name="Comma 7 2 2 3 6" xfId="3167"/>
    <cellStyle name="Comma 7 2 2 3 6 2" xfId="11124"/>
    <cellStyle name="Comma 7 2 2 3 7" xfId="2595"/>
    <cellStyle name="Comma 7 2 2 3 8" xfId="10556"/>
    <cellStyle name="Comma 7 2 2 4" xfId="670"/>
    <cellStyle name="Comma 7 2 2 4 2" xfId="1805"/>
    <cellStyle name="Comma 7 2 2 4 2 2" xfId="5225"/>
    <cellStyle name="Comma 7 2 2 4 2 2 2" xfId="11866"/>
    <cellStyle name="Comma 7 2 2 4 2 3" xfId="7497"/>
    <cellStyle name="Comma 7 2 2 4 2 3 2" xfId="12437"/>
    <cellStyle name="Comma 7 2 2 4 2 4" xfId="9769"/>
    <cellStyle name="Comma 7 2 2 4 2 4 2" xfId="13008"/>
    <cellStyle name="Comma 7 2 2 4 2 5" xfId="3338"/>
    <cellStyle name="Comma 7 2 2 4 2 5 2" xfId="11295"/>
    <cellStyle name="Comma 7 2 2 4 2 6" xfId="2763"/>
    <cellStyle name="Comma 7 2 2 4 2 7" xfId="10724"/>
    <cellStyle name="Comma 7 2 2 4 3" xfId="4090"/>
    <cellStyle name="Comma 7 2 2 4 3 2" xfId="11581"/>
    <cellStyle name="Comma 7 2 2 4 4" xfId="6362"/>
    <cellStyle name="Comma 7 2 2 4 4 2" xfId="12152"/>
    <cellStyle name="Comma 7 2 2 4 5" xfId="8634"/>
    <cellStyle name="Comma 7 2 2 4 5 2" xfId="12723"/>
    <cellStyle name="Comma 7 2 2 4 6" xfId="3053"/>
    <cellStyle name="Comma 7 2 2 4 6 2" xfId="11010"/>
    <cellStyle name="Comma 7 2 2 4 7" xfId="2483"/>
    <cellStyle name="Comma 7 2 2 4 8" xfId="10444"/>
    <cellStyle name="Comma 7 2 2 5" xfId="1351"/>
    <cellStyle name="Comma 7 2 2 5 2" xfId="4771"/>
    <cellStyle name="Comma 7 2 2 5 2 2" xfId="11752"/>
    <cellStyle name="Comma 7 2 2 5 3" xfId="7043"/>
    <cellStyle name="Comma 7 2 2 5 3 2" xfId="12323"/>
    <cellStyle name="Comma 7 2 2 5 4" xfId="9315"/>
    <cellStyle name="Comma 7 2 2 5 4 2" xfId="12894"/>
    <cellStyle name="Comma 7 2 2 5 5" xfId="3224"/>
    <cellStyle name="Comma 7 2 2 5 5 2" xfId="11181"/>
    <cellStyle name="Comma 7 2 2 5 6" xfId="2651"/>
    <cellStyle name="Comma 7 2 2 5 7" xfId="10612"/>
    <cellStyle name="Comma 7 2 2 6" xfId="3636"/>
    <cellStyle name="Comma 7 2 2 6 2" xfId="11467"/>
    <cellStyle name="Comma 7 2 2 7" xfId="5908"/>
    <cellStyle name="Comma 7 2 2 7 2" xfId="12038"/>
    <cellStyle name="Comma 7 2 2 8" xfId="8180"/>
    <cellStyle name="Comma 7 2 2 8 2" xfId="12609"/>
    <cellStyle name="Comma 7 2 2 9" xfId="2936"/>
    <cellStyle name="Comma 7 2 2 9 2" xfId="10895"/>
    <cellStyle name="Comma 7 2 3" xfId="149"/>
    <cellStyle name="Comma 7 2 3 10" xfId="2356"/>
    <cellStyle name="Comma 7 2 3 11" xfId="10317"/>
    <cellStyle name="Comma 7 2 3 2" xfId="387"/>
    <cellStyle name="Comma 7 2 3 2 2" xfId="841"/>
    <cellStyle name="Comma 7 2 3 2 2 2" xfId="1976"/>
    <cellStyle name="Comma 7 2 3 2 2 2 2" xfId="5396"/>
    <cellStyle name="Comma 7 2 3 2 2 2 2 2" xfId="11909"/>
    <cellStyle name="Comma 7 2 3 2 2 2 3" xfId="7668"/>
    <cellStyle name="Comma 7 2 3 2 2 2 3 2" xfId="12480"/>
    <cellStyle name="Comma 7 2 3 2 2 2 4" xfId="9940"/>
    <cellStyle name="Comma 7 2 3 2 2 2 4 2" xfId="13051"/>
    <cellStyle name="Comma 7 2 3 2 2 2 5" xfId="3381"/>
    <cellStyle name="Comma 7 2 3 2 2 2 5 2" xfId="11338"/>
    <cellStyle name="Comma 7 2 3 2 2 2 6" xfId="2805"/>
    <cellStyle name="Comma 7 2 3 2 2 2 7" xfId="10766"/>
    <cellStyle name="Comma 7 2 3 2 2 3" xfId="4261"/>
    <cellStyle name="Comma 7 2 3 2 2 3 2" xfId="11624"/>
    <cellStyle name="Comma 7 2 3 2 2 4" xfId="6533"/>
    <cellStyle name="Comma 7 2 3 2 2 4 2" xfId="12195"/>
    <cellStyle name="Comma 7 2 3 2 2 5" xfId="8805"/>
    <cellStyle name="Comma 7 2 3 2 2 5 2" xfId="12766"/>
    <cellStyle name="Comma 7 2 3 2 2 6" xfId="3096"/>
    <cellStyle name="Comma 7 2 3 2 2 6 2" xfId="11053"/>
    <cellStyle name="Comma 7 2 3 2 2 7" xfId="2525"/>
    <cellStyle name="Comma 7 2 3 2 2 8" xfId="10486"/>
    <cellStyle name="Comma 7 2 3 2 3" xfId="1522"/>
    <cellStyle name="Comma 7 2 3 2 3 2" xfId="4942"/>
    <cellStyle name="Comma 7 2 3 2 3 2 2" xfId="11795"/>
    <cellStyle name="Comma 7 2 3 2 3 3" xfId="7214"/>
    <cellStyle name="Comma 7 2 3 2 3 3 2" xfId="12366"/>
    <cellStyle name="Comma 7 2 3 2 3 4" xfId="9486"/>
    <cellStyle name="Comma 7 2 3 2 3 4 2" xfId="12937"/>
    <cellStyle name="Comma 7 2 3 2 3 5" xfId="3267"/>
    <cellStyle name="Comma 7 2 3 2 3 5 2" xfId="11224"/>
    <cellStyle name="Comma 7 2 3 2 3 6" xfId="2693"/>
    <cellStyle name="Comma 7 2 3 2 3 7" xfId="10654"/>
    <cellStyle name="Comma 7 2 3 2 4" xfId="3807"/>
    <cellStyle name="Comma 7 2 3 2 4 2" xfId="11510"/>
    <cellStyle name="Comma 7 2 3 2 5" xfId="6079"/>
    <cellStyle name="Comma 7 2 3 2 5 2" xfId="12081"/>
    <cellStyle name="Comma 7 2 3 2 6" xfId="8351"/>
    <cellStyle name="Comma 7 2 3 2 6 2" xfId="12652"/>
    <cellStyle name="Comma 7 2 3 2 7" xfId="2982"/>
    <cellStyle name="Comma 7 2 3 2 7 2" xfId="10939"/>
    <cellStyle name="Comma 7 2 3 2 8" xfId="2413"/>
    <cellStyle name="Comma 7 2 3 2 9" xfId="10374"/>
    <cellStyle name="Comma 7 2 3 3" xfId="1068"/>
    <cellStyle name="Comma 7 2 3 3 2" xfId="2203"/>
    <cellStyle name="Comma 7 2 3 3 2 2" xfId="5623"/>
    <cellStyle name="Comma 7 2 3 3 2 2 2" xfId="11966"/>
    <cellStyle name="Comma 7 2 3 3 2 3" xfId="7895"/>
    <cellStyle name="Comma 7 2 3 3 2 3 2" xfId="12537"/>
    <cellStyle name="Comma 7 2 3 3 2 4" xfId="10167"/>
    <cellStyle name="Comma 7 2 3 3 2 4 2" xfId="13108"/>
    <cellStyle name="Comma 7 2 3 3 2 5" xfId="3438"/>
    <cellStyle name="Comma 7 2 3 3 2 5 2" xfId="11395"/>
    <cellStyle name="Comma 7 2 3 3 2 6" xfId="2861"/>
    <cellStyle name="Comma 7 2 3 3 2 7" xfId="10822"/>
    <cellStyle name="Comma 7 2 3 3 3" xfId="4488"/>
    <cellStyle name="Comma 7 2 3 3 3 2" xfId="11681"/>
    <cellStyle name="Comma 7 2 3 3 4" xfId="6760"/>
    <cellStyle name="Comma 7 2 3 3 4 2" xfId="12252"/>
    <cellStyle name="Comma 7 2 3 3 5" xfId="9032"/>
    <cellStyle name="Comma 7 2 3 3 5 2" xfId="12823"/>
    <cellStyle name="Comma 7 2 3 3 6" xfId="3153"/>
    <cellStyle name="Comma 7 2 3 3 6 2" xfId="11110"/>
    <cellStyle name="Comma 7 2 3 3 7" xfId="2581"/>
    <cellStyle name="Comma 7 2 3 3 8" xfId="10542"/>
    <cellStyle name="Comma 7 2 3 4" xfId="614"/>
    <cellStyle name="Comma 7 2 3 4 2" xfId="1749"/>
    <cellStyle name="Comma 7 2 3 4 2 2" xfId="5169"/>
    <cellStyle name="Comma 7 2 3 4 2 2 2" xfId="11852"/>
    <cellStyle name="Comma 7 2 3 4 2 3" xfId="7441"/>
    <cellStyle name="Comma 7 2 3 4 2 3 2" xfId="12423"/>
    <cellStyle name="Comma 7 2 3 4 2 4" xfId="9713"/>
    <cellStyle name="Comma 7 2 3 4 2 4 2" xfId="12994"/>
    <cellStyle name="Comma 7 2 3 4 2 5" xfId="3324"/>
    <cellStyle name="Comma 7 2 3 4 2 5 2" xfId="11281"/>
    <cellStyle name="Comma 7 2 3 4 2 6" xfId="2749"/>
    <cellStyle name="Comma 7 2 3 4 2 7" xfId="10710"/>
    <cellStyle name="Comma 7 2 3 4 3" xfId="4034"/>
    <cellStyle name="Comma 7 2 3 4 3 2" xfId="11567"/>
    <cellStyle name="Comma 7 2 3 4 4" xfId="6306"/>
    <cellStyle name="Comma 7 2 3 4 4 2" xfId="12138"/>
    <cellStyle name="Comma 7 2 3 4 5" xfId="8578"/>
    <cellStyle name="Comma 7 2 3 4 5 2" xfId="12709"/>
    <cellStyle name="Comma 7 2 3 4 6" xfId="3039"/>
    <cellStyle name="Comma 7 2 3 4 6 2" xfId="10996"/>
    <cellStyle name="Comma 7 2 3 4 7" xfId="2469"/>
    <cellStyle name="Comma 7 2 3 4 8" xfId="10430"/>
    <cellStyle name="Comma 7 2 3 5" xfId="1295"/>
    <cellStyle name="Comma 7 2 3 5 2" xfId="4715"/>
    <cellStyle name="Comma 7 2 3 5 2 2" xfId="11738"/>
    <cellStyle name="Comma 7 2 3 5 3" xfId="6987"/>
    <cellStyle name="Comma 7 2 3 5 3 2" xfId="12309"/>
    <cellStyle name="Comma 7 2 3 5 4" xfId="9259"/>
    <cellStyle name="Comma 7 2 3 5 4 2" xfId="12880"/>
    <cellStyle name="Comma 7 2 3 5 5" xfId="3210"/>
    <cellStyle name="Comma 7 2 3 5 5 2" xfId="11167"/>
    <cellStyle name="Comma 7 2 3 5 6" xfId="2637"/>
    <cellStyle name="Comma 7 2 3 5 7" xfId="10598"/>
    <cellStyle name="Comma 7 2 3 6" xfId="3580"/>
    <cellStyle name="Comma 7 2 3 6 2" xfId="11453"/>
    <cellStyle name="Comma 7 2 3 7" xfId="5852"/>
    <cellStyle name="Comma 7 2 3 7 2" xfId="12024"/>
    <cellStyle name="Comma 7 2 3 8" xfId="8124"/>
    <cellStyle name="Comma 7 2 3 8 2" xfId="12595"/>
    <cellStyle name="Comma 7 2 3 9" xfId="2922"/>
    <cellStyle name="Comma 7 2 3 9 2" xfId="10881"/>
    <cellStyle name="Comma 7 2 4" xfId="275"/>
    <cellStyle name="Comma 7 2 4 10" xfId="2385"/>
    <cellStyle name="Comma 7 2 4 11" xfId="10346"/>
    <cellStyle name="Comma 7 2 4 2" xfId="502"/>
    <cellStyle name="Comma 7 2 4 2 2" xfId="956"/>
    <cellStyle name="Comma 7 2 4 2 2 2" xfId="2091"/>
    <cellStyle name="Comma 7 2 4 2 2 2 2" xfId="5511"/>
    <cellStyle name="Comma 7 2 4 2 2 2 2 2" xfId="11938"/>
    <cellStyle name="Comma 7 2 4 2 2 2 3" xfId="7783"/>
    <cellStyle name="Comma 7 2 4 2 2 2 3 2" xfId="12509"/>
    <cellStyle name="Comma 7 2 4 2 2 2 4" xfId="10055"/>
    <cellStyle name="Comma 7 2 4 2 2 2 4 2" xfId="13080"/>
    <cellStyle name="Comma 7 2 4 2 2 2 5" xfId="3410"/>
    <cellStyle name="Comma 7 2 4 2 2 2 5 2" xfId="11367"/>
    <cellStyle name="Comma 7 2 4 2 2 2 6" xfId="2833"/>
    <cellStyle name="Comma 7 2 4 2 2 2 7" xfId="10794"/>
    <cellStyle name="Comma 7 2 4 2 2 3" xfId="4376"/>
    <cellStyle name="Comma 7 2 4 2 2 3 2" xfId="11653"/>
    <cellStyle name="Comma 7 2 4 2 2 4" xfId="6648"/>
    <cellStyle name="Comma 7 2 4 2 2 4 2" xfId="12224"/>
    <cellStyle name="Comma 7 2 4 2 2 5" xfId="8920"/>
    <cellStyle name="Comma 7 2 4 2 2 5 2" xfId="12795"/>
    <cellStyle name="Comma 7 2 4 2 2 6" xfId="3125"/>
    <cellStyle name="Comma 7 2 4 2 2 6 2" xfId="11082"/>
    <cellStyle name="Comma 7 2 4 2 2 7" xfId="2553"/>
    <cellStyle name="Comma 7 2 4 2 2 8" xfId="10514"/>
    <cellStyle name="Comma 7 2 4 2 3" xfId="1637"/>
    <cellStyle name="Comma 7 2 4 2 3 2" xfId="5057"/>
    <cellStyle name="Comma 7 2 4 2 3 2 2" xfId="11824"/>
    <cellStyle name="Comma 7 2 4 2 3 3" xfId="7329"/>
    <cellStyle name="Comma 7 2 4 2 3 3 2" xfId="12395"/>
    <cellStyle name="Comma 7 2 4 2 3 4" xfId="9601"/>
    <cellStyle name="Comma 7 2 4 2 3 4 2" xfId="12966"/>
    <cellStyle name="Comma 7 2 4 2 3 5" xfId="3296"/>
    <cellStyle name="Comma 7 2 4 2 3 5 2" xfId="11253"/>
    <cellStyle name="Comma 7 2 4 2 3 6" xfId="2721"/>
    <cellStyle name="Comma 7 2 4 2 3 7" xfId="10682"/>
    <cellStyle name="Comma 7 2 4 2 4" xfId="3922"/>
    <cellStyle name="Comma 7 2 4 2 4 2" xfId="11539"/>
    <cellStyle name="Comma 7 2 4 2 5" xfId="6194"/>
    <cellStyle name="Comma 7 2 4 2 5 2" xfId="12110"/>
    <cellStyle name="Comma 7 2 4 2 6" xfId="8466"/>
    <cellStyle name="Comma 7 2 4 2 6 2" xfId="12681"/>
    <cellStyle name="Comma 7 2 4 2 7" xfId="3011"/>
    <cellStyle name="Comma 7 2 4 2 7 2" xfId="10968"/>
    <cellStyle name="Comma 7 2 4 2 8" xfId="2441"/>
    <cellStyle name="Comma 7 2 4 2 9" xfId="10402"/>
    <cellStyle name="Comma 7 2 4 3" xfId="1183"/>
    <cellStyle name="Comma 7 2 4 3 2" xfId="2318"/>
    <cellStyle name="Comma 7 2 4 3 2 2" xfId="5738"/>
    <cellStyle name="Comma 7 2 4 3 2 2 2" xfId="11995"/>
    <cellStyle name="Comma 7 2 4 3 2 3" xfId="8010"/>
    <cellStyle name="Comma 7 2 4 3 2 3 2" xfId="12566"/>
    <cellStyle name="Comma 7 2 4 3 2 4" xfId="10282"/>
    <cellStyle name="Comma 7 2 4 3 2 4 2" xfId="13137"/>
    <cellStyle name="Comma 7 2 4 3 2 5" xfId="3467"/>
    <cellStyle name="Comma 7 2 4 3 2 5 2" xfId="11424"/>
    <cellStyle name="Comma 7 2 4 3 2 6" xfId="2889"/>
    <cellStyle name="Comma 7 2 4 3 2 7" xfId="10850"/>
    <cellStyle name="Comma 7 2 4 3 3" xfId="4603"/>
    <cellStyle name="Comma 7 2 4 3 3 2" xfId="11710"/>
    <cellStyle name="Comma 7 2 4 3 4" xfId="6875"/>
    <cellStyle name="Comma 7 2 4 3 4 2" xfId="12281"/>
    <cellStyle name="Comma 7 2 4 3 5" xfId="9147"/>
    <cellStyle name="Comma 7 2 4 3 5 2" xfId="12852"/>
    <cellStyle name="Comma 7 2 4 3 6" xfId="3182"/>
    <cellStyle name="Comma 7 2 4 3 6 2" xfId="11139"/>
    <cellStyle name="Comma 7 2 4 3 7" xfId="2609"/>
    <cellStyle name="Comma 7 2 4 3 8" xfId="10570"/>
    <cellStyle name="Comma 7 2 4 4" xfId="729"/>
    <cellStyle name="Comma 7 2 4 4 2" xfId="1864"/>
    <cellStyle name="Comma 7 2 4 4 2 2" xfId="5284"/>
    <cellStyle name="Comma 7 2 4 4 2 2 2" xfId="11881"/>
    <cellStyle name="Comma 7 2 4 4 2 3" xfId="7556"/>
    <cellStyle name="Comma 7 2 4 4 2 3 2" xfId="12452"/>
    <cellStyle name="Comma 7 2 4 4 2 4" xfId="9828"/>
    <cellStyle name="Comma 7 2 4 4 2 4 2" xfId="13023"/>
    <cellStyle name="Comma 7 2 4 4 2 5" xfId="3353"/>
    <cellStyle name="Comma 7 2 4 4 2 5 2" xfId="11310"/>
    <cellStyle name="Comma 7 2 4 4 2 6" xfId="2777"/>
    <cellStyle name="Comma 7 2 4 4 2 7" xfId="10738"/>
    <cellStyle name="Comma 7 2 4 4 3" xfId="4149"/>
    <cellStyle name="Comma 7 2 4 4 3 2" xfId="11596"/>
    <cellStyle name="Comma 7 2 4 4 4" xfId="6421"/>
    <cellStyle name="Comma 7 2 4 4 4 2" xfId="12167"/>
    <cellStyle name="Comma 7 2 4 4 5" xfId="8693"/>
    <cellStyle name="Comma 7 2 4 4 5 2" xfId="12738"/>
    <cellStyle name="Comma 7 2 4 4 6" xfId="3068"/>
    <cellStyle name="Comma 7 2 4 4 6 2" xfId="11025"/>
    <cellStyle name="Comma 7 2 4 4 7" xfId="2497"/>
    <cellStyle name="Comma 7 2 4 4 8" xfId="10458"/>
    <cellStyle name="Comma 7 2 4 5" xfId="1410"/>
    <cellStyle name="Comma 7 2 4 5 2" xfId="4830"/>
    <cellStyle name="Comma 7 2 4 5 2 2" xfId="11767"/>
    <cellStyle name="Comma 7 2 4 5 3" xfId="7102"/>
    <cellStyle name="Comma 7 2 4 5 3 2" xfId="12338"/>
    <cellStyle name="Comma 7 2 4 5 4" xfId="9374"/>
    <cellStyle name="Comma 7 2 4 5 4 2" xfId="12909"/>
    <cellStyle name="Comma 7 2 4 5 5" xfId="3239"/>
    <cellStyle name="Comma 7 2 4 5 5 2" xfId="11196"/>
    <cellStyle name="Comma 7 2 4 5 6" xfId="2665"/>
    <cellStyle name="Comma 7 2 4 5 7" xfId="10626"/>
    <cellStyle name="Comma 7 2 4 6" xfId="3695"/>
    <cellStyle name="Comma 7 2 4 6 2" xfId="11482"/>
    <cellStyle name="Comma 7 2 4 7" xfId="5967"/>
    <cellStyle name="Comma 7 2 4 7 2" xfId="12053"/>
    <cellStyle name="Comma 7 2 4 8" xfId="8239"/>
    <cellStyle name="Comma 7 2 4 8 2" xfId="12624"/>
    <cellStyle name="Comma 7 2 4 9" xfId="2954"/>
    <cellStyle name="Comma 7 2 4 9 2" xfId="10911"/>
    <cellStyle name="Comma 7 2 5" xfId="331"/>
    <cellStyle name="Comma 7 2 5 2" xfId="785"/>
    <cellStyle name="Comma 7 2 5 2 2" xfId="1920"/>
    <cellStyle name="Comma 7 2 5 2 2 2" xfId="5340"/>
    <cellStyle name="Comma 7 2 5 2 2 2 2" xfId="11895"/>
    <cellStyle name="Comma 7 2 5 2 2 3" xfId="7612"/>
    <cellStyle name="Comma 7 2 5 2 2 3 2" xfId="12466"/>
    <cellStyle name="Comma 7 2 5 2 2 4" xfId="9884"/>
    <cellStyle name="Comma 7 2 5 2 2 4 2" xfId="13037"/>
    <cellStyle name="Comma 7 2 5 2 2 5" xfId="3367"/>
    <cellStyle name="Comma 7 2 5 2 2 5 2" xfId="11324"/>
    <cellStyle name="Comma 7 2 5 2 2 6" xfId="2791"/>
    <cellStyle name="Comma 7 2 5 2 2 7" xfId="10752"/>
    <cellStyle name="Comma 7 2 5 2 3" xfId="4205"/>
    <cellStyle name="Comma 7 2 5 2 3 2" xfId="11610"/>
    <cellStyle name="Comma 7 2 5 2 4" xfId="6477"/>
    <cellStyle name="Comma 7 2 5 2 4 2" xfId="12181"/>
    <cellStyle name="Comma 7 2 5 2 5" xfId="8749"/>
    <cellStyle name="Comma 7 2 5 2 5 2" xfId="12752"/>
    <cellStyle name="Comma 7 2 5 2 6" xfId="3082"/>
    <cellStyle name="Comma 7 2 5 2 6 2" xfId="11039"/>
    <cellStyle name="Comma 7 2 5 2 7" xfId="2511"/>
    <cellStyle name="Comma 7 2 5 2 8" xfId="10472"/>
    <cellStyle name="Comma 7 2 5 3" xfId="1466"/>
    <cellStyle name="Comma 7 2 5 3 2" xfId="4886"/>
    <cellStyle name="Comma 7 2 5 3 2 2" xfId="11781"/>
    <cellStyle name="Comma 7 2 5 3 3" xfId="7158"/>
    <cellStyle name="Comma 7 2 5 3 3 2" xfId="12352"/>
    <cellStyle name="Comma 7 2 5 3 4" xfId="9430"/>
    <cellStyle name="Comma 7 2 5 3 4 2" xfId="12923"/>
    <cellStyle name="Comma 7 2 5 3 5" xfId="3253"/>
    <cellStyle name="Comma 7 2 5 3 5 2" xfId="11210"/>
    <cellStyle name="Comma 7 2 5 3 6" xfId="2679"/>
    <cellStyle name="Comma 7 2 5 3 7" xfId="10640"/>
    <cellStyle name="Comma 7 2 5 4" xfId="3751"/>
    <cellStyle name="Comma 7 2 5 4 2" xfId="11496"/>
    <cellStyle name="Comma 7 2 5 5" xfId="6023"/>
    <cellStyle name="Comma 7 2 5 5 2" xfId="12067"/>
    <cellStyle name="Comma 7 2 5 6" xfId="8295"/>
    <cellStyle name="Comma 7 2 5 6 2" xfId="12638"/>
    <cellStyle name="Comma 7 2 5 7" xfId="2968"/>
    <cellStyle name="Comma 7 2 5 7 2" xfId="10925"/>
    <cellStyle name="Comma 7 2 5 8" xfId="2399"/>
    <cellStyle name="Comma 7 2 5 9" xfId="10360"/>
    <cellStyle name="Comma 7 2 6" xfId="1012"/>
    <cellStyle name="Comma 7 2 6 2" xfId="2147"/>
    <cellStyle name="Comma 7 2 6 2 2" xfId="5567"/>
    <cellStyle name="Comma 7 2 6 2 2 2" xfId="11952"/>
    <cellStyle name="Comma 7 2 6 2 3" xfId="7839"/>
    <cellStyle name="Comma 7 2 6 2 3 2" xfId="12523"/>
    <cellStyle name="Comma 7 2 6 2 4" xfId="10111"/>
    <cellStyle name="Comma 7 2 6 2 4 2" xfId="13094"/>
    <cellStyle name="Comma 7 2 6 2 5" xfId="3424"/>
    <cellStyle name="Comma 7 2 6 2 5 2" xfId="11381"/>
    <cellStyle name="Comma 7 2 6 2 6" xfId="2847"/>
    <cellStyle name="Comma 7 2 6 2 7" xfId="10808"/>
    <cellStyle name="Comma 7 2 6 3" xfId="4432"/>
    <cellStyle name="Comma 7 2 6 3 2" xfId="11667"/>
    <cellStyle name="Comma 7 2 6 4" xfId="6704"/>
    <cellStyle name="Comma 7 2 6 4 2" xfId="12238"/>
    <cellStyle name="Comma 7 2 6 5" xfId="8976"/>
    <cellStyle name="Comma 7 2 6 5 2" xfId="12809"/>
    <cellStyle name="Comma 7 2 6 6" xfId="3139"/>
    <cellStyle name="Comma 7 2 6 6 2" xfId="11096"/>
    <cellStyle name="Comma 7 2 6 7" xfId="2567"/>
    <cellStyle name="Comma 7 2 6 8" xfId="10528"/>
    <cellStyle name="Comma 7 2 7" xfId="558"/>
    <cellStyle name="Comma 7 2 7 2" xfId="1693"/>
    <cellStyle name="Comma 7 2 7 2 2" xfId="5113"/>
    <cellStyle name="Comma 7 2 7 2 2 2" xfId="11838"/>
    <cellStyle name="Comma 7 2 7 2 3" xfId="7385"/>
    <cellStyle name="Comma 7 2 7 2 3 2" xfId="12409"/>
    <cellStyle name="Comma 7 2 7 2 4" xfId="9657"/>
    <cellStyle name="Comma 7 2 7 2 4 2" xfId="12980"/>
    <cellStyle name="Comma 7 2 7 2 5" xfId="3310"/>
    <cellStyle name="Comma 7 2 7 2 5 2" xfId="11267"/>
    <cellStyle name="Comma 7 2 7 2 6" xfId="2735"/>
    <cellStyle name="Comma 7 2 7 2 7" xfId="10696"/>
    <cellStyle name="Comma 7 2 7 3" xfId="3978"/>
    <cellStyle name="Comma 7 2 7 3 2" xfId="11553"/>
    <cellStyle name="Comma 7 2 7 4" xfId="6250"/>
    <cellStyle name="Comma 7 2 7 4 2" xfId="12124"/>
    <cellStyle name="Comma 7 2 7 5" xfId="8522"/>
    <cellStyle name="Comma 7 2 7 5 2" xfId="12695"/>
    <cellStyle name="Comma 7 2 7 6" xfId="3025"/>
    <cellStyle name="Comma 7 2 7 6 2" xfId="10982"/>
    <cellStyle name="Comma 7 2 7 7" xfId="2455"/>
    <cellStyle name="Comma 7 2 7 8" xfId="10416"/>
    <cellStyle name="Comma 7 2 8" xfId="1239"/>
    <cellStyle name="Comma 7 2 8 2" xfId="4659"/>
    <cellStyle name="Comma 7 2 8 2 2" xfId="11724"/>
    <cellStyle name="Comma 7 2 8 3" xfId="6931"/>
    <cellStyle name="Comma 7 2 8 3 2" xfId="12295"/>
    <cellStyle name="Comma 7 2 8 4" xfId="9203"/>
    <cellStyle name="Comma 7 2 8 4 2" xfId="12866"/>
    <cellStyle name="Comma 7 2 8 5" xfId="3196"/>
    <cellStyle name="Comma 7 2 8 5 2" xfId="11153"/>
    <cellStyle name="Comma 7 2 8 6" xfId="2623"/>
    <cellStyle name="Comma 7 2 8 7" xfId="10584"/>
    <cellStyle name="Comma 7 2 9" xfId="3524"/>
    <cellStyle name="Comma 7 2 9 2" xfId="11439"/>
    <cellStyle name="Comma 7 3" xfId="177"/>
    <cellStyle name="Comma 7 3 10" xfId="2363"/>
    <cellStyle name="Comma 7 3 11" xfId="10324"/>
    <cellStyle name="Comma 7 3 2" xfId="415"/>
    <cellStyle name="Comma 7 3 2 2" xfId="869"/>
    <cellStyle name="Comma 7 3 2 2 2" xfId="2004"/>
    <cellStyle name="Comma 7 3 2 2 2 2" xfId="5424"/>
    <cellStyle name="Comma 7 3 2 2 2 2 2" xfId="11916"/>
    <cellStyle name="Comma 7 3 2 2 2 3" xfId="7696"/>
    <cellStyle name="Comma 7 3 2 2 2 3 2" xfId="12487"/>
    <cellStyle name="Comma 7 3 2 2 2 4" xfId="9968"/>
    <cellStyle name="Comma 7 3 2 2 2 4 2" xfId="13058"/>
    <cellStyle name="Comma 7 3 2 2 2 5" xfId="3388"/>
    <cellStyle name="Comma 7 3 2 2 2 5 2" xfId="11345"/>
    <cellStyle name="Comma 7 3 2 2 2 6" xfId="2812"/>
    <cellStyle name="Comma 7 3 2 2 2 7" xfId="10773"/>
    <cellStyle name="Comma 7 3 2 2 3" xfId="4289"/>
    <cellStyle name="Comma 7 3 2 2 3 2" xfId="11631"/>
    <cellStyle name="Comma 7 3 2 2 4" xfId="6561"/>
    <cellStyle name="Comma 7 3 2 2 4 2" xfId="12202"/>
    <cellStyle name="Comma 7 3 2 2 5" xfId="8833"/>
    <cellStyle name="Comma 7 3 2 2 5 2" xfId="12773"/>
    <cellStyle name="Comma 7 3 2 2 6" xfId="3103"/>
    <cellStyle name="Comma 7 3 2 2 6 2" xfId="11060"/>
    <cellStyle name="Comma 7 3 2 2 7" xfId="2532"/>
    <cellStyle name="Comma 7 3 2 2 8" xfId="10493"/>
    <cellStyle name="Comma 7 3 2 3" xfId="1550"/>
    <cellStyle name="Comma 7 3 2 3 2" xfId="4970"/>
    <cellStyle name="Comma 7 3 2 3 2 2" xfId="11802"/>
    <cellStyle name="Comma 7 3 2 3 3" xfId="7242"/>
    <cellStyle name="Comma 7 3 2 3 3 2" xfId="12373"/>
    <cellStyle name="Comma 7 3 2 3 4" xfId="9514"/>
    <cellStyle name="Comma 7 3 2 3 4 2" xfId="12944"/>
    <cellStyle name="Comma 7 3 2 3 5" xfId="3274"/>
    <cellStyle name="Comma 7 3 2 3 5 2" xfId="11231"/>
    <cellStyle name="Comma 7 3 2 3 6" xfId="2700"/>
    <cellStyle name="Comma 7 3 2 3 7" xfId="10661"/>
    <cellStyle name="Comma 7 3 2 4" xfId="3835"/>
    <cellStyle name="Comma 7 3 2 4 2" xfId="11517"/>
    <cellStyle name="Comma 7 3 2 5" xfId="6107"/>
    <cellStyle name="Comma 7 3 2 5 2" xfId="12088"/>
    <cellStyle name="Comma 7 3 2 6" xfId="8379"/>
    <cellStyle name="Comma 7 3 2 6 2" xfId="12659"/>
    <cellStyle name="Comma 7 3 2 7" xfId="2989"/>
    <cellStyle name="Comma 7 3 2 7 2" xfId="10946"/>
    <cellStyle name="Comma 7 3 2 8" xfId="2420"/>
    <cellStyle name="Comma 7 3 2 9" xfId="10381"/>
    <cellStyle name="Comma 7 3 3" xfId="1096"/>
    <cellStyle name="Comma 7 3 3 2" xfId="2231"/>
    <cellStyle name="Comma 7 3 3 2 2" xfId="5651"/>
    <cellStyle name="Comma 7 3 3 2 2 2" xfId="11973"/>
    <cellStyle name="Comma 7 3 3 2 3" xfId="7923"/>
    <cellStyle name="Comma 7 3 3 2 3 2" xfId="12544"/>
    <cellStyle name="Comma 7 3 3 2 4" xfId="10195"/>
    <cellStyle name="Comma 7 3 3 2 4 2" xfId="13115"/>
    <cellStyle name="Comma 7 3 3 2 5" xfId="3445"/>
    <cellStyle name="Comma 7 3 3 2 5 2" xfId="11402"/>
    <cellStyle name="Comma 7 3 3 2 6" xfId="2868"/>
    <cellStyle name="Comma 7 3 3 2 7" xfId="10829"/>
    <cellStyle name="Comma 7 3 3 3" xfId="4516"/>
    <cellStyle name="Comma 7 3 3 3 2" xfId="11688"/>
    <cellStyle name="Comma 7 3 3 4" xfId="6788"/>
    <cellStyle name="Comma 7 3 3 4 2" xfId="12259"/>
    <cellStyle name="Comma 7 3 3 5" xfId="9060"/>
    <cellStyle name="Comma 7 3 3 5 2" xfId="12830"/>
    <cellStyle name="Comma 7 3 3 6" xfId="3160"/>
    <cellStyle name="Comma 7 3 3 6 2" xfId="11117"/>
    <cellStyle name="Comma 7 3 3 7" xfId="2588"/>
    <cellStyle name="Comma 7 3 3 8" xfId="10549"/>
    <cellStyle name="Comma 7 3 4" xfId="642"/>
    <cellStyle name="Comma 7 3 4 2" xfId="1777"/>
    <cellStyle name="Comma 7 3 4 2 2" xfId="5197"/>
    <cellStyle name="Comma 7 3 4 2 2 2" xfId="11859"/>
    <cellStyle name="Comma 7 3 4 2 3" xfId="7469"/>
    <cellStyle name="Comma 7 3 4 2 3 2" xfId="12430"/>
    <cellStyle name="Comma 7 3 4 2 4" xfId="9741"/>
    <cellStyle name="Comma 7 3 4 2 4 2" xfId="13001"/>
    <cellStyle name="Comma 7 3 4 2 5" xfId="3331"/>
    <cellStyle name="Comma 7 3 4 2 5 2" xfId="11288"/>
    <cellStyle name="Comma 7 3 4 2 6" xfId="2756"/>
    <cellStyle name="Comma 7 3 4 2 7" xfId="10717"/>
    <cellStyle name="Comma 7 3 4 3" xfId="4062"/>
    <cellStyle name="Comma 7 3 4 3 2" xfId="11574"/>
    <cellStyle name="Comma 7 3 4 4" xfId="6334"/>
    <cellStyle name="Comma 7 3 4 4 2" xfId="12145"/>
    <cellStyle name="Comma 7 3 4 5" xfId="8606"/>
    <cellStyle name="Comma 7 3 4 5 2" xfId="12716"/>
    <cellStyle name="Comma 7 3 4 6" xfId="3046"/>
    <cellStyle name="Comma 7 3 4 6 2" xfId="11003"/>
    <cellStyle name="Comma 7 3 4 7" xfId="2476"/>
    <cellStyle name="Comma 7 3 4 8" xfId="10437"/>
    <cellStyle name="Comma 7 3 5" xfId="1323"/>
    <cellStyle name="Comma 7 3 5 2" xfId="4743"/>
    <cellStyle name="Comma 7 3 5 2 2" xfId="11745"/>
    <cellStyle name="Comma 7 3 5 3" xfId="7015"/>
    <cellStyle name="Comma 7 3 5 3 2" xfId="12316"/>
    <cellStyle name="Comma 7 3 5 4" xfId="9287"/>
    <cellStyle name="Comma 7 3 5 4 2" xfId="12887"/>
    <cellStyle name="Comma 7 3 5 5" xfId="3217"/>
    <cellStyle name="Comma 7 3 5 5 2" xfId="11174"/>
    <cellStyle name="Comma 7 3 5 6" xfId="2644"/>
    <cellStyle name="Comma 7 3 5 7" xfId="10605"/>
    <cellStyle name="Comma 7 3 6" xfId="3608"/>
    <cellStyle name="Comma 7 3 6 2" xfId="11460"/>
    <cellStyle name="Comma 7 3 7" xfId="5880"/>
    <cellStyle name="Comma 7 3 7 2" xfId="12031"/>
    <cellStyle name="Comma 7 3 8" xfId="8152"/>
    <cellStyle name="Comma 7 3 8 2" xfId="12602"/>
    <cellStyle name="Comma 7 3 9" xfId="2929"/>
    <cellStyle name="Comma 7 3 9 2" xfId="10888"/>
    <cellStyle name="Comma 7 4" xfId="121"/>
    <cellStyle name="Comma 7 4 10" xfId="2349"/>
    <cellStyle name="Comma 7 4 11" xfId="10310"/>
    <cellStyle name="Comma 7 4 2" xfId="359"/>
    <cellStyle name="Comma 7 4 2 2" xfId="813"/>
    <cellStyle name="Comma 7 4 2 2 2" xfId="1948"/>
    <cellStyle name="Comma 7 4 2 2 2 2" xfId="5368"/>
    <cellStyle name="Comma 7 4 2 2 2 2 2" xfId="11902"/>
    <cellStyle name="Comma 7 4 2 2 2 3" xfId="7640"/>
    <cellStyle name="Comma 7 4 2 2 2 3 2" xfId="12473"/>
    <cellStyle name="Comma 7 4 2 2 2 4" xfId="9912"/>
    <cellStyle name="Comma 7 4 2 2 2 4 2" xfId="13044"/>
    <cellStyle name="Comma 7 4 2 2 2 5" xfId="3374"/>
    <cellStyle name="Comma 7 4 2 2 2 5 2" xfId="11331"/>
    <cellStyle name="Comma 7 4 2 2 2 6" xfId="2798"/>
    <cellStyle name="Comma 7 4 2 2 2 7" xfId="10759"/>
    <cellStyle name="Comma 7 4 2 2 3" xfId="4233"/>
    <cellStyle name="Comma 7 4 2 2 3 2" xfId="11617"/>
    <cellStyle name="Comma 7 4 2 2 4" xfId="6505"/>
    <cellStyle name="Comma 7 4 2 2 4 2" xfId="12188"/>
    <cellStyle name="Comma 7 4 2 2 5" xfId="8777"/>
    <cellStyle name="Comma 7 4 2 2 5 2" xfId="12759"/>
    <cellStyle name="Comma 7 4 2 2 6" xfId="3089"/>
    <cellStyle name="Comma 7 4 2 2 6 2" xfId="11046"/>
    <cellStyle name="Comma 7 4 2 2 7" xfId="2518"/>
    <cellStyle name="Comma 7 4 2 2 8" xfId="10479"/>
    <cellStyle name="Comma 7 4 2 3" xfId="1494"/>
    <cellStyle name="Comma 7 4 2 3 2" xfId="4914"/>
    <cellStyle name="Comma 7 4 2 3 2 2" xfId="11788"/>
    <cellStyle name="Comma 7 4 2 3 3" xfId="7186"/>
    <cellStyle name="Comma 7 4 2 3 3 2" xfId="12359"/>
    <cellStyle name="Comma 7 4 2 3 4" xfId="9458"/>
    <cellStyle name="Comma 7 4 2 3 4 2" xfId="12930"/>
    <cellStyle name="Comma 7 4 2 3 5" xfId="3260"/>
    <cellStyle name="Comma 7 4 2 3 5 2" xfId="11217"/>
    <cellStyle name="Comma 7 4 2 3 6" xfId="2686"/>
    <cellStyle name="Comma 7 4 2 3 7" xfId="10647"/>
    <cellStyle name="Comma 7 4 2 4" xfId="3779"/>
    <cellStyle name="Comma 7 4 2 4 2" xfId="11503"/>
    <cellStyle name="Comma 7 4 2 5" xfId="6051"/>
    <cellStyle name="Comma 7 4 2 5 2" xfId="12074"/>
    <cellStyle name="Comma 7 4 2 6" xfId="8323"/>
    <cellStyle name="Comma 7 4 2 6 2" xfId="12645"/>
    <cellStyle name="Comma 7 4 2 7" xfId="2975"/>
    <cellStyle name="Comma 7 4 2 7 2" xfId="10932"/>
    <cellStyle name="Comma 7 4 2 8" xfId="2406"/>
    <cellStyle name="Comma 7 4 2 9" xfId="10367"/>
    <cellStyle name="Comma 7 4 3" xfId="1040"/>
    <cellStyle name="Comma 7 4 3 2" xfId="2175"/>
    <cellStyle name="Comma 7 4 3 2 2" xfId="5595"/>
    <cellStyle name="Comma 7 4 3 2 2 2" xfId="11959"/>
    <cellStyle name="Comma 7 4 3 2 3" xfId="7867"/>
    <cellStyle name="Comma 7 4 3 2 3 2" xfId="12530"/>
    <cellStyle name="Comma 7 4 3 2 4" xfId="10139"/>
    <cellStyle name="Comma 7 4 3 2 4 2" xfId="13101"/>
    <cellStyle name="Comma 7 4 3 2 5" xfId="3431"/>
    <cellStyle name="Comma 7 4 3 2 5 2" xfId="11388"/>
    <cellStyle name="Comma 7 4 3 2 6" xfId="2854"/>
    <cellStyle name="Comma 7 4 3 2 7" xfId="10815"/>
    <cellStyle name="Comma 7 4 3 3" xfId="4460"/>
    <cellStyle name="Comma 7 4 3 3 2" xfId="11674"/>
    <cellStyle name="Comma 7 4 3 4" xfId="6732"/>
    <cellStyle name="Comma 7 4 3 4 2" xfId="12245"/>
    <cellStyle name="Comma 7 4 3 5" xfId="9004"/>
    <cellStyle name="Comma 7 4 3 5 2" xfId="12816"/>
    <cellStyle name="Comma 7 4 3 6" xfId="3146"/>
    <cellStyle name="Comma 7 4 3 6 2" xfId="11103"/>
    <cellStyle name="Comma 7 4 3 7" xfId="2574"/>
    <cellStyle name="Comma 7 4 3 8" xfId="10535"/>
    <cellStyle name="Comma 7 4 4" xfId="586"/>
    <cellStyle name="Comma 7 4 4 2" xfId="1721"/>
    <cellStyle name="Comma 7 4 4 2 2" xfId="5141"/>
    <cellStyle name="Comma 7 4 4 2 2 2" xfId="11845"/>
    <cellStyle name="Comma 7 4 4 2 3" xfId="7413"/>
    <cellStyle name="Comma 7 4 4 2 3 2" xfId="12416"/>
    <cellStyle name="Comma 7 4 4 2 4" xfId="9685"/>
    <cellStyle name="Comma 7 4 4 2 4 2" xfId="12987"/>
    <cellStyle name="Comma 7 4 4 2 5" xfId="3317"/>
    <cellStyle name="Comma 7 4 4 2 5 2" xfId="11274"/>
    <cellStyle name="Comma 7 4 4 2 6" xfId="2742"/>
    <cellStyle name="Comma 7 4 4 2 7" xfId="10703"/>
    <cellStyle name="Comma 7 4 4 3" xfId="4006"/>
    <cellStyle name="Comma 7 4 4 3 2" xfId="11560"/>
    <cellStyle name="Comma 7 4 4 4" xfId="6278"/>
    <cellStyle name="Comma 7 4 4 4 2" xfId="12131"/>
    <cellStyle name="Comma 7 4 4 5" xfId="8550"/>
    <cellStyle name="Comma 7 4 4 5 2" xfId="12702"/>
    <cellStyle name="Comma 7 4 4 6" xfId="3032"/>
    <cellStyle name="Comma 7 4 4 6 2" xfId="10989"/>
    <cellStyle name="Comma 7 4 4 7" xfId="2462"/>
    <cellStyle name="Comma 7 4 4 8" xfId="10423"/>
    <cellStyle name="Comma 7 4 5" xfId="1267"/>
    <cellStyle name="Comma 7 4 5 2" xfId="4687"/>
    <cellStyle name="Comma 7 4 5 2 2" xfId="11731"/>
    <cellStyle name="Comma 7 4 5 3" xfId="6959"/>
    <cellStyle name="Comma 7 4 5 3 2" xfId="12302"/>
    <cellStyle name="Comma 7 4 5 4" xfId="9231"/>
    <cellStyle name="Comma 7 4 5 4 2" xfId="12873"/>
    <cellStyle name="Comma 7 4 5 5" xfId="3203"/>
    <cellStyle name="Comma 7 4 5 5 2" xfId="11160"/>
    <cellStyle name="Comma 7 4 5 6" xfId="2630"/>
    <cellStyle name="Comma 7 4 5 7" xfId="10591"/>
    <cellStyle name="Comma 7 4 6" xfId="3552"/>
    <cellStyle name="Comma 7 4 6 2" xfId="11446"/>
    <cellStyle name="Comma 7 4 7" xfId="5824"/>
    <cellStyle name="Comma 7 4 7 2" xfId="12017"/>
    <cellStyle name="Comma 7 4 8" xfId="8096"/>
    <cellStyle name="Comma 7 4 8 2" xfId="12588"/>
    <cellStyle name="Comma 7 4 9" xfId="2915"/>
    <cellStyle name="Comma 7 4 9 2" xfId="10874"/>
    <cellStyle name="Comma 7 5" xfId="247"/>
    <cellStyle name="Comma 7 5 10" xfId="2378"/>
    <cellStyle name="Comma 7 5 11" xfId="10339"/>
    <cellStyle name="Comma 7 5 2" xfId="474"/>
    <cellStyle name="Comma 7 5 2 2" xfId="928"/>
    <cellStyle name="Comma 7 5 2 2 2" xfId="2063"/>
    <cellStyle name="Comma 7 5 2 2 2 2" xfId="5483"/>
    <cellStyle name="Comma 7 5 2 2 2 2 2" xfId="11931"/>
    <cellStyle name="Comma 7 5 2 2 2 3" xfId="7755"/>
    <cellStyle name="Comma 7 5 2 2 2 3 2" xfId="12502"/>
    <cellStyle name="Comma 7 5 2 2 2 4" xfId="10027"/>
    <cellStyle name="Comma 7 5 2 2 2 4 2" xfId="13073"/>
    <cellStyle name="Comma 7 5 2 2 2 5" xfId="3403"/>
    <cellStyle name="Comma 7 5 2 2 2 5 2" xfId="11360"/>
    <cellStyle name="Comma 7 5 2 2 2 6" xfId="2826"/>
    <cellStyle name="Comma 7 5 2 2 2 7" xfId="10787"/>
    <cellStyle name="Comma 7 5 2 2 3" xfId="4348"/>
    <cellStyle name="Comma 7 5 2 2 3 2" xfId="11646"/>
    <cellStyle name="Comma 7 5 2 2 4" xfId="6620"/>
    <cellStyle name="Comma 7 5 2 2 4 2" xfId="12217"/>
    <cellStyle name="Comma 7 5 2 2 5" xfId="8892"/>
    <cellStyle name="Comma 7 5 2 2 5 2" xfId="12788"/>
    <cellStyle name="Comma 7 5 2 2 6" xfId="3118"/>
    <cellStyle name="Comma 7 5 2 2 6 2" xfId="11075"/>
    <cellStyle name="Comma 7 5 2 2 7" xfId="2546"/>
    <cellStyle name="Comma 7 5 2 2 8" xfId="10507"/>
    <cellStyle name="Comma 7 5 2 3" xfId="1609"/>
    <cellStyle name="Comma 7 5 2 3 2" xfId="5029"/>
    <cellStyle name="Comma 7 5 2 3 2 2" xfId="11817"/>
    <cellStyle name="Comma 7 5 2 3 3" xfId="7301"/>
    <cellStyle name="Comma 7 5 2 3 3 2" xfId="12388"/>
    <cellStyle name="Comma 7 5 2 3 4" xfId="9573"/>
    <cellStyle name="Comma 7 5 2 3 4 2" xfId="12959"/>
    <cellStyle name="Comma 7 5 2 3 5" xfId="3289"/>
    <cellStyle name="Comma 7 5 2 3 5 2" xfId="11246"/>
    <cellStyle name="Comma 7 5 2 3 6" xfId="2714"/>
    <cellStyle name="Comma 7 5 2 3 7" xfId="10675"/>
    <cellStyle name="Comma 7 5 2 4" xfId="3894"/>
    <cellStyle name="Comma 7 5 2 4 2" xfId="11532"/>
    <cellStyle name="Comma 7 5 2 5" xfId="6166"/>
    <cellStyle name="Comma 7 5 2 5 2" xfId="12103"/>
    <cellStyle name="Comma 7 5 2 6" xfId="8438"/>
    <cellStyle name="Comma 7 5 2 6 2" xfId="12674"/>
    <cellStyle name="Comma 7 5 2 7" xfId="3004"/>
    <cellStyle name="Comma 7 5 2 7 2" xfId="10961"/>
    <cellStyle name="Comma 7 5 2 8" xfId="2434"/>
    <cellStyle name="Comma 7 5 2 9" xfId="10395"/>
    <cellStyle name="Comma 7 5 3" xfId="1155"/>
    <cellStyle name="Comma 7 5 3 2" xfId="2290"/>
    <cellStyle name="Comma 7 5 3 2 2" xfId="5710"/>
    <cellStyle name="Comma 7 5 3 2 2 2" xfId="11988"/>
    <cellStyle name="Comma 7 5 3 2 3" xfId="7982"/>
    <cellStyle name="Comma 7 5 3 2 3 2" xfId="12559"/>
    <cellStyle name="Comma 7 5 3 2 4" xfId="10254"/>
    <cellStyle name="Comma 7 5 3 2 4 2" xfId="13130"/>
    <cellStyle name="Comma 7 5 3 2 5" xfId="3460"/>
    <cellStyle name="Comma 7 5 3 2 5 2" xfId="11417"/>
    <cellStyle name="Comma 7 5 3 2 6" xfId="2882"/>
    <cellStyle name="Comma 7 5 3 2 7" xfId="10843"/>
    <cellStyle name="Comma 7 5 3 3" xfId="4575"/>
    <cellStyle name="Comma 7 5 3 3 2" xfId="11703"/>
    <cellStyle name="Comma 7 5 3 4" xfId="6847"/>
    <cellStyle name="Comma 7 5 3 4 2" xfId="12274"/>
    <cellStyle name="Comma 7 5 3 5" xfId="9119"/>
    <cellStyle name="Comma 7 5 3 5 2" xfId="12845"/>
    <cellStyle name="Comma 7 5 3 6" xfId="3175"/>
    <cellStyle name="Comma 7 5 3 6 2" xfId="11132"/>
    <cellStyle name="Comma 7 5 3 7" xfId="2602"/>
    <cellStyle name="Comma 7 5 3 8" xfId="10563"/>
    <cellStyle name="Comma 7 5 4" xfId="701"/>
    <cellStyle name="Comma 7 5 4 2" xfId="1836"/>
    <cellStyle name="Comma 7 5 4 2 2" xfId="5256"/>
    <cellStyle name="Comma 7 5 4 2 2 2" xfId="11874"/>
    <cellStyle name="Comma 7 5 4 2 3" xfId="7528"/>
    <cellStyle name="Comma 7 5 4 2 3 2" xfId="12445"/>
    <cellStyle name="Comma 7 5 4 2 4" xfId="9800"/>
    <cellStyle name="Comma 7 5 4 2 4 2" xfId="13016"/>
    <cellStyle name="Comma 7 5 4 2 5" xfId="3346"/>
    <cellStyle name="Comma 7 5 4 2 5 2" xfId="11303"/>
    <cellStyle name="Comma 7 5 4 2 6" xfId="2770"/>
    <cellStyle name="Comma 7 5 4 2 7" xfId="10731"/>
    <cellStyle name="Comma 7 5 4 3" xfId="4121"/>
    <cellStyle name="Comma 7 5 4 3 2" xfId="11589"/>
    <cellStyle name="Comma 7 5 4 4" xfId="6393"/>
    <cellStyle name="Comma 7 5 4 4 2" xfId="12160"/>
    <cellStyle name="Comma 7 5 4 5" xfId="8665"/>
    <cellStyle name="Comma 7 5 4 5 2" xfId="12731"/>
    <cellStyle name="Comma 7 5 4 6" xfId="3061"/>
    <cellStyle name="Comma 7 5 4 6 2" xfId="11018"/>
    <cellStyle name="Comma 7 5 4 7" xfId="2490"/>
    <cellStyle name="Comma 7 5 4 8" xfId="10451"/>
    <cellStyle name="Comma 7 5 5" xfId="1382"/>
    <cellStyle name="Comma 7 5 5 2" xfId="4802"/>
    <cellStyle name="Comma 7 5 5 2 2" xfId="11760"/>
    <cellStyle name="Comma 7 5 5 3" xfId="7074"/>
    <cellStyle name="Comma 7 5 5 3 2" xfId="12331"/>
    <cellStyle name="Comma 7 5 5 4" xfId="9346"/>
    <cellStyle name="Comma 7 5 5 4 2" xfId="12902"/>
    <cellStyle name="Comma 7 5 5 5" xfId="3232"/>
    <cellStyle name="Comma 7 5 5 5 2" xfId="11189"/>
    <cellStyle name="Comma 7 5 5 6" xfId="2658"/>
    <cellStyle name="Comma 7 5 5 7" xfId="10619"/>
    <cellStyle name="Comma 7 5 6" xfId="3667"/>
    <cellStyle name="Comma 7 5 6 2" xfId="11475"/>
    <cellStyle name="Comma 7 5 7" xfId="5939"/>
    <cellStyle name="Comma 7 5 7 2" xfId="12046"/>
    <cellStyle name="Comma 7 5 8" xfId="8211"/>
    <cellStyle name="Comma 7 5 8 2" xfId="12617"/>
    <cellStyle name="Comma 7 5 9" xfId="2947"/>
    <cellStyle name="Comma 7 5 9 2" xfId="10904"/>
    <cellStyle name="Comma 7 6" xfId="303"/>
    <cellStyle name="Comma 7 6 2" xfId="757"/>
    <cellStyle name="Comma 7 6 2 2" xfId="1892"/>
    <cellStyle name="Comma 7 6 2 2 2" xfId="5312"/>
    <cellStyle name="Comma 7 6 2 2 2 2" xfId="11888"/>
    <cellStyle name="Comma 7 6 2 2 3" xfId="7584"/>
    <cellStyle name="Comma 7 6 2 2 3 2" xfId="12459"/>
    <cellStyle name="Comma 7 6 2 2 4" xfId="9856"/>
    <cellStyle name="Comma 7 6 2 2 4 2" xfId="13030"/>
    <cellStyle name="Comma 7 6 2 2 5" xfId="3360"/>
    <cellStyle name="Comma 7 6 2 2 5 2" xfId="11317"/>
    <cellStyle name="Comma 7 6 2 2 6" xfId="2784"/>
    <cellStyle name="Comma 7 6 2 2 7" xfId="10745"/>
    <cellStyle name="Comma 7 6 2 3" xfId="4177"/>
    <cellStyle name="Comma 7 6 2 3 2" xfId="11603"/>
    <cellStyle name="Comma 7 6 2 4" xfId="6449"/>
    <cellStyle name="Comma 7 6 2 4 2" xfId="12174"/>
    <cellStyle name="Comma 7 6 2 5" xfId="8721"/>
    <cellStyle name="Comma 7 6 2 5 2" xfId="12745"/>
    <cellStyle name="Comma 7 6 2 6" xfId="3075"/>
    <cellStyle name="Comma 7 6 2 6 2" xfId="11032"/>
    <cellStyle name="Comma 7 6 2 7" xfId="2504"/>
    <cellStyle name="Comma 7 6 2 8" xfId="10465"/>
    <cellStyle name="Comma 7 6 3" xfId="1438"/>
    <cellStyle name="Comma 7 6 3 2" xfId="4858"/>
    <cellStyle name="Comma 7 6 3 2 2" xfId="11774"/>
    <cellStyle name="Comma 7 6 3 3" xfId="7130"/>
    <cellStyle name="Comma 7 6 3 3 2" xfId="12345"/>
    <cellStyle name="Comma 7 6 3 4" xfId="9402"/>
    <cellStyle name="Comma 7 6 3 4 2" xfId="12916"/>
    <cellStyle name="Comma 7 6 3 5" xfId="3246"/>
    <cellStyle name="Comma 7 6 3 5 2" xfId="11203"/>
    <cellStyle name="Comma 7 6 3 6" xfId="2672"/>
    <cellStyle name="Comma 7 6 3 7" xfId="10633"/>
    <cellStyle name="Comma 7 6 4" xfId="3723"/>
    <cellStyle name="Comma 7 6 4 2" xfId="11489"/>
    <cellStyle name="Comma 7 6 5" xfId="5995"/>
    <cellStyle name="Comma 7 6 5 2" xfId="12060"/>
    <cellStyle name="Comma 7 6 6" xfId="8267"/>
    <cellStyle name="Comma 7 6 6 2" xfId="12631"/>
    <cellStyle name="Comma 7 6 7" xfId="2961"/>
    <cellStyle name="Comma 7 6 7 2" xfId="10918"/>
    <cellStyle name="Comma 7 6 8" xfId="2392"/>
    <cellStyle name="Comma 7 6 9" xfId="10353"/>
    <cellStyle name="Comma 7 7" xfId="984"/>
    <cellStyle name="Comma 7 7 2" xfId="2119"/>
    <cellStyle name="Comma 7 7 2 2" xfId="5539"/>
    <cellStyle name="Comma 7 7 2 2 2" xfId="11945"/>
    <cellStyle name="Comma 7 7 2 3" xfId="7811"/>
    <cellStyle name="Comma 7 7 2 3 2" xfId="12516"/>
    <cellStyle name="Comma 7 7 2 4" xfId="10083"/>
    <cellStyle name="Comma 7 7 2 4 2" xfId="13087"/>
    <cellStyle name="Comma 7 7 2 5" xfId="3417"/>
    <cellStyle name="Comma 7 7 2 5 2" xfId="11374"/>
    <cellStyle name="Comma 7 7 2 6" xfId="2840"/>
    <cellStyle name="Comma 7 7 2 7" xfId="10801"/>
    <cellStyle name="Comma 7 7 3" xfId="4404"/>
    <cellStyle name="Comma 7 7 3 2" xfId="11660"/>
    <cellStyle name="Comma 7 7 4" xfId="6676"/>
    <cellStyle name="Comma 7 7 4 2" xfId="12231"/>
    <cellStyle name="Comma 7 7 5" xfId="8948"/>
    <cellStyle name="Comma 7 7 5 2" xfId="12802"/>
    <cellStyle name="Comma 7 7 6" xfId="3132"/>
    <cellStyle name="Comma 7 7 6 2" xfId="11089"/>
    <cellStyle name="Comma 7 7 7" xfId="2560"/>
    <cellStyle name="Comma 7 7 8" xfId="10521"/>
    <cellStyle name="Comma 7 8" xfId="530"/>
    <cellStyle name="Comma 7 8 2" xfId="1665"/>
    <cellStyle name="Comma 7 8 2 2" xfId="5085"/>
    <cellStyle name="Comma 7 8 2 2 2" xfId="11831"/>
    <cellStyle name="Comma 7 8 2 3" xfId="7357"/>
    <cellStyle name="Comma 7 8 2 3 2" xfId="12402"/>
    <cellStyle name="Comma 7 8 2 4" xfId="9629"/>
    <cellStyle name="Comma 7 8 2 4 2" xfId="12973"/>
    <cellStyle name="Comma 7 8 2 5" xfId="3303"/>
    <cellStyle name="Comma 7 8 2 5 2" xfId="11260"/>
    <cellStyle name="Comma 7 8 2 6" xfId="2728"/>
    <cellStyle name="Comma 7 8 2 7" xfId="10689"/>
    <cellStyle name="Comma 7 8 3" xfId="3950"/>
    <cellStyle name="Comma 7 8 3 2" xfId="11546"/>
    <cellStyle name="Comma 7 8 4" xfId="6222"/>
    <cellStyle name="Comma 7 8 4 2" xfId="12117"/>
    <cellStyle name="Comma 7 8 5" xfId="8494"/>
    <cellStyle name="Comma 7 8 5 2" xfId="12688"/>
    <cellStyle name="Comma 7 8 6" xfId="3018"/>
    <cellStyle name="Comma 7 8 6 2" xfId="10975"/>
    <cellStyle name="Comma 7 8 7" xfId="2448"/>
    <cellStyle name="Comma 7 8 8" xfId="10409"/>
    <cellStyle name="Comma 7 9" xfId="1211"/>
    <cellStyle name="Comma 7 9 2" xfId="4631"/>
    <cellStyle name="Comma 7 9 2 2" xfId="11717"/>
    <cellStyle name="Comma 7 9 3" xfId="6903"/>
    <cellStyle name="Comma 7 9 3 2" xfId="12288"/>
    <cellStyle name="Comma 7 9 4" xfId="9175"/>
    <cellStyle name="Comma 7 9 4 2" xfId="12859"/>
    <cellStyle name="Comma 7 9 5" xfId="3189"/>
    <cellStyle name="Comma 7 9 5 2" xfId="11146"/>
    <cellStyle name="Comma 7 9 6" xfId="2616"/>
    <cellStyle name="Comma 7 9 7" xfId="10577"/>
    <cellStyle name="Comma 8" xfId="65"/>
    <cellStyle name="Comma 8 10" xfId="3498"/>
    <cellStyle name="Comma 8 10 2" xfId="11433"/>
    <cellStyle name="Comma 8 11" xfId="5770"/>
    <cellStyle name="Comma 8 11 2" xfId="12004"/>
    <cellStyle name="Comma 8 12" xfId="8042"/>
    <cellStyle name="Comma 8 12 2" xfId="12575"/>
    <cellStyle name="Comma 8 13" xfId="2900"/>
    <cellStyle name="Comma 8 13 2" xfId="10860"/>
    <cellStyle name="Comma 8 14" xfId="2335"/>
    <cellStyle name="Comma 8 15" xfId="10296"/>
    <cellStyle name="Comma 8 16" xfId="13263"/>
    <cellStyle name="Comma 8 2" xfId="95"/>
    <cellStyle name="Comma 8 2 10" xfId="5798"/>
    <cellStyle name="Comma 8 2 10 2" xfId="12011"/>
    <cellStyle name="Comma 8 2 11" xfId="8070"/>
    <cellStyle name="Comma 8 2 11 2" xfId="12582"/>
    <cellStyle name="Comma 8 2 12" xfId="2909"/>
    <cellStyle name="Comma 8 2 12 2" xfId="10868"/>
    <cellStyle name="Comma 8 2 13" xfId="2343"/>
    <cellStyle name="Comma 8 2 14" xfId="10304"/>
    <cellStyle name="Comma 8 2 15" xfId="13264"/>
    <cellStyle name="Comma 8 2 2" xfId="207"/>
    <cellStyle name="Comma 8 2 2 10" xfId="2371"/>
    <cellStyle name="Comma 8 2 2 11" xfId="10332"/>
    <cellStyle name="Comma 8 2 2 2" xfId="445"/>
    <cellStyle name="Comma 8 2 2 2 2" xfId="899"/>
    <cellStyle name="Comma 8 2 2 2 2 2" xfId="2034"/>
    <cellStyle name="Comma 8 2 2 2 2 2 2" xfId="5454"/>
    <cellStyle name="Comma 8 2 2 2 2 2 2 2" xfId="11924"/>
    <cellStyle name="Comma 8 2 2 2 2 2 3" xfId="7726"/>
    <cellStyle name="Comma 8 2 2 2 2 2 3 2" xfId="12495"/>
    <cellStyle name="Comma 8 2 2 2 2 2 4" xfId="9998"/>
    <cellStyle name="Comma 8 2 2 2 2 2 4 2" xfId="13066"/>
    <cellStyle name="Comma 8 2 2 2 2 2 5" xfId="3396"/>
    <cellStyle name="Comma 8 2 2 2 2 2 5 2" xfId="11353"/>
    <cellStyle name="Comma 8 2 2 2 2 2 6" xfId="2820"/>
    <cellStyle name="Comma 8 2 2 2 2 2 7" xfId="10781"/>
    <cellStyle name="Comma 8 2 2 2 2 3" xfId="4319"/>
    <cellStyle name="Comma 8 2 2 2 2 3 2" xfId="11639"/>
    <cellStyle name="Comma 8 2 2 2 2 4" xfId="6591"/>
    <cellStyle name="Comma 8 2 2 2 2 4 2" xfId="12210"/>
    <cellStyle name="Comma 8 2 2 2 2 5" xfId="8863"/>
    <cellStyle name="Comma 8 2 2 2 2 5 2" xfId="12781"/>
    <cellStyle name="Comma 8 2 2 2 2 6" xfId="3111"/>
    <cellStyle name="Comma 8 2 2 2 2 6 2" xfId="11068"/>
    <cellStyle name="Comma 8 2 2 2 2 7" xfId="2540"/>
    <cellStyle name="Comma 8 2 2 2 2 8" xfId="10501"/>
    <cellStyle name="Comma 8 2 2 2 3" xfId="1580"/>
    <cellStyle name="Comma 8 2 2 2 3 2" xfId="5000"/>
    <cellStyle name="Comma 8 2 2 2 3 2 2" xfId="11810"/>
    <cellStyle name="Comma 8 2 2 2 3 3" xfId="7272"/>
    <cellStyle name="Comma 8 2 2 2 3 3 2" xfId="12381"/>
    <cellStyle name="Comma 8 2 2 2 3 4" xfId="9544"/>
    <cellStyle name="Comma 8 2 2 2 3 4 2" xfId="12952"/>
    <cellStyle name="Comma 8 2 2 2 3 5" xfId="3282"/>
    <cellStyle name="Comma 8 2 2 2 3 5 2" xfId="11239"/>
    <cellStyle name="Comma 8 2 2 2 3 6" xfId="2708"/>
    <cellStyle name="Comma 8 2 2 2 3 7" xfId="10669"/>
    <cellStyle name="Comma 8 2 2 2 4" xfId="3865"/>
    <cellStyle name="Comma 8 2 2 2 4 2" xfId="11525"/>
    <cellStyle name="Comma 8 2 2 2 5" xfId="6137"/>
    <cellStyle name="Comma 8 2 2 2 5 2" xfId="12096"/>
    <cellStyle name="Comma 8 2 2 2 6" xfId="8409"/>
    <cellStyle name="Comma 8 2 2 2 6 2" xfId="12667"/>
    <cellStyle name="Comma 8 2 2 2 7" xfId="2997"/>
    <cellStyle name="Comma 8 2 2 2 7 2" xfId="10954"/>
    <cellStyle name="Comma 8 2 2 2 8" xfId="2428"/>
    <cellStyle name="Comma 8 2 2 2 9" xfId="10389"/>
    <cellStyle name="Comma 8 2 2 3" xfId="1126"/>
    <cellStyle name="Comma 8 2 2 3 2" xfId="2261"/>
    <cellStyle name="Comma 8 2 2 3 2 2" xfId="5681"/>
    <cellStyle name="Comma 8 2 2 3 2 2 2" xfId="11981"/>
    <cellStyle name="Comma 8 2 2 3 2 3" xfId="7953"/>
    <cellStyle name="Comma 8 2 2 3 2 3 2" xfId="12552"/>
    <cellStyle name="Comma 8 2 2 3 2 4" xfId="10225"/>
    <cellStyle name="Comma 8 2 2 3 2 4 2" xfId="13123"/>
    <cellStyle name="Comma 8 2 2 3 2 5" xfId="3453"/>
    <cellStyle name="Comma 8 2 2 3 2 5 2" xfId="11410"/>
    <cellStyle name="Comma 8 2 2 3 2 6" xfId="2876"/>
    <cellStyle name="Comma 8 2 2 3 2 7" xfId="10837"/>
    <cellStyle name="Comma 8 2 2 3 3" xfId="4546"/>
    <cellStyle name="Comma 8 2 2 3 3 2" xfId="11696"/>
    <cellStyle name="Comma 8 2 2 3 4" xfId="6818"/>
    <cellStyle name="Comma 8 2 2 3 4 2" xfId="12267"/>
    <cellStyle name="Comma 8 2 2 3 5" xfId="9090"/>
    <cellStyle name="Comma 8 2 2 3 5 2" xfId="12838"/>
    <cellStyle name="Comma 8 2 2 3 6" xfId="3168"/>
    <cellStyle name="Comma 8 2 2 3 6 2" xfId="11125"/>
    <cellStyle name="Comma 8 2 2 3 7" xfId="2596"/>
    <cellStyle name="Comma 8 2 2 3 8" xfId="10557"/>
    <cellStyle name="Comma 8 2 2 4" xfId="672"/>
    <cellStyle name="Comma 8 2 2 4 2" xfId="1807"/>
    <cellStyle name="Comma 8 2 2 4 2 2" xfId="5227"/>
    <cellStyle name="Comma 8 2 2 4 2 2 2" xfId="11867"/>
    <cellStyle name="Comma 8 2 2 4 2 3" xfId="7499"/>
    <cellStyle name="Comma 8 2 2 4 2 3 2" xfId="12438"/>
    <cellStyle name="Comma 8 2 2 4 2 4" xfId="9771"/>
    <cellStyle name="Comma 8 2 2 4 2 4 2" xfId="13009"/>
    <cellStyle name="Comma 8 2 2 4 2 5" xfId="3339"/>
    <cellStyle name="Comma 8 2 2 4 2 5 2" xfId="11296"/>
    <cellStyle name="Comma 8 2 2 4 2 6" xfId="2764"/>
    <cellStyle name="Comma 8 2 2 4 2 7" xfId="10725"/>
    <cellStyle name="Comma 8 2 2 4 3" xfId="4092"/>
    <cellStyle name="Comma 8 2 2 4 3 2" xfId="11582"/>
    <cellStyle name="Comma 8 2 2 4 4" xfId="6364"/>
    <cellStyle name="Comma 8 2 2 4 4 2" xfId="12153"/>
    <cellStyle name="Comma 8 2 2 4 5" xfId="8636"/>
    <cellStyle name="Comma 8 2 2 4 5 2" xfId="12724"/>
    <cellStyle name="Comma 8 2 2 4 6" xfId="3054"/>
    <cellStyle name="Comma 8 2 2 4 6 2" xfId="11011"/>
    <cellStyle name="Comma 8 2 2 4 7" xfId="2484"/>
    <cellStyle name="Comma 8 2 2 4 8" xfId="10445"/>
    <cellStyle name="Comma 8 2 2 5" xfId="1353"/>
    <cellStyle name="Comma 8 2 2 5 2" xfId="4773"/>
    <cellStyle name="Comma 8 2 2 5 2 2" xfId="11753"/>
    <cellStyle name="Comma 8 2 2 5 3" xfId="7045"/>
    <cellStyle name="Comma 8 2 2 5 3 2" xfId="12324"/>
    <cellStyle name="Comma 8 2 2 5 4" xfId="9317"/>
    <cellStyle name="Comma 8 2 2 5 4 2" xfId="12895"/>
    <cellStyle name="Comma 8 2 2 5 5" xfId="3225"/>
    <cellStyle name="Comma 8 2 2 5 5 2" xfId="11182"/>
    <cellStyle name="Comma 8 2 2 5 6" xfId="2652"/>
    <cellStyle name="Comma 8 2 2 5 7" xfId="10613"/>
    <cellStyle name="Comma 8 2 2 6" xfId="3638"/>
    <cellStyle name="Comma 8 2 2 6 2" xfId="11468"/>
    <cellStyle name="Comma 8 2 2 7" xfId="5910"/>
    <cellStyle name="Comma 8 2 2 7 2" xfId="12039"/>
    <cellStyle name="Comma 8 2 2 8" xfId="8182"/>
    <cellStyle name="Comma 8 2 2 8 2" xfId="12610"/>
    <cellStyle name="Comma 8 2 2 9" xfId="2937"/>
    <cellStyle name="Comma 8 2 2 9 2" xfId="10896"/>
    <cellStyle name="Comma 8 2 3" xfId="151"/>
    <cellStyle name="Comma 8 2 3 10" xfId="2357"/>
    <cellStyle name="Comma 8 2 3 11" xfId="10318"/>
    <cellStyle name="Comma 8 2 3 2" xfId="389"/>
    <cellStyle name="Comma 8 2 3 2 2" xfId="843"/>
    <cellStyle name="Comma 8 2 3 2 2 2" xfId="1978"/>
    <cellStyle name="Comma 8 2 3 2 2 2 2" xfId="5398"/>
    <cellStyle name="Comma 8 2 3 2 2 2 2 2" xfId="11910"/>
    <cellStyle name="Comma 8 2 3 2 2 2 3" xfId="7670"/>
    <cellStyle name="Comma 8 2 3 2 2 2 3 2" xfId="12481"/>
    <cellStyle name="Comma 8 2 3 2 2 2 4" xfId="9942"/>
    <cellStyle name="Comma 8 2 3 2 2 2 4 2" xfId="13052"/>
    <cellStyle name="Comma 8 2 3 2 2 2 5" xfId="3382"/>
    <cellStyle name="Comma 8 2 3 2 2 2 5 2" xfId="11339"/>
    <cellStyle name="Comma 8 2 3 2 2 2 6" xfId="2806"/>
    <cellStyle name="Comma 8 2 3 2 2 2 7" xfId="10767"/>
    <cellStyle name="Comma 8 2 3 2 2 3" xfId="4263"/>
    <cellStyle name="Comma 8 2 3 2 2 3 2" xfId="11625"/>
    <cellStyle name="Comma 8 2 3 2 2 4" xfId="6535"/>
    <cellStyle name="Comma 8 2 3 2 2 4 2" xfId="12196"/>
    <cellStyle name="Comma 8 2 3 2 2 5" xfId="8807"/>
    <cellStyle name="Comma 8 2 3 2 2 5 2" xfId="12767"/>
    <cellStyle name="Comma 8 2 3 2 2 6" xfId="3097"/>
    <cellStyle name="Comma 8 2 3 2 2 6 2" xfId="11054"/>
    <cellStyle name="Comma 8 2 3 2 2 7" xfId="2526"/>
    <cellStyle name="Comma 8 2 3 2 2 8" xfId="10487"/>
    <cellStyle name="Comma 8 2 3 2 3" xfId="1524"/>
    <cellStyle name="Comma 8 2 3 2 3 2" xfId="4944"/>
    <cellStyle name="Comma 8 2 3 2 3 2 2" xfId="11796"/>
    <cellStyle name="Comma 8 2 3 2 3 3" xfId="7216"/>
    <cellStyle name="Comma 8 2 3 2 3 3 2" xfId="12367"/>
    <cellStyle name="Comma 8 2 3 2 3 4" xfId="9488"/>
    <cellStyle name="Comma 8 2 3 2 3 4 2" xfId="12938"/>
    <cellStyle name="Comma 8 2 3 2 3 5" xfId="3268"/>
    <cellStyle name="Comma 8 2 3 2 3 5 2" xfId="11225"/>
    <cellStyle name="Comma 8 2 3 2 3 6" xfId="2694"/>
    <cellStyle name="Comma 8 2 3 2 3 7" xfId="10655"/>
    <cellStyle name="Comma 8 2 3 2 4" xfId="3809"/>
    <cellStyle name="Comma 8 2 3 2 4 2" xfId="11511"/>
    <cellStyle name="Comma 8 2 3 2 5" xfId="6081"/>
    <cellStyle name="Comma 8 2 3 2 5 2" xfId="12082"/>
    <cellStyle name="Comma 8 2 3 2 6" xfId="8353"/>
    <cellStyle name="Comma 8 2 3 2 6 2" xfId="12653"/>
    <cellStyle name="Comma 8 2 3 2 7" xfId="2983"/>
    <cellStyle name="Comma 8 2 3 2 7 2" xfId="10940"/>
    <cellStyle name="Comma 8 2 3 2 8" xfId="2414"/>
    <cellStyle name="Comma 8 2 3 2 9" xfId="10375"/>
    <cellStyle name="Comma 8 2 3 3" xfId="1070"/>
    <cellStyle name="Comma 8 2 3 3 2" xfId="2205"/>
    <cellStyle name="Comma 8 2 3 3 2 2" xfId="5625"/>
    <cellStyle name="Comma 8 2 3 3 2 2 2" xfId="11967"/>
    <cellStyle name="Comma 8 2 3 3 2 3" xfId="7897"/>
    <cellStyle name="Comma 8 2 3 3 2 3 2" xfId="12538"/>
    <cellStyle name="Comma 8 2 3 3 2 4" xfId="10169"/>
    <cellStyle name="Comma 8 2 3 3 2 4 2" xfId="13109"/>
    <cellStyle name="Comma 8 2 3 3 2 5" xfId="3439"/>
    <cellStyle name="Comma 8 2 3 3 2 5 2" xfId="11396"/>
    <cellStyle name="Comma 8 2 3 3 2 6" xfId="2862"/>
    <cellStyle name="Comma 8 2 3 3 2 7" xfId="10823"/>
    <cellStyle name="Comma 8 2 3 3 3" xfId="4490"/>
    <cellStyle name="Comma 8 2 3 3 3 2" xfId="11682"/>
    <cellStyle name="Comma 8 2 3 3 4" xfId="6762"/>
    <cellStyle name="Comma 8 2 3 3 4 2" xfId="12253"/>
    <cellStyle name="Comma 8 2 3 3 5" xfId="9034"/>
    <cellStyle name="Comma 8 2 3 3 5 2" xfId="12824"/>
    <cellStyle name="Comma 8 2 3 3 6" xfId="3154"/>
    <cellStyle name="Comma 8 2 3 3 6 2" xfId="11111"/>
    <cellStyle name="Comma 8 2 3 3 7" xfId="2582"/>
    <cellStyle name="Comma 8 2 3 3 8" xfId="10543"/>
    <cellStyle name="Comma 8 2 3 4" xfId="616"/>
    <cellStyle name="Comma 8 2 3 4 2" xfId="1751"/>
    <cellStyle name="Comma 8 2 3 4 2 2" xfId="5171"/>
    <cellStyle name="Comma 8 2 3 4 2 2 2" xfId="11853"/>
    <cellStyle name="Comma 8 2 3 4 2 3" xfId="7443"/>
    <cellStyle name="Comma 8 2 3 4 2 3 2" xfId="12424"/>
    <cellStyle name="Comma 8 2 3 4 2 4" xfId="9715"/>
    <cellStyle name="Comma 8 2 3 4 2 4 2" xfId="12995"/>
    <cellStyle name="Comma 8 2 3 4 2 5" xfId="3325"/>
    <cellStyle name="Comma 8 2 3 4 2 5 2" xfId="11282"/>
    <cellStyle name="Comma 8 2 3 4 2 6" xfId="2750"/>
    <cellStyle name="Comma 8 2 3 4 2 7" xfId="10711"/>
    <cellStyle name="Comma 8 2 3 4 3" xfId="4036"/>
    <cellStyle name="Comma 8 2 3 4 3 2" xfId="11568"/>
    <cellStyle name="Comma 8 2 3 4 4" xfId="6308"/>
    <cellStyle name="Comma 8 2 3 4 4 2" xfId="12139"/>
    <cellStyle name="Comma 8 2 3 4 5" xfId="8580"/>
    <cellStyle name="Comma 8 2 3 4 5 2" xfId="12710"/>
    <cellStyle name="Comma 8 2 3 4 6" xfId="3040"/>
    <cellStyle name="Comma 8 2 3 4 6 2" xfId="10997"/>
    <cellStyle name="Comma 8 2 3 4 7" xfId="2470"/>
    <cellStyle name="Comma 8 2 3 4 8" xfId="10431"/>
    <cellStyle name="Comma 8 2 3 5" xfId="1297"/>
    <cellStyle name="Comma 8 2 3 5 2" xfId="4717"/>
    <cellStyle name="Comma 8 2 3 5 2 2" xfId="11739"/>
    <cellStyle name="Comma 8 2 3 5 3" xfId="6989"/>
    <cellStyle name="Comma 8 2 3 5 3 2" xfId="12310"/>
    <cellStyle name="Comma 8 2 3 5 4" xfId="9261"/>
    <cellStyle name="Comma 8 2 3 5 4 2" xfId="12881"/>
    <cellStyle name="Comma 8 2 3 5 5" xfId="3211"/>
    <cellStyle name="Comma 8 2 3 5 5 2" xfId="11168"/>
    <cellStyle name="Comma 8 2 3 5 6" xfId="2638"/>
    <cellStyle name="Comma 8 2 3 5 7" xfId="10599"/>
    <cellStyle name="Comma 8 2 3 6" xfId="3582"/>
    <cellStyle name="Comma 8 2 3 6 2" xfId="11454"/>
    <cellStyle name="Comma 8 2 3 7" xfId="5854"/>
    <cellStyle name="Comma 8 2 3 7 2" xfId="12025"/>
    <cellStyle name="Comma 8 2 3 8" xfId="8126"/>
    <cellStyle name="Comma 8 2 3 8 2" xfId="12596"/>
    <cellStyle name="Comma 8 2 3 9" xfId="2923"/>
    <cellStyle name="Comma 8 2 3 9 2" xfId="10882"/>
    <cellStyle name="Comma 8 2 4" xfId="277"/>
    <cellStyle name="Comma 8 2 4 10" xfId="2386"/>
    <cellStyle name="Comma 8 2 4 11" xfId="10347"/>
    <cellStyle name="Comma 8 2 4 2" xfId="504"/>
    <cellStyle name="Comma 8 2 4 2 2" xfId="958"/>
    <cellStyle name="Comma 8 2 4 2 2 2" xfId="2093"/>
    <cellStyle name="Comma 8 2 4 2 2 2 2" xfId="5513"/>
    <cellStyle name="Comma 8 2 4 2 2 2 2 2" xfId="11939"/>
    <cellStyle name="Comma 8 2 4 2 2 2 3" xfId="7785"/>
    <cellStyle name="Comma 8 2 4 2 2 2 3 2" xfId="12510"/>
    <cellStyle name="Comma 8 2 4 2 2 2 4" xfId="10057"/>
    <cellStyle name="Comma 8 2 4 2 2 2 4 2" xfId="13081"/>
    <cellStyle name="Comma 8 2 4 2 2 2 5" xfId="3411"/>
    <cellStyle name="Comma 8 2 4 2 2 2 5 2" xfId="11368"/>
    <cellStyle name="Comma 8 2 4 2 2 2 6" xfId="2834"/>
    <cellStyle name="Comma 8 2 4 2 2 2 7" xfId="10795"/>
    <cellStyle name="Comma 8 2 4 2 2 3" xfId="4378"/>
    <cellStyle name="Comma 8 2 4 2 2 3 2" xfId="11654"/>
    <cellStyle name="Comma 8 2 4 2 2 4" xfId="6650"/>
    <cellStyle name="Comma 8 2 4 2 2 4 2" xfId="12225"/>
    <cellStyle name="Comma 8 2 4 2 2 5" xfId="8922"/>
    <cellStyle name="Comma 8 2 4 2 2 5 2" xfId="12796"/>
    <cellStyle name="Comma 8 2 4 2 2 6" xfId="3126"/>
    <cellStyle name="Comma 8 2 4 2 2 6 2" xfId="11083"/>
    <cellStyle name="Comma 8 2 4 2 2 7" xfId="2554"/>
    <cellStyle name="Comma 8 2 4 2 2 8" xfId="10515"/>
    <cellStyle name="Comma 8 2 4 2 3" xfId="1639"/>
    <cellStyle name="Comma 8 2 4 2 3 2" xfId="5059"/>
    <cellStyle name="Comma 8 2 4 2 3 2 2" xfId="11825"/>
    <cellStyle name="Comma 8 2 4 2 3 3" xfId="7331"/>
    <cellStyle name="Comma 8 2 4 2 3 3 2" xfId="12396"/>
    <cellStyle name="Comma 8 2 4 2 3 4" xfId="9603"/>
    <cellStyle name="Comma 8 2 4 2 3 4 2" xfId="12967"/>
    <cellStyle name="Comma 8 2 4 2 3 5" xfId="3297"/>
    <cellStyle name="Comma 8 2 4 2 3 5 2" xfId="11254"/>
    <cellStyle name="Comma 8 2 4 2 3 6" xfId="2722"/>
    <cellStyle name="Comma 8 2 4 2 3 7" xfId="10683"/>
    <cellStyle name="Comma 8 2 4 2 4" xfId="3924"/>
    <cellStyle name="Comma 8 2 4 2 4 2" xfId="11540"/>
    <cellStyle name="Comma 8 2 4 2 5" xfId="6196"/>
    <cellStyle name="Comma 8 2 4 2 5 2" xfId="12111"/>
    <cellStyle name="Comma 8 2 4 2 6" xfId="8468"/>
    <cellStyle name="Comma 8 2 4 2 6 2" xfId="12682"/>
    <cellStyle name="Comma 8 2 4 2 7" xfId="3012"/>
    <cellStyle name="Comma 8 2 4 2 7 2" xfId="10969"/>
    <cellStyle name="Comma 8 2 4 2 8" xfId="2442"/>
    <cellStyle name="Comma 8 2 4 2 9" xfId="10403"/>
    <cellStyle name="Comma 8 2 4 3" xfId="1185"/>
    <cellStyle name="Comma 8 2 4 3 2" xfId="2320"/>
    <cellStyle name="Comma 8 2 4 3 2 2" xfId="5740"/>
    <cellStyle name="Comma 8 2 4 3 2 2 2" xfId="11996"/>
    <cellStyle name="Comma 8 2 4 3 2 3" xfId="8012"/>
    <cellStyle name="Comma 8 2 4 3 2 3 2" xfId="12567"/>
    <cellStyle name="Comma 8 2 4 3 2 4" xfId="10284"/>
    <cellStyle name="Comma 8 2 4 3 2 4 2" xfId="13138"/>
    <cellStyle name="Comma 8 2 4 3 2 5" xfId="3468"/>
    <cellStyle name="Comma 8 2 4 3 2 5 2" xfId="11425"/>
    <cellStyle name="Comma 8 2 4 3 2 6" xfId="2890"/>
    <cellStyle name="Comma 8 2 4 3 2 7" xfId="10851"/>
    <cellStyle name="Comma 8 2 4 3 3" xfId="4605"/>
    <cellStyle name="Comma 8 2 4 3 3 2" xfId="11711"/>
    <cellStyle name="Comma 8 2 4 3 4" xfId="6877"/>
    <cellStyle name="Comma 8 2 4 3 4 2" xfId="12282"/>
    <cellStyle name="Comma 8 2 4 3 5" xfId="9149"/>
    <cellStyle name="Comma 8 2 4 3 5 2" xfId="12853"/>
    <cellStyle name="Comma 8 2 4 3 6" xfId="3183"/>
    <cellStyle name="Comma 8 2 4 3 6 2" xfId="11140"/>
    <cellStyle name="Comma 8 2 4 3 7" xfId="2610"/>
    <cellStyle name="Comma 8 2 4 3 8" xfId="10571"/>
    <cellStyle name="Comma 8 2 4 4" xfId="731"/>
    <cellStyle name="Comma 8 2 4 4 2" xfId="1866"/>
    <cellStyle name="Comma 8 2 4 4 2 2" xfId="5286"/>
    <cellStyle name="Comma 8 2 4 4 2 2 2" xfId="11882"/>
    <cellStyle name="Comma 8 2 4 4 2 3" xfId="7558"/>
    <cellStyle name="Comma 8 2 4 4 2 3 2" xfId="12453"/>
    <cellStyle name="Comma 8 2 4 4 2 4" xfId="9830"/>
    <cellStyle name="Comma 8 2 4 4 2 4 2" xfId="13024"/>
    <cellStyle name="Comma 8 2 4 4 2 5" xfId="3354"/>
    <cellStyle name="Comma 8 2 4 4 2 5 2" xfId="11311"/>
    <cellStyle name="Comma 8 2 4 4 2 6" xfId="2778"/>
    <cellStyle name="Comma 8 2 4 4 2 7" xfId="10739"/>
    <cellStyle name="Comma 8 2 4 4 3" xfId="4151"/>
    <cellStyle name="Comma 8 2 4 4 3 2" xfId="11597"/>
    <cellStyle name="Comma 8 2 4 4 4" xfId="6423"/>
    <cellStyle name="Comma 8 2 4 4 4 2" xfId="12168"/>
    <cellStyle name="Comma 8 2 4 4 5" xfId="8695"/>
    <cellStyle name="Comma 8 2 4 4 5 2" xfId="12739"/>
    <cellStyle name="Comma 8 2 4 4 6" xfId="3069"/>
    <cellStyle name="Comma 8 2 4 4 6 2" xfId="11026"/>
    <cellStyle name="Comma 8 2 4 4 7" xfId="2498"/>
    <cellStyle name="Comma 8 2 4 4 8" xfId="10459"/>
    <cellStyle name="Comma 8 2 4 5" xfId="1412"/>
    <cellStyle name="Comma 8 2 4 5 2" xfId="4832"/>
    <cellStyle name="Comma 8 2 4 5 2 2" xfId="11768"/>
    <cellStyle name="Comma 8 2 4 5 3" xfId="7104"/>
    <cellStyle name="Comma 8 2 4 5 3 2" xfId="12339"/>
    <cellStyle name="Comma 8 2 4 5 4" xfId="9376"/>
    <cellStyle name="Comma 8 2 4 5 4 2" xfId="12910"/>
    <cellStyle name="Comma 8 2 4 5 5" xfId="3240"/>
    <cellStyle name="Comma 8 2 4 5 5 2" xfId="11197"/>
    <cellStyle name="Comma 8 2 4 5 6" xfId="2666"/>
    <cellStyle name="Comma 8 2 4 5 7" xfId="10627"/>
    <cellStyle name="Comma 8 2 4 6" xfId="3697"/>
    <cellStyle name="Comma 8 2 4 6 2" xfId="11483"/>
    <cellStyle name="Comma 8 2 4 7" xfId="5969"/>
    <cellStyle name="Comma 8 2 4 7 2" xfId="12054"/>
    <cellStyle name="Comma 8 2 4 8" xfId="8241"/>
    <cellStyle name="Comma 8 2 4 8 2" xfId="12625"/>
    <cellStyle name="Comma 8 2 4 9" xfId="2955"/>
    <cellStyle name="Comma 8 2 4 9 2" xfId="10912"/>
    <cellStyle name="Comma 8 2 5" xfId="333"/>
    <cellStyle name="Comma 8 2 5 2" xfId="787"/>
    <cellStyle name="Comma 8 2 5 2 2" xfId="1922"/>
    <cellStyle name="Comma 8 2 5 2 2 2" xfId="5342"/>
    <cellStyle name="Comma 8 2 5 2 2 2 2" xfId="11896"/>
    <cellStyle name="Comma 8 2 5 2 2 3" xfId="7614"/>
    <cellStyle name="Comma 8 2 5 2 2 3 2" xfId="12467"/>
    <cellStyle name="Comma 8 2 5 2 2 4" xfId="9886"/>
    <cellStyle name="Comma 8 2 5 2 2 4 2" xfId="13038"/>
    <cellStyle name="Comma 8 2 5 2 2 5" xfId="3368"/>
    <cellStyle name="Comma 8 2 5 2 2 5 2" xfId="11325"/>
    <cellStyle name="Comma 8 2 5 2 2 6" xfId="2792"/>
    <cellStyle name="Comma 8 2 5 2 2 7" xfId="10753"/>
    <cellStyle name="Comma 8 2 5 2 3" xfId="4207"/>
    <cellStyle name="Comma 8 2 5 2 3 2" xfId="11611"/>
    <cellStyle name="Comma 8 2 5 2 4" xfId="6479"/>
    <cellStyle name="Comma 8 2 5 2 4 2" xfId="12182"/>
    <cellStyle name="Comma 8 2 5 2 5" xfId="8751"/>
    <cellStyle name="Comma 8 2 5 2 5 2" xfId="12753"/>
    <cellStyle name="Comma 8 2 5 2 6" xfId="3083"/>
    <cellStyle name="Comma 8 2 5 2 6 2" xfId="11040"/>
    <cellStyle name="Comma 8 2 5 2 7" xfId="2512"/>
    <cellStyle name="Comma 8 2 5 2 8" xfId="10473"/>
    <cellStyle name="Comma 8 2 5 3" xfId="1468"/>
    <cellStyle name="Comma 8 2 5 3 2" xfId="4888"/>
    <cellStyle name="Comma 8 2 5 3 2 2" xfId="11782"/>
    <cellStyle name="Comma 8 2 5 3 3" xfId="7160"/>
    <cellStyle name="Comma 8 2 5 3 3 2" xfId="12353"/>
    <cellStyle name="Comma 8 2 5 3 4" xfId="9432"/>
    <cellStyle name="Comma 8 2 5 3 4 2" xfId="12924"/>
    <cellStyle name="Comma 8 2 5 3 5" xfId="3254"/>
    <cellStyle name="Comma 8 2 5 3 5 2" xfId="11211"/>
    <cellStyle name="Comma 8 2 5 3 6" xfId="2680"/>
    <cellStyle name="Comma 8 2 5 3 7" xfId="10641"/>
    <cellStyle name="Comma 8 2 5 4" xfId="3753"/>
    <cellStyle name="Comma 8 2 5 4 2" xfId="11497"/>
    <cellStyle name="Comma 8 2 5 5" xfId="6025"/>
    <cellStyle name="Comma 8 2 5 5 2" xfId="12068"/>
    <cellStyle name="Comma 8 2 5 6" xfId="8297"/>
    <cellStyle name="Comma 8 2 5 6 2" xfId="12639"/>
    <cellStyle name="Comma 8 2 5 7" xfId="2969"/>
    <cellStyle name="Comma 8 2 5 7 2" xfId="10926"/>
    <cellStyle name="Comma 8 2 5 8" xfId="2400"/>
    <cellStyle name="Comma 8 2 5 9" xfId="10361"/>
    <cellStyle name="Comma 8 2 6" xfId="1014"/>
    <cellStyle name="Comma 8 2 6 2" xfId="2149"/>
    <cellStyle name="Comma 8 2 6 2 2" xfId="5569"/>
    <cellStyle name="Comma 8 2 6 2 2 2" xfId="11953"/>
    <cellStyle name="Comma 8 2 6 2 3" xfId="7841"/>
    <cellStyle name="Comma 8 2 6 2 3 2" xfId="12524"/>
    <cellStyle name="Comma 8 2 6 2 4" xfId="10113"/>
    <cellStyle name="Comma 8 2 6 2 4 2" xfId="13095"/>
    <cellStyle name="Comma 8 2 6 2 5" xfId="3425"/>
    <cellStyle name="Comma 8 2 6 2 5 2" xfId="11382"/>
    <cellStyle name="Comma 8 2 6 2 6" xfId="2848"/>
    <cellStyle name="Comma 8 2 6 2 7" xfId="10809"/>
    <cellStyle name="Comma 8 2 6 3" xfId="4434"/>
    <cellStyle name="Comma 8 2 6 3 2" xfId="11668"/>
    <cellStyle name="Comma 8 2 6 4" xfId="6706"/>
    <cellStyle name="Comma 8 2 6 4 2" xfId="12239"/>
    <cellStyle name="Comma 8 2 6 5" xfId="8978"/>
    <cellStyle name="Comma 8 2 6 5 2" xfId="12810"/>
    <cellStyle name="Comma 8 2 6 6" xfId="3140"/>
    <cellStyle name="Comma 8 2 6 6 2" xfId="11097"/>
    <cellStyle name="Comma 8 2 6 7" xfId="2568"/>
    <cellStyle name="Comma 8 2 6 8" xfId="10529"/>
    <cellStyle name="Comma 8 2 7" xfId="560"/>
    <cellStyle name="Comma 8 2 7 2" xfId="1695"/>
    <cellStyle name="Comma 8 2 7 2 2" xfId="5115"/>
    <cellStyle name="Comma 8 2 7 2 2 2" xfId="11839"/>
    <cellStyle name="Comma 8 2 7 2 3" xfId="7387"/>
    <cellStyle name="Comma 8 2 7 2 3 2" xfId="12410"/>
    <cellStyle name="Comma 8 2 7 2 4" xfId="9659"/>
    <cellStyle name="Comma 8 2 7 2 4 2" xfId="12981"/>
    <cellStyle name="Comma 8 2 7 2 5" xfId="3311"/>
    <cellStyle name="Comma 8 2 7 2 5 2" xfId="11268"/>
    <cellStyle name="Comma 8 2 7 2 6" xfId="2736"/>
    <cellStyle name="Comma 8 2 7 2 7" xfId="10697"/>
    <cellStyle name="Comma 8 2 7 3" xfId="3980"/>
    <cellStyle name="Comma 8 2 7 3 2" xfId="11554"/>
    <cellStyle name="Comma 8 2 7 4" xfId="6252"/>
    <cellStyle name="Comma 8 2 7 4 2" xfId="12125"/>
    <cellStyle name="Comma 8 2 7 5" xfId="8524"/>
    <cellStyle name="Comma 8 2 7 5 2" xfId="12696"/>
    <cellStyle name="Comma 8 2 7 6" xfId="3026"/>
    <cellStyle name="Comma 8 2 7 6 2" xfId="10983"/>
    <cellStyle name="Comma 8 2 7 7" xfId="2456"/>
    <cellStyle name="Comma 8 2 7 8" xfId="10417"/>
    <cellStyle name="Comma 8 2 8" xfId="1241"/>
    <cellStyle name="Comma 8 2 8 2" xfId="4661"/>
    <cellStyle name="Comma 8 2 8 2 2" xfId="11725"/>
    <cellStyle name="Comma 8 2 8 3" xfId="6933"/>
    <cellStyle name="Comma 8 2 8 3 2" xfId="12296"/>
    <cellStyle name="Comma 8 2 8 4" xfId="9205"/>
    <cellStyle name="Comma 8 2 8 4 2" xfId="12867"/>
    <cellStyle name="Comma 8 2 8 5" xfId="3197"/>
    <cellStyle name="Comma 8 2 8 5 2" xfId="11154"/>
    <cellStyle name="Comma 8 2 8 6" xfId="2624"/>
    <cellStyle name="Comma 8 2 8 7" xfId="10585"/>
    <cellStyle name="Comma 8 2 9" xfId="3526"/>
    <cellStyle name="Comma 8 2 9 2" xfId="11440"/>
    <cellStyle name="Comma 8 3" xfId="179"/>
    <cellStyle name="Comma 8 3 10" xfId="2364"/>
    <cellStyle name="Comma 8 3 11" xfId="10325"/>
    <cellStyle name="Comma 8 3 2" xfId="417"/>
    <cellStyle name="Comma 8 3 2 2" xfId="871"/>
    <cellStyle name="Comma 8 3 2 2 2" xfId="2006"/>
    <cellStyle name="Comma 8 3 2 2 2 2" xfId="5426"/>
    <cellStyle name="Comma 8 3 2 2 2 2 2" xfId="11917"/>
    <cellStyle name="Comma 8 3 2 2 2 3" xfId="7698"/>
    <cellStyle name="Comma 8 3 2 2 2 3 2" xfId="12488"/>
    <cellStyle name="Comma 8 3 2 2 2 4" xfId="9970"/>
    <cellStyle name="Comma 8 3 2 2 2 4 2" xfId="13059"/>
    <cellStyle name="Comma 8 3 2 2 2 5" xfId="3389"/>
    <cellStyle name="Comma 8 3 2 2 2 5 2" xfId="11346"/>
    <cellStyle name="Comma 8 3 2 2 2 6" xfId="2813"/>
    <cellStyle name="Comma 8 3 2 2 2 7" xfId="10774"/>
    <cellStyle name="Comma 8 3 2 2 3" xfId="4291"/>
    <cellStyle name="Comma 8 3 2 2 3 2" xfId="11632"/>
    <cellStyle name="Comma 8 3 2 2 4" xfId="6563"/>
    <cellStyle name="Comma 8 3 2 2 4 2" xfId="12203"/>
    <cellStyle name="Comma 8 3 2 2 5" xfId="8835"/>
    <cellStyle name="Comma 8 3 2 2 5 2" xfId="12774"/>
    <cellStyle name="Comma 8 3 2 2 6" xfId="3104"/>
    <cellStyle name="Comma 8 3 2 2 6 2" xfId="11061"/>
    <cellStyle name="Comma 8 3 2 2 7" xfId="2533"/>
    <cellStyle name="Comma 8 3 2 2 8" xfId="10494"/>
    <cellStyle name="Comma 8 3 2 3" xfId="1552"/>
    <cellStyle name="Comma 8 3 2 3 2" xfId="4972"/>
    <cellStyle name="Comma 8 3 2 3 2 2" xfId="11803"/>
    <cellStyle name="Comma 8 3 2 3 3" xfId="7244"/>
    <cellStyle name="Comma 8 3 2 3 3 2" xfId="12374"/>
    <cellStyle name="Comma 8 3 2 3 4" xfId="9516"/>
    <cellStyle name="Comma 8 3 2 3 4 2" xfId="12945"/>
    <cellStyle name="Comma 8 3 2 3 5" xfId="3275"/>
    <cellStyle name="Comma 8 3 2 3 5 2" xfId="11232"/>
    <cellStyle name="Comma 8 3 2 3 6" xfId="2701"/>
    <cellStyle name="Comma 8 3 2 3 7" xfId="10662"/>
    <cellStyle name="Comma 8 3 2 4" xfId="3837"/>
    <cellStyle name="Comma 8 3 2 4 2" xfId="11518"/>
    <cellStyle name="Comma 8 3 2 5" xfId="6109"/>
    <cellStyle name="Comma 8 3 2 5 2" xfId="12089"/>
    <cellStyle name="Comma 8 3 2 6" xfId="8381"/>
    <cellStyle name="Comma 8 3 2 6 2" xfId="12660"/>
    <cellStyle name="Comma 8 3 2 7" xfId="2990"/>
    <cellStyle name="Comma 8 3 2 7 2" xfId="10947"/>
    <cellStyle name="Comma 8 3 2 8" xfId="2421"/>
    <cellStyle name="Comma 8 3 2 9" xfId="10382"/>
    <cellStyle name="Comma 8 3 3" xfId="1098"/>
    <cellStyle name="Comma 8 3 3 2" xfId="2233"/>
    <cellStyle name="Comma 8 3 3 2 2" xfId="5653"/>
    <cellStyle name="Comma 8 3 3 2 2 2" xfId="11974"/>
    <cellStyle name="Comma 8 3 3 2 3" xfId="7925"/>
    <cellStyle name="Comma 8 3 3 2 3 2" xfId="12545"/>
    <cellStyle name="Comma 8 3 3 2 4" xfId="10197"/>
    <cellStyle name="Comma 8 3 3 2 4 2" xfId="13116"/>
    <cellStyle name="Comma 8 3 3 2 5" xfId="3446"/>
    <cellStyle name="Comma 8 3 3 2 5 2" xfId="11403"/>
    <cellStyle name="Comma 8 3 3 2 6" xfId="2869"/>
    <cellStyle name="Comma 8 3 3 2 7" xfId="10830"/>
    <cellStyle name="Comma 8 3 3 3" xfId="4518"/>
    <cellStyle name="Comma 8 3 3 3 2" xfId="11689"/>
    <cellStyle name="Comma 8 3 3 4" xfId="6790"/>
    <cellStyle name="Comma 8 3 3 4 2" xfId="12260"/>
    <cellStyle name="Comma 8 3 3 5" xfId="9062"/>
    <cellStyle name="Comma 8 3 3 5 2" xfId="12831"/>
    <cellStyle name="Comma 8 3 3 6" xfId="3161"/>
    <cellStyle name="Comma 8 3 3 6 2" xfId="11118"/>
    <cellStyle name="Comma 8 3 3 7" xfId="2589"/>
    <cellStyle name="Comma 8 3 3 8" xfId="10550"/>
    <cellStyle name="Comma 8 3 4" xfId="644"/>
    <cellStyle name="Comma 8 3 4 2" xfId="1779"/>
    <cellStyle name="Comma 8 3 4 2 2" xfId="5199"/>
    <cellStyle name="Comma 8 3 4 2 2 2" xfId="11860"/>
    <cellStyle name="Comma 8 3 4 2 3" xfId="7471"/>
    <cellStyle name="Comma 8 3 4 2 3 2" xfId="12431"/>
    <cellStyle name="Comma 8 3 4 2 4" xfId="9743"/>
    <cellStyle name="Comma 8 3 4 2 4 2" xfId="13002"/>
    <cellStyle name="Comma 8 3 4 2 5" xfId="3332"/>
    <cellStyle name="Comma 8 3 4 2 5 2" xfId="11289"/>
    <cellStyle name="Comma 8 3 4 2 6" xfId="2757"/>
    <cellStyle name="Comma 8 3 4 2 7" xfId="10718"/>
    <cellStyle name="Comma 8 3 4 3" xfId="4064"/>
    <cellStyle name="Comma 8 3 4 3 2" xfId="11575"/>
    <cellStyle name="Comma 8 3 4 4" xfId="6336"/>
    <cellStyle name="Comma 8 3 4 4 2" xfId="12146"/>
    <cellStyle name="Comma 8 3 4 5" xfId="8608"/>
    <cellStyle name="Comma 8 3 4 5 2" xfId="12717"/>
    <cellStyle name="Comma 8 3 4 6" xfId="3047"/>
    <cellStyle name="Comma 8 3 4 6 2" xfId="11004"/>
    <cellStyle name="Comma 8 3 4 7" xfId="2477"/>
    <cellStyle name="Comma 8 3 4 8" xfId="10438"/>
    <cellStyle name="Comma 8 3 5" xfId="1325"/>
    <cellStyle name="Comma 8 3 5 2" xfId="4745"/>
    <cellStyle name="Comma 8 3 5 2 2" xfId="11746"/>
    <cellStyle name="Comma 8 3 5 3" xfId="7017"/>
    <cellStyle name="Comma 8 3 5 3 2" xfId="12317"/>
    <cellStyle name="Comma 8 3 5 4" xfId="9289"/>
    <cellStyle name="Comma 8 3 5 4 2" xfId="12888"/>
    <cellStyle name="Comma 8 3 5 5" xfId="3218"/>
    <cellStyle name="Comma 8 3 5 5 2" xfId="11175"/>
    <cellStyle name="Comma 8 3 5 6" xfId="2645"/>
    <cellStyle name="Comma 8 3 5 7" xfId="10606"/>
    <cellStyle name="Comma 8 3 6" xfId="3610"/>
    <cellStyle name="Comma 8 3 6 2" xfId="11461"/>
    <cellStyle name="Comma 8 3 7" xfId="5882"/>
    <cellStyle name="Comma 8 3 7 2" xfId="12032"/>
    <cellStyle name="Comma 8 3 8" xfId="8154"/>
    <cellStyle name="Comma 8 3 8 2" xfId="12603"/>
    <cellStyle name="Comma 8 3 9" xfId="2930"/>
    <cellStyle name="Comma 8 3 9 2" xfId="10889"/>
    <cellStyle name="Comma 8 4" xfId="123"/>
    <cellStyle name="Comma 8 4 10" xfId="2350"/>
    <cellStyle name="Comma 8 4 11" xfId="10311"/>
    <cellStyle name="Comma 8 4 2" xfId="361"/>
    <cellStyle name="Comma 8 4 2 2" xfId="815"/>
    <cellStyle name="Comma 8 4 2 2 2" xfId="1950"/>
    <cellStyle name="Comma 8 4 2 2 2 2" xfId="5370"/>
    <cellStyle name="Comma 8 4 2 2 2 2 2" xfId="11903"/>
    <cellStyle name="Comma 8 4 2 2 2 3" xfId="7642"/>
    <cellStyle name="Comma 8 4 2 2 2 3 2" xfId="12474"/>
    <cellStyle name="Comma 8 4 2 2 2 4" xfId="9914"/>
    <cellStyle name="Comma 8 4 2 2 2 4 2" xfId="13045"/>
    <cellStyle name="Comma 8 4 2 2 2 5" xfId="3375"/>
    <cellStyle name="Comma 8 4 2 2 2 5 2" xfId="11332"/>
    <cellStyle name="Comma 8 4 2 2 2 6" xfId="2799"/>
    <cellStyle name="Comma 8 4 2 2 2 7" xfId="10760"/>
    <cellStyle name="Comma 8 4 2 2 3" xfId="4235"/>
    <cellStyle name="Comma 8 4 2 2 3 2" xfId="11618"/>
    <cellStyle name="Comma 8 4 2 2 4" xfId="6507"/>
    <cellStyle name="Comma 8 4 2 2 4 2" xfId="12189"/>
    <cellStyle name="Comma 8 4 2 2 5" xfId="8779"/>
    <cellStyle name="Comma 8 4 2 2 5 2" xfId="12760"/>
    <cellStyle name="Comma 8 4 2 2 6" xfId="3090"/>
    <cellStyle name="Comma 8 4 2 2 6 2" xfId="11047"/>
    <cellStyle name="Comma 8 4 2 2 7" xfId="2519"/>
    <cellStyle name="Comma 8 4 2 2 8" xfId="10480"/>
    <cellStyle name="Comma 8 4 2 3" xfId="1496"/>
    <cellStyle name="Comma 8 4 2 3 2" xfId="4916"/>
    <cellStyle name="Comma 8 4 2 3 2 2" xfId="11789"/>
    <cellStyle name="Comma 8 4 2 3 3" xfId="7188"/>
    <cellStyle name="Comma 8 4 2 3 3 2" xfId="12360"/>
    <cellStyle name="Comma 8 4 2 3 4" xfId="9460"/>
    <cellStyle name="Comma 8 4 2 3 4 2" xfId="12931"/>
    <cellStyle name="Comma 8 4 2 3 5" xfId="3261"/>
    <cellStyle name="Comma 8 4 2 3 5 2" xfId="11218"/>
    <cellStyle name="Comma 8 4 2 3 6" xfId="2687"/>
    <cellStyle name="Comma 8 4 2 3 7" xfId="10648"/>
    <cellStyle name="Comma 8 4 2 4" xfId="3781"/>
    <cellStyle name="Comma 8 4 2 4 2" xfId="11504"/>
    <cellStyle name="Comma 8 4 2 5" xfId="6053"/>
    <cellStyle name="Comma 8 4 2 5 2" xfId="12075"/>
    <cellStyle name="Comma 8 4 2 6" xfId="8325"/>
    <cellStyle name="Comma 8 4 2 6 2" xfId="12646"/>
    <cellStyle name="Comma 8 4 2 7" xfId="2976"/>
    <cellStyle name="Comma 8 4 2 7 2" xfId="10933"/>
    <cellStyle name="Comma 8 4 2 8" xfId="2407"/>
    <cellStyle name="Comma 8 4 2 9" xfId="10368"/>
    <cellStyle name="Comma 8 4 3" xfId="1042"/>
    <cellStyle name="Comma 8 4 3 2" xfId="2177"/>
    <cellStyle name="Comma 8 4 3 2 2" xfId="5597"/>
    <cellStyle name="Comma 8 4 3 2 2 2" xfId="11960"/>
    <cellStyle name="Comma 8 4 3 2 3" xfId="7869"/>
    <cellStyle name="Comma 8 4 3 2 3 2" xfId="12531"/>
    <cellStyle name="Comma 8 4 3 2 4" xfId="10141"/>
    <cellStyle name="Comma 8 4 3 2 4 2" xfId="13102"/>
    <cellStyle name="Comma 8 4 3 2 5" xfId="3432"/>
    <cellStyle name="Comma 8 4 3 2 5 2" xfId="11389"/>
    <cellStyle name="Comma 8 4 3 2 6" xfId="2855"/>
    <cellStyle name="Comma 8 4 3 2 7" xfId="10816"/>
    <cellStyle name="Comma 8 4 3 3" xfId="4462"/>
    <cellStyle name="Comma 8 4 3 3 2" xfId="11675"/>
    <cellStyle name="Comma 8 4 3 4" xfId="6734"/>
    <cellStyle name="Comma 8 4 3 4 2" xfId="12246"/>
    <cellStyle name="Comma 8 4 3 5" xfId="9006"/>
    <cellStyle name="Comma 8 4 3 5 2" xfId="12817"/>
    <cellStyle name="Comma 8 4 3 6" xfId="3147"/>
    <cellStyle name="Comma 8 4 3 6 2" xfId="11104"/>
    <cellStyle name="Comma 8 4 3 7" xfId="2575"/>
    <cellStyle name="Comma 8 4 3 8" xfId="10536"/>
    <cellStyle name="Comma 8 4 4" xfId="588"/>
    <cellStyle name="Comma 8 4 4 2" xfId="1723"/>
    <cellStyle name="Comma 8 4 4 2 2" xfId="5143"/>
    <cellStyle name="Comma 8 4 4 2 2 2" xfId="11846"/>
    <cellStyle name="Comma 8 4 4 2 3" xfId="7415"/>
    <cellStyle name="Comma 8 4 4 2 3 2" xfId="12417"/>
    <cellStyle name="Comma 8 4 4 2 4" xfId="9687"/>
    <cellStyle name="Comma 8 4 4 2 4 2" xfId="12988"/>
    <cellStyle name="Comma 8 4 4 2 5" xfId="3318"/>
    <cellStyle name="Comma 8 4 4 2 5 2" xfId="11275"/>
    <cellStyle name="Comma 8 4 4 2 6" xfId="2743"/>
    <cellStyle name="Comma 8 4 4 2 7" xfId="10704"/>
    <cellStyle name="Comma 8 4 4 3" xfId="4008"/>
    <cellStyle name="Comma 8 4 4 3 2" xfId="11561"/>
    <cellStyle name="Comma 8 4 4 4" xfId="6280"/>
    <cellStyle name="Comma 8 4 4 4 2" xfId="12132"/>
    <cellStyle name="Comma 8 4 4 5" xfId="8552"/>
    <cellStyle name="Comma 8 4 4 5 2" xfId="12703"/>
    <cellStyle name="Comma 8 4 4 6" xfId="3033"/>
    <cellStyle name="Comma 8 4 4 6 2" xfId="10990"/>
    <cellStyle name="Comma 8 4 4 7" xfId="2463"/>
    <cellStyle name="Comma 8 4 4 8" xfId="10424"/>
    <cellStyle name="Comma 8 4 5" xfId="1269"/>
    <cellStyle name="Comma 8 4 5 2" xfId="4689"/>
    <cellStyle name="Comma 8 4 5 2 2" xfId="11732"/>
    <cellStyle name="Comma 8 4 5 3" xfId="6961"/>
    <cellStyle name="Comma 8 4 5 3 2" xfId="12303"/>
    <cellStyle name="Comma 8 4 5 4" xfId="9233"/>
    <cellStyle name="Comma 8 4 5 4 2" xfId="12874"/>
    <cellStyle name="Comma 8 4 5 5" xfId="3204"/>
    <cellStyle name="Comma 8 4 5 5 2" xfId="11161"/>
    <cellStyle name="Comma 8 4 5 6" xfId="2631"/>
    <cellStyle name="Comma 8 4 5 7" xfId="10592"/>
    <cellStyle name="Comma 8 4 6" xfId="3554"/>
    <cellStyle name="Comma 8 4 6 2" xfId="11447"/>
    <cellStyle name="Comma 8 4 7" xfId="5826"/>
    <cellStyle name="Comma 8 4 7 2" xfId="12018"/>
    <cellStyle name="Comma 8 4 8" xfId="8098"/>
    <cellStyle name="Comma 8 4 8 2" xfId="12589"/>
    <cellStyle name="Comma 8 4 9" xfId="2916"/>
    <cellStyle name="Comma 8 4 9 2" xfId="10875"/>
    <cellStyle name="Comma 8 5" xfId="249"/>
    <cellStyle name="Comma 8 5 10" xfId="2379"/>
    <cellStyle name="Comma 8 5 11" xfId="10340"/>
    <cellStyle name="Comma 8 5 2" xfId="476"/>
    <cellStyle name="Comma 8 5 2 2" xfId="930"/>
    <cellStyle name="Comma 8 5 2 2 2" xfId="2065"/>
    <cellStyle name="Comma 8 5 2 2 2 2" xfId="5485"/>
    <cellStyle name="Comma 8 5 2 2 2 2 2" xfId="11932"/>
    <cellStyle name="Comma 8 5 2 2 2 3" xfId="7757"/>
    <cellStyle name="Comma 8 5 2 2 2 3 2" xfId="12503"/>
    <cellStyle name="Comma 8 5 2 2 2 4" xfId="10029"/>
    <cellStyle name="Comma 8 5 2 2 2 4 2" xfId="13074"/>
    <cellStyle name="Comma 8 5 2 2 2 5" xfId="3404"/>
    <cellStyle name="Comma 8 5 2 2 2 5 2" xfId="11361"/>
    <cellStyle name="Comma 8 5 2 2 2 6" xfId="2827"/>
    <cellStyle name="Comma 8 5 2 2 2 7" xfId="10788"/>
    <cellStyle name="Comma 8 5 2 2 3" xfId="4350"/>
    <cellStyle name="Comma 8 5 2 2 3 2" xfId="11647"/>
    <cellStyle name="Comma 8 5 2 2 4" xfId="6622"/>
    <cellStyle name="Comma 8 5 2 2 4 2" xfId="12218"/>
    <cellStyle name="Comma 8 5 2 2 5" xfId="8894"/>
    <cellStyle name="Comma 8 5 2 2 5 2" xfId="12789"/>
    <cellStyle name="Comma 8 5 2 2 6" xfId="3119"/>
    <cellStyle name="Comma 8 5 2 2 6 2" xfId="11076"/>
    <cellStyle name="Comma 8 5 2 2 7" xfId="2547"/>
    <cellStyle name="Comma 8 5 2 2 8" xfId="10508"/>
    <cellStyle name="Comma 8 5 2 3" xfId="1611"/>
    <cellStyle name="Comma 8 5 2 3 2" xfId="5031"/>
    <cellStyle name="Comma 8 5 2 3 2 2" xfId="11818"/>
    <cellStyle name="Comma 8 5 2 3 3" xfId="7303"/>
    <cellStyle name="Comma 8 5 2 3 3 2" xfId="12389"/>
    <cellStyle name="Comma 8 5 2 3 4" xfId="9575"/>
    <cellStyle name="Comma 8 5 2 3 4 2" xfId="12960"/>
    <cellStyle name="Comma 8 5 2 3 5" xfId="3290"/>
    <cellStyle name="Comma 8 5 2 3 5 2" xfId="11247"/>
    <cellStyle name="Comma 8 5 2 3 6" xfId="2715"/>
    <cellStyle name="Comma 8 5 2 3 7" xfId="10676"/>
    <cellStyle name="Comma 8 5 2 4" xfId="3896"/>
    <cellStyle name="Comma 8 5 2 4 2" xfId="11533"/>
    <cellStyle name="Comma 8 5 2 5" xfId="6168"/>
    <cellStyle name="Comma 8 5 2 5 2" xfId="12104"/>
    <cellStyle name="Comma 8 5 2 6" xfId="8440"/>
    <cellStyle name="Comma 8 5 2 6 2" xfId="12675"/>
    <cellStyle name="Comma 8 5 2 7" xfId="3005"/>
    <cellStyle name="Comma 8 5 2 7 2" xfId="10962"/>
    <cellStyle name="Comma 8 5 2 8" xfId="2435"/>
    <cellStyle name="Comma 8 5 2 9" xfId="10396"/>
    <cellStyle name="Comma 8 5 3" xfId="1157"/>
    <cellStyle name="Comma 8 5 3 2" xfId="2292"/>
    <cellStyle name="Comma 8 5 3 2 2" xfId="5712"/>
    <cellStyle name="Comma 8 5 3 2 2 2" xfId="11989"/>
    <cellStyle name="Comma 8 5 3 2 3" xfId="7984"/>
    <cellStyle name="Comma 8 5 3 2 3 2" xfId="12560"/>
    <cellStyle name="Comma 8 5 3 2 4" xfId="10256"/>
    <cellStyle name="Comma 8 5 3 2 4 2" xfId="13131"/>
    <cellStyle name="Comma 8 5 3 2 5" xfId="3461"/>
    <cellStyle name="Comma 8 5 3 2 5 2" xfId="11418"/>
    <cellStyle name="Comma 8 5 3 2 6" xfId="2883"/>
    <cellStyle name="Comma 8 5 3 2 7" xfId="10844"/>
    <cellStyle name="Comma 8 5 3 3" xfId="4577"/>
    <cellStyle name="Comma 8 5 3 3 2" xfId="11704"/>
    <cellStyle name="Comma 8 5 3 4" xfId="6849"/>
    <cellStyle name="Comma 8 5 3 4 2" xfId="12275"/>
    <cellStyle name="Comma 8 5 3 5" xfId="9121"/>
    <cellStyle name="Comma 8 5 3 5 2" xfId="12846"/>
    <cellStyle name="Comma 8 5 3 6" xfId="3176"/>
    <cellStyle name="Comma 8 5 3 6 2" xfId="11133"/>
    <cellStyle name="Comma 8 5 3 7" xfId="2603"/>
    <cellStyle name="Comma 8 5 3 8" xfId="10564"/>
    <cellStyle name="Comma 8 5 4" xfId="703"/>
    <cellStyle name="Comma 8 5 4 2" xfId="1838"/>
    <cellStyle name="Comma 8 5 4 2 2" xfId="5258"/>
    <cellStyle name="Comma 8 5 4 2 2 2" xfId="11875"/>
    <cellStyle name="Comma 8 5 4 2 3" xfId="7530"/>
    <cellStyle name="Comma 8 5 4 2 3 2" xfId="12446"/>
    <cellStyle name="Comma 8 5 4 2 4" xfId="9802"/>
    <cellStyle name="Comma 8 5 4 2 4 2" xfId="13017"/>
    <cellStyle name="Comma 8 5 4 2 5" xfId="3347"/>
    <cellStyle name="Comma 8 5 4 2 5 2" xfId="11304"/>
    <cellStyle name="Comma 8 5 4 2 6" xfId="2771"/>
    <cellStyle name="Comma 8 5 4 2 7" xfId="10732"/>
    <cellStyle name="Comma 8 5 4 3" xfId="4123"/>
    <cellStyle name="Comma 8 5 4 3 2" xfId="11590"/>
    <cellStyle name="Comma 8 5 4 4" xfId="6395"/>
    <cellStyle name="Comma 8 5 4 4 2" xfId="12161"/>
    <cellStyle name="Comma 8 5 4 5" xfId="8667"/>
    <cellStyle name="Comma 8 5 4 5 2" xfId="12732"/>
    <cellStyle name="Comma 8 5 4 6" xfId="3062"/>
    <cellStyle name="Comma 8 5 4 6 2" xfId="11019"/>
    <cellStyle name="Comma 8 5 4 7" xfId="2491"/>
    <cellStyle name="Comma 8 5 4 8" xfId="10452"/>
    <cellStyle name="Comma 8 5 5" xfId="1384"/>
    <cellStyle name="Comma 8 5 5 2" xfId="4804"/>
    <cellStyle name="Comma 8 5 5 2 2" xfId="11761"/>
    <cellStyle name="Comma 8 5 5 3" xfId="7076"/>
    <cellStyle name="Comma 8 5 5 3 2" xfId="12332"/>
    <cellStyle name="Comma 8 5 5 4" xfId="9348"/>
    <cellStyle name="Comma 8 5 5 4 2" xfId="12903"/>
    <cellStyle name="Comma 8 5 5 5" xfId="3233"/>
    <cellStyle name="Comma 8 5 5 5 2" xfId="11190"/>
    <cellStyle name="Comma 8 5 5 6" xfId="2659"/>
    <cellStyle name="Comma 8 5 5 7" xfId="10620"/>
    <cellStyle name="Comma 8 5 6" xfId="3669"/>
    <cellStyle name="Comma 8 5 6 2" xfId="11476"/>
    <cellStyle name="Comma 8 5 7" xfId="5941"/>
    <cellStyle name="Comma 8 5 7 2" xfId="12047"/>
    <cellStyle name="Comma 8 5 8" xfId="8213"/>
    <cellStyle name="Comma 8 5 8 2" xfId="12618"/>
    <cellStyle name="Comma 8 5 9" xfId="2948"/>
    <cellStyle name="Comma 8 5 9 2" xfId="10905"/>
    <cellStyle name="Comma 8 6" xfId="305"/>
    <cellStyle name="Comma 8 6 2" xfId="759"/>
    <cellStyle name="Comma 8 6 2 2" xfId="1894"/>
    <cellStyle name="Comma 8 6 2 2 2" xfId="5314"/>
    <cellStyle name="Comma 8 6 2 2 2 2" xfId="11889"/>
    <cellStyle name="Comma 8 6 2 2 3" xfId="7586"/>
    <cellStyle name="Comma 8 6 2 2 3 2" xfId="12460"/>
    <cellStyle name="Comma 8 6 2 2 4" xfId="9858"/>
    <cellStyle name="Comma 8 6 2 2 4 2" xfId="13031"/>
    <cellStyle name="Comma 8 6 2 2 5" xfId="3361"/>
    <cellStyle name="Comma 8 6 2 2 5 2" xfId="11318"/>
    <cellStyle name="Comma 8 6 2 2 6" xfId="2785"/>
    <cellStyle name="Comma 8 6 2 2 7" xfId="10746"/>
    <cellStyle name="Comma 8 6 2 3" xfId="4179"/>
    <cellStyle name="Comma 8 6 2 3 2" xfId="11604"/>
    <cellStyle name="Comma 8 6 2 4" xfId="6451"/>
    <cellStyle name="Comma 8 6 2 4 2" xfId="12175"/>
    <cellStyle name="Comma 8 6 2 5" xfId="8723"/>
    <cellStyle name="Comma 8 6 2 5 2" xfId="12746"/>
    <cellStyle name="Comma 8 6 2 6" xfId="3076"/>
    <cellStyle name="Comma 8 6 2 6 2" xfId="11033"/>
    <cellStyle name="Comma 8 6 2 7" xfId="2505"/>
    <cellStyle name="Comma 8 6 2 8" xfId="10466"/>
    <cellStyle name="Comma 8 6 3" xfId="1440"/>
    <cellStyle name="Comma 8 6 3 2" xfId="4860"/>
    <cellStyle name="Comma 8 6 3 2 2" xfId="11775"/>
    <cellStyle name="Comma 8 6 3 3" xfId="7132"/>
    <cellStyle name="Comma 8 6 3 3 2" xfId="12346"/>
    <cellStyle name="Comma 8 6 3 4" xfId="9404"/>
    <cellStyle name="Comma 8 6 3 4 2" xfId="12917"/>
    <cellStyle name="Comma 8 6 3 5" xfId="3247"/>
    <cellStyle name="Comma 8 6 3 5 2" xfId="11204"/>
    <cellStyle name="Comma 8 6 3 6" xfId="2673"/>
    <cellStyle name="Comma 8 6 3 7" xfId="10634"/>
    <cellStyle name="Comma 8 6 4" xfId="3725"/>
    <cellStyle name="Comma 8 6 4 2" xfId="11490"/>
    <cellStyle name="Comma 8 6 5" xfId="5997"/>
    <cellStyle name="Comma 8 6 5 2" xfId="12061"/>
    <cellStyle name="Comma 8 6 6" xfId="8269"/>
    <cellStyle name="Comma 8 6 6 2" xfId="12632"/>
    <cellStyle name="Comma 8 6 7" xfId="2962"/>
    <cellStyle name="Comma 8 6 7 2" xfId="10919"/>
    <cellStyle name="Comma 8 6 8" xfId="2393"/>
    <cellStyle name="Comma 8 6 9" xfId="10354"/>
    <cellStyle name="Comma 8 7" xfId="986"/>
    <cellStyle name="Comma 8 7 2" xfId="2121"/>
    <cellStyle name="Comma 8 7 2 2" xfId="5541"/>
    <cellStyle name="Comma 8 7 2 2 2" xfId="11946"/>
    <cellStyle name="Comma 8 7 2 3" xfId="7813"/>
    <cellStyle name="Comma 8 7 2 3 2" xfId="12517"/>
    <cellStyle name="Comma 8 7 2 4" xfId="10085"/>
    <cellStyle name="Comma 8 7 2 4 2" xfId="13088"/>
    <cellStyle name="Comma 8 7 2 5" xfId="3418"/>
    <cellStyle name="Comma 8 7 2 5 2" xfId="11375"/>
    <cellStyle name="Comma 8 7 2 6" xfId="2841"/>
    <cellStyle name="Comma 8 7 2 7" xfId="10802"/>
    <cellStyle name="Comma 8 7 3" xfId="4406"/>
    <cellStyle name="Comma 8 7 3 2" xfId="11661"/>
    <cellStyle name="Comma 8 7 4" xfId="6678"/>
    <cellStyle name="Comma 8 7 4 2" xfId="12232"/>
    <cellStyle name="Comma 8 7 5" xfId="8950"/>
    <cellStyle name="Comma 8 7 5 2" xfId="12803"/>
    <cellStyle name="Comma 8 7 6" xfId="3133"/>
    <cellStyle name="Comma 8 7 6 2" xfId="11090"/>
    <cellStyle name="Comma 8 7 7" xfId="2561"/>
    <cellStyle name="Comma 8 7 8" xfId="10522"/>
    <cellStyle name="Comma 8 8" xfId="532"/>
    <cellStyle name="Comma 8 8 2" xfId="1667"/>
    <cellStyle name="Comma 8 8 2 2" xfId="5087"/>
    <cellStyle name="Comma 8 8 2 2 2" xfId="11832"/>
    <cellStyle name="Comma 8 8 2 3" xfId="7359"/>
    <cellStyle name="Comma 8 8 2 3 2" xfId="12403"/>
    <cellStyle name="Comma 8 8 2 4" xfId="9631"/>
    <cellStyle name="Comma 8 8 2 4 2" xfId="12974"/>
    <cellStyle name="Comma 8 8 2 5" xfId="3304"/>
    <cellStyle name="Comma 8 8 2 5 2" xfId="11261"/>
    <cellStyle name="Comma 8 8 2 6" xfId="2729"/>
    <cellStyle name="Comma 8 8 2 7" xfId="10690"/>
    <cellStyle name="Comma 8 8 3" xfId="3952"/>
    <cellStyle name="Comma 8 8 3 2" xfId="11547"/>
    <cellStyle name="Comma 8 8 4" xfId="6224"/>
    <cellStyle name="Comma 8 8 4 2" xfId="12118"/>
    <cellStyle name="Comma 8 8 5" xfId="8496"/>
    <cellStyle name="Comma 8 8 5 2" xfId="12689"/>
    <cellStyle name="Comma 8 8 6" xfId="3019"/>
    <cellStyle name="Comma 8 8 6 2" xfId="10976"/>
    <cellStyle name="Comma 8 8 7" xfId="2449"/>
    <cellStyle name="Comma 8 8 8" xfId="10410"/>
    <cellStyle name="Comma 8 9" xfId="1213"/>
    <cellStyle name="Comma 8 9 2" xfId="4633"/>
    <cellStyle name="Comma 8 9 2 2" xfId="11718"/>
    <cellStyle name="Comma 8 9 3" xfId="6905"/>
    <cellStyle name="Comma 8 9 3 2" xfId="12289"/>
    <cellStyle name="Comma 8 9 4" xfId="9177"/>
    <cellStyle name="Comma 8 9 4 2" xfId="12860"/>
    <cellStyle name="Comma 8 9 5" xfId="3190"/>
    <cellStyle name="Comma 8 9 5 2" xfId="11147"/>
    <cellStyle name="Comma 8 9 6" xfId="2617"/>
    <cellStyle name="Comma 8 9 7" xfId="10578"/>
    <cellStyle name="Comma 9" xfId="67"/>
    <cellStyle name="Comma 9 10" xfId="3500"/>
    <cellStyle name="Comma 9 10 2" xfId="11434"/>
    <cellStyle name="Comma 9 11" xfId="5772"/>
    <cellStyle name="Comma 9 11 2" xfId="12005"/>
    <cellStyle name="Comma 9 12" xfId="8044"/>
    <cellStyle name="Comma 9 12 2" xfId="12576"/>
    <cellStyle name="Comma 9 13" xfId="2901"/>
    <cellStyle name="Comma 9 13 2" xfId="10861"/>
    <cellStyle name="Comma 9 14" xfId="2336"/>
    <cellStyle name="Comma 9 15" xfId="10297"/>
    <cellStyle name="Comma 9 16" xfId="13265"/>
    <cellStyle name="Comma 9 2" xfId="97"/>
    <cellStyle name="Comma 9 2 10" xfId="5800"/>
    <cellStyle name="Comma 9 2 10 2" xfId="12012"/>
    <cellStyle name="Comma 9 2 11" xfId="8072"/>
    <cellStyle name="Comma 9 2 11 2" xfId="12583"/>
    <cellStyle name="Comma 9 2 12" xfId="2910"/>
    <cellStyle name="Comma 9 2 12 2" xfId="10869"/>
    <cellStyle name="Comma 9 2 13" xfId="2344"/>
    <cellStyle name="Comma 9 2 14" xfId="10305"/>
    <cellStyle name="Comma 9 2 15" xfId="13266"/>
    <cellStyle name="Comma 9 2 2" xfId="209"/>
    <cellStyle name="Comma 9 2 2 10" xfId="2372"/>
    <cellStyle name="Comma 9 2 2 11" xfId="10333"/>
    <cellStyle name="Comma 9 2 2 2" xfId="447"/>
    <cellStyle name="Comma 9 2 2 2 2" xfId="901"/>
    <cellStyle name="Comma 9 2 2 2 2 2" xfId="2036"/>
    <cellStyle name="Comma 9 2 2 2 2 2 2" xfId="5456"/>
    <cellStyle name="Comma 9 2 2 2 2 2 2 2" xfId="11925"/>
    <cellStyle name="Comma 9 2 2 2 2 2 3" xfId="7728"/>
    <cellStyle name="Comma 9 2 2 2 2 2 3 2" xfId="12496"/>
    <cellStyle name="Comma 9 2 2 2 2 2 4" xfId="10000"/>
    <cellStyle name="Comma 9 2 2 2 2 2 4 2" xfId="13067"/>
    <cellStyle name="Comma 9 2 2 2 2 2 5" xfId="3397"/>
    <cellStyle name="Comma 9 2 2 2 2 2 5 2" xfId="11354"/>
    <cellStyle name="Comma 9 2 2 2 2 2 6" xfId="2821"/>
    <cellStyle name="Comma 9 2 2 2 2 2 7" xfId="10782"/>
    <cellStyle name="Comma 9 2 2 2 2 3" xfId="4321"/>
    <cellStyle name="Comma 9 2 2 2 2 3 2" xfId="11640"/>
    <cellStyle name="Comma 9 2 2 2 2 4" xfId="6593"/>
    <cellStyle name="Comma 9 2 2 2 2 4 2" xfId="12211"/>
    <cellStyle name="Comma 9 2 2 2 2 5" xfId="8865"/>
    <cellStyle name="Comma 9 2 2 2 2 5 2" xfId="12782"/>
    <cellStyle name="Comma 9 2 2 2 2 6" xfId="3112"/>
    <cellStyle name="Comma 9 2 2 2 2 6 2" xfId="11069"/>
    <cellStyle name="Comma 9 2 2 2 2 7" xfId="2541"/>
    <cellStyle name="Comma 9 2 2 2 2 8" xfId="10502"/>
    <cellStyle name="Comma 9 2 2 2 3" xfId="1582"/>
    <cellStyle name="Comma 9 2 2 2 3 2" xfId="5002"/>
    <cellStyle name="Comma 9 2 2 2 3 2 2" xfId="11811"/>
    <cellStyle name="Comma 9 2 2 2 3 3" xfId="7274"/>
    <cellStyle name="Comma 9 2 2 2 3 3 2" xfId="12382"/>
    <cellStyle name="Comma 9 2 2 2 3 4" xfId="9546"/>
    <cellStyle name="Comma 9 2 2 2 3 4 2" xfId="12953"/>
    <cellStyle name="Comma 9 2 2 2 3 5" xfId="3283"/>
    <cellStyle name="Comma 9 2 2 2 3 5 2" xfId="11240"/>
    <cellStyle name="Comma 9 2 2 2 3 6" xfId="2709"/>
    <cellStyle name="Comma 9 2 2 2 3 7" xfId="10670"/>
    <cellStyle name="Comma 9 2 2 2 4" xfId="3867"/>
    <cellStyle name="Comma 9 2 2 2 4 2" xfId="11526"/>
    <cellStyle name="Comma 9 2 2 2 5" xfId="6139"/>
    <cellStyle name="Comma 9 2 2 2 5 2" xfId="12097"/>
    <cellStyle name="Comma 9 2 2 2 6" xfId="8411"/>
    <cellStyle name="Comma 9 2 2 2 6 2" xfId="12668"/>
    <cellStyle name="Comma 9 2 2 2 7" xfId="2998"/>
    <cellStyle name="Comma 9 2 2 2 7 2" xfId="10955"/>
    <cellStyle name="Comma 9 2 2 2 8" xfId="2429"/>
    <cellStyle name="Comma 9 2 2 2 9" xfId="10390"/>
    <cellStyle name="Comma 9 2 2 3" xfId="1128"/>
    <cellStyle name="Comma 9 2 2 3 2" xfId="2263"/>
    <cellStyle name="Comma 9 2 2 3 2 2" xfId="5683"/>
    <cellStyle name="Comma 9 2 2 3 2 2 2" xfId="11982"/>
    <cellStyle name="Comma 9 2 2 3 2 3" xfId="7955"/>
    <cellStyle name="Comma 9 2 2 3 2 3 2" xfId="12553"/>
    <cellStyle name="Comma 9 2 2 3 2 4" xfId="10227"/>
    <cellStyle name="Comma 9 2 2 3 2 4 2" xfId="13124"/>
    <cellStyle name="Comma 9 2 2 3 2 5" xfId="3454"/>
    <cellStyle name="Comma 9 2 2 3 2 5 2" xfId="11411"/>
    <cellStyle name="Comma 9 2 2 3 2 6" xfId="2877"/>
    <cellStyle name="Comma 9 2 2 3 2 7" xfId="10838"/>
    <cellStyle name="Comma 9 2 2 3 3" xfId="4548"/>
    <cellStyle name="Comma 9 2 2 3 3 2" xfId="11697"/>
    <cellStyle name="Comma 9 2 2 3 4" xfId="6820"/>
    <cellStyle name="Comma 9 2 2 3 4 2" xfId="12268"/>
    <cellStyle name="Comma 9 2 2 3 5" xfId="9092"/>
    <cellStyle name="Comma 9 2 2 3 5 2" xfId="12839"/>
    <cellStyle name="Comma 9 2 2 3 6" xfId="3169"/>
    <cellStyle name="Comma 9 2 2 3 6 2" xfId="11126"/>
    <cellStyle name="Comma 9 2 2 3 7" xfId="2597"/>
    <cellStyle name="Comma 9 2 2 3 8" xfId="10558"/>
    <cellStyle name="Comma 9 2 2 4" xfId="674"/>
    <cellStyle name="Comma 9 2 2 4 2" xfId="1809"/>
    <cellStyle name="Comma 9 2 2 4 2 2" xfId="5229"/>
    <cellStyle name="Comma 9 2 2 4 2 2 2" xfId="11868"/>
    <cellStyle name="Comma 9 2 2 4 2 3" xfId="7501"/>
    <cellStyle name="Comma 9 2 2 4 2 3 2" xfId="12439"/>
    <cellStyle name="Comma 9 2 2 4 2 4" xfId="9773"/>
    <cellStyle name="Comma 9 2 2 4 2 4 2" xfId="13010"/>
    <cellStyle name="Comma 9 2 2 4 2 5" xfId="3340"/>
    <cellStyle name="Comma 9 2 2 4 2 5 2" xfId="11297"/>
    <cellStyle name="Comma 9 2 2 4 2 6" xfId="2765"/>
    <cellStyle name="Comma 9 2 2 4 2 7" xfId="10726"/>
    <cellStyle name="Comma 9 2 2 4 3" xfId="4094"/>
    <cellStyle name="Comma 9 2 2 4 3 2" xfId="11583"/>
    <cellStyle name="Comma 9 2 2 4 4" xfId="6366"/>
    <cellStyle name="Comma 9 2 2 4 4 2" xfId="12154"/>
    <cellStyle name="Comma 9 2 2 4 5" xfId="8638"/>
    <cellStyle name="Comma 9 2 2 4 5 2" xfId="12725"/>
    <cellStyle name="Comma 9 2 2 4 6" xfId="3055"/>
    <cellStyle name="Comma 9 2 2 4 6 2" xfId="11012"/>
    <cellStyle name="Comma 9 2 2 4 7" xfId="2485"/>
    <cellStyle name="Comma 9 2 2 4 8" xfId="10446"/>
    <cellStyle name="Comma 9 2 2 5" xfId="1355"/>
    <cellStyle name="Comma 9 2 2 5 2" xfId="4775"/>
    <cellStyle name="Comma 9 2 2 5 2 2" xfId="11754"/>
    <cellStyle name="Comma 9 2 2 5 3" xfId="7047"/>
    <cellStyle name="Comma 9 2 2 5 3 2" xfId="12325"/>
    <cellStyle name="Comma 9 2 2 5 4" xfId="9319"/>
    <cellStyle name="Comma 9 2 2 5 4 2" xfId="12896"/>
    <cellStyle name="Comma 9 2 2 5 5" xfId="3226"/>
    <cellStyle name="Comma 9 2 2 5 5 2" xfId="11183"/>
    <cellStyle name="Comma 9 2 2 5 6" xfId="2653"/>
    <cellStyle name="Comma 9 2 2 5 7" xfId="10614"/>
    <cellStyle name="Comma 9 2 2 6" xfId="3640"/>
    <cellStyle name="Comma 9 2 2 6 2" xfId="11469"/>
    <cellStyle name="Comma 9 2 2 7" xfId="5912"/>
    <cellStyle name="Comma 9 2 2 7 2" xfId="12040"/>
    <cellStyle name="Comma 9 2 2 8" xfId="8184"/>
    <cellStyle name="Comma 9 2 2 8 2" xfId="12611"/>
    <cellStyle name="Comma 9 2 2 9" xfId="2938"/>
    <cellStyle name="Comma 9 2 2 9 2" xfId="10897"/>
    <cellStyle name="Comma 9 2 3" xfId="153"/>
    <cellStyle name="Comma 9 2 3 10" xfId="2358"/>
    <cellStyle name="Comma 9 2 3 11" xfId="10319"/>
    <cellStyle name="Comma 9 2 3 2" xfId="391"/>
    <cellStyle name="Comma 9 2 3 2 2" xfId="845"/>
    <cellStyle name="Comma 9 2 3 2 2 2" xfId="1980"/>
    <cellStyle name="Comma 9 2 3 2 2 2 2" xfId="5400"/>
    <cellStyle name="Comma 9 2 3 2 2 2 2 2" xfId="11911"/>
    <cellStyle name="Comma 9 2 3 2 2 2 3" xfId="7672"/>
    <cellStyle name="Comma 9 2 3 2 2 2 3 2" xfId="12482"/>
    <cellStyle name="Comma 9 2 3 2 2 2 4" xfId="9944"/>
    <cellStyle name="Comma 9 2 3 2 2 2 4 2" xfId="13053"/>
    <cellStyle name="Comma 9 2 3 2 2 2 5" xfId="3383"/>
    <cellStyle name="Comma 9 2 3 2 2 2 5 2" xfId="11340"/>
    <cellStyle name="Comma 9 2 3 2 2 2 6" xfId="2807"/>
    <cellStyle name="Comma 9 2 3 2 2 2 7" xfId="10768"/>
    <cellStyle name="Comma 9 2 3 2 2 3" xfId="4265"/>
    <cellStyle name="Comma 9 2 3 2 2 3 2" xfId="11626"/>
    <cellStyle name="Comma 9 2 3 2 2 4" xfId="6537"/>
    <cellStyle name="Comma 9 2 3 2 2 4 2" xfId="12197"/>
    <cellStyle name="Comma 9 2 3 2 2 5" xfId="8809"/>
    <cellStyle name="Comma 9 2 3 2 2 5 2" xfId="12768"/>
    <cellStyle name="Comma 9 2 3 2 2 6" xfId="3098"/>
    <cellStyle name="Comma 9 2 3 2 2 6 2" xfId="11055"/>
    <cellStyle name="Comma 9 2 3 2 2 7" xfId="2527"/>
    <cellStyle name="Comma 9 2 3 2 2 8" xfId="10488"/>
    <cellStyle name="Comma 9 2 3 2 3" xfId="1526"/>
    <cellStyle name="Comma 9 2 3 2 3 2" xfId="4946"/>
    <cellStyle name="Comma 9 2 3 2 3 2 2" xfId="11797"/>
    <cellStyle name="Comma 9 2 3 2 3 3" xfId="7218"/>
    <cellStyle name="Comma 9 2 3 2 3 3 2" xfId="12368"/>
    <cellStyle name="Comma 9 2 3 2 3 4" xfId="9490"/>
    <cellStyle name="Comma 9 2 3 2 3 4 2" xfId="12939"/>
    <cellStyle name="Comma 9 2 3 2 3 5" xfId="3269"/>
    <cellStyle name="Comma 9 2 3 2 3 5 2" xfId="11226"/>
    <cellStyle name="Comma 9 2 3 2 3 6" xfId="2695"/>
    <cellStyle name="Comma 9 2 3 2 3 7" xfId="10656"/>
    <cellStyle name="Comma 9 2 3 2 4" xfId="3811"/>
    <cellStyle name="Comma 9 2 3 2 4 2" xfId="11512"/>
    <cellStyle name="Comma 9 2 3 2 5" xfId="6083"/>
    <cellStyle name="Comma 9 2 3 2 5 2" xfId="12083"/>
    <cellStyle name="Comma 9 2 3 2 6" xfId="8355"/>
    <cellStyle name="Comma 9 2 3 2 6 2" xfId="12654"/>
    <cellStyle name="Comma 9 2 3 2 7" xfId="2984"/>
    <cellStyle name="Comma 9 2 3 2 7 2" xfId="10941"/>
    <cellStyle name="Comma 9 2 3 2 8" xfId="2415"/>
    <cellStyle name="Comma 9 2 3 2 9" xfId="10376"/>
    <cellStyle name="Comma 9 2 3 3" xfId="1072"/>
    <cellStyle name="Comma 9 2 3 3 2" xfId="2207"/>
    <cellStyle name="Comma 9 2 3 3 2 2" xfId="5627"/>
    <cellStyle name="Comma 9 2 3 3 2 2 2" xfId="11968"/>
    <cellStyle name="Comma 9 2 3 3 2 3" xfId="7899"/>
    <cellStyle name="Comma 9 2 3 3 2 3 2" xfId="12539"/>
    <cellStyle name="Comma 9 2 3 3 2 4" xfId="10171"/>
    <cellStyle name="Comma 9 2 3 3 2 4 2" xfId="13110"/>
    <cellStyle name="Comma 9 2 3 3 2 5" xfId="3440"/>
    <cellStyle name="Comma 9 2 3 3 2 5 2" xfId="11397"/>
    <cellStyle name="Comma 9 2 3 3 2 6" xfId="2863"/>
    <cellStyle name="Comma 9 2 3 3 2 7" xfId="10824"/>
    <cellStyle name="Comma 9 2 3 3 3" xfId="4492"/>
    <cellStyle name="Comma 9 2 3 3 3 2" xfId="11683"/>
    <cellStyle name="Comma 9 2 3 3 4" xfId="6764"/>
    <cellStyle name="Comma 9 2 3 3 4 2" xfId="12254"/>
    <cellStyle name="Comma 9 2 3 3 5" xfId="9036"/>
    <cellStyle name="Comma 9 2 3 3 5 2" xfId="12825"/>
    <cellStyle name="Comma 9 2 3 3 6" xfId="3155"/>
    <cellStyle name="Comma 9 2 3 3 6 2" xfId="11112"/>
    <cellStyle name="Comma 9 2 3 3 7" xfId="2583"/>
    <cellStyle name="Comma 9 2 3 3 8" xfId="10544"/>
    <cellStyle name="Comma 9 2 3 4" xfId="618"/>
    <cellStyle name="Comma 9 2 3 4 2" xfId="1753"/>
    <cellStyle name="Comma 9 2 3 4 2 2" xfId="5173"/>
    <cellStyle name="Comma 9 2 3 4 2 2 2" xfId="11854"/>
    <cellStyle name="Comma 9 2 3 4 2 3" xfId="7445"/>
    <cellStyle name="Comma 9 2 3 4 2 3 2" xfId="12425"/>
    <cellStyle name="Comma 9 2 3 4 2 4" xfId="9717"/>
    <cellStyle name="Comma 9 2 3 4 2 4 2" xfId="12996"/>
    <cellStyle name="Comma 9 2 3 4 2 5" xfId="3326"/>
    <cellStyle name="Comma 9 2 3 4 2 5 2" xfId="11283"/>
    <cellStyle name="Comma 9 2 3 4 2 6" xfId="2751"/>
    <cellStyle name="Comma 9 2 3 4 2 7" xfId="10712"/>
    <cellStyle name="Comma 9 2 3 4 3" xfId="4038"/>
    <cellStyle name="Comma 9 2 3 4 3 2" xfId="11569"/>
    <cellStyle name="Comma 9 2 3 4 4" xfId="6310"/>
    <cellStyle name="Comma 9 2 3 4 4 2" xfId="12140"/>
    <cellStyle name="Comma 9 2 3 4 5" xfId="8582"/>
    <cellStyle name="Comma 9 2 3 4 5 2" xfId="12711"/>
    <cellStyle name="Comma 9 2 3 4 6" xfId="3041"/>
    <cellStyle name="Comma 9 2 3 4 6 2" xfId="10998"/>
    <cellStyle name="Comma 9 2 3 4 7" xfId="2471"/>
    <cellStyle name="Comma 9 2 3 4 8" xfId="10432"/>
    <cellStyle name="Comma 9 2 3 5" xfId="1299"/>
    <cellStyle name="Comma 9 2 3 5 2" xfId="4719"/>
    <cellStyle name="Comma 9 2 3 5 2 2" xfId="11740"/>
    <cellStyle name="Comma 9 2 3 5 3" xfId="6991"/>
    <cellStyle name="Comma 9 2 3 5 3 2" xfId="12311"/>
    <cellStyle name="Comma 9 2 3 5 4" xfId="9263"/>
    <cellStyle name="Comma 9 2 3 5 4 2" xfId="12882"/>
    <cellStyle name="Comma 9 2 3 5 5" xfId="3212"/>
    <cellStyle name="Comma 9 2 3 5 5 2" xfId="11169"/>
    <cellStyle name="Comma 9 2 3 5 6" xfId="2639"/>
    <cellStyle name="Comma 9 2 3 5 7" xfId="10600"/>
    <cellStyle name="Comma 9 2 3 6" xfId="3584"/>
    <cellStyle name="Comma 9 2 3 6 2" xfId="11455"/>
    <cellStyle name="Comma 9 2 3 7" xfId="5856"/>
    <cellStyle name="Comma 9 2 3 7 2" xfId="12026"/>
    <cellStyle name="Comma 9 2 3 8" xfId="8128"/>
    <cellStyle name="Comma 9 2 3 8 2" xfId="12597"/>
    <cellStyle name="Comma 9 2 3 9" xfId="2924"/>
    <cellStyle name="Comma 9 2 3 9 2" xfId="10883"/>
    <cellStyle name="Comma 9 2 4" xfId="279"/>
    <cellStyle name="Comma 9 2 4 10" xfId="2387"/>
    <cellStyle name="Comma 9 2 4 11" xfId="10348"/>
    <cellStyle name="Comma 9 2 4 2" xfId="506"/>
    <cellStyle name="Comma 9 2 4 2 2" xfId="960"/>
    <cellStyle name="Comma 9 2 4 2 2 2" xfId="2095"/>
    <cellStyle name="Comma 9 2 4 2 2 2 2" xfId="5515"/>
    <cellStyle name="Comma 9 2 4 2 2 2 2 2" xfId="11940"/>
    <cellStyle name="Comma 9 2 4 2 2 2 3" xfId="7787"/>
    <cellStyle name="Comma 9 2 4 2 2 2 3 2" xfId="12511"/>
    <cellStyle name="Comma 9 2 4 2 2 2 4" xfId="10059"/>
    <cellStyle name="Comma 9 2 4 2 2 2 4 2" xfId="13082"/>
    <cellStyle name="Comma 9 2 4 2 2 2 5" xfId="3412"/>
    <cellStyle name="Comma 9 2 4 2 2 2 5 2" xfId="11369"/>
    <cellStyle name="Comma 9 2 4 2 2 2 6" xfId="2835"/>
    <cellStyle name="Comma 9 2 4 2 2 2 7" xfId="10796"/>
    <cellStyle name="Comma 9 2 4 2 2 3" xfId="4380"/>
    <cellStyle name="Comma 9 2 4 2 2 3 2" xfId="11655"/>
    <cellStyle name="Comma 9 2 4 2 2 4" xfId="6652"/>
    <cellStyle name="Comma 9 2 4 2 2 4 2" xfId="12226"/>
    <cellStyle name="Comma 9 2 4 2 2 5" xfId="8924"/>
    <cellStyle name="Comma 9 2 4 2 2 5 2" xfId="12797"/>
    <cellStyle name="Comma 9 2 4 2 2 6" xfId="3127"/>
    <cellStyle name="Comma 9 2 4 2 2 6 2" xfId="11084"/>
    <cellStyle name="Comma 9 2 4 2 2 7" xfId="2555"/>
    <cellStyle name="Comma 9 2 4 2 2 8" xfId="10516"/>
    <cellStyle name="Comma 9 2 4 2 3" xfId="1641"/>
    <cellStyle name="Comma 9 2 4 2 3 2" xfId="5061"/>
    <cellStyle name="Comma 9 2 4 2 3 2 2" xfId="11826"/>
    <cellStyle name="Comma 9 2 4 2 3 3" xfId="7333"/>
    <cellStyle name="Comma 9 2 4 2 3 3 2" xfId="12397"/>
    <cellStyle name="Comma 9 2 4 2 3 4" xfId="9605"/>
    <cellStyle name="Comma 9 2 4 2 3 4 2" xfId="12968"/>
    <cellStyle name="Comma 9 2 4 2 3 5" xfId="3298"/>
    <cellStyle name="Comma 9 2 4 2 3 5 2" xfId="11255"/>
    <cellStyle name="Comma 9 2 4 2 3 6" xfId="2723"/>
    <cellStyle name="Comma 9 2 4 2 3 7" xfId="10684"/>
    <cellStyle name="Comma 9 2 4 2 4" xfId="3926"/>
    <cellStyle name="Comma 9 2 4 2 4 2" xfId="11541"/>
    <cellStyle name="Comma 9 2 4 2 5" xfId="6198"/>
    <cellStyle name="Comma 9 2 4 2 5 2" xfId="12112"/>
    <cellStyle name="Comma 9 2 4 2 6" xfId="8470"/>
    <cellStyle name="Comma 9 2 4 2 6 2" xfId="12683"/>
    <cellStyle name="Comma 9 2 4 2 7" xfId="3013"/>
    <cellStyle name="Comma 9 2 4 2 7 2" xfId="10970"/>
    <cellStyle name="Comma 9 2 4 2 8" xfId="2443"/>
    <cellStyle name="Comma 9 2 4 2 9" xfId="10404"/>
    <cellStyle name="Comma 9 2 4 3" xfId="1187"/>
    <cellStyle name="Comma 9 2 4 3 2" xfId="2322"/>
    <cellStyle name="Comma 9 2 4 3 2 2" xfId="5742"/>
    <cellStyle name="Comma 9 2 4 3 2 2 2" xfId="11997"/>
    <cellStyle name="Comma 9 2 4 3 2 3" xfId="8014"/>
    <cellStyle name="Comma 9 2 4 3 2 3 2" xfId="12568"/>
    <cellStyle name="Comma 9 2 4 3 2 4" xfId="10286"/>
    <cellStyle name="Comma 9 2 4 3 2 4 2" xfId="13139"/>
    <cellStyle name="Comma 9 2 4 3 2 5" xfId="3469"/>
    <cellStyle name="Comma 9 2 4 3 2 5 2" xfId="11426"/>
    <cellStyle name="Comma 9 2 4 3 2 6" xfId="2891"/>
    <cellStyle name="Comma 9 2 4 3 2 7" xfId="10852"/>
    <cellStyle name="Comma 9 2 4 3 3" xfId="4607"/>
    <cellStyle name="Comma 9 2 4 3 3 2" xfId="11712"/>
    <cellStyle name="Comma 9 2 4 3 4" xfId="6879"/>
    <cellStyle name="Comma 9 2 4 3 4 2" xfId="12283"/>
    <cellStyle name="Comma 9 2 4 3 5" xfId="9151"/>
    <cellStyle name="Comma 9 2 4 3 5 2" xfId="12854"/>
    <cellStyle name="Comma 9 2 4 3 6" xfId="3184"/>
    <cellStyle name="Comma 9 2 4 3 6 2" xfId="11141"/>
    <cellStyle name="Comma 9 2 4 3 7" xfId="2611"/>
    <cellStyle name="Comma 9 2 4 3 8" xfId="10572"/>
    <cellStyle name="Comma 9 2 4 4" xfId="733"/>
    <cellStyle name="Comma 9 2 4 4 2" xfId="1868"/>
    <cellStyle name="Comma 9 2 4 4 2 2" xfId="5288"/>
    <cellStyle name="Comma 9 2 4 4 2 2 2" xfId="11883"/>
    <cellStyle name="Comma 9 2 4 4 2 3" xfId="7560"/>
    <cellStyle name="Comma 9 2 4 4 2 3 2" xfId="12454"/>
    <cellStyle name="Comma 9 2 4 4 2 4" xfId="9832"/>
    <cellStyle name="Comma 9 2 4 4 2 4 2" xfId="13025"/>
    <cellStyle name="Comma 9 2 4 4 2 5" xfId="3355"/>
    <cellStyle name="Comma 9 2 4 4 2 5 2" xfId="11312"/>
    <cellStyle name="Comma 9 2 4 4 2 6" xfId="2779"/>
    <cellStyle name="Comma 9 2 4 4 2 7" xfId="10740"/>
    <cellStyle name="Comma 9 2 4 4 3" xfId="4153"/>
    <cellStyle name="Comma 9 2 4 4 3 2" xfId="11598"/>
    <cellStyle name="Comma 9 2 4 4 4" xfId="6425"/>
    <cellStyle name="Comma 9 2 4 4 4 2" xfId="12169"/>
    <cellStyle name="Comma 9 2 4 4 5" xfId="8697"/>
    <cellStyle name="Comma 9 2 4 4 5 2" xfId="12740"/>
    <cellStyle name="Comma 9 2 4 4 6" xfId="3070"/>
    <cellStyle name="Comma 9 2 4 4 6 2" xfId="11027"/>
    <cellStyle name="Comma 9 2 4 4 7" xfId="2499"/>
    <cellStyle name="Comma 9 2 4 4 8" xfId="10460"/>
    <cellStyle name="Comma 9 2 4 5" xfId="1414"/>
    <cellStyle name="Comma 9 2 4 5 2" xfId="4834"/>
    <cellStyle name="Comma 9 2 4 5 2 2" xfId="11769"/>
    <cellStyle name="Comma 9 2 4 5 3" xfId="7106"/>
    <cellStyle name="Comma 9 2 4 5 3 2" xfId="12340"/>
    <cellStyle name="Comma 9 2 4 5 4" xfId="9378"/>
    <cellStyle name="Comma 9 2 4 5 4 2" xfId="12911"/>
    <cellStyle name="Comma 9 2 4 5 5" xfId="3241"/>
    <cellStyle name="Comma 9 2 4 5 5 2" xfId="11198"/>
    <cellStyle name="Comma 9 2 4 5 6" xfId="2667"/>
    <cellStyle name="Comma 9 2 4 5 7" xfId="10628"/>
    <cellStyle name="Comma 9 2 4 6" xfId="3699"/>
    <cellStyle name="Comma 9 2 4 6 2" xfId="11484"/>
    <cellStyle name="Comma 9 2 4 7" xfId="5971"/>
    <cellStyle name="Comma 9 2 4 7 2" xfId="12055"/>
    <cellStyle name="Comma 9 2 4 8" xfId="8243"/>
    <cellStyle name="Comma 9 2 4 8 2" xfId="12626"/>
    <cellStyle name="Comma 9 2 4 9" xfId="2956"/>
    <cellStyle name="Comma 9 2 4 9 2" xfId="10913"/>
    <cellStyle name="Comma 9 2 5" xfId="335"/>
    <cellStyle name="Comma 9 2 5 2" xfId="789"/>
    <cellStyle name="Comma 9 2 5 2 2" xfId="1924"/>
    <cellStyle name="Comma 9 2 5 2 2 2" xfId="5344"/>
    <cellStyle name="Comma 9 2 5 2 2 2 2" xfId="11897"/>
    <cellStyle name="Comma 9 2 5 2 2 3" xfId="7616"/>
    <cellStyle name="Comma 9 2 5 2 2 3 2" xfId="12468"/>
    <cellStyle name="Comma 9 2 5 2 2 4" xfId="9888"/>
    <cellStyle name="Comma 9 2 5 2 2 4 2" xfId="13039"/>
    <cellStyle name="Comma 9 2 5 2 2 5" xfId="3369"/>
    <cellStyle name="Comma 9 2 5 2 2 5 2" xfId="11326"/>
    <cellStyle name="Comma 9 2 5 2 2 6" xfId="2793"/>
    <cellStyle name="Comma 9 2 5 2 2 7" xfId="10754"/>
    <cellStyle name="Comma 9 2 5 2 3" xfId="4209"/>
    <cellStyle name="Comma 9 2 5 2 3 2" xfId="11612"/>
    <cellStyle name="Comma 9 2 5 2 4" xfId="6481"/>
    <cellStyle name="Comma 9 2 5 2 4 2" xfId="12183"/>
    <cellStyle name="Comma 9 2 5 2 5" xfId="8753"/>
    <cellStyle name="Comma 9 2 5 2 5 2" xfId="12754"/>
    <cellStyle name="Comma 9 2 5 2 6" xfId="3084"/>
    <cellStyle name="Comma 9 2 5 2 6 2" xfId="11041"/>
    <cellStyle name="Comma 9 2 5 2 7" xfId="2513"/>
    <cellStyle name="Comma 9 2 5 2 8" xfId="10474"/>
    <cellStyle name="Comma 9 2 5 3" xfId="1470"/>
    <cellStyle name="Comma 9 2 5 3 2" xfId="4890"/>
    <cellStyle name="Comma 9 2 5 3 2 2" xfId="11783"/>
    <cellStyle name="Comma 9 2 5 3 3" xfId="7162"/>
    <cellStyle name="Comma 9 2 5 3 3 2" xfId="12354"/>
    <cellStyle name="Comma 9 2 5 3 4" xfId="9434"/>
    <cellStyle name="Comma 9 2 5 3 4 2" xfId="12925"/>
    <cellStyle name="Comma 9 2 5 3 5" xfId="3255"/>
    <cellStyle name="Comma 9 2 5 3 5 2" xfId="11212"/>
    <cellStyle name="Comma 9 2 5 3 6" xfId="2681"/>
    <cellStyle name="Comma 9 2 5 3 7" xfId="10642"/>
    <cellStyle name="Comma 9 2 5 4" xfId="3755"/>
    <cellStyle name="Comma 9 2 5 4 2" xfId="11498"/>
    <cellStyle name="Comma 9 2 5 5" xfId="6027"/>
    <cellStyle name="Comma 9 2 5 5 2" xfId="12069"/>
    <cellStyle name="Comma 9 2 5 6" xfId="8299"/>
    <cellStyle name="Comma 9 2 5 6 2" xfId="12640"/>
    <cellStyle name="Comma 9 2 5 7" xfId="2970"/>
    <cellStyle name="Comma 9 2 5 7 2" xfId="10927"/>
    <cellStyle name="Comma 9 2 5 8" xfId="2401"/>
    <cellStyle name="Comma 9 2 5 9" xfId="10362"/>
    <cellStyle name="Comma 9 2 6" xfId="1016"/>
    <cellStyle name="Comma 9 2 6 2" xfId="2151"/>
    <cellStyle name="Comma 9 2 6 2 2" xfId="5571"/>
    <cellStyle name="Comma 9 2 6 2 2 2" xfId="11954"/>
    <cellStyle name="Comma 9 2 6 2 3" xfId="7843"/>
    <cellStyle name="Comma 9 2 6 2 3 2" xfId="12525"/>
    <cellStyle name="Comma 9 2 6 2 4" xfId="10115"/>
    <cellStyle name="Comma 9 2 6 2 4 2" xfId="13096"/>
    <cellStyle name="Comma 9 2 6 2 5" xfId="3426"/>
    <cellStyle name="Comma 9 2 6 2 5 2" xfId="11383"/>
    <cellStyle name="Comma 9 2 6 2 6" xfId="2849"/>
    <cellStyle name="Comma 9 2 6 2 7" xfId="10810"/>
    <cellStyle name="Comma 9 2 6 3" xfId="4436"/>
    <cellStyle name="Comma 9 2 6 3 2" xfId="11669"/>
    <cellStyle name="Comma 9 2 6 4" xfId="6708"/>
    <cellStyle name="Comma 9 2 6 4 2" xfId="12240"/>
    <cellStyle name="Comma 9 2 6 5" xfId="8980"/>
    <cellStyle name="Comma 9 2 6 5 2" xfId="12811"/>
    <cellStyle name="Comma 9 2 6 6" xfId="3141"/>
    <cellStyle name="Comma 9 2 6 6 2" xfId="11098"/>
    <cellStyle name="Comma 9 2 6 7" xfId="2569"/>
    <cellStyle name="Comma 9 2 6 8" xfId="10530"/>
    <cellStyle name="Comma 9 2 7" xfId="562"/>
    <cellStyle name="Comma 9 2 7 2" xfId="1697"/>
    <cellStyle name="Comma 9 2 7 2 2" xfId="5117"/>
    <cellStyle name="Comma 9 2 7 2 2 2" xfId="11840"/>
    <cellStyle name="Comma 9 2 7 2 3" xfId="7389"/>
    <cellStyle name="Comma 9 2 7 2 3 2" xfId="12411"/>
    <cellStyle name="Comma 9 2 7 2 4" xfId="9661"/>
    <cellStyle name="Comma 9 2 7 2 4 2" xfId="12982"/>
    <cellStyle name="Comma 9 2 7 2 5" xfId="3312"/>
    <cellStyle name="Comma 9 2 7 2 5 2" xfId="11269"/>
    <cellStyle name="Comma 9 2 7 2 6" xfId="2737"/>
    <cellStyle name="Comma 9 2 7 2 7" xfId="10698"/>
    <cellStyle name="Comma 9 2 7 3" xfId="3982"/>
    <cellStyle name="Comma 9 2 7 3 2" xfId="11555"/>
    <cellStyle name="Comma 9 2 7 4" xfId="6254"/>
    <cellStyle name="Comma 9 2 7 4 2" xfId="12126"/>
    <cellStyle name="Comma 9 2 7 5" xfId="8526"/>
    <cellStyle name="Comma 9 2 7 5 2" xfId="12697"/>
    <cellStyle name="Comma 9 2 7 6" xfId="3027"/>
    <cellStyle name="Comma 9 2 7 6 2" xfId="10984"/>
    <cellStyle name="Comma 9 2 7 7" xfId="2457"/>
    <cellStyle name="Comma 9 2 7 8" xfId="10418"/>
    <cellStyle name="Comma 9 2 8" xfId="1243"/>
    <cellStyle name="Comma 9 2 8 2" xfId="4663"/>
    <cellStyle name="Comma 9 2 8 2 2" xfId="11726"/>
    <cellStyle name="Comma 9 2 8 3" xfId="6935"/>
    <cellStyle name="Comma 9 2 8 3 2" xfId="12297"/>
    <cellStyle name="Comma 9 2 8 4" xfId="9207"/>
    <cellStyle name="Comma 9 2 8 4 2" xfId="12868"/>
    <cellStyle name="Comma 9 2 8 5" xfId="3198"/>
    <cellStyle name="Comma 9 2 8 5 2" xfId="11155"/>
    <cellStyle name="Comma 9 2 8 6" xfId="2625"/>
    <cellStyle name="Comma 9 2 8 7" xfId="10586"/>
    <cellStyle name="Comma 9 2 9" xfId="3528"/>
    <cellStyle name="Comma 9 2 9 2" xfId="11441"/>
    <cellStyle name="Comma 9 3" xfId="181"/>
    <cellStyle name="Comma 9 3 10" xfId="2365"/>
    <cellStyle name="Comma 9 3 11" xfId="10326"/>
    <cellStyle name="Comma 9 3 2" xfId="419"/>
    <cellStyle name="Comma 9 3 2 2" xfId="873"/>
    <cellStyle name="Comma 9 3 2 2 2" xfId="2008"/>
    <cellStyle name="Comma 9 3 2 2 2 2" xfId="5428"/>
    <cellStyle name="Comma 9 3 2 2 2 2 2" xfId="11918"/>
    <cellStyle name="Comma 9 3 2 2 2 3" xfId="7700"/>
    <cellStyle name="Comma 9 3 2 2 2 3 2" xfId="12489"/>
    <cellStyle name="Comma 9 3 2 2 2 4" xfId="9972"/>
    <cellStyle name="Comma 9 3 2 2 2 4 2" xfId="13060"/>
    <cellStyle name="Comma 9 3 2 2 2 5" xfId="3390"/>
    <cellStyle name="Comma 9 3 2 2 2 5 2" xfId="11347"/>
    <cellStyle name="Comma 9 3 2 2 2 6" xfId="2814"/>
    <cellStyle name="Comma 9 3 2 2 2 7" xfId="10775"/>
    <cellStyle name="Comma 9 3 2 2 3" xfId="4293"/>
    <cellStyle name="Comma 9 3 2 2 3 2" xfId="11633"/>
    <cellStyle name="Comma 9 3 2 2 4" xfId="6565"/>
    <cellStyle name="Comma 9 3 2 2 4 2" xfId="12204"/>
    <cellStyle name="Comma 9 3 2 2 5" xfId="8837"/>
    <cellStyle name="Comma 9 3 2 2 5 2" xfId="12775"/>
    <cellStyle name="Comma 9 3 2 2 6" xfId="3105"/>
    <cellStyle name="Comma 9 3 2 2 6 2" xfId="11062"/>
    <cellStyle name="Comma 9 3 2 2 7" xfId="2534"/>
    <cellStyle name="Comma 9 3 2 2 8" xfId="10495"/>
    <cellStyle name="Comma 9 3 2 3" xfId="1554"/>
    <cellStyle name="Comma 9 3 2 3 2" xfId="4974"/>
    <cellStyle name="Comma 9 3 2 3 2 2" xfId="11804"/>
    <cellStyle name="Comma 9 3 2 3 3" xfId="7246"/>
    <cellStyle name="Comma 9 3 2 3 3 2" xfId="12375"/>
    <cellStyle name="Comma 9 3 2 3 4" xfId="9518"/>
    <cellStyle name="Comma 9 3 2 3 4 2" xfId="12946"/>
    <cellStyle name="Comma 9 3 2 3 5" xfId="3276"/>
    <cellStyle name="Comma 9 3 2 3 5 2" xfId="11233"/>
    <cellStyle name="Comma 9 3 2 3 6" xfId="2702"/>
    <cellStyle name="Comma 9 3 2 3 7" xfId="10663"/>
    <cellStyle name="Comma 9 3 2 4" xfId="3839"/>
    <cellStyle name="Comma 9 3 2 4 2" xfId="11519"/>
    <cellStyle name="Comma 9 3 2 5" xfId="6111"/>
    <cellStyle name="Comma 9 3 2 5 2" xfId="12090"/>
    <cellStyle name="Comma 9 3 2 6" xfId="8383"/>
    <cellStyle name="Comma 9 3 2 6 2" xfId="12661"/>
    <cellStyle name="Comma 9 3 2 7" xfId="2991"/>
    <cellStyle name="Comma 9 3 2 7 2" xfId="10948"/>
    <cellStyle name="Comma 9 3 2 8" xfId="2422"/>
    <cellStyle name="Comma 9 3 2 9" xfId="10383"/>
    <cellStyle name="Comma 9 3 3" xfId="1100"/>
    <cellStyle name="Comma 9 3 3 2" xfId="2235"/>
    <cellStyle name="Comma 9 3 3 2 2" xfId="5655"/>
    <cellStyle name="Comma 9 3 3 2 2 2" xfId="11975"/>
    <cellStyle name="Comma 9 3 3 2 3" xfId="7927"/>
    <cellStyle name="Comma 9 3 3 2 3 2" xfId="12546"/>
    <cellStyle name="Comma 9 3 3 2 4" xfId="10199"/>
    <cellStyle name="Comma 9 3 3 2 4 2" xfId="13117"/>
    <cellStyle name="Comma 9 3 3 2 5" xfId="3447"/>
    <cellStyle name="Comma 9 3 3 2 5 2" xfId="11404"/>
    <cellStyle name="Comma 9 3 3 2 6" xfId="2870"/>
    <cellStyle name="Comma 9 3 3 2 7" xfId="10831"/>
    <cellStyle name="Comma 9 3 3 3" xfId="4520"/>
    <cellStyle name="Comma 9 3 3 3 2" xfId="11690"/>
    <cellStyle name="Comma 9 3 3 4" xfId="6792"/>
    <cellStyle name="Comma 9 3 3 4 2" xfId="12261"/>
    <cellStyle name="Comma 9 3 3 5" xfId="9064"/>
    <cellStyle name="Comma 9 3 3 5 2" xfId="12832"/>
    <cellStyle name="Comma 9 3 3 6" xfId="3162"/>
    <cellStyle name="Comma 9 3 3 6 2" xfId="11119"/>
    <cellStyle name="Comma 9 3 3 7" xfId="2590"/>
    <cellStyle name="Comma 9 3 3 8" xfId="10551"/>
    <cellStyle name="Comma 9 3 4" xfId="646"/>
    <cellStyle name="Comma 9 3 4 2" xfId="1781"/>
    <cellStyle name="Comma 9 3 4 2 2" xfId="5201"/>
    <cellStyle name="Comma 9 3 4 2 2 2" xfId="11861"/>
    <cellStyle name="Comma 9 3 4 2 3" xfId="7473"/>
    <cellStyle name="Comma 9 3 4 2 3 2" xfId="12432"/>
    <cellStyle name="Comma 9 3 4 2 4" xfId="9745"/>
    <cellStyle name="Comma 9 3 4 2 4 2" xfId="13003"/>
    <cellStyle name="Comma 9 3 4 2 5" xfId="3333"/>
    <cellStyle name="Comma 9 3 4 2 5 2" xfId="11290"/>
    <cellStyle name="Comma 9 3 4 2 6" xfId="2758"/>
    <cellStyle name="Comma 9 3 4 2 7" xfId="10719"/>
    <cellStyle name="Comma 9 3 4 3" xfId="4066"/>
    <cellStyle name="Comma 9 3 4 3 2" xfId="11576"/>
    <cellStyle name="Comma 9 3 4 4" xfId="6338"/>
    <cellStyle name="Comma 9 3 4 4 2" xfId="12147"/>
    <cellStyle name="Comma 9 3 4 5" xfId="8610"/>
    <cellStyle name="Comma 9 3 4 5 2" xfId="12718"/>
    <cellStyle name="Comma 9 3 4 6" xfId="3048"/>
    <cellStyle name="Comma 9 3 4 6 2" xfId="11005"/>
    <cellStyle name="Comma 9 3 4 7" xfId="2478"/>
    <cellStyle name="Comma 9 3 4 8" xfId="10439"/>
    <cellStyle name="Comma 9 3 5" xfId="1327"/>
    <cellStyle name="Comma 9 3 5 2" xfId="4747"/>
    <cellStyle name="Comma 9 3 5 2 2" xfId="11747"/>
    <cellStyle name="Comma 9 3 5 3" xfId="7019"/>
    <cellStyle name="Comma 9 3 5 3 2" xfId="12318"/>
    <cellStyle name="Comma 9 3 5 4" xfId="9291"/>
    <cellStyle name="Comma 9 3 5 4 2" xfId="12889"/>
    <cellStyle name="Comma 9 3 5 5" xfId="3219"/>
    <cellStyle name="Comma 9 3 5 5 2" xfId="11176"/>
    <cellStyle name="Comma 9 3 5 6" xfId="2646"/>
    <cellStyle name="Comma 9 3 5 7" xfId="10607"/>
    <cellStyle name="Comma 9 3 6" xfId="3612"/>
    <cellStyle name="Comma 9 3 6 2" xfId="11462"/>
    <cellStyle name="Comma 9 3 7" xfId="5884"/>
    <cellStyle name="Comma 9 3 7 2" xfId="12033"/>
    <cellStyle name="Comma 9 3 8" xfId="8156"/>
    <cellStyle name="Comma 9 3 8 2" xfId="12604"/>
    <cellStyle name="Comma 9 3 9" xfId="2931"/>
    <cellStyle name="Comma 9 3 9 2" xfId="10890"/>
    <cellStyle name="Comma 9 4" xfId="125"/>
    <cellStyle name="Comma 9 4 10" xfId="2351"/>
    <cellStyle name="Comma 9 4 11" xfId="10312"/>
    <cellStyle name="Comma 9 4 2" xfId="363"/>
    <cellStyle name="Comma 9 4 2 2" xfId="817"/>
    <cellStyle name="Comma 9 4 2 2 2" xfId="1952"/>
    <cellStyle name="Comma 9 4 2 2 2 2" xfId="5372"/>
    <cellStyle name="Comma 9 4 2 2 2 2 2" xfId="11904"/>
    <cellStyle name="Comma 9 4 2 2 2 3" xfId="7644"/>
    <cellStyle name="Comma 9 4 2 2 2 3 2" xfId="12475"/>
    <cellStyle name="Comma 9 4 2 2 2 4" xfId="9916"/>
    <cellStyle name="Comma 9 4 2 2 2 4 2" xfId="13046"/>
    <cellStyle name="Comma 9 4 2 2 2 5" xfId="3376"/>
    <cellStyle name="Comma 9 4 2 2 2 5 2" xfId="11333"/>
    <cellStyle name="Comma 9 4 2 2 2 6" xfId="2800"/>
    <cellStyle name="Comma 9 4 2 2 2 7" xfId="10761"/>
    <cellStyle name="Comma 9 4 2 2 3" xfId="4237"/>
    <cellStyle name="Comma 9 4 2 2 3 2" xfId="11619"/>
    <cellStyle name="Comma 9 4 2 2 4" xfId="6509"/>
    <cellStyle name="Comma 9 4 2 2 4 2" xfId="12190"/>
    <cellStyle name="Comma 9 4 2 2 5" xfId="8781"/>
    <cellStyle name="Comma 9 4 2 2 5 2" xfId="12761"/>
    <cellStyle name="Comma 9 4 2 2 6" xfId="3091"/>
    <cellStyle name="Comma 9 4 2 2 6 2" xfId="11048"/>
    <cellStyle name="Comma 9 4 2 2 7" xfId="2520"/>
    <cellStyle name="Comma 9 4 2 2 8" xfId="10481"/>
    <cellStyle name="Comma 9 4 2 3" xfId="1498"/>
    <cellStyle name="Comma 9 4 2 3 2" xfId="4918"/>
    <cellStyle name="Comma 9 4 2 3 2 2" xfId="11790"/>
    <cellStyle name="Comma 9 4 2 3 3" xfId="7190"/>
    <cellStyle name="Comma 9 4 2 3 3 2" xfId="12361"/>
    <cellStyle name="Comma 9 4 2 3 4" xfId="9462"/>
    <cellStyle name="Comma 9 4 2 3 4 2" xfId="12932"/>
    <cellStyle name="Comma 9 4 2 3 5" xfId="3262"/>
    <cellStyle name="Comma 9 4 2 3 5 2" xfId="11219"/>
    <cellStyle name="Comma 9 4 2 3 6" xfId="2688"/>
    <cellStyle name="Comma 9 4 2 3 7" xfId="10649"/>
    <cellStyle name="Comma 9 4 2 4" xfId="3783"/>
    <cellStyle name="Comma 9 4 2 4 2" xfId="11505"/>
    <cellStyle name="Comma 9 4 2 5" xfId="6055"/>
    <cellStyle name="Comma 9 4 2 5 2" xfId="12076"/>
    <cellStyle name="Comma 9 4 2 6" xfId="8327"/>
    <cellStyle name="Comma 9 4 2 6 2" xfId="12647"/>
    <cellStyle name="Comma 9 4 2 7" xfId="2977"/>
    <cellStyle name="Comma 9 4 2 7 2" xfId="10934"/>
    <cellStyle name="Comma 9 4 2 8" xfId="2408"/>
    <cellStyle name="Comma 9 4 2 9" xfId="10369"/>
    <cellStyle name="Comma 9 4 3" xfId="1044"/>
    <cellStyle name="Comma 9 4 3 2" xfId="2179"/>
    <cellStyle name="Comma 9 4 3 2 2" xfId="5599"/>
    <cellStyle name="Comma 9 4 3 2 2 2" xfId="11961"/>
    <cellStyle name="Comma 9 4 3 2 3" xfId="7871"/>
    <cellStyle name="Comma 9 4 3 2 3 2" xfId="12532"/>
    <cellStyle name="Comma 9 4 3 2 4" xfId="10143"/>
    <cellStyle name="Comma 9 4 3 2 4 2" xfId="13103"/>
    <cellStyle name="Comma 9 4 3 2 5" xfId="3433"/>
    <cellStyle name="Comma 9 4 3 2 5 2" xfId="11390"/>
    <cellStyle name="Comma 9 4 3 2 6" xfId="2856"/>
    <cellStyle name="Comma 9 4 3 2 7" xfId="10817"/>
    <cellStyle name="Comma 9 4 3 3" xfId="4464"/>
    <cellStyle name="Comma 9 4 3 3 2" xfId="11676"/>
    <cellStyle name="Comma 9 4 3 4" xfId="6736"/>
    <cellStyle name="Comma 9 4 3 4 2" xfId="12247"/>
    <cellStyle name="Comma 9 4 3 5" xfId="9008"/>
    <cellStyle name="Comma 9 4 3 5 2" xfId="12818"/>
    <cellStyle name="Comma 9 4 3 6" xfId="3148"/>
    <cellStyle name="Comma 9 4 3 6 2" xfId="11105"/>
    <cellStyle name="Comma 9 4 3 7" xfId="2576"/>
    <cellStyle name="Comma 9 4 3 8" xfId="10537"/>
    <cellStyle name="Comma 9 4 4" xfId="590"/>
    <cellStyle name="Comma 9 4 4 2" xfId="1725"/>
    <cellStyle name="Comma 9 4 4 2 2" xfId="5145"/>
    <cellStyle name="Comma 9 4 4 2 2 2" xfId="11847"/>
    <cellStyle name="Comma 9 4 4 2 3" xfId="7417"/>
    <cellStyle name="Comma 9 4 4 2 3 2" xfId="12418"/>
    <cellStyle name="Comma 9 4 4 2 4" xfId="9689"/>
    <cellStyle name="Comma 9 4 4 2 4 2" xfId="12989"/>
    <cellStyle name="Comma 9 4 4 2 5" xfId="3319"/>
    <cellStyle name="Comma 9 4 4 2 5 2" xfId="11276"/>
    <cellStyle name="Comma 9 4 4 2 6" xfId="2744"/>
    <cellStyle name="Comma 9 4 4 2 7" xfId="10705"/>
    <cellStyle name="Comma 9 4 4 3" xfId="4010"/>
    <cellStyle name="Comma 9 4 4 3 2" xfId="11562"/>
    <cellStyle name="Comma 9 4 4 4" xfId="6282"/>
    <cellStyle name="Comma 9 4 4 4 2" xfId="12133"/>
    <cellStyle name="Comma 9 4 4 5" xfId="8554"/>
    <cellStyle name="Comma 9 4 4 5 2" xfId="12704"/>
    <cellStyle name="Comma 9 4 4 6" xfId="3034"/>
    <cellStyle name="Comma 9 4 4 6 2" xfId="10991"/>
    <cellStyle name="Comma 9 4 4 7" xfId="2464"/>
    <cellStyle name="Comma 9 4 4 8" xfId="10425"/>
    <cellStyle name="Comma 9 4 5" xfId="1271"/>
    <cellStyle name="Comma 9 4 5 2" xfId="4691"/>
    <cellStyle name="Comma 9 4 5 2 2" xfId="11733"/>
    <cellStyle name="Comma 9 4 5 3" xfId="6963"/>
    <cellStyle name="Comma 9 4 5 3 2" xfId="12304"/>
    <cellStyle name="Comma 9 4 5 4" xfId="9235"/>
    <cellStyle name="Comma 9 4 5 4 2" xfId="12875"/>
    <cellStyle name="Comma 9 4 5 5" xfId="3205"/>
    <cellStyle name="Comma 9 4 5 5 2" xfId="11162"/>
    <cellStyle name="Comma 9 4 5 6" xfId="2632"/>
    <cellStyle name="Comma 9 4 5 7" xfId="10593"/>
    <cellStyle name="Comma 9 4 6" xfId="3556"/>
    <cellStyle name="Comma 9 4 6 2" xfId="11448"/>
    <cellStyle name="Comma 9 4 7" xfId="5828"/>
    <cellStyle name="Comma 9 4 7 2" xfId="12019"/>
    <cellStyle name="Comma 9 4 8" xfId="8100"/>
    <cellStyle name="Comma 9 4 8 2" xfId="12590"/>
    <cellStyle name="Comma 9 4 9" xfId="2917"/>
    <cellStyle name="Comma 9 4 9 2" xfId="10876"/>
    <cellStyle name="Comma 9 5" xfId="251"/>
    <cellStyle name="Comma 9 5 10" xfId="2380"/>
    <cellStyle name="Comma 9 5 11" xfId="10341"/>
    <cellStyle name="Comma 9 5 2" xfId="478"/>
    <cellStyle name="Comma 9 5 2 2" xfId="932"/>
    <cellStyle name="Comma 9 5 2 2 2" xfId="2067"/>
    <cellStyle name="Comma 9 5 2 2 2 2" xfId="5487"/>
    <cellStyle name="Comma 9 5 2 2 2 2 2" xfId="11933"/>
    <cellStyle name="Comma 9 5 2 2 2 3" xfId="7759"/>
    <cellStyle name="Comma 9 5 2 2 2 3 2" xfId="12504"/>
    <cellStyle name="Comma 9 5 2 2 2 4" xfId="10031"/>
    <cellStyle name="Comma 9 5 2 2 2 4 2" xfId="13075"/>
    <cellStyle name="Comma 9 5 2 2 2 5" xfId="3405"/>
    <cellStyle name="Comma 9 5 2 2 2 5 2" xfId="11362"/>
    <cellStyle name="Comma 9 5 2 2 2 6" xfId="2828"/>
    <cellStyle name="Comma 9 5 2 2 2 7" xfId="10789"/>
    <cellStyle name="Comma 9 5 2 2 3" xfId="4352"/>
    <cellStyle name="Comma 9 5 2 2 3 2" xfId="11648"/>
    <cellStyle name="Comma 9 5 2 2 4" xfId="6624"/>
    <cellStyle name="Comma 9 5 2 2 4 2" xfId="12219"/>
    <cellStyle name="Comma 9 5 2 2 5" xfId="8896"/>
    <cellStyle name="Comma 9 5 2 2 5 2" xfId="12790"/>
    <cellStyle name="Comma 9 5 2 2 6" xfId="3120"/>
    <cellStyle name="Comma 9 5 2 2 6 2" xfId="11077"/>
    <cellStyle name="Comma 9 5 2 2 7" xfId="2548"/>
    <cellStyle name="Comma 9 5 2 2 8" xfId="10509"/>
    <cellStyle name="Comma 9 5 2 3" xfId="1613"/>
    <cellStyle name="Comma 9 5 2 3 2" xfId="5033"/>
    <cellStyle name="Comma 9 5 2 3 2 2" xfId="11819"/>
    <cellStyle name="Comma 9 5 2 3 3" xfId="7305"/>
    <cellStyle name="Comma 9 5 2 3 3 2" xfId="12390"/>
    <cellStyle name="Comma 9 5 2 3 4" xfId="9577"/>
    <cellStyle name="Comma 9 5 2 3 4 2" xfId="12961"/>
    <cellStyle name="Comma 9 5 2 3 5" xfId="3291"/>
    <cellStyle name="Comma 9 5 2 3 5 2" xfId="11248"/>
    <cellStyle name="Comma 9 5 2 3 6" xfId="2716"/>
    <cellStyle name="Comma 9 5 2 3 7" xfId="10677"/>
    <cellStyle name="Comma 9 5 2 4" xfId="3898"/>
    <cellStyle name="Comma 9 5 2 4 2" xfId="11534"/>
    <cellStyle name="Comma 9 5 2 5" xfId="6170"/>
    <cellStyle name="Comma 9 5 2 5 2" xfId="12105"/>
    <cellStyle name="Comma 9 5 2 6" xfId="8442"/>
    <cellStyle name="Comma 9 5 2 6 2" xfId="12676"/>
    <cellStyle name="Comma 9 5 2 7" xfId="3006"/>
    <cellStyle name="Comma 9 5 2 7 2" xfId="10963"/>
    <cellStyle name="Comma 9 5 2 8" xfId="2436"/>
    <cellStyle name="Comma 9 5 2 9" xfId="10397"/>
    <cellStyle name="Comma 9 5 3" xfId="1159"/>
    <cellStyle name="Comma 9 5 3 2" xfId="2294"/>
    <cellStyle name="Comma 9 5 3 2 2" xfId="5714"/>
    <cellStyle name="Comma 9 5 3 2 2 2" xfId="11990"/>
    <cellStyle name="Comma 9 5 3 2 3" xfId="7986"/>
    <cellStyle name="Comma 9 5 3 2 3 2" xfId="12561"/>
    <cellStyle name="Comma 9 5 3 2 4" xfId="10258"/>
    <cellStyle name="Comma 9 5 3 2 4 2" xfId="13132"/>
    <cellStyle name="Comma 9 5 3 2 5" xfId="3462"/>
    <cellStyle name="Comma 9 5 3 2 5 2" xfId="11419"/>
    <cellStyle name="Comma 9 5 3 2 6" xfId="2884"/>
    <cellStyle name="Comma 9 5 3 2 7" xfId="10845"/>
    <cellStyle name="Comma 9 5 3 3" xfId="4579"/>
    <cellStyle name="Comma 9 5 3 3 2" xfId="11705"/>
    <cellStyle name="Comma 9 5 3 4" xfId="6851"/>
    <cellStyle name="Comma 9 5 3 4 2" xfId="12276"/>
    <cellStyle name="Comma 9 5 3 5" xfId="9123"/>
    <cellStyle name="Comma 9 5 3 5 2" xfId="12847"/>
    <cellStyle name="Comma 9 5 3 6" xfId="3177"/>
    <cellStyle name="Comma 9 5 3 6 2" xfId="11134"/>
    <cellStyle name="Comma 9 5 3 7" xfId="2604"/>
    <cellStyle name="Comma 9 5 3 8" xfId="10565"/>
    <cellStyle name="Comma 9 5 4" xfId="705"/>
    <cellStyle name="Comma 9 5 4 2" xfId="1840"/>
    <cellStyle name="Comma 9 5 4 2 2" xfId="5260"/>
    <cellStyle name="Comma 9 5 4 2 2 2" xfId="11876"/>
    <cellStyle name="Comma 9 5 4 2 3" xfId="7532"/>
    <cellStyle name="Comma 9 5 4 2 3 2" xfId="12447"/>
    <cellStyle name="Comma 9 5 4 2 4" xfId="9804"/>
    <cellStyle name="Comma 9 5 4 2 4 2" xfId="13018"/>
    <cellStyle name="Comma 9 5 4 2 5" xfId="3348"/>
    <cellStyle name="Comma 9 5 4 2 5 2" xfId="11305"/>
    <cellStyle name="Comma 9 5 4 2 6" xfId="2772"/>
    <cellStyle name="Comma 9 5 4 2 7" xfId="10733"/>
    <cellStyle name="Comma 9 5 4 3" xfId="4125"/>
    <cellStyle name="Comma 9 5 4 3 2" xfId="11591"/>
    <cellStyle name="Comma 9 5 4 4" xfId="6397"/>
    <cellStyle name="Comma 9 5 4 4 2" xfId="12162"/>
    <cellStyle name="Comma 9 5 4 5" xfId="8669"/>
    <cellStyle name="Comma 9 5 4 5 2" xfId="12733"/>
    <cellStyle name="Comma 9 5 4 6" xfId="3063"/>
    <cellStyle name="Comma 9 5 4 6 2" xfId="11020"/>
    <cellStyle name="Comma 9 5 4 7" xfId="2492"/>
    <cellStyle name="Comma 9 5 4 8" xfId="10453"/>
    <cellStyle name="Comma 9 5 5" xfId="1386"/>
    <cellStyle name="Comma 9 5 5 2" xfId="4806"/>
    <cellStyle name="Comma 9 5 5 2 2" xfId="11762"/>
    <cellStyle name="Comma 9 5 5 3" xfId="7078"/>
    <cellStyle name="Comma 9 5 5 3 2" xfId="12333"/>
    <cellStyle name="Comma 9 5 5 4" xfId="9350"/>
    <cellStyle name="Comma 9 5 5 4 2" xfId="12904"/>
    <cellStyle name="Comma 9 5 5 5" xfId="3234"/>
    <cellStyle name="Comma 9 5 5 5 2" xfId="11191"/>
    <cellStyle name="Comma 9 5 5 6" xfId="2660"/>
    <cellStyle name="Comma 9 5 5 7" xfId="10621"/>
    <cellStyle name="Comma 9 5 6" xfId="3671"/>
    <cellStyle name="Comma 9 5 6 2" xfId="11477"/>
    <cellStyle name="Comma 9 5 7" xfId="5943"/>
    <cellStyle name="Comma 9 5 7 2" xfId="12048"/>
    <cellStyle name="Comma 9 5 8" xfId="8215"/>
    <cellStyle name="Comma 9 5 8 2" xfId="12619"/>
    <cellStyle name="Comma 9 5 9" xfId="2949"/>
    <cellStyle name="Comma 9 5 9 2" xfId="10906"/>
    <cellStyle name="Comma 9 6" xfId="307"/>
    <cellStyle name="Comma 9 6 2" xfId="761"/>
    <cellStyle name="Comma 9 6 2 2" xfId="1896"/>
    <cellStyle name="Comma 9 6 2 2 2" xfId="5316"/>
    <cellStyle name="Comma 9 6 2 2 2 2" xfId="11890"/>
    <cellStyle name="Comma 9 6 2 2 3" xfId="7588"/>
    <cellStyle name="Comma 9 6 2 2 3 2" xfId="12461"/>
    <cellStyle name="Comma 9 6 2 2 4" xfId="9860"/>
    <cellStyle name="Comma 9 6 2 2 4 2" xfId="13032"/>
    <cellStyle name="Comma 9 6 2 2 5" xfId="3362"/>
    <cellStyle name="Comma 9 6 2 2 5 2" xfId="11319"/>
    <cellStyle name="Comma 9 6 2 2 6" xfId="2786"/>
    <cellStyle name="Comma 9 6 2 2 7" xfId="10747"/>
    <cellStyle name="Comma 9 6 2 3" xfId="4181"/>
    <cellStyle name="Comma 9 6 2 3 2" xfId="11605"/>
    <cellStyle name="Comma 9 6 2 4" xfId="6453"/>
    <cellStyle name="Comma 9 6 2 4 2" xfId="12176"/>
    <cellStyle name="Comma 9 6 2 5" xfId="8725"/>
    <cellStyle name="Comma 9 6 2 5 2" xfId="12747"/>
    <cellStyle name="Comma 9 6 2 6" xfId="3077"/>
    <cellStyle name="Comma 9 6 2 6 2" xfId="11034"/>
    <cellStyle name="Comma 9 6 2 7" xfId="2506"/>
    <cellStyle name="Comma 9 6 2 8" xfId="10467"/>
    <cellStyle name="Comma 9 6 3" xfId="1442"/>
    <cellStyle name="Comma 9 6 3 2" xfId="4862"/>
    <cellStyle name="Comma 9 6 3 2 2" xfId="11776"/>
    <cellStyle name="Comma 9 6 3 3" xfId="7134"/>
    <cellStyle name="Comma 9 6 3 3 2" xfId="12347"/>
    <cellStyle name="Comma 9 6 3 4" xfId="9406"/>
    <cellStyle name="Comma 9 6 3 4 2" xfId="12918"/>
    <cellStyle name="Comma 9 6 3 5" xfId="3248"/>
    <cellStyle name="Comma 9 6 3 5 2" xfId="11205"/>
    <cellStyle name="Comma 9 6 3 6" xfId="2674"/>
    <cellStyle name="Comma 9 6 3 7" xfId="10635"/>
    <cellStyle name="Comma 9 6 4" xfId="3727"/>
    <cellStyle name="Comma 9 6 4 2" xfId="11491"/>
    <cellStyle name="Comma 9 6 5" xfId="5999"/>
    <cellStyle name="Comma 9 6 5 2" xfId="12062"/>
    <cellStyle name="Comma 9 6 6" xfId="8271"/>
    <cellStyle name="Comma 9 6 6 2" xfId="12633"/>
    <cellStyle name="Comma 9 6 7" xfId="2963"/>
    <cellStyle name="Comma 9 6 7 2" xfId="10920"/>
    <cellStyle name="Comma 9 6 8" xfId="2394"/>
    <cellStyle name="Comma 9 6 9" xfId="10355"/>
    <cellStyle name="Comma 9 7" xfId="988"/>
    <cellStyle name="Comma 9 7 2" xfId="2123"/>
    <cellStyle name="Comma 9 7 2 2" xfId="5543"/>
    <cellStyle name="Comma 9 7 2 2 2" xfId="11947"/>
    <cellStyle name="Comma 9 7 2 3" xfId="7815"/>
    <cellStyle name="Comma 9 7 2 3 2" xfId="12518"/>
    <cellStyle name="Comma 9 7 2 4" xfId="10087"/>
    <cellStyle name="Comma 9 7 2 4 2" xfId="13089"/>
    <cellStyle name="Comma 9 7 2 5" xfId="3419"/>
    <cellStyle name="Comma 9 7 2 5 2" xfId="11376"/>
    <cellStyle name="Comma 9 7 2 6" xfId="2842"/>
    <cellStyle name="Comma 9 7 2 7" xfId="10803"/>
    <cellStyle name="Comma 9 7 3" xfId="4408"/>
    <cellStyle name="Comma 9 7 3 2" xfId="11662"/>
    <cellStyle name="Comma 9 7 4" xfId="6680"/>
    <cellStyle name="Comma 9 7 4 2" xfId="12233"/>
    <cellStyle name="Comma 9 7 5" xfId="8952"/>
    <cellStyle name="Comma 9 7 5 2" xfId="12804"/>
    <cellStyle name="Comma 9 7 6" xfId="3134"/>
    <cellStyle name="Comma 9 7 6 2" xfId="11091"/>
    <cellStyle name="Comma 9 7 7" xfId="2562"/>
    <cellStyle name="Comma 9 7 8" xfId="10523"/>
    <cellStyle name="Comma 9 8" xfId="534"/>
    <cellStyle name="Comma 9 8 2" xfId="1669"/>
    <cellStyle name="Comma 9 8 2 2" xfId="5089"/>
    <cellStyle name="Comma 9 8 2 2 2" xfId="11833"/>
    <cellStyle name="Comma 9 8 2 3" xfId="7361"/>
    <cellStyle name="Comma 9 8 2 3 2" xfId="12404"/>
    <cellStyle name="Comma 9 8 2 4" xfId="9633"/>
    <cellStyle name="Comma 9 8 2 4 2" xfId="12975"/>
    <cellStyle name="Comma 9 8 2 5" xfId="3305"/>
    <cellStyle name="Comma 9 8 2 5 2" xfId="11262"/>
    <cellStyle name="Comma 9 8 2 6" xfId="2730"/>
    <cellStyle name="Comma 9 8 2 7" xfId="10691"/>
    <cellStyle name="Comma 9 8 3" xfId="3954"/>
    <cellStyle name="Comma 9 8 3 2" xfId="11548"/>
    <cellStyle name="Comma 9 8 4" xfId="6226"/>
    <cellStyle name="Comma 9 8 4 2" xfId="12119"/>
    <cellStyle name="Comma 9 8 5" xfId="8498"/>
    <cellStyle name="Comma 9 8 5 2" xfId="12690"/>
    <cellStyle name="Comma 9 8 6" xfId="3020"/>
    <cellStyle name="Comma 9 8 6 2" xfId="10977"/>
    <cellStyle name="Comma 9 8 7" xfId="2450"/>
    <cellStyle name="Comma 9 8 8" xfId="10411"/>
    <cellStyle name="Comma 9 9" xfId="1215"/>
    <cellStyle name="Comma 9 9 2" xfId="4635"/>
    <cellStyle name="Comma 9 9 2 2" xfId="11719"/>
    <cellStyle name="Comma 9 9 3" xfId="6907"/>
    <cellStyle name="Comma 9 9 3 2" xfId="12290"/>
    <cellStyle name="Comma 9 9 4" xfId="9179"/>
    <cellStyle name="Comma 9 9 4 2" xfId="12861"/>
    <cellStyle name="Comma 9 9 5" xfId="3191"/>
    <cellStyle name="Comma 9 9 5 2" xfId="11148"/>
    <cellStyle name="Comma 9 9 6" xfId="2618"/>
    <cellStyle name="Comma 9 9 7" xfId="10579"/>
    <cellStyle name="Currency 2" xfId="13172"/>
    <cellStyle name="Euro" xfId="13156"/>
    <cellStyle name="Euro 2" xfId="13157"/>
    <cellStyle name="Explanatory Text" xfId="18" builtinId="53" customBuiltin="1"/>
    <cellStyle name="Good" xfId="11" builtinId="26" customBuiltin="1"/>
    <cellStyle name="Heading 1" xfId="7" builtinId="16" customBuiltin="1"/>
    <cellStyle name="Heading 2" xfId="8" builtinId="17" customBuiltin="1"/>
    <cellStyle name="Heading 3" xfId="9" builtinId="18" customBuiltin="1"/>
    <cellStyle name="Heading 4" xfId="10" builtinId="19" customBuiltin="1"/>
    <cellStyle name="Hyperlink 2" xfId="5"/>
    <cellStyle name="Input" xfId="12" builtinId="20" customBuiltin="1"/>
    <cellStyle name="Input 2" xfId="13174"/>
    <cellStyle name="Linked Cell" xfId="15" builtinId="24" customBuiltin="1"/>
    <cellStyle name="Neutral" xfId="13145" builtinId="28" customBuiltin="1"/>
    <cellStyle name="Neutral 2" xfId="229"/>
    <cellStyle name="Neutral 3" xfId="44"/>
    <cellStyle name="Normal" xfId="0" builtinId="0"/>
    <cellStyle name="Normal 10" xfId="66"/>
    <cellStyle name="Normal 10 10" xfId="3499"/>
    <cellStyle name="Normal 10 11" xfId="5771"/>
    <cellStyle name="Normal 10 12" xfId="8043"/>
    <cellStyle name="Normal 10 13" xfId="13158"/>
    <cellStyle name="Normal 10 2" xfId="96"/>
    <cellStyle name="Normal 10 2 10" xfId="5799"/>
    <cellStyle name="Normal 10 2 11" xfId="8071"/>
    <cellStyle name="Normal 10 2 2" xfId="208"/>
    <cellStyle name="Normal 10 2 2 2" xfId="446"/>
    <cellStyle name="Normal 10 2 2 2 2" xfId="900"/>
    <cellStyle name="Normal 10 2 2 2 2 2" xfId="2035"/>
    <cellStyle name="Normal 10 2 2 2 2 2 2" xfId="5455"/>
    <cellStyle name="Normal 10 2 2 2 2 2 3" xfId="7727"/>
    <cellStyle name="Normal 10 2 2 2 2 2 4" xfId="9999"/>
    <cellStyle name="Normal 10 2 2 2 2 3" xfId="4320"/>
    <cellStyle name="Normal 10 2 2 2 2 4" xfId="6592"/>
    <cellStyle name="Normal 10 2 2 2 2 5" xfId="8864"/>
    <cellStyle name="Normal 10 2 2 2 3" xfId="1581"/>
    <cellStyle name="Normal 10 2 2 2 3 2" xfId="5001"/>
    <cellStyle name="Normal 10 2 2 2 3 3" xfId="7273"/>
    <cellStyle name="Normal 10 2 2 2 3 4" xfId="9545"/>
    <cellStyle name="Normal 10 2 2 2 4" xfId="3866"/>
    <cellStyle name="Normal 10 2 2 2 5" xfId="6138"/>
    <cellStyle name="Normal 10 2 2 2 6" xfId="8410"/>
    <cellStyle name="Normal 10 2 2 3" xfId="1127"/>
    <cellStyle name="Normal 10 2 2 3 2" xfId="2262"/>
    <cellStyle name="Normal 10 2 2 3 2 2" xfId="5682"/>
    <cellStyle name="Normal 10 2 2 3 2 3" xfId="7954"/>
    <cellStyle name="Normal 10 2 2 3 2 4" xfId="10226"/>
    <cellStyle name="Normal 10 2 2 3 3" xfId="4547"/>
    <cellStyle name="Normal 10 2 2 3 4" xfId="6819"/>
    <cellStyle name="Normal 10 2 2 3 5" xfId="9091"/>
    <cellStyle name="Normal 10 2 2 4" xfId="673"/>
    <cellStyle name="Normal 10 2 2 4 2" xfId="1808"/>
    <cellStyle name="Normal 10 2 2 4 2 2" xfId="5228"/>
    <cellStyle name="Normal 10 2 2 4 2 3" xfId="7500"/>
    <cellStyle name="Normal 10 2 2 4 2 4" xfId="9772"/>
    <cellStyle name="Normal 10 2 2 4 3" xfId="4093"/>
    <cellStyle name="Normal 10 2 2 4 4" xfId="6365"/>
    <cellStyle name="Normal 10 2 2 4 5" xfId="8637"/>
    <cellStyle name="Normal 10 2 2 5" xfId="1354"/>
    <cellStyle name="Normal 10 2 2 5 2" xfId="4774"/>
    <cellStyle name="Normal 10 2 2 5 3" xfId="7046"/>
    <cellStyle name="Normal 10 2 2 5 4" xfId="9318"/>
    <cellStyle name="Normal 10 2 2 6" xfId="3639"/>
    <cellStyle name="Normal 10 2 2 7" xfId="5911"/>
    <cellStyle name="Normal 10 2 2 8" xfId="8183"/>
    <cellStyle name="Normal 10 2 3" xfId="152"/>
    <cellStyle name="Normal 10 2 3 2" xfId="390"/>
    <cellStyle name="Normal 10 2 3 2 2" xfId="844"/>
    <cellStyle name="Normal 10 2 3 2 2 2" xfId="1979"/>
    <cellStyle name="Normal 10 2 3 2 2 2 2" xfId="5399"/>
    <cellStyle name="Normal 10 2 3 2 2 2 3" xfId="7671"/>
    <cellStyle name="Normal 10 2 3 2 2 2 4" xfId="9943"/>
    <cellStyle name="Normal 10 2 3 2 2 3" xfId="4264"/>
    <cellStyle name="Normal 10 2 3 2 2 4" xfId="6536"/>
    <cellStyle name="Normal 10 2 3 2 2 5" xfId="8808"/>
    <cellStyle name="Normal 10 2 3 2 3" xfId="1525"/>
    <cellStyle name="Normal 10 2 3 2 3 2" xfId="4945"/>
    <cellStyle name="Normal 10 2 3 2 3 3" xfId="7217"/>
    <cellStyle name="Normal 10 2 3 2 3 4" xfId="9489"/>
    <cellStyle name="Normal 10 2 3 2 4" xfId="3810"/>
    <cellStyle name="Normal 10 2 3 2 5" xfId="6082"/>
    <cellStyle name="Normal 10 2 3 2 6" xfId="8354"/>
    <cellStyle name="Normal 10 2 3 3" xfId="1071"/>
    <cellStyle name="Normal 10 2 3 3 2" xfId="2206"/>
    <cellStyle name="Normal 10 2 3 3 2 2" xfId="5626"/>
    <cellStyle name="Normal 10 2 3 3 2 3" xfId="7898"/>
    <cellStyle name="Normal 10 2 3 3 2 4" xfId="10170"/>
    <cellStyle name="Normal 10 2 3 3 3" xfId="4491"/>
    <cellStyle name="Normal 10 2 3 3 4" xfId="6763"/>
    <cellStyle name="Normal 10 2 3 3 5" xfId="9035"/>
    <cellStyle name="Normal 10 2 3 4" xfId="617"/>
    <cellStyle name="Normal 10 2 3 4 2" xfId="1752"/>
    <cellStyle name="Normal 10 2 3 4 2 2" xfId="5172"/>
    <cellStyle name="Normal 10 2 3 4 2 3" xfId="7444"/>
    <cellStyle name="Normal 10 2 3 4 2 4" xfId="9716"/>
    <cellStyle name="Normal 10 2 3 4 3" xfId="4037"/>
    <cellStyle name="Normal 10 2 3 4 4" xfId="6309"/>
    <cellStyle name="Normal 10 2 3 4 5" xfId="8581"/>
    <cellStyle name="Normal 10 2 3 5" xfId="1298"/>
    <cellStyle name="Normal 10 2 3 5 2" xfId="4718"/>
    <cellStyle name="Normal 10 2 3 5 3" xfId="6990"/>
    <cellStyle name="Normal 10 2 3 5 4" xfId="9262"/>
    <cellStyle name="Normal 10 2 3 6" xfId="3583"/>
    <cellStyle name="Normal 10 2 3 7" xfId="5855"/>
    <cellStyle name="Normal 10 2 3 8" xfId="8127"/>
    <cellStyle name="Normal 10 2 4" xfId="278"/>
    <cellStyle name="Normal 10 2 4 2" xfId="505"/>
    <cellStyle name="Normal 10 2 4 2 2" xfId="959"/>
    <cellStyle name="Normal 10 2 4 2 2 2" xfId="2094"/>
    <cellStyle name="Normal 10 2 4 2 2 2 2" xfId="5514"/>
    <cellStyle name="Normal 10 2 4 2 2 2 3" xfId="7786"/>
    <cellStyle name="Normal 10 2 4 2 2 2 4" xfId="10058"/>
    <cellStyle name="Normal 10 2 4 2 2 3" xfId="4379"/>
    <cellStyle name="Normal 10 2 4 2 2 4" xfId="6651"/>
    <cellStyle name="Normal 10 2 4 2 2 5" xfId="8923"/>
    <cellStyle name="Normal 10 2 4 2 3" xfId="1640"/>
    <cellStyle name="Normal 10 2 4 2 3 2" xfId="5060"/>
    <cellStyle name="Normal 10 2 4 2 3 3" xfId="7332"/>
    <cellStyle name="Normal 10 2 4 2 3 4" xfId="9604"/>
    <cellStyle name="Normal 10 2 4 2 4" xfId="3925"/>
    <cellStyle name="Normal 10 2 4 2 5" xfId="6197"/>
    <cellStyle name="Normal 10 2 4 2 6" xfId="8469"/>
    <cellStyle name="Normal 10 2 4 3" xfId="1186"/>
    <cellStyle name="Normal 10 2 4 3 2" xfId="2321"/>
    <cellStyle name="Normal 10 2 4 3 2 2" xfId="5741"/>
    <cellStyle name="Normal 10 2 4 3 2 3" xfId="8013"/>
    <cellStyle name="Normal 10 2 4 3 2 4" xfId="10285"/>
    <cellStyle name="Normal 10 2 4 3 3" xfId="4606"/>
    <cellStyle name="Normal 10 2 4 3 4" xfId="6878"/>
    <cellStyle name="Normal 10 2 4 3 5" xfId="9150"/>
    <cellStyle name="Normal 10 2 4 4" xfId="732"/>
    <cellStyle name="Normal 10 2 4 4 2" xfId="1867"/>
    <cellStyle name="Normal 10 2 4 4 2 2" xfId="5287"/>
    <cellStyle name="Normal 10 2 4 4 2 3" xfId="7559"/>
    <cellStyle name="Normal 10 2 4 4 2 4" xfId="9831"/>
    <cellStyle name="Normal 10 2 4 4 3" xfId="4152"/>
    <cellStyle name="Normal 10 2 4 4 4" xfId="6424"/>
    <cellStyle name="Normal 10 2 4 4 5" xfId="8696"/>
    <cellStyle name="Normal 10 2 4 5" xfId="1413"/>
    <cellStyle name="Normal 10 2 4 5 2" xfId="4833"/>
    <cellStyle name="Normal 10 2 4 5 3" xfId="7105"/>
    <cellStyle name="Normal 10 2 4 5 4" xfId="9377"/>
    <cellStyle name="Normal 10 2 4 6" xfId="3698"/>
    <cellStyle name="Normal 10 2 4 7" xfId="5970"/>
    <cellStyle name="Normal 10 2 4 8" xfId="8242"/>
    <cellStyle name="Normal 10 2 5" xfId="334"/>
    <cellStyle name="Normal 10 2 5 2" xfId="788"/>
    <cellStyle name="Normal 10 2 5 2 2" xfId="1923"/>
    <cellStyle name="Normal 10 2 5 2 2 2" xfId="5343"/>
    <cellStyle name="Normal 10 2 5 2 2 3" xfId="7615"/>
    <cellStyle name="Normal 10 2 5 2 2 4" xfId="9887"/>
    <cellStyle name="Normal 10 2 5 2 3" xfId="4208"/>
    <cellStyle name="Normal 10 2 5 2 4" xfId="6480"/>
    <cellStyle name="Normal 10 2 5 2 5" xfId="8752"/>
    <cellStyle name="Normal 10 2 5 3" xfId="1469"/>
    <cellStyle name="Normal 10 2 5 3 2" xfId="4889"/>
    <cellStyle name="Normal 10 2 5 3 3" xfId="7161"/>
    <cellStyle name="Normal 10 2 5 3 4" xfId="9433"/>
    <cellStyle name="Normal 10 2 5 4" xfId="3754"/>
    <cellStyle name="Normal 10 2 5 5" xfId="6026"/>
    <cellStyle name="Normal 10 2 5 6" xfId="8298"/>
    <cellStyle name="Normal 10 2 6" xfId="1015"/>
    <cellStyle name="Normal 10 2 6 2" xfId="2150"/>
    <cellStyle name="Normal 10 2 6 2 2" xfId="5570"/>
    <cellStyle name="Normal 10 2 6 2 3" xfId="7842"/>
    <cellStyle name="Normal 10 2 6 2 4" xfId="10114"/>
    <cellStyle name="Normal 10 2 6 3" xfId="4435"/>
    <cellStyle name="Normal 10 2 6 4" xfId="6707"/>
    <cellStyle name="Normal 10 2 6 5" xfId="8979"/>
    <cellStyle name="Normal 10 2 7" xfId="561"/>
    <cellStyle name="Normal 10 2 7 2" xfId="1696"/>
    <cellStyle name="Normal 10 2 7 2 2" xfId="5116"/>
    <cellStyle name="Normal 10 2 7 2 3" xfId="7388"/>
    <cellStyle name="Normal 10 2 7 2 4" xfId="9660"/>
    <cellStyle name="Normal 10 2 7 3" xfId="3981"/>
    <cellStyle name="Normal 10 2 7 4" xfId="6253"/>
    <cellStyle name="Normal 10 2 7 5" xfId="8525"/>
    <cellStyle name="Normal 10 2 8" xfId="1242"/>
    <cellStyle name="Normal 10 2 8 2" xfId="4662"/>
    <cellStyle name="Normal 10 2 8 3" xfId="6934"/>
    <cellStyle name="Normal 10 2 8 4" xfId="9206"/>
    <cellStyle name="Normal 10 2 9" xfId="3527"/>
    <cellStyle name="Normal 10 3" xfId="180"/>
    <cellStyle name="Normal 10 3 2" xfId="418"/>
    <cellStyle name="Normal 10 3 2 2" xfId="872"/>
    <cellStyle name="Normal 10 3 2 2 2" xfId="2007"/>
    <cellStyle name="Normal 10 3 2 2 2 2" xfId="5427"/>
    <cellStyle name="Normal 10 3 2 2 2 3" xfId="7699"/>
    <cellStyle name="Normal 10 3 2 2 2 4" xfId="9971"/>
    <cellStyle name="Normal 10 3 2 2 3" xfId="4292"/>
    <cellStyle name="Normal 10 3 2 2 4" xfId="6564"/>
    <cellStyle name="Normal 10 3 2 2 5" xfId="8836"/>
    <cellStyle name="Normal 10 3 2 3" xfId="1553"/>
    <cellStyle name="Normal 10 3 2 3 2" xfId="4973"/>
    <cellStyle name="Normal 10 3 2 3 3" xfId="7245"/>
    <cellStyle name="Normal 10 3 2 3 4" xfId="9517"/>
    <cellStyle name="Normal 10 3 2 4" xfId="3838"/>
    <cellStyle name="Normal 10 3 2 5" xfId="6110"/>
    <cellStyle name="Normal 10 3 2 6" xfId="8382"/>
    <cellStyle name="Normal 10 3 3" xfId="1099"/>
    <cellStyle name="Normal 10 3 3 2" xfId="2234"/>
    <cellStyle name="Normal 10 3 3 2 2" xfId="5654"/>
    <cellStyle name="Normal 10 3 3 2 3" xfId="7926"/>
    <cellStyle name="Normal 10 3 3 2 4" xfId="10198"/>
    <cellStyle name="Normal 10 3 3 3" xfId="4519"/>
    <cellStyle name="Normal 10 3 3 4" xfId="6791"/>
    <cellStyle name="Normal 10 3 3 5" xfId="9063"/>
    <cellStyle name="Normal 10 3 4" xfId="645"/>
    <cellStyle name="Normal 10 3 4 2" xfId="1780"/>
    <cellStyle name="Normal 10 3 4 2 2" xfId="5200"/>
    <cellStyle name="Normal 10 3 4 2 3" xfId="7472"/>
    <cellStyle name="Normal 10 3 4 2 4" xfId="9744"/>
    <cellStyle name="Normal 10 3 4 3" xfId="4065"/>
    <cellStyle name="Normal 10 3 4 4" xfId="6337"/>
    <cellStyle name="Normal 10 3 4 5" xfId="8609"/>
    <cellStyle name="Normal 10 3 5" xfId="1326"/>
    <cellStyle name="Normal 10 3 5 2" xfId="4746"/>
    <cellStyle name="Normal 10 3 5 3" xfId="7018"/>
    <cellStyle name="Normal 10 3 5 4" xfId="9290"/>
    <cellStyle name="Normal 10 3 6" xfId="3611"/>
    <cellStyle name="Normal 10 3 7" xfId="5883"/>
    <cellStyle name="Normal 10 3 8" xfId="8155"/>
    <cellStyle name="Normal 10 4" xfId="124"/>
    <cellStyle name="Normal 10 4 2" xfId="362"/>
    <cellStyle name="Normal 10 4 2 2" xfId="816"/>
    <cellStyle name="Normal 10 4 2 2 2" xfId="1951"/>
    <cellStyle name="Normal 10 4 2 2 2 2" xfId="5371"/>
    <cellStyle name="Normal 10 4 2 2 2 3" xfId="7643"/>
    <cellStyle name="Normal 10 4 2 2 2 4" xfId="9915"/>
    <cellStyle name="Normal 10 4 2 2 3" xfId="4236"/>
    <cellStyle name="Normal 10 4 2 2 4" xfId="6508"/>
    <cellStyle name="Normal 10 4 2 2 5" xfId="8780"/>
    <cellStyle name="Normal 10 4 2 3" xfId="1497"/>
    <cellStyle name="Normal 10 4 2 3 2" xfId="4917"/>
    <cellStyle name="Normal 10 4 2 3 3" xfId="7189"/>
    <cellStyle name="Normal 10 4 2 3 4" xfId="9461"/>
    <cellStyle name="Normal 10 4 2 4" xfId="3782"/>
    <cellStyle name="Normal 10 4 2 5" xfId="6054"/>
    <cellStyle name="Normal 10 4 2 6" xfId="8326"/>
    <cellStyle name="Normal 10 4 3" xfId="1043"/>
    <cellStyle name="Normal 10 4 3 2" xfId="2178"/>
    <cellStyle name="Normal 10 4 3 2 2" xfId="5598"/>
    <cellStyle name="Normal 10 4 3 2 3" xfId="7870"/>
    <cellStyle name="Normal 10 4 3 2 4" xfId="10142"/>
    <cellStyle name="Normal 10 4 3 3" xfId="4463"/>
    <cellStyle name="Normal 10 4 3 4" xfId="6735"/>
    <cellStyle name="Normal 10 4 3 5" xfId="9007"/>
    <cellStyle name="Normal 10 4 4" xfId="589"/>
    <cellStyle name="Normal 10 4 4 2" xfId="1724"/>
    <cellStyle name="Normal 10 4 4 2 2" xfId="5144"/>
    <cellStyle name="Normal 10 4 4 2 3" xfId="7416"/>
    <cellStyle name="Normal 10 4 4 2 4" xfId="9688"/>
    <cellStyle name="Normal 10 4 4 3" xfId="4009"/>
    <cellStyle name="Normal 10 4 4 4" xfId="6281"/>
    <cellStyle name="Normal 10 4 4 5" xfId="8553"/>
    <cellStyle name="Normal 10 4 5" xfId="1270"/>
    <cellStyle name="Normal 10 4 5 2" xfId="4690"/>
    <cellStyle name="Normal 10 4 5 3" xfId="6962"/>
    <cellStyle name="Normal 10 4 5 4" xfId="9234"/>
    <cellStyle name="Normal 10 4 6" xfId="3555"/>
    <cellStyle name="Normal 10 4 7" xfId="5827"/>
    <cellStyle name="Normal 10 4 8" xfId="8099"/>
    <cellStyle name="Normal 10 5" xfId="250"/>
    <cellStyle name="Normal 10 5 2" xfId="477"/>
    <cellStyle name="Normal 10 5 2 2" xfId="931"/>
    <cellStyle name="Normal 10 5 2 2 2" xfId="2066"/>
    <cellStyle name="Normal 10 5 2 2 2 2" xfId="5486"/>
    <cellStyle name="Normal 10 5 2 2 2 3" xfId="7758"/>
    <cellStyle name="Normal 10 5 2 2 2 4" xfId="10030"/>
    <cellStyle name="Normal 10 5 2 2 3" xfId="4351"/>
    <cellStyle name="Normal 10 5 2 2 4" xfId="6623"/>
    <cellStyle name="Normal 10 5 2 2 5" xfId="8895"/>
    <cellStyle name="Normal 10 5 2 3" xfId="1612"/>
    <cellStyle name="Normal 10 5 2 3 2" xfId="5032"/>
    <cellStyle name="Normal 10 5 2 3 3" xfId="7304"/>
    <cellStyle name="Normal 10 5 2 3 4" xfId="9576"/>
    <cellStyle name="Normal 10 5 2 4" xfId="3897"/>
    <cellStyle name="Normal 10 5 2 5" xfId="6169"/>
    <cellStyle name="Normal 10 5 2 6" xfId="8441"/>
    <cellStyle name="Normal 10 5 3" xfId="1158"/>
    <cellStyle name="Normal 10 5 3 2" xfId="2293"/>
    <cellStyle name="Normal 10 5 3 2 2" xfId="5713"/>
    <cellStyle name="Normal 10 5 3 2 3" xfId="7985"/>
    <cellStyle name="Normal 10 5 3 2 4" xfId="10257"/>
    <cellStyle name="Normal 10 5 3 3" xfId="4578"/>
    <cellStyle name="Normal 10 5 3 4" xfId="6850"/>
    <cellStyle name="Normal 10 5 3 5" xfId="9122"/>
    <cellStyle name="Normal 10 5 4" xfId="704"/>
    <cellStyle name="Normal 10 5 4 2" xfId="1839"/>
    <cellStyle name="Normal 10 5 4 2 2" xfId="5259"/>
    <cellStyle name="Normal 10 5 4 2 3" xfId="7531"/>
    <cellStyle name="Normal 10 5 4 2 4" xfId="9803"/>
    <cellStyle name="Normal 10 5 4 3" xfId="4124"/>
    <cellStyle name="Normal 10 5 4 4" xfId="6396"/>
    <cellStyle name="Normal 10 5 4 5" xfId="8668"/>
    <cellStyle name="Normal 10 5 5" xfId="1385"/>
    <cellStyle name="Normal 10 5 5 2" xfId="4805"/>
    <cellStyle name="Normal 10 5 5 3" xfId="7077"/>
    <cellStyle name="Normal 10 5 5 4" xfId="9349"/>
    <cellStyle name="Normal 10 5 6" xfId="3670"/>
    <cellStyle name="Normal 10 5 7" xfId="5942"/>
    <cellStyle name="Normal 10 5 8" xfId="8214"/>
    <cellStyle name="Normal 10 6" xfId="306"/>
    <cellStyle name="Normal 10 6 2" xfId="760"/>
    <cellStyle name="Normal 10 6 2 2" xfId="1895"/>
    <cellStyle name="Normal 10 6 2 2 2" xfId="5315"/>
    <cellStyle name="Normal 10 6 2 2 3" xfId="7587"/>
    <cellStyle name="Normal 10 6 2 2 4" xfId="9859"/>
    <cellStyle name="Normal 10 6 2 3" xfId="4180"/>
    <cellStyle name="Normal 10 6 2 4" xfId="6452"/>
    <cellStyle name="Normal 10 6 2 5" xfId="8724"/>
    <cellStyle name="Normal 10 6 3" xfId="1441"/>
    <cellStyle name="Normal 10 6 3 2" xfId="4861"/>
    <cellStyle name="Normal 10 6 3 3" xfId="7133"/>
    <cellStyle name="Normal 10 6 3 4" xfId="9405"/>
    <cellStyle name="Normal 10 6 4" xfId="3726"/>
    <cellStyle name="Normal 10 6 5" xfId="5998"/>
    <cellStyle name="Normal 10 6 6" xfId="8270"/>
    <cellStyle name="Normal 10 7" xfId="987"/>
    <cellStyle name="Normal 10 7 2" xfId="2122"/>
    <cellStyle name="Normal 10 7 2 2" xfId="5542"/>
    <cellStyle name="Normal 10 7 2 3" xfId="7814"/>
    <cellStyle name="Normal 10 7 2 4" xfId="10086"/>
    <cellStyle name="Normal 10 7 3" xfId="4407"/>
    <cellStyle name="Normal 10 7 4" xfId="6679"/>
    <cellStyle name="Normal 10 7 5" xfId="8951"/>
    <cellStyle name="Normal 10 8" xfId="533"/>
    <cellStyle name="Normal 10 8 2" xfId="1668"/>
    <cellStyle name="Normal 10 8 2 2" xfId="5088"/>
    <cellStyle name="Normal 10 8 2 3" xfId="7360"/>
    <cellStyle name="Normal 10 8 2 4" xfId="9632"/>
    <cellStyle name="Normal 10 8 3" xfId="3953"/>
    <cellStyle name="Normal 10 8 4" xfId="6225"/>
    <cellStyle name="Normal 10 8 5" xfId="8497"/>
    <cellStyle name="Normal 10 9" xfId="1214"/>
    <cellStyle name="Normal 10 9 2" xfId="4634"/>
    <cellStyle name="Normal 10 9 3" xfId="6906"/>
    <cellStyle name="Normal 10 9 4" xfId="9178"/>
    <cellStyle name="Normal 11" xfId="69"/>
    <cellStyle name="Normal 11 2" xfId="2903"/>
    <cellStyle name="Normal 11 2 2" xfId="13268"/>
    <cellStyle name="Normal 11 3" xfId="13267"/>
    <cellStyle name="Normal 12" xfId="225"/>
    <cellStyle name="Normal 12 2" xfId="2940"/>
    <cellStyle name="Normal 12 2 2" xfId="13270"/>
    <cellStyle name="Normal 12 3" xfId="13269"/>
    <cellStyle name="Normal 13" xfId="210"/>
    <cellStyle name="Normal 13 2" xfId="448"/>
    <cellStyle name="Normal 13 2 2" xfId="902"/>
    <cellStyle name="Normal 13 2 2 2" xfId="2037"/>
    <cellStyle name="Normal 13 2 2 2 2" xfId="5457"/>
    <cellStyle name="Normal 13 2 2 2 3" xfId="7729"/>
    <cellStyle name="Normal 13 2 2 2 4" xfId="10001"/>
    <cellStyle name="Normal 13 2 2 3" xfId="4322"/>
    <cellStyle name="Normal 13 2 2 4" xfId="6594"/>
    <cellStyle name="Normal 13 2 2 5" xfId="8866"/>
    <cellStyle name="Normal 13 2 3" xfId="1583"/>
    <cellStyle name="Normal 13 2 3 2" xfId="5003"/>
    <cellStyle name="Normal 13 2 3 3" xfId="7275"/>
    <cellStyle name="Normal 13 2 3 4" xfId="9547"/>
    <cellStyle name="Normal 13 2 4" xfId="3868"/>
    <cellStyle name="Normal 13 2 5" xfId="6140"/>
    <cellStyle name="Normal 13 2 6" xfId="8412"/>
    <cellStyle name="Normal 13 3" xfId="1129"/>
    <cellStyle name="Normal 13 3 2" xfId="2264"/>
    <cellStyle name="Normal 13 3 2 2" xfId="5684"/>
    <cellStyle name="Normal 13 3 2 3" xfId="7956"/>
    <cellStyle name="Normal 13 3 2 4" xfId="10228"/>
    <cellStyle name="Normal 13 3 3" xfId="4549"/>
    <cellStyle name="Normal 13 3 4" xfId="6821"/>
    <cellStyle name="Normal 13 3 5" xfId="9093"/>
    <cellStyle name="Normal 13 4" xfId="675"/>
    <cellStyle name="Normal 13 4 2" xfId="1810"/>
    <cellStyle name="Normal 13 4 2 2" xfId="5230"/>
    <cellStyle name="Normal 13 4 2 3" xfId="7502"/>
    <cellStyle name="Normal 13 4 2 4" xfId="9774"/>
    <cellStyle name="Normal 13 4 3" xfId="4095"/>
    <cellStyle name="Normal 13 4 4" xfId="6367"/>
    <cellStyle name="Normal 13 4 5" xfId="8639"/>
    <cellStyle name="Normal 13 5" xfId="1356"/>
    <cellStyle name="Normal 13 5 2" xfId="4776"/>
    <cellStyle name="Normal 13 5 3" xfId="7048"/>
    <cellStyle name="Normal 13 5 4" xfId="9320"/>
    <cellStyle name="Normal 13 6" xfId="3641"/>
    <cellStyle name="Normal 13 7" xfId="5913"/>
    <cellStyle name="Normal 13 8" xfId="8185"/>
    <cellStyle name="Normal 14" xfId="38"/>
    <cellStyle name="Normal 14 2" xfId="5743"/>
    <cellStyle name="Normal 14 3" xfId="8015"/>
    <cellStyle name="Normal 14 4" xfId="10287"/>
    <cellStyle name="Normal 14 5" xfId="3470"/>
    <cellStyle name="Normal 15" xfId="2327"/>
    <cellStyle name="Normal 15 2" xfId="13159"/>
    <cellStyle name="Normal 15 3" xfId="13271"/>
    <cellStyle name="Normal 16" xfId="13272"/>
    <cellStyle name="Normal 17" xfId="13273"/>
    <cellStyle name="Normal 18" xfId="13274"/>
    <cellStyle name="Normal 19" xfId="13275"/>
    <cellStyle name="Normal 2" xfId="42"/>
    <cellStyle name="Normal 2 2" xfId="55"/>
    <cellStyle name="Normal 2 2 2" xfId="2325"/>
    <cellStyle name="Normal 2 2 3" xfId="13160"/>
    <cellStyle name="Normal 2 3" xfId="3472"/>
    <cellStyle name="Normal 20" xfId="13276"/>
    <cellStyle name="Normal 21" xfId="13277"/>
    <cellStyle name="Normal 22" xfId="13278"/>
    <cellStyle name="Normal 23" xfId="13279"/>
    <cellStyle name="Normal 24" xfId="13280"/>
    <cellStyle name="Normal 25" xfId="13281"/>
    <cellStyle name="Normal 26" xfId="13282"/>
    <cellStyle name="Normal 27" xfId="13283"/>
    <cellStyle name="Normal 27 2" xfId="13143"/>
    <cellStyle name="Normal 28" xfId="13284"/>
    <cellStyle name="Normal 29" xfId="13285"/>
    <cellStyle name="Normal 3" xfId="51"/>
    <cellStyle name="Normal 3 10" xfId="3485"/>
    <cellStyle name="Normal 3 11" xfId="5757"/>
    <cellStyle name="Normal 3 12" xfId="8029"/>
    <cellStyle name="Normal 3 2" xfId="82"/>
    <cellStyle name="Normal 3 2 10" xfId="5785"/>
    <cellStyle name="Normal 3 2 11" xfId="8057"/>
    <cellStyle name="Normal 3 2 2" xfId="194"/>
    <cellStyle name="Normal 3 2 2 2" xfId="432"/>
    <cellStyle name="Normal 3 2 2 2 2" xfId="886"/>
    <cellStyle name="Normal 3 2 2 2 2 2" xfId="2021"/>
    <cellStyle name="Normal 3 2 2 2 2 2 2" xfId="5441"/>
    <cellStyle name="Normal 3 2 2 2 2 2 3" xfId="7713"/>
    <cellStyle name="Normal 3 2 2 2 2 2 4" xfId="9985"/>
    <cellStyle name="Normal 3 2 2 2 2 3" xfId="4306"/>
    <cellStyle name="Normal 3 2 2 2 2 4" xfId="6578"/>
    <cellStyle name="Normal 3 2 2 2 2 5" xfId="8850"/>
    <cellStyle name="Normal 3 2 2 2 3" xfId="1567"/>
    <cellStyle name="Normal 3 2 2 2 3 2" xfId="4987"/>
    <cellStyle name="Normal 3 2 2 2 3 3" xfId="7259"/>
    <cellStyle name="Normal 3 2 2 2 3 4" xfId="9531"/>
    <cellStyle name="Normal 3 2 2 2 4" xfId="3852"/>
    <cellStyle name="Normal 3 2 2 2 5" xfId="6124"/>
    <cellStyle name="Normal 3 2 2 2 6" xfId="8396"/>
    <cellStyle name="Normal 3 2 2 3" xfId="1113"/>
    <cellStyle name="Normal 3 2 2 3 2" xfId="2248"/>
    <cellStyle name="Normal 3 2 2 3 2 2" xfId="5668"/>
    <cellStyle name="Normal 3 2 2 3 2 3" xfId="7940"/>
    <cellStyle name="Normal 3 2 2 3 2 4" xfId="10212"/>
    <cellStyle name="Normal 3 2 2 3 3" xfId="4533"/>
    <cellStyle name="Normal 3 2 2 3 4" xfId="6805"/>
    <cellStyle name="Normal 3 2 2 3 5" xfId="9077"/>
    <cellStyle name="Normal 3 2 2 4" xfId="659"/>
    <cellStyle name="Normal 3 2 2 4 2" xfId="1794"/>
    <cellStyle name="Normal 3 2 2 4 2 2" xfId="5214"/>
    <cellStyle name="Normal 3 2 2 4 2 3" xfId="7486"/>
    <cellStyle name="Normal 3 2 2 4 2 4" xfId="9758"/>
    <cellStyle name="Normal 3 2 2 4 3" xfId="4079"/>
    <cellStyle name="Normal 3 2 2 4 4" xfId="6351"/>
    <cellStyle name="Normal 3 2 2 4 5" xfId="8623"/>
    <cellStyle name="Normal 3 2 2 5" xfId="1340"/>
    <cellStyle name="Normal 3 2 2 5 2" xfId="4760"/>
    <cellStyle name="Normal 3 2 2 5 3" xfId="7032"/>
    <cellStyle name="Normal 3 2 2 5 4" xfId="9304"/>
    <cellStyle name="Normal 3 2 2 6" xfId="3625"/>
    <cellStyle name="Normal 3 2 2 7" xfId="5897"/>
    <cellStyle name="Normal 3 2 2 8" xfId="8169"/>
    <cellStyle name="Normal 3 2 3" xfId="138"/>
    <cellStyle name="Normal 3 2 3 2" xfId="376"/>
    <cellStyle name="Normal 3 2 3 2 2" xfId="830"/>
    <cellStyle name="Normal 3 2 3 2 2 2" xfId="1965"/>
    <cellStyle name="Normal 3 2 3 2 2 2 2" xfId="5385"/>
    <cellStyle name="Normal 3 2 3 2 2 2 3" xfId="7657"/>
    <cellStyle name="Normal 3 2 3 2 2 2 4" xfId="9929"/>
    <cellStyle name="Normal 3 2 3 2 2 3" xfId="4250"/>
    <cellStyle name="Normal 3 2 3 2 2 4" xfId="6522"/>
    <cellStyle name="Normal 3 2 3 2 2 5" xfId="8794"/>
    <cellStyle name="Normal 3 2 3 2 3" xfId="1511"/>
    <cellStyle name="Normal 3 2 3 2 3 2" xfId="4931"/>
    <cellStyle name="Normal 3 2 3 2 3 3" xfId="7203"/>
    <cellStyle name="Normal 3 2 3 2 3 4" xfId="9475"/>
    <cellStyle name="Normal 3 2 3 2 4" xfId="3796"/>
    <cellStyle name="Normal 3 2 3 2 5" xfId="6068"/>
    <cellStyle name="Normal 3 2 3 2 6" xfId="8340"/>
    <cellStyle name="Normal 3 2 3 3" xfId="1057"/>
    <cellStyle name="Normal 3 2 3 3 2" xfId="2192"/>
    <cellStyle name="Normal 3 2 3 3 2 2" xfId="5612"/>
    <cellStyle name="Normal 3 2 3 3 2 3" xfId="7884"/>
    <cellStyle name="Normal 3 2 3 3 2 4" xfId="10156"/>
    <cellStyle name="Normal 3 2 3 3 3" xfId="4477"/>
    <cellStyle name="Normal 3 2 3 3 4" xfId="6749"/>
    <cellStyle name="Normal 3 2 3 3 5" xfId="9021"/>
    <cellStyle name="Normal 3 2 3 4" xfId="603"/>
    <cellStyle name="Normal 3 2 3 4 2" xfId="1738"/>
    <cellStyle name="Normal 3 2 3 4 2 2" xfId="5158"/>
    <cellStyle name="Normal 3 2 3 4 2 3" xfId="7430"/>
    <cellStyle name="Normal 3 2 3 4 2 4" xfId="9702"/>
    <cellStyle name="Normal 3 2 3 4 3" xfId="4023"/>
    <cellStyle name="Normal 3 2 3 4 4" xfId="6295"/>
    <cellStyle name="Normal 3 2 3 4 5" xfId="8567"/>
    <cellStyle name="Normal 3 2 3 5" xfId="1284"/>
    <cellStyle name="Normal 3 2 3 5 2" xfId="4704"/>
    <cellStyle name="Normal 3 2 3 5 3" xfId="6976"/>
    <cellStyle name="Normal 3 2 3 5 4" xfId="9248"/>
    <cellStyle name="Normal 3 2 3 6" xfId="3569"/>
    <cellStyle name="Normal 3 2 3 7" xfId="5841"/>
    <cellStyle name="Normal 3 2 3 8" xfId="8113"/>
    <cellStyle name="Normal 3 2 4" xfId="264"/>
    <cellStyle name="Normal 3 2 4 2" xfId="491"/>
    <cellStyle name="Normal 3 2 4 2 2" xfId="945"/>
    <cellStyle name="Normal 3 2 4 2 2 2" xfId="2080"/>
    <cellStyle name="Normal 3 2 4 2 2 2 2" xfId="5500"/>
    <cellStyle name="Normal 3 2 4 2 2 2 3" xfId="7772"/>
    <cellStyle name="Normal 3 2 4 2 2 2 4" xfId="10044"/>
    <cellStyle name="Normal 3 2 4 2 2 3" xfId="4365"/>
    <cellStyle name="Normal 3 2 4 2 2 4" xfId="6637"/>
    <cellStyle name="Normal 3 2 4 2 2 5" xfId="8909"/>
    <cellStyle name="Normal 3 2 4 2 3" xfId="1626"/>
    <cellStyle name="Normal 3 2 4 2 3 2" xfId="5046"/>
    <cellStyle name="Normal 3 2 4 2 3 3" xfId="7318"/>
    <cellStyle name="Normal 3 2 4 2 3 4" xfId="9590"/>
    <cellStyle name="Normal 3 2 4 2 4" xfId="3911"/>
    <cellStyle name="Normal 3 2 4 2 5" xfId="6183"/>
    <cellStyle name="Normal 3 2 4 2 6" xfId="8455"/>
    <cellStyle name="Normal 3 2 4 3" xfId="1172"/>
    <cellStyle name="Normal 3 2 4 3 2" xfId="2307"/>
    <cellStyle name="Normal 3 2 4 3 2 2" xfId="5727"/>
    <cellStyle name="Normal 3 2 4 3 2 3" xfId="7999"/>
    <cellStyle name="Normal 3 2 4 3 2 4" xfId="10271"/>
    <cellStyle name="Normal 3 2 4 3 3" xfId="4592"/>
    <cellStyle name="Normal 3 2 4 3 4" xfId="6864"/>
    <cellStyle name="Normal 3 2 4 3 5" xfId="9136"/>
    <cellStyle name="Normal 3 2 4 4" xfId="718"/>
    <cellStyle name="Normal 3 2 4 4 2" xfId="1853"/>
    <cellStyle name="Normal 3 2 4 4 2 2" xfId="5273"/>
    <cellStyle name="Normal 3 2 4 4 2 3" xfId="7545"/>
    <cellStyle name="Normal 3 2 4 4 2 4" xfId="9817"/>
    <cellStyle name="Normal 3 2 4 4 3" xfId="4138"/>
    <cellStyle name="Normal 3 2 4 4 4" xfId="6410"/>
    <cellStyle name="Normal 3 2 4 4 5" xfId="8682"/>
    <cellStyle name="Normal 3 2 4 5" xfId="1399"/>
    <cellStyle name="Normal 3 2 4 5 2" xfId="4819"/>
    <cellStyle name="Normal 3 2 4 5 3" xfId="7091"/>
    <cellStyle name="Normal 3 2 4 5 4" xfId="9363"/>
    <cellStyle name="Normal 3 2 4 6" xfId="3684"/>
    <cellStyle name="Normal 3 2 4 7" xfId="5956"/>
    <cellStyle name="Normal 3 2 4 8" xfId="8228"/>
    <cellStyle name="Normal 3 2 5" xfId="320"/>
    <cellStyle name="Normal 3 2 5 2" xfId="774"/>
    <cellStyle name="Normal 3 2 5 2 2" xfId="1909"/>
    <cellStyle name="Normal 3 2 5 2 2 2" xfId="5329"/>
    <cellStyle name="Normal 3 2 5 2 2 3" xfId="7601"/>
    <cellStyle name="Normal 3 2 5 2 2 4" xfId="9873"/>
    <cellStyle name="Normal 3 2 5 2 3" xfId="4194"/>
    <cellStyle name="Normal 3 2 5 2 4" xfId="6466"/>
    <cellStyle name="Normal 3 2 5 2 5" xfId="8738"/>
    <cellStyle name="Normal 3 2 5 3" xfId="1455"/>
    <cellStyle name="Normal 3 2 5 3 2" xfId="4875"/>
    <cellStyle name="Normal 3 2 5 3 3" xfId="7147"/>
    <cellStyle name="Normal 3 2 5 3 4" xfId="9419"/>
    <cellStyle name="Normal 3 2 5 4" xfId="3740"/>
    <cellStyle name="Normal 3 2 5 5" xfId="6012"/>
    <cellStyle name="Normal 3 2 5 6" xfId="8284"/>
    <cellStyle name="Normal 3 2 6" xfId="1001"/>
    <cellStyle name="Normal 3 2 6 2" xfId="2136"/>
    <cellStyle name="Normal 3 2 6 2 2" xfId="5556"/>
    <cellStyle name="Normal 3 2 6 2 3" xfId="7828"/>
    <cellStyle name="Normal 3 2 6 2 4" xfId="10100"/>
    <cellStyle name="Normal 3 2 6 3" xfId="4421"/>
    <cellStyle name="Normal 3 2 6 4" xfId="6693"/>
    <cellStyle name="Normal 3 2 6 5" xfId="8965"/>
    <cellStyle name="Normal 3 2 7" xfId="547"/>
    <cellStyle name="Normal 3 2 7 2" xfId="1682"/>
    <cellStyle name="Normal 3 2 7 2 2" xfId="5102"/>
    <cellStyle name="Normal 3 2 7 2 3" xfId="7374"/>
    <cellStyle name="Normal 3 2 7 2 4" xfId="9646"/>
    <cellStyle name="Normal 3 2 7 3" xfId="3967"/>
    <cellStyle name="Normal 3 2 7 4" xfId="6239"/>
    <cellStyle name="Normal 3 2 7 5" xfId="8511"/>
    <cellStyle name="Normal 3 2 8" xfId="1228"/>
    <cellStyle name="Normal 3 2 8 2" xfId="4648"/>
    <cellStyle name="Normal 3 2 8 3" xfId="6920"/>
    <cellStyle name="Normal 3 2 8 4" xfId="9192"/>
    <cellStyle name="Normal 3 2 9" xfId="3513"/>
    <cellStyle name="Normal 3 3" xfId="166"/>
    <cellStyle name="Normal 3 3 2" xfId="404"/>
    <cellStyle name="Normal 3 3 2 2" xfId="858"/>
    <cellStyle name="Normal 3 3 2 2 2" xfId="1993"/>
    <cellStyle name="Normal 3 3 2 2 2 2" xfId="5413"/>
    <cellStyle name="Normal 3 3 2 2 2 3" xfId="7685"/>
    <cellStyle name="Normal 3 3 2 2 2 4" xfId="9957"/>
    <cellStyle name="Normal 3 3 2 2 3" xfId="4278"/>
    <cellStyle name="Normal 3 3 2 2 4" xfId="6550"/>
    <cellStyle name="Normal 3 3 2 2 5" xfId="8822"/>
    <cellStyle name="Normal 3 3 2 3" xfId="1539"/>
    <cellStyle name="Normal 3 3 2 3 2" xfId="4959"/>
    <cellStyle name="Normal 3 3 2 3 3" xfId="7231"/>
    <cellStyle name="Normal 3 3 2 3 4" xfId="9503"/>
    <cellStyle name="Normal 3 3 2 4" xfId="3824"/>
    <cellStyle name="Normal 3 3 2 5" xfId="6096"/>
    <cellStyle name="Normal 3 3 2 6" xfId="8368"/>
    <cellStyle name="Normal 3 3 3" xfId="1085"/>
    <cellStyle name="Normal 3 3 3 2" xfId="2220"/>
    <cellStyle name="Normal 3 3 3 2 2" xfId="5640"/>
    <cellStyle name="Normal 3 3 3 2 3" xfId="7912"/>
    <cellStyle name="Normal 3 3 3 2 4" xfId="10184"/>
    <cellStyle name="Normal 3 3 3 3" xfId="4505"/>
    <cellStyle name="Normal 3 3 3 4" xfId="6777"/>
    <cellStyle name="Normal 3 3 3 5" xfId="9049"/>
    <cellStyle name="Normal 3 3 4" xfId="631"/>
    <cellStyle name="Normal 3 3 4 2" xfId="1766"/>
    <cellStyle name="Normal 3 3 4 2 2" xfId="5186"/>
    <cellStyle name="Normal 3 3 4 2 3" xfId="7458"/>
    <cellStyle name="Normal 3 3 4 2 4" xfId="9730"/>
    <cellStyle name="Normal 3 3 4 3" xfId="4051"/>
    <cellStyle name="Normal 3 3 4 4" xfId="6323"/>
    <cellStyle name="Normal 3 3 4 5" xfId="8595"/>
    <cellStyle name="Normal 3 3 5" xfId="1312"/>
    <cellStyle name="Normal 3 3 5 2" xfId="4732"/>
    <cellStyle name="Normal 3 3 5 3" xfId="7004"/>
    <cellStyle name="Normal 3 3 5 4" xfId="9276"/>
    <cellStyle name="Normal 3 3 6" xfId="3597"/>
    <cellStyle name="Normal 3 3 7" xfId="5869"/>
    <cellStyle name="Normal 3 3 8" xfId="8141"/>
    <cellStyle name="Normal 3 4" xfId="110"/>
    <cellStyle name="Normal 3 4 2" xfId="348"/>
    <cellStyle name="Normal 3 4 2 2" xfId="802"/>
    <cellStyle name="Normal 3 4 2 2 2" xfId="1937"/>
    <cellStyle name="Normal 3 4 2 2 2 2" xfId="5357"/>
    <cellStyle name="Normal 3 4 2 2 2 3" xfId="7629"/>
    <cellStyle name="Normal 3 4 2 2 2 4" xfId="9901"/>
    <cellStyle name="Normal 3 4 2 2 3" xfId="4222"/>
    <cellStyle name="Normal 3 4 2 2 4" xfId="6494"/>
    <cellStyle name="Normal 3 4 2 2 5" xfId="8766"/>
    <cellStyle name="Normal 3 4 2 3" xfId="1483"/>
    <cellStyle name="Normal 3 4 2 3 2" xfId="4903"/>
    <cellStyle name="Normal 3 4 2 3 3" xfId="7175"/>
    <cellStyle name="Normal 3 4 2 3 4" xfId="9447"/>
    <cellStyle name="Normal 3 4 2 4" xfId="3768"/>
    <cellStyle name="Normal 3 4 2 5" xfId="6040"/>
    <cellStyle name="Normal 3 4 2 6" xfId="8312"/>
    <cellStyle name="Normal 3 4 3" xfId="1029"/>
    <cellStyle name="Normal 3 4 3 2" xfId="2164"/>
    <cellStyle name="Normal 3 4 3 2 2" xfId="5584"/>
    <cellStyle name="Normal 3 4 3 2 3" xfId="7856"/>
    <cellStyle name="Normal 3 4 3 2 4" xfId="10128"/>
    <cellStyle name="Normal 3 4 3 3" xfId="4449"/>
    <cellStyle name="Normal 3 4 3 4" xfId="6721"/>
    <cellStyle name="Normal 3 4 3 5" xfId="8993"/>
    <cellStyle name="Normal 3 4 4" xfId="575"/>
    <cellStyle name="Normal 3 4 4 2" xfId="1710"/>
    <cellStyle name="Normal 3 4 4 2 2" xfId="5130"/>
    <cellStyle name="Normal 3 4 4 2 3" xfId="7402"/>
    <cellStyle name="Normal 3 4 4 2 4" xfId="9674"/>
    <cellStyle name="Normal 3 4 4 3" xfId="3995"/>
    <cellStyle name="Normal 3 4 4 4" xfId="6267"/>
    <cellStyle name="Normal 3 4 4 5" xfId="8539"/>
    <cellStyle name="Normal 3 4 5" xfId="1256"/>
    <cellStyle name="Normal 3 4 5 2" xfId="4676"/>
    <cellStyle name="Normal 3 4 5 3" xfId="6948"/>
    <cellStyle name="Normal 3 4 5 4" xfId="9220"/>
    <cellStyle name="Normal 3 4 6" xfId="3541"/>
    <cellStyle name="Normal 3 4 7" xfId="5813"/>
    <cellStyle name="Normal 3 4 8" xfId="8085"/>
    <cellStyle name="Normal 3 5" xfId="236"/>
    <cellStyle name="Normal 3 5 2" xfId="463"/>
    <cellStyle name="Normal 3 5 2 2" xfId="917"/>
    <cellStyle name="Normal 3 5 2 2 2" xfId="2052"/>
    <cellStyle name="Normal 3 5 2 2 2 2" xfId="5472"/>
    <cellStyle name="Normal 3 5 2 2 2 3" xfId="7744"/>
    <cellStyle name="Normal 3 5 2 2 2 4" xfId="10016"/>
    <cellStyle name="Normal 3 5 2 2 3" xfId="4337"/>
    <cellStyle name="Normal 3 5 2 2 4" xfId="6609"/>
    <cellStyle name="Normal 3 5 2 2 5" xfId="8881"/>
    <cellStyle name="Normal 3 5 2 3" xfId="1598"/>
    <cellStyle name="Normal 3 5 2 3 2" xfId="5018"/>
    <cellStyle name="Normal 3 5 2 3 3" xfId="7290"/>
    <cellStyle name="Normal 3 5 2 3 4" xfId="9562"/>
    <cellStyle name="Normal 3 5 2 4" xfId="3883"/>
    <cellStyle name="Normal 3 5 2 5" xfId="6155"/>
    <cellStyle name="Normal 3 5 2 6" xfId="8427"/>
    <cellStyle name="Normal 3 5 3" xfId="1144"/>
    <cellStyle name="Normal 3 5 3 2" xfId="2279"/>
    <cellStyle name="Normal 3 5 3 2 2" xfId="5699"/>
    <cellStyle name="Normal 3 5 3 2 3" xfId="7971"/>
    <cellStyle name="Normal 3 5 3 2 4" xfId="10243"/>
    <cellStyle name="Normal 3 5 3 3" xfId="4564"/>
    <cellStyle name="Normal 3 5 3 4" xfId="6836"/>
    <cellStyle name="Normal 3 5 3 5" xfId="9108"/>
    <cellStyle name="Normal 3 5 4" xfId="690"/>
    <cellStyle name="Normal 3 5 4 2" xfId="1825"/>
    <cellStyle name="Normal 3 5 4 2 2" xfId="5245"/>
    <cellStyle name="Normal 3 5 4 2 3" xfId="7517"/>
    <cellStyle name="Normal 3 5 4 2 4" xfId="9789"/>
    <cellStyle name="Normal 3 5 4 3" xfId="4110"/>
    <cellStyle name="Normal 3 5 4 4" xfId="6382"/>
    <cellStyle name="Normal 3 5 4 5" xfId="8654"/>
    <cellStyle name="Normal 3 5 5" xfId="1371"/>
    <cellStyle name="Normal 3 5 5 2" xfId="4791"/>
    <cellStyle name="Normal 3 5 5 3" xfId="7063"/>
    <cellStyle name="Normal 3 5 5 4" xfId="9335"/>
    <cellStyle name="Normal 3 5 6" xfId="3656"/>
    <cellStyle name="Normal 3 5 7" xfId="5928"/>
    <cellStyle name="Normal 3 5 8" xfId="8200"/>
    <cellStyle name="Normal 3 6" xfId="292"/>
    <cellStyle name="Normal 3 6 2" xfId="746"/>
    <cellStyle name="Normal 3 6 2 2" xfId="1881"/>
    <cellStyle name="Normal 3 6 2 2 2" xfId="5301"/>
    <cellStyle name="Normal 3 6 2 2 3" xfId="7573"/>
    <cellStyle name="Normal 3 6 2 2 4" xfId="9845"/>
    <cellStyle name="Normal 3 6 2 3" xfId="4166"/>
    <cellStyle name="Normal 3 6 2 4" xfId="6438"/>
    <cellStyle name="Normal 3 6 2 5" xfId="8710"/>
    <cellStyle name="Normal 3 6 3" xfId="1427"/>
    <cellStyle name="Normal 3 6 3 2" xfId="4847"/>
    <cellStyle name="Normal 3 6 3 3" xfId="7119"/>
    <cellStyle name="Normal 3 6 3 4" xfId="9391"/>
    <cellStyle name="Normal 3 6 4" xfId="3712"/>
    <cellStyle name="Normal 3 6 5" xfId="5984"/>
    <cellStyle name="Normal 3 6 6" xfId="8256"/>
    <cellStyle name="Normal 3 7" xfId="973"/>
    <cellStyle name="Normal 3 7 2" xfId="2108"/>
    <cellStyle name="Normal 3 7 2 2" xfId="5528"/>
    <cellStyle name="Normal 3 7 2 3" xfId="7800"/>
    <cellStyle name="Normal 3 7 2 4" xfId="10072"/>
    <cellStyle name="Normal 3 7 3" xfId="4393"/>
    <cellStyle name="Normal 3 7 4" xfId="6665"/>
    <cellStyle name="Normal 3 7 5" xfId="8937"/>
    <cellStyle name="Normal 3 8" xfId="519"/>
    <cellStyle name="Normal 3 8 2" xfId="1654"/>
    <cellStyle name="Normal 3 8 2 2" xfId="5074"/>
    <cellStyle name="Normal 3 8 2 3" xfId="7346"/>
    <cellStyle name="Normal 3 8 2 4" xfId="9618"/>
    <cellStyle name="Normal 3 8 3" xfId="3939"/>
    <cellStyle name="Normal 3 8 4" xfId="6211"/>
    <cellStyle name="Normal 3 8 5" xfId="8483"/>
    <cellStyle name="Normal 3 9" xfId="1200"/>
    <cellStyle name="Normal 3 9 2" xfId="4620"/>
    <cellStyle name="Normal 3 9 3" xfId="6892"/>
    <cellStyle name="Normal 3 9 4" xfId="9164"/>
    <cellStyle name="Normal 30" xfId="13286"/>
    <cellStyle name="Normal 31" xfId="13287"/>
    <cellStyle name="Normal 32" xfId="13288"/>
    <cellStyle name="Normal 33" xfId="13289"/>
    <cellStyle name="Normal 34" xfId="13290"/>
    <cellStyle name="Normal 35" xfId="13291"/>
    <cellStyle name="Normal 36" xfId="13292"/>
    <cellStyle name="Normal 37" xfId="13293"/>
    <cellStyle name="Normal 38" xfId="13294"/>
    <cellStyle name="Normal 39" xfId="13295"/>
    <cellStyle name="Normal 4" xfId="53"/>
    <cellStyle name="Normal 4 10" xfId="3487"/>
    <cellStyle name="Normal 4 11" xfId="5759"/>
    <cellStyle name="Normal 4 12" xfId="8031"/>
    <cellStyle name="Normal 4 13" xfId="13161"/>
    <cellStyle name="Normal 4 14" xfId="13171"/>
    <cellStyle name="Normal 4 2" xfId="84"/>
    <cellStyle name="Normal 4 2 10" xfId="5787"/>
    <cellStyle name="Normal 4 2 11" xfId="8059"/>
    <cellStyle name="Normal 4 2 2" xfId="196"/>
    <cellStyle name="Normal 4 2 2 2" xfId="434"/>
    <cellStyle name="Normal 4 2 2 2 2" xfId="888"/>
    <cellStyle name="Normal 4 2 2 2 2 2" xfId="2023"/>
    <cellStyle name="Normal 4 2 2 2 2 2 2" xfId="5443"/>
    <cellStyle name="Normal 4 2 2 2 2 2 3" xfId="7715"/>
    <cellStyle name="Normal 4 2 2 2 2 2 4" xfId="9987"/>
    <cellStyle name="Normal 4 2 2 2 2 3" xfId="4308"/>
    <cellStyle name="Normal 4 2 2 2 2 4" xfId="6580"/>
    <cellStyle name="Normal 4 2 2 2 2 5" xfId="8852"/>
    <cellStyle name="Normal 4 2 2 2 3" xfId="1569"/>
    <cellStyle name="Normal 4 2 2 2 3 2" xfId="4989"/>
    <cellStyle name="Normal 4 2 2 2 3 3" xfId="7261"/>
    <cellStyle name="Normal 4 2 2 2 3 4" xfId="9533"/>
    <cellStyle name="Normal 4 2 2 2 4" xfId="3854"/>
    <cellStyle name="Normal 4 2 2 2 5" xfId="6126"/>
    <cellStyle name="Normal 4 2 2 2 6" xfId="8398"/>
    <cellStyle name="Normal 4 2 2 3" xfId="1115"/>
    <cellStyle name="Normal 4 2 2 3 2" xfId="2250"/>
    <cellStyle name="Normal 4 2 2 3 2 2" xfId="5670"/>
    <cellStyle name="Normal 4 2 2 3 2 3" xfId="7942"/>
    <cellStyle name="Normal 4 2 2 3 2 4" xfId="10214"/>
    <cellStyle name="Normal 4 2 2 3 3" xfId="4535"/>
    <cellStyle name="Normal 4 2 2 3 4" xfId="6807"/>
    <cellStyle name="Normal 4 2 2 3 5" xfId="9079"/>
    <cellStyle name="Normal 4 2 2 4" xfId="661"/>
    <cellStyle name="Normal 4 2 2 4 2" xfId="1796"/>
    <cellStyle name="Normal 4 2 2 4 2 2" xfId="5216"/>
    <cellStyle name="Normal 4 2 2 4 2 3" xfId="7488"/>
    <cellStyle name="Normal 4 2 2 4 2 4" xfId="9760"/>
    <cellStyle name="Normal 4 2 2 4 3" xfId="4081"/>
    <cellStyle name="Normal 4 2 2 4 4" xfId="6353"/>
    <cellStyle name="Normal 4 2 2 4 5" xfId="8625"/>
    <cellStyle name="Normal 4 2 2 5" xfId="1342"/>
    <cellStyle name="Normal 4 2 2 5 2" xfId="4762"/>
    <cellStyle name="Normal 4 2 2 5 3" xfId="7034"/>
    <cellStyle name="Normal 4 2 2 5 4" xfId="9306"/>
    <cellStyle name="Normal 4 2 2 6" xfId="3627"/>
    <cellStyle name="Normal 4 2 2 7" xfId="5899"/>
    <cellStyle name="Normal 4 2 2 8" xfId="8171"/>
    <cellStyle name="Normal 4 2 3" xfId="140"/>
    <cellStyle name="Normal 4 2 3 2" xfId="378"/>
    <cellStyle name="Normal 4 2 3 2 2" xfId="832"/>
    <cellStyle name="Normal 4 2 3 2 2 2" xfId="1967"/>
    <cellStyle name="Normal 4 2 3 2 2 2 2" xfId="5387"/>
    <cellStyle name="Normal 4 2 3 2 2 2 3" xfId="7659"/>
    <cellStyle name="Normal 4 2 3 2 2 2 4" xfId="9931"/>
    <cellStyle name="Normal 4 2 3 2 2 3" xfId="4252"/>
    <cellStyle name="Normal 4 2 3 2 2 4" xfId="6524"/>
    <cellStyle name="Normal 4 2 3 2 2 5" xfId="8796"/>
    <cellStyle name="Normal 4 2 3 2 3" xfId="1513"/>
    <cellStyle name="Normal 4 2 3 2 3 2" xfId="4933"/>
    <cellStyle name="Normal 4 2 3 2 3 3" xfId="7205"/>
    <cellStyle name="Normal 4 2 3 2 3 4" xfId="9477"/>
    <cellStyle name="Normal 4 2 3 2 4" xfId="3798"/>
    <cellStyle name="Normal 4 2 3 2 5" xfId="6070"/>
    <cellStyle name="Normal 4 2 3 2 6" xfId="8342"/>
    <cellStyle name="Normal 4 2 3 3" xfId="1059"/>
    <cellStyle name="Normal 4 2 3 3 2" xfId="2194"/>
    <cellStyle name="Normal 4 2 3 3 2 2" xfId="5614"/>
    <cellStyle name="Normal 4 2 3 3 2 3" xfId="7886"/>
    <cellStyle name="Normal 4 2 3 3 2 4" xfId="10158"/>
    <cellStyle name="Normal 4 2 3 3 3" xfId="4479"/>
    <cellStyle name="Normal 4 2 3 3 4" xfId="6751"/>
    <cellStyle name="Normal 4 2 3 3 5" xfId="9023"/>
    <cellStyle name="Normal 4 2 3 4" xfId="605"/>
    <cellStyle name="Normal 4 2 3 4 2" xfId="1740"/>
    <cellStyle name="Normal 4 2 3 4 2 2" xfId="5160"/>
    <cellStyle name="Normal 4 2 3 4 2 3" xfId="7432"/>
    <cellStyle name="Normal 4 2 3 4 2 4" xfId="9704"/>
    <cellStyle name="Normal 4 2 3 4 3" xfId="4025"/>
    <cellStyle name="Normal 4 2 3 4 4" xfId="6297"/>
    <cellStyle name="Normal 4 2 3 4 5" xfId="8569"/>
    <cellStyle name="Normal 4 2 3 5" xfId="1286"/>
    <cellStyle name="Normal 4 2 3 5 2" xfId="4706"/>
    <cellStyle name="Normal 4 2 3 5 3" xfId="6978"/>
    <cellStyle name="Normal 4 2 3 5 4" xfId="9250"/>
    <cellStyle name="Normal 4 2 3 6" xfId="3571"/>
    <cellStyle name="Normal 4 2 3 7" xfId="5843"/>
    <cellStyle name="Normal 4 2 3 8" xfId="8115"/>
    <cellStyle name="Normal 4 2 4" xfId="266"/>
    <cellStyle name="Normal 4 2 4 2" xfId="493"/>
    <cellStyle name="Normal 4 2 4 2 2" xfId="947"/>
    <cellStyle name="Normal 4 2 4 2 2 2" xfId="2082"/>
    <cellStyle name="Normal 4 2 4 2 2 2 2" xfId="5502"/>
    <cellStyle name="Normal 4 2 4 2 2 2 3" xfId="7774"/>
    <cellStyle name="Normal 4 2 4 2 2 2 4" xfId="10046"/>
    <cellStyle name="Normal 4 2 4 2 2 3" xfId="4367"/>
    <cellStyle name="Normal 4 2 4 2 2 4" xfId="6639"/>
    <cellStyle name="Normal 4 2 4 2 2 5" xfId="8911"/>
    <cellStyle name="Normal 4 2 4 2 3" xfId="1628"/>
    <cellStyle name="Normal 4 2 4 2 3 2" xfId="5048"/>
    <cellStyle name="Normal 4 2 4 2 3 3" xfId="7320"/>
    <cellStyle name="Normal 4 2 4 2 3 4" xfId="9592"/>
    <cellStyle name="Normal 4 2 4 2 4" xfId="3913"/>
    <cellStyle name="Normal 4 2 4 2 5" xfId="6185"/>
    <cellStyle name="Normal 4 2 4 2 6" xfId="8457"/>
    <cellStyle name="Normal 4 2 4 3" xfId="1174"/>
    <cellStyle name="Normal 4 2 4 3 2" xfId="2309"/>
    <cellStyle name="Normal 4 2 4 3 2 2" xfId="5729"/>
    <cellStyle name="Normal 4 2 4 3 2 3" xfId="8001"/>
    <cellStyle name="Normal 4 2 4 3 2 4" xfId="10273"/>
    <cellStyle name="Normal 4 2 4 3 3" xfId="4594"/>
    <cellStyle name="Normal 4 2 4 3 4" xfId="6866"/>
    <cellStyle name="Normal 4 2 4 3 5" xfId="9138"/>
    <cellStyle name="Normal 4 2 4 4" xfId="720"/>
    <cellStyle name="Normal 4 2 4 4 2" xfId="1855"/>
    <cellStyle name="Normal 4 2 4 4 2 2" xfId="5275"/>
    <cellStyle name="Normal 4 2 4 4 2 3" xfId="7547"/>
    <cellStyle name="Normal 4 2 4 4 2 4" xfId="9819"/>
    <cellStyle name="Normal 4 2 4 4 3" xfId="4140"/>
    <cellStyle name="Normal 4 2 4 4 4" xfId="6412"/>
    <cellStyle name="Normal 4 2 4 4 5" xfId="8684"/>
    <cellStyle name="Normal 4 2 4 5" xfId="1401"/>
    <cellStyle name="Normal 4 2 4 5 2" xfId="4821"/>
    <cellStyle name="Normal 4 2 4 5 3" xfId="7093"/>
    <cellStyle name="Normal 4 2 4 5 4" xfId="9365"/>
    <cellStyle name="Normal 4 2 4 6" xfId="3686"/>
    <cellStyle name="Normal 4 2 4 7" xfId="5958"/>
    <cellStyle name="Normal 4 2 4 8" xfId="8230"/>
    <cellStyle name="Normal 4 2 5" xfId="322"/>
    <cellStyle name="Normal 4 2 5 2" xfId="776"/>
    <cellStyle name="Normal 4 2 5 2 2" xfId="1911"/>
    <cellStyle name="Normal 4 2 5 2 2 2" xfId="5331"/>
    <cellStyle name="Normal 4 2 5 2 2 3" xfId="7603"/>
    <cellStyle name="Normal 4 2 5 2 2 4" xfId="9875"/>
    <cellStyle name="Normal 4 2 5 2 3" xfId="4196"/>
    <cellStyle name="Normal 4 2 5 2 4" xfId="6468"/>
    <cellStyle name="Normal 4 2 5 2 5" xfId="8740"/>
    <cellStyle name="Normal 4 2 5 3" xfId="1457"/>
    <cellStyle name="Normal 4 2 5 3 2" xfId="4877"/>
    <cellStyle name="Normal 4 2 5 3 3" xfId="7149"/>
    <cellStyle name="Normal 4 2 5 3 4" xfId="9421"/>
    <cellStyle name="Normal 4 2 5 4" xfId="3742"/>
    <cellStyle name="Normal 4 2 5 5" xfId="6014"/>
    <cellStyle name="Normal 4 2 5 6" xfId="8286"/>
    <cellStyle name="Normal 4 2 6" xfId="1003"/>
    <cellStyle name="Normal 4 2 6 2" xfId="2138"/>
    <cellStyle name="Normal 4 2 6 2 2" xfId="5558"/>
    <cellStyle name="Normal 4 2 6 2 3" xfId="7830"/>
    <cellStyle name="Normal 4 2 6 2 4" xfId="10102"/>
    <cellStyle name="Normal 4 2 6 3" xfId="4423"/>
    <cellStyle name="Normal 4 2 6 4" xfId="6695"/>
    <cellStyle name="Normal 4 2 6 5" xfId="8967"/>
    <cellStyle name="Normal 4 2 7" xfId="549"/>
    <cellStyle name="Normal 4 2 7 2" xfId="1684"/>
    <cellStyle name="Normal 4 2 7 2 2" xfId="5104"/>
    <cellStyle name="Normal 4 2 7 2 3" xfId="7376"/>
    <cellStyle name="Normal 4 2 7 2 4" xfId="9648"/>
    <cellStyle name="Normal 4 2 7 3" xfId="3969"/>
    <cellStyle name="Normal 4 2 7 4" xfId="6241"/>
    <cellStyle name="Normal 4 2 7 5" xfId="8513"/>
    <cellStyle name="Normal 4 2 8" xfId="1230"/>
    <cellStyle name="Normal 4 2 8 2" xfId="4650"/>
    <cellStyle name="Normal 4 2 8 3" xfId="6922"/>
    <cellStyle name="Normal 4 2 8 4" xfId="9194"/>
    <cellStyle name="Normal 4 2 9" xfId="3515"/>
    <cellStyle name="Normal 4 3" xfId="168"/>
    <cellStyle name="Normal 4 3 2" xfId="406"/>
    <cellStyle name="Normal 4 3 2 2" xfId="860"/>
    <cellStyle name="Normal 4 3 2 2 2" xfId="1995"/>
    <cellStyle name="Normal 4 3 2 2 2 2" xfId="5415"/>
    <cellStyle name="Normal 4 3 2 2 2 3" xfId="7687"/>
    <cellStyle name="Normal 4 3 2 2 2 4" xfId="9959"/>
    <cellStyle name="Normal 4 3 2 2 3" xfId="4280"/>
    <cellStyle name="Normal 4 3 2 2 4" xfId="6552"/>
    <cellStyle name="Normal 4 3 2 2 5" xfId="8824"/>
    <cellStyle name="Normal 4 3 2 3" xfId="1541"/>
    <cellStyle name="Normal 4 3 2 3 2" xfId="4961"/>
    <cellStyle name="Normal 4 3 2 3 3" xfId="7233"/>
    <cellStyle name="Normal 4 3 2 3 4" xfId="9505"/>
    <cellStyle name="Normal 4 3 2 4" xfId="3826"/>
    <cellStyle name="Normal 4 3 2 5" xfId="6098"/>
    <cellStyle name="Normal 4 3 2 6" xfId="8370"/>
    <cellStyle name="Normal 4 3 3" xfId="1087"/>
    <cellStyle name="Normal 4 3 3 2" xfId="2222"/>
    <cellStyle name="Normal 4 3 3 2 2" xfId="5642"/>
    <cellStyle name="Normal 4 3 3 2 3" xfId="7914"/>
    <cellStyle name="Normal 4 3 3 2 4" xfId="10186"/>
    <cellStyle name="Normal 4 3 3 3" xfId="4507"/>
    <cellStyle name="Normal 4 3 3 4" xfId="6779"/>
    <cellStyle name="Normal 4 3 3 5" xfId="9051"/>
    <cellStyle name="Normal 4 3 4" xfId="633"/>
    <cellStyle name="Normal 4 3 4 2" xfId="1768"/>
    <cellStyle name="Normal 4 3 4 2 2" xfId="5188"/>
    <cellStyle name="Normal 4 3 4 2 3" xfId="7460"/>
    <cellStyle name="Normal 4 3 4 2 4" xfId="9732"/>
    <cellStyle name="Normal 4 3 4 3" xfId="4053"/>
    <cellStyle name="Normal 4 3 4 4" xfId="6325"/>
    <cellStyle name="Normal 4 3 4 5" xfId="8597"/>
    <cellStyle name="Normal 4 3 5" xfId="1314"/>
    <cellStyle name="Normal 4 3 5 2" xfId="4734"/>
    <cellStyle name="Normal 4 3 5 3" xfId="7006"/>
    <cellStyle name="Normal 4 3 5 4" xfId="9278"/>
    <cellStyle name="Normal 4 3 6" xfId="3599"/>
    <cellStyle name="Normal 4 3 7" xfId="5871"/>
    <cellStyle name="Normal 4 3 8" xfId="8143"/>
    <cellStyle name="Normal 4 4" xfId="112"/>
    <cellStyle name="Normal 4 4 2" xfId="350"/>
    <cellStyle name="Normal 4 4 2 2" xfId="804"/>
    <cellStyle name="Normal 4 4 2 2 2" xfId="1939"/>
    <cellStyle name="Normal 4 4 2 2 2 2" xfId="5359"/>
    <cellStyle name="Normal 4 4 2 2 2 3" xfId="7631"/>
    <cellStyle name="Normal 4 4 2 2 2 4" xfId="9903"/>
    <cellStyle name="Normal 4 4 2 2 3" xfId="4224"/>
    <cellStyle name="Normal 4 4 2 2 4" xfId="6496"/>
    <cellStyle name="Normal 4 4 2 2 5" xfId="8768"/>
    <cellStyle name="Normal 4 4 2 3" xfId="1485"/>
    <cellStyle name="Normal 4 4 2 3 2" xfId="4905"/>
    <cellStyle name="Normal 4 4 2 3 3" xfId="7177"/>
    <cellStyle name="Normal 4 4 2 3 4" xfId="9449"/>
    <cellStyle name="Normal 4 4 2 4" xfId="3770"/>
    <cellStyle name="Normal 4 4 2 5" xfId="6042"/>
    <cellStyle name="Normal 4 4 2 6" xfId="8314"/>
    <cellStyle name="Normal 4 4 3" xfId="1031"/>
    <cellStyle name="Normal 4 4 3 2" xfId="2166"/>
    <cellStyle name="Normal 4 4 3 2 2" xfId="5586"/>
    <cellStyle name="Normal 4 4 3 2 3" xfId="7858"/>
    <cellStyle name="Normal 4 4 3 2 4" xfId="10130"/>
    <cellStyle name="Normal 4 4 3 3" xfId="4451"/>
    <cellStyle name="Normal 4 4 3 4" xfId="6723"/>
    <cellStyle name="Normal 4 4 3 5" xfId="8995"/>
    <cellStyle name="Normal 4 4 4" xfId="577"/>
    <cellStyle name="Normal 4 4 4 2" xfId="1712"/>
    <cellStyle name="Normal 4 4 4 2 2" xfId="5132"/>
    <cellStyle name="Normal 4 4 4 2 3" xfId="7404"/>
    <cellStyle name="Normal 4 4 4 2 4" xfId="9676"/>
    <cellStyle name="Normal 4 4 4 3" xfId="3997"/>
    <cellStyle name="Normal 4 4 4 4" xfId="6269"/>
    <cellStyle name="Normal 4 4 4 5" xfId="8541"/>
    <cellStyle name="Normal 4 4 5" xfId="1258"/>
    <cellStyle name="Normal 4 4 5 2" xfId="4678"/>
    <cellStyle name="Normal 4 4 5 3" xfId="6950"/>
    <cellStyle name="Normal 4 4 5 4" xfId="9222"/>
    <cellStyle name="Normal 4 4 6" xfId="3543"/>
    <cellStyle name="Normal 4 4 7" xfId="5815"/>
    <cellStyle name="Normal 4 4 8" xfId="8087"/>
    <cellStyle name="Normal 4 5" xfId="238"/>
    <cellStyle name="Normal 4 5 2" xfId="465"/>
    <cellStyle name="Normal 4 5 2 2" xfId="919"/>
    <cellStyle name="Normal 4 5 2 2 2" xfId="2054"/>
    <cellStyle name="Normal 4 5 2 2 2 2" xfId="5474"/>
    <cellStyle name="Normal 4 5 2 2 2 3" xfId="7746"/>
    <cellStyle name="Normal 4 5 2 2 2 4" xfId="10018"/>
    <cellStyle name="Normal 4 5 2 2 3" xfId="4339"/>
    <cellStyle name="Normal 4 5 2 2 4" xfId="6611"/>
    <cellStyle name="Normal 4 5 2 2 5" xfId="8883"/>
    <cellStyle name="Normal 4 5 2 3" xfId="1600"/>
    <cellStyle name="Normal 4 5 2 3 2" xfId="5020"/>
    <cellStyle name="Normal 4 5 2 3 3" xfId="7292"/>
    <cellStyle name="Normal 4 5 2 3 4" xfId="9564"/>
    <cellStyle name="Normal 4 5 2 4" xfId="3885"/>
    <cellStyle name="Normal 4 5 2 5" xfId="6157"/>
    <cellStyle name="Normal 4 5 2 6" xfId="8429"/>
    <cellStyle name="Normal 4 5 3" xfId="1146"/>
    <cellStyle name="Normal 4 5 3 2" xfId="2281"/>
    <cellStyle name="Normal 4 5 3 2 2" xfId="5701"/>
    <cellStyle name="Normal 4 5 3 2 3" xfId="7973"/>
    <cellStyle name="Normal 4 5 3 2 4" xfId="10245"/>
    <cellStyle name="Normal 4 5 3 3" xfId="4566"/>
    <cellStyle name="Normal 4 5 3 4" xfId="6838"/>
    <cellStyle name="Normal 4 5 3 5" xfId="9110"/>
    <cellStyle name="Normal 4 5 4" xfId="692"/>
    <cellStyle name="Normal 4 5 4 2" xfId="1827"/>
    <cellStyle name="Normal 4 5 4 2 2" xfId="5247"/>
    <cellStyle name="Normal 4 5 4 2 3" xfId="7519"/>
    <cellStyle name="Normal 4 5 4 2 4" xfId="9791"/>
    <cellStyle name="Normal 4 5 4 3" xfId="4112"/>
    <cellStyle name="Normal 4 5 4 4" xfId="6384"/>
    <cellStyle name="Normal 4 5 4 5" xfId="8656"/>
    <cellStyle name="Normal 4 5 5" xfId="1373"/>
    <cellStyle name="Normal 4 5 5 2" xfId="4793"/>
    <cellStyle name="Normal 4 5 5 3" xfId="7065"/>
    <cellStyle name="Normal 4 5 5 4" xfId="9337"/>
    <cellStyle name="Normal 4 5 6" xfId="3658"/>
    <cellStyle name="Normal 4 5 7" xfId="5930"/>
    <cellStyle name="Normal 4 5 8" xfId="8202"/>
    <cellStyle name="Normal 4 6" xfId="294"/>
    <cellStyle name="Normal 4 6 2" xfId="748"/>
    <cellStyle name="Normal 4 6 2 2" xfId="1883"/>
    <cellStyle name="Normal 4 6 2 2 2" xfId="5303"/>
    <cellStyle name="Normal 4 6 2 2 3" xfId="7575"/>
    <cellStyle name="Normal 4 6 2 2 4" xfId="9847"/>
    <cellStyle name="Normal 4 6 2 3" xfId="4168"/>
    <cellStyle name="Normal 4 6 2 4" xfId="6440"/>
    <cellStyle name="Normal 4 6 2 5" xfId="8712"/>
    <cellStyle name="Normal 4 6 3" xfId="1429"/>
    <cellStyle name="Normal 4 6 3 2" xfId="4849"/>
    <cellStyle name="Normal 4 6 3 3" xfId="7121"/>
    <cellStyle name="Normal 4 6 3 4" xfId="9393"/>
    <cellStyle name="Normal 4 6 4" xfId="3714"/>
    <cellStyle name="Normal 4 6 5" xfId="5986"/>
    <cellStyle name="Normal 4 6 6" xfId="8258"/>
    <cellStyle name="Normal 4 7" xfId="975"/>
    <cellStyle name="Normal 4 7 2" xfId="2110"/>
    <cellStyle name="Normal 4 7 2 2" xfId="5530"/>
    <cellStyle name="Normal 4 7 2 3" xfId="7802"/>
    <cellStyle name="Normal 4 7 2 4" xfId="10074"/>
    <cellStyle name="Normal 4 7 3" xfId="4395"/>
    <cellStyle name="Normal 4 7 4" xfId="6667"/>
    <cellStyle name="Normal 4 7 5" xfId="8939"/>
    <cellStyle name="Normal 4 8" xfId="521"/>
    <cellStyle name="Normal 4 8 2" xfId="1656"/>
    <cellStyle name="Normal 4 8 2 2" xfId="5076"/>
    <cellStyle name="Normal 4 8 2 3" xfId="7348"/>
    <cellStyle name="Normal 4 8 2 4" xfId="9620"/>
    <cellStyle name="Normal 4 8 3" xfId="3941"/>
    <cellStyle name="Normal 4 8 4" xfId="6213"/>
    <cellStyle name="Normal 4 8 5" xfId="8485"/>
    <cellStyle name="Normal 4 9" xfId="1202"/>
    <cellStyle name="Normal 4 9 2" xfId="4622"/>
    <cellStyle name="Normal 4 9 3" xfId="6894"/>
    <cellStyle name="Normal 4 9 4" xfId="9166"/>
    <cellStyle name="Normal 40" xfId="13296"/>
    <cellStyle name="Normal 41" xfId="13297"/>
    <cellStyle name="Normal 42" xfId="13298"/>
    <cellStyle name="Normal 43" xfId="13299"/>
    <cellStyle name="Normal 44" xfId="13300"/>
    <cellStyle name="Normal 44 10" xfId="13301"/>
    <cellStyle name="Normal 44 2" xfId="13302"/>
    <cellStyle name="Normal 44 3" xfId="13303"/>
    <cellStyle name="Normal 44 4" xfId="13304"/>
    <cellStyle name="Normal 44 5" xfId="13305"/>
    <cellStyle name="Normal 44 6" xfId="13306"/>
    <cellStyle name="Normal 44 7" xfId="13307"/>
    <cellStyle name="Normal 44 8" xfId="13308"/>
    <cellStyle name="Normal 44 9" xfId="13309"/>
    <cellStyle name="Normal 45" xfId="13310"/>
    <cellStyle name="Normal 46" xfId="13311"/>
    <cellStyle name="Normal 47" xfId="13312"/>
    <cellStyle name="Normal 48" xfId="13313"/>
    <cellStyle name="Normal 49" xfId="13314"/>
    <cellStyle name="Normal 5" xfId="56"/>
    <cellStyle name="Normal 5 10" xfId="3489"/>
    <cellStyle name="Normal 5 11" xfId="5761"/>
    <cellStyle name="Normal 5 12" xfId="8033"/>
    <cellStyle name="Normal 5 13" xfId="13162"/>
    <cellStyle name="Normal 5 2" xfId="86"/>
    <cellStyle name="Normal 5 2 10" xfId="5789"/>
    <cellStyle name="Normal 5 2 11" xfId="8061"/>
    <cellStyle name="Normal 5 2 12" xfId="13163"/>
    <cellStyle name="Normal 5 2 2" xfId="198"/>
    <cellStyle name="Normal 5 2 2 2" xfId="436"/>
    <cellStyle name="Normal 5 2 2 2 2" xfId="890"/>
    <cellStyle name="Normal 5 2 2 2 2 2" xfId="2025"/>
    <cellStyle name="Normal 5 2 2 2 2 2 2" xfId="5445"/>
    <cellStyle name="Normal 5 2 2 2 2 2 3" xfId="7717"/>
    <cellStyle name="Normal 5 2 2 2 2 2 4" xfId="9989"/>
    <cellStyle name="Normal 5 2 2 2 2 3" xfId="4310"/>
    <cellStyle name="Normal 5 2 2 2 2 4" xfId="6582"/>
    <cellStyle name="Normal 5 2 2 2 2 5" xfId="8854"/>
    <cellStyle name="Normal 5 2 2 2 3" xfId="1571"/>
    <cellStyle name="Normal 5 2 2 2 3 2" xfId="4991"/>
    <cellStyle name="Normal 5 2 2 2 3 3" xfId="7263"/>
    <cellStyle name="Normal 5 2 2 2 3 4" xfId="9535"/>
    <cellStyle name="Normal 5 2 2 2 4" xfId="3856"/>
    <cellStyle name="Normal 5 2 2 2 5" xfId="6128"/>
    <cellStyle name="Normal 5 2 2 2 6" xfId="8400"/>
    <cellStyle name="Normal 5 2 2 3" xfId="1117"/>
    <cellStyle name="Normal 5 2 2 3 2" xfId="2252"/>
    <cellStyle name="Normal 5 2 2 3 2 2" xfId="5672"/>
    <cellStyle name="Normal 5 2 2 3 2 3" xfId="7944"/>
    <cellStyle name="Normal 5 2 2 3 2 4" xfId="10216"/>
    <cellStyle name="Normal 5 2 2 3 3" xfId="4537"/>
    <cellStyle name="Normal 5 2 2 3 4" xfId="6809"/>
    <cellStyle name="Normal 5 2 2 3 5" xfId="9081"/>
    <cellStyle name="Normal 5 2 2 4" xfId="663"/>
    <cellStyle name="Normal 5 2 2 4 2" xfId="1798"/>
    <cellStyle name="Normal 5 2 2 4 2 2" xfId="5218"/>
    <cellStyle name="Normal 5 2 2 4 2 3" xfId="7490"/>
    <cellStyle name="Normal 5 2 2 4 2 4" xfId="9762"/>
    <cellStyle name="Normal 5 2 2 4 3" xfId="4083"/>
    <cellStyle name="Normal 5 2 2 4 4" xfId="6355"/>
    <cellStyle name="Normal 5 2 2 4 5" xfId="8627"/>
    <cellStyle name="Normal 5 2 2 5" xfId="1344"/>
    <cellStyle name="Normal 5 2 2 5 2" xfId="4764"/>
    <cellStyle name="Normal 5 2 2 5 3" xfId="7036"/>
    <cellStyle name="Normal 5 2 2 5 4" xfId="9308"/>
    <cellStyle name="Normal 5 2 2 6" xfId="3629"/>
    <cellStyle name="Normal 5 2 2 7" xfId="5901"/>
    <cellStyle name="Normal 5 2 2 8" xfId="8173"/>
    <cellStyle name="Normal 5 2 3" xfId="142"/>
    <cellStyle name="Normal 5 2 3 2" xfId="380"/>
    <cellStyle name="Normal 5 2 3 2 2" xfId="834"/>
    <cellStyle name="Normal 5 2 3 2 2 2" xfId="1969"/>
    <cellStyle name="Normal 5 2 3 2 2 2 2" xfId="5389"/>
    <cellStyle name="Normal 5 2 3 2 2 2 3" xfId="7661"/>
    <cellStyle name="Normal 5 2 3 2 2 2 4" xfId="9933"/>
    <cellStyle name="Normal 5 2 3 2 2 3" xfId="4254"/>
    <cellStyle name="Normal 5 2 3 2 2 4" xfId="6526"/>
    <cellStyle name="Normal 5 2 3 2 2 5" xfId="8798"/>
    <cellStyle name="Normal 5 2 3 2 3" xfId="1515"/>
    <cellStyle name="Normal 5 2 3 2 3 2" xfId="4935"/>
    <cellStyle name="Normal 5 2 3 2 3 3" xfId="7207"/>
    <cellStyle name="Normal 5 2 3 2 3 4" xfId="9479"/>
    <cellStyle name="Normal 5 2 3 2 4" xfId="3800"/>
    <cellStyle name="Normal 5 2 3 2 5" xfId="6072"/>
    <cellStyle name="Normal 5 2 3 2 6" xfId="8344"/>
    <cellStyle name="Normal 5 2 3 3" xfId="1061"/>
    <cellStyle name="Normal 5 2 3 3 2" xfId="2196"/>
    <cellStyle name="Normal 5 2 3 3 2 2" xfId="5616"/>
    <cellStyle name="Normal 5 2 3 3 2 3" xfId="7888"/>
    <cellStyle name="Normal 5 2 3 3 2 4" xfId="10160"/>
    <cellStyle name="Normal 5 2 3 3 3" xfId="4481"/>
    <cellStyle name="Normal 5 2 3 3 4" xfId="6753"/>
    <cellStyle name="Normal 5 2 3 3 5" xfId="9025"/>
    <cellStyle name="Normal 5 2 3 4" xfId="607"/>
    <cellStyle name="Normal 5 2 3 4 2" xfId="1742"/>
    <cellStyle name="Normal 5 2 3 4 2 2" xfId="5162"/>
    <cellStyle name="Normal 5 2 3 4 2 3" xfId="7434"/>
    <cellStyle name="Normal 5 2 3 4 2 4" xfId="9706"/>
    <cellStyle name="Normal 5 2 3 4 3" xfId="4027"/>
    <cellStyle name="Normal 5 2 3 4 4" xfId="6299"/>
    <cellStyle name="Normal 5 2 3 4 5" xfId="8571"/>
    <cellStyle name="Normal 5 2 3 5" xfId="1288"/>
    <cellStyle name="Normal 5 2 3 5 2" xfId="4708"/>
    <cellStyle name="Normal 5 2 3 5 3" xfId="6980"/>
    <cellStyle name="Normal 5 2 3 5 4" xfId="9252"/>
    <cellStyle name="Normal 5 2 3 6" xfId="3573"/>
    <cellStyle name="Normal 5 2 3 7" xfId="5845"/>
    <cellStyle name="Normal 5 2 3 8" xfId="8117"/>
    <cellStyle name="Normal 5 2 4" xfId="268"/>
    <cellStyle name="Normal 5 2 4 2" xfId="495"/>
    <cellStyle name="Normal 5 2 4 2 2" xfId="949"/>
    <cellStyle name="Normal 5 2 4 2 2 2" xfId="2084"/>
    <cellStyle name="Normal 5 2 4 2 2 2 2" xfId="5504"/>
    <cellStyle name="Normal 5 2 4 2 2 2 3" xfId="7776"/>
    <cellStyle name="Normal 5 2 4 2 2 2 4" xfId="10048"/>
    <cellStyle name="Normal 5 2 4 2 2 3" xfId="4369"/>
    <cellStyle name="Normal 5 2 4 2 2 4" xfId="6641"/>
    <cellStyle name="Normal 5 2 4 2 2 5" xfId="8913"/>
    <cellStyle name="Normal 5 2 4 2 3" xfId="1630"/>
    <cellStyle name="Normal 5 2 4 2 3 2" xfId="5050"/>
    <cellStyle name="Normal 5 2 4 2 3 3" xfId="7322"/>
    <cellStyle name="Normal 5 2 4 2 3 4" xfId="9594"/>
    <cellStyle name="Normal 5 2 4 2 4" xfId="3915"/>
    <cellStyle name="Normal 5 2 4 2 5" xfId="6187"/>
    <cellStyle name="Normal 5 2 4 2 6" xfId="8459"/>
    <cellStyle name="Normal 5 2 4 3" xfId="1176"/>
    <cellStyle name="Normal 5 2 4 3 2" xfId="2311"/>
    <cellStyle name="Normal 5 2 4 3 2 2" xfId="5731"/>
    <cellStyle name="Normal 5 2 4 3 2 3" xfId="8003"/>
    <cellStyle name="Normal 5 2 4 3 2 4" xfId="10275"/>
    <cellStyle name="Normal 5 2 4 3 3" xfId="4596"/>
    <cellStyle name="Normal 5 2 4 3 4" xfId="6868"/>
    <cellStyle name="Normal 5 2 4 3 5" xfId="9140"/>
    <cellStyle name="Normal 5 2 4 4" xfId="722"/>
    <cellStyle name="Normal 5 2 4 4 2" xfId="1857"/>
    <cellStyle name="Normal 5 2 4 4 2 2" xfId="5277"/>
    <cellStyle name="Normal 5 2 4 4 2 3" xfId="7549"/>
    <cellStyle name="Normal 5 2 4 4 2 4" xfId="9821"/>
    <cellStyle name="Normal 5 2 4 4 3" xfId="4142"/>
    <cellStyle name="Normal 5 2 4 4 4" xfId="6414"/>
    <cellStyle name="Normal 5 2 4 4 5" xfId="8686"/>
    <cellStyle name="Normal 5 2 4 5" xfId="1403"/>
    <cellStyle name="Normal 5 2 4 5 2" xfId="4823"/>
    <cellStyle name="Normal 5 2 4 5 3" xfId="7095"/>
    <cellStyle name="Normal 5 2 4 5 4" xfId="9367"/>
    <cellStyle name="Normal 5 2 4 6" xfId="3688"/>
    <cellStyle name="Normal 5 2 4 7" xfId="5960"/>
    <cellStyle name="Normal 5 2 4 8" xfId="8232"/>
    <cellStyle name="Normal 5 2 5" xfId="324"/>
    <cellStyle name="Normal 5 2 5 2" xfId="778"/>
    <cellStyle name="Normal 5 2 5 2 2" xfId="1913"/>
    <cellStyle name="Normal 5 2 5 2 2 2" xfId="5333"/>
    <cellStyle name="Normal 5 2 5 2 2 3" xfId="7605"/>
    <cellStyle name="Normal 5 2 5 2 2 4" xfId="9877"/>
    <cellStyle name="Normal 5 2 5 2 3" xfId="4198"/>
    <cellStyle name="Normal 5 2 5 2 4" xfId="6470"/>
    <cellStyle name="Normal 5 2 5 2 5" xfId="8742"/>
    <cellStyle name="Normal 5 2 5 3" xfId="1459"/>
    <cellStyle name="Normal 5 2 5 3 2" xfId="4879"/>
    <cellStyle name="Normal 5 2 5 3 3" xfId="7151"/>
    <cellStyle name="Normal 5 2 5 3 4" xfId="9423"/>
    <cellStyle name="Normal 5 2 5 4" xfId="3744"/>
    <cellStyle name="Normal 5 2 5 5" xfId="6016"/>
    <cellStyle name="Normal 5 2 5 6" xfId="8288"/>
    <cellStyle name="Normal 5 2 6" xfId="1005"/>
    <cellStyle name="Normal 5 2 6 2" xfId="2140"/>
    <cellStyle name="Normal 5 2 6 2 2" xfId="5560"/>
    <cellStyle name="Normal 5 2 6 2 3" xfId="7832"/>
    <cellStyle name="Normal 5 2 6 2 4" xfId="10104"/>
    <cellStyle name="Normal 5 2 6 3" xfId="4425"/>
    <cellStyle name="Normal 5 2 6 4" xfId="6697"/>
    <cellStyle name="Normal 5 2 6 5" xfId="8969"/>
    <cellStyle name="Normal 5 2 7" xfId="551"/>
    <cellStyle name="Normal 5 2 7 2" xfId="1686"/>
    <cellStyle name="Normal 5 2 7 2 2" xfId="5106"/>
    <cellStyle name="Normal 5 2 7 2 3" xfId="7378"/>
    <cellStyle name="Normal 5 2 7 2 4" xfId="9650"/>
    <cellStyle name="Normal 5 2 7 3" xfId="3971"/>
    <cellStyle name="Normal 5 2 7 4" xfId="6243"/>
    <cellStyle name="Normal 5 2 7 5" xfId="8515"/>
    <cellStyle name="Normal 5 2 8" xfId="1232"/>
    <cellStyle name="Normal 5 2 8 2" xfId="4652"/>
    <cellStyle name="Normal 5 2 8 3" xfId="6924"/>
    <cellStyle name="Normal 5 2 8 4" xfId="9196"/>
    <cellStyle name="Normal 5 2 9" xfId="3517"/>
    <cellStyle name="Normal 5 3" xfId="170"/>
    <cellStyle name="Normal 5 3 2" xfId="408"/>
    <cellStyle name="Normal 5 3 2 2" xfId="862"/>
    <cellStyle name="Normal 5 3 2 2 2" xfId="1997"/>
    <cellStyle name="Normal 5 3 2 2 2 2" xfId="5417"/>
    <cellStyle name="Normal 5 3 2 2 2 3" xfId="7689"/>
    <cellStyle name="Normal 5 3 2 2 2 4" xfId="9961"/>
    <cellStyle name="Normal 5 3 2 2 3" xfId="4282"/>
    <cellStyle name="Normal 5 3 2 2 4" xfId="6554"/>
    <cellStyle name="Normal 5 3 2 2 5" xfId="8826"/>
    <cellStyle name="Normal 5 3 2 3" xfId="1543"/>
    <cellStyle name="Normal 5 3 2 3 2" xfId="4963"/>
    <cellStyle name="Normal 5 3 2 3 3" xfId="7235"/>
    <cellStyle name="Normal 5 3 2 3 4" xfId="9507"/>
    <cellStyle name="Normal 5 3 2 4" xfId="3828"/>
    <cellStyle name="Normal 5 3 2 5" xfId="6100"/>
    <cellStyle name="Normal 5 3 2 6" xfId="8372"/>
    <cellStyle name="Normal 5 3 3" xfId="1089"/>
    <cellStyle name="Normal 5 3 3 2" xfId="2224"/>
    <cellStyle name="Normal 5 3 3 2 2" xfId="5644"/>
    <cellStyle name="Normal 5 3 3 2 3" xfId="7916"/>
    <cellStyle name="Normal 5 3 3 2 4" xfId="10188"/>
    <cellStyle name="Normal 5 3 3 3" xfId="4509"/>
    <cellStyle name="Normal 5 3 3 4" xfId="6781"/>
    <cellStyle name="Normal 5 3 3 5" xfId="9053"/>
    <cellStyle name="Normal 5 3 4" xfId="635"/>
    <cellStyle name="Normal 5 3 4 2" xfId="1770"/>
    <cellStyle name="Normal 5 3 4 2 2" xfId="5190"/>
    <cellStyle name="Normal 5 3 4 2 3" xfId="7462"/>
    <cellStyle name="Normal 5 3 4 2 4" xfId="9734"/>
    <cellStyle name="Normal 5 3 4 3" xfId="4055"/>
    <cellStyle name="Normal 5 3 4 4" xfId="6327"/>
    <cellStyle name="Normal 5 3 4 5" xfId="8599"/>
    <cellStyle name="Normal 5 3 5" xfId="1316"/>
    <cellStyle name="Normal 5 3 5 2" xfId="4736"/>
    <cellStyle name="Normal 5 3 5 3" xfId="7008"/>
    <cellStyle name="Normal 5 3 5 4" xfId="9280"/>
    <cellStyle name="Normal 5 3 6" xfId="3601"/>
    <cellStyle name="Normal 5 3 7" xfId="5873"/>
    <cellStyle name="Normal 5 3 8" xfId="8145"/>
    <cellStyle name="Normal 5 4" xfId="114"/>
    <cellStyle name="Normal 5 4 2" xfId="352"/>
    <cellStyle name="Normal 5 4 2 2" xfId="806"/>
    <cellStyle name="Normal 5 4 2 2 2" xfId="1941"/>
    <cellStyle name="Normal 5 4 2 2 2 2" xfId="5361"/>
    <cellStyle name="Normal 5 4 2 2 2 3" xfId="7633"/>
    <cellStyle name="Normal 5 4 2 2 2 4" xfId="9905"/>
    <cellStyle name="Normal 5 4 2 2 3" xfId="4226"/>
    <cellStyle name="Normal 5 4 2 2 4" xfId="6498"/>
    <cellStyle name="Normal 5 4 2 2 5" xfId="8770"/>
    <cellStyle name="Normal 5 4 2 3" xfId="1487"/>
    <cellStyle name="Normal 5 4 2 3 2" xfId="4907"/>
    <cellStyle name="Normal 5 4 2 3 3" xfId="7179"/>
    <cellStyle name="Normal 5 4 2 3 4" xfId="9451"/>
    <cellStyle name="Normal 5 4 2 4" xfId="3772"/>
    <cellStyle name="Normal 5 4 2 5" xfId="6044"/>
    <cellStyle name="Normal 5 4 2 6" xfId="8316"/>
    <cellStyle name="Normal 5 4 3" xfId="1033"/>
    <cellStyle name="Normal 5 4 3 2" xfId="2168"/>
    <cellStyle name="Normal 5 4 3 2 2" xfId="5588"/>
    <cellStyle name="Normal 5 4 3 2 3" xfId="7860"/>
    <cellStyle name="Normal 5 4 3 2 4" xfId="10132"/>
    <cellStyle name="Normal 5 4 3 3" xfId="4453"/>
    <cellStyle name="Normal 5 4 3 4" xfId="6725"/>
    <cellStyle name="Normal 5 4 3 5" xfId="8997"/>
    <cellStyle name="Normal 5 4 4" xfId="579"/>
    <cellStyle name="Normal 5 4 4 2" xfId="1714"/>
    <cellStyle name="Normal 5 4 4 2 2" xfId="5134"/>
    <cellStyle name="Normal 5 4 4 2 3" xfId="7406"/>
    <cellStyle name="Normal 5 4 4 2 4" xfId="9678"/>
    <cellStyle name="Normal 5 4 4 3" xfId="3999"/>
    <cellStyle name="Normal 5 4 4 4" xfId="6271"/>
    <cellStyle name="Normal 5 4 4 5" xfId="8543"/>
    <cellStyle name="Normal 5 4 5" xfId="1260"/>
    <cellStyle name="Normal 5 4 5 2" xfId="4680"/>
    <cellStyle name="Normal 5 4 5 3" xfId="6952"/>
    <cellStyle name="Normal 5 4 5 4" xfId="9224"/>
    <cellStyle name="Normal 5 4 6" xfId="3545"/>
    <cellStyle name="Normal 5 4 7" xfId="5817"/>
    <cellStyle name="Normal 5 4 8" xfId="8089"/>
    <cellStyle name="Normal 5 5" xfId="240"/>
    <cellStyle name="Normal 5 5 2" xfId="467"/>
    <cellStyle name="Normal 5 5 2 2" xfId="921"/>
    <cellStyle name="Normal 5 5 2 2 2" xfId="2056"/>
    <cellStyle name="Normal 5 5 2 2 2 2" xfId="5476"/>
    <cellStyle name="Normal 5 5 2 2 2 3" xfId="7748"/>
    <cellStyle name="Normal 5 5 2 2 2 4" xfId="10020"/>
    <cellStyle name="Normal 5 5 2 2 3" xfId="4341"/>
    <cellStyle name="Normal 5 5 2 2 4" xfId="6613"/>
    <cellStyle name="Normal 5 5 2 2 5" xfId="8885"/>
    <cellStyle name="Normal 5 5 2 3" xfId="1602"/>
    <cellStyle name="Normal 5 5 2 3 2" xfId="5022"/>
    <cellStyle name="Normal 5 5 2 3 3" xfId="7294"/>
    <cellStyle name="Normal 5 5 2 3 4" xfId="9566"/>
    <cellStyle name="Normal 5 5 2 4" xfId="3887"/>
    <cellStyle name="Normal 5 5 2 5" xfId="6159"/>
    <cellStyle name="Normal 5 5 2 6" xfId="8431"/>
    <cellStyle name="Normal 5 5 3" xfId="1148"/>
    <cellStyle name="Normal 5 5 3 2" xfId="2283"/>
    <cellStyle name="Normal 5 5 3 2 2" xfId="5703"/>
    <cellStyle name="Normal 5 5 3 2 3" xfId="7975"/>
    <cellStyle name="Normal 5 5 3 2 4" xfId="10247"/>
    <cellStyle name="Normal 5 5 3 3" xfId="4568"/>
    <cellStyle name="Normal 5 5 3 4" xfId="6840"/>
    <cellStyle name="Normal 5 5 3 5" xfId="9112"/>
    <cellStyle name="Normal 5 5 4" xfId="694"/>
    <cellStyle name="Normal 5 5 4 2" xfId="1829"/>
    <cellStyle name="Normal 5 5 4 2 2" xfId="5249"/>
    <cellStyle name="Normal 5 5 4 2 3" xfId="7521"/>
    <cellStyle name="Normal 5 5 4 2 4" xfId="9793"/>
    <cellStyle name="Normal 5 5 4 3" xfId="4114"/>
    <cellStyle name="Normal 5 5 4 4" xfId="6386"/>
    <cellStyle name="Normal 5 5 4 5" xfId="8658"/>
    <cellStyle name="Normal 5 5 5" xfId="1375"/>
    <cellStyle name="Normal 5 5 5 2" xfId="4795"/>
    <cellStyle name="Normal 5 5 5 3" xfId="7067"/>
    <cellStyle name="Normal 5 5 5 4" xfId="9339"/>
    <cellStyle name="Normal 5 5 6" xfId="3660"/>
    <cellStyle name="Normal 5 5 7" xfId="5932"/>
    <cellStyle name="Normal 5 5 8" xfId="8204"/>
    <cellStyle name="Normal 5 6" xfId="296"/>
    <cellStyle name="Normal 5 6 2" xfId="750"/>
    <cellStyle name="Normal 5 6 2 2" xfId="1885"/>
    <cellStyle name="Normal 5 6 2 2 2" xfId="5305"/>
    <cellStyle name="Normal 5 6 2 2 3" xfId="7577"/>
    <cellStyle name="Normal 5 6 2 2 4" xfId="9849"/>
    <cellStyle name="Normal 5 6 2 3" xfId="4170"/>
    <cellStyle name="Normal 5 6 2 4" xfId="6442"/>
    <cellStyle name="Normal 5 6 2 5" xfId="8714"/>
    <cellStyle name="Normal 5 6 3" xfId="1431"/>
    <cellStyle name="Normal 5 6 3 2" xfId="4851"/>
    <cellStyle name="Normal 5 6 3 3" xfId="7123"/>
    <cellStyle name="Normal 5 6 3 4" xfId="9395"/>
    <cellStyle name="Normal 5 6 4" xfId="3716"/>
    <cellStyle name="Normal 5 6 5" xfId="5988"/>
    <cellStyle name="Normal 5 6 6" xfId="8260"/>
    <cellStyle name="Normal 5 7" xfId="977"/>
    <cellStyle name="Normal 5 7 2" xfId="2112"/>
    <cellStyle name="Normal 5 7 2 2" xfId="5532"/>
    <cellStyle name="Normal 5 7 2 3" xfId="7804"/>
    <cellStyle name="Normal 5 7 2 4" xfId="10076"/>
    <cellStyle name="Normal 5 7 3" xfId="4397"/>
    <cellStyle name="Normal 5 7 4" xfId="6669"/>
    <cellStyle name="Normal 5 7 5" xfId="8941"/>
    <cellStyle name="Normal 5 8" xfId="523"/>
    <cellStyle name="Normal 5 8 2" xfId="1658"/>
    <cellStyle name="Normal 5 8 2 2" xfId="5078"/>
    <cellStyle name="Normal 5 8 2 3" xfId="7350"/>
    <cellStyle name="Normal 5 8 2 4" xfId="9622"/>
    <cellStyle name="Normal 5 8 3" xfId="3943"/>
    <cellStyle name="Normal 5 8 4" xfId="6215"/>
    <cellStyle name="Normal 5 8 5" xfId="8487"/>
    <cellStyle name="Normal 5 9" xfId="1204"/>
    <cellStyle name="Normal 5 9 2" xfId="4624"/>
    <cellStyle name="Normal 5 9 3" xfId="6896"/>
    <cellStyle name="Normal 5 9 4" xfId="9168"/>
    <cellStyle name="Normal 50" xfId="13315"/>
    <cellStyle name="Normal 51" xfId="13316"/>
    <cellStyle name="Normal 52" xfId="13317"/>
    <cellStyle name="Normal 53" xfId="13318"/>
    <cellStyle name="Normal 54" xfId="13319"/>
    <cellStyle name="Normal 55" xfId="13320"/>
    <cellStyle name="Normal 56" xfId="13321"/>
    <cellStyle name="Normal 57" xfId="13322"/>
    <cellStyle name="Normal 58" xfId="13323"/>
    <cellStyle name="Normal 59" xfId="13324"/>
    <cellStyle name="Normal 6" xfId="58"/>
    <cellStyle name="Normal 6 10" xfId="3491"/>
    <cellStyle name="Normal 6 11" xfId="5763"/>
    <cellStyle name="Normal 6 12" xfId="8035"/>
    <cellStyle name="Normal 6 13" xfId="13164"/>
    <cellStyle name="Normal 6 2" xfId="88"/>
    <cellStyle name="Normal 6 2 10" xfId="5791"/>
    <cellStyle name="Normal 6 2 11" xfId="8063"/>
    <cellStyle name="Normal 6 2 12" xfId="13165"/>
    <cellStyle name="Normal 6 2 2" xfId="200"/>
    <cellStyle name="Normal 6 2 2 2" xfId="438"/>
    <cellStyle name="Normal 6 2 2 2 2" xfId="892"/>
    <cellStyle name="Normal 6 2 2 2 2 2" xfId="2027"/>
    <cellStyle name="Normal 6 2 2 2 2 2 2" xfId="5447"/>
    <cellStyle name="Normal 6 2 2 2 2 2 3" xfId="7719"/>
    <cellStyle name="Normal 6 2 2 2 2 2 4" xfId="9991"/>
    <cellStyle name="Normal 6 2 2 2 2 3" xfId="4312"/>
    <cellStyle name="Normal 6 2 2 2 2 4" xfId="6584"/>
    <cellStyle name="Normal 6 2 2 2 2 5" xfId="8856"/>
    <cellStyle name="Normal 6 2 2 2 3" xfId="1573"/>
    <cellStyle name="Normal 6 2 2 2 3 2" xfId="4993"/>
    <cellStyle name="Normal 6 2 2 2 3 3" xfId="7265"/>
    <cellStyle name="Normal 6 2 2 2 3 4" xfId="9537"/>
    <cellStyle name="Normal 6 2 2 2 4" xfId="3858"/>
    <cellStyle name="Normal 6 2 2 2 5" xfId="6130"/>
    <cellStyle name="Normal 6 2 2 2 6" xfId="8402"/>
    <cellStyle name="Normal 6 2 2 3" xfId="1119"/>
    <cellStyle name="Normal 6 2 2 3 2" xfId="2254"/>
    <cellStyle name="Normal 6 2 2 3 2 2" xfId="5674"/>
    <cellStyle name="Normal 6 2 2 3 2 3" xfId="7946"/>
    <cellStyle name="Normal 6 2 2 3 2 4" xfId="10218"/>
    <cellStyle name="Normal 6 2 2 3 3" xfId="4539"/>
    <cellStyle name="Normal 6 2 2 3 4" xfId="6811"/>
    <cellStyle name="Normal 6 2 2 3 5" xfId="9083"/>
    <cellStyle name="Normal 6 2 2 4" xfId="665"/>
    <cellStyle name="Normal 6 2 2 4 2" xfId="1800"/>
    <cellStyle name="Normal 6 2 2 4 2 2" xfId="5220"/>
    <cellStyle name="Normal 6 2 2 4 2 3" xfId="7492"/>
    <cellStyle name="Normal 6 2 2 4 2 4" xfId="9764"/>
    <cellStyle name="Normal 6 2 2 4 3" xfId="4085"/>
    <cellStyle name="Normal 6 2 2 4 4" xfId="6357"/>
    <cellStyle name="Normal 6 2 2 4 5" xfId="8629"/>
    <cellStyle name="Normal 6 2 2 5" xfId="1346"/>
    <cellStyle name="Normal 6 2 2 5 2" xfId="4766"/>
    <cellStyle name="Normal 6 2 2 5 3" xfId="7038"/>
    <cellStyle name="Normal 6 2 2 5 4" xfId="9310"/>
    <cellStyle name="Normal 6 2 2 6" xfId="3631"/>
    <cellStyle name="Normal 6 2 2 7" xfId="5903"/>
    <cellStyle name="Normal 6 2 2 8" xfId="8175"/>
    <cellStyle name="Normal 6 2 3" xfId="144"/>
    <cellStyle name="Normal 6 2 3 2" xfId="382"/>
    <cellStyle name="Normal 6 2 3 2 2" xfId="836"/>
    <cellStyle name="Normal 6 2 3 2 2 2" xfId="1971"/>
    <cellStyle name="Normal 6 2 3 2 2 2 2" xfId="5391"/>
    <cellStyle name="Normal 6 2 3 2 2 2 3" xfId="7663"/>
    <cellStyle name="Normal 6 2 3 2 2 2 4" xfId="9935"/>
    <cellStyle name="Normal 6 2 3 2 2 3" xfId="4256"/>
    <cellStyle name="Normal 6 2 3 2 2 4" xfId="6528"/>
    <cellStyle name="Normal 6 2 3 2 2 5" xfId="8800"/>
    <cellStyle name="Normal 6 2 3 2 3" xfId="1517"/>
    <cellStyle name="Normal 6 2 3 2 3 2" xfId="4937"/>
    <cellStyle name="Normal 6 2 3 2 3 3" xfId="7209"/>
    <cellStyle name="Normal 6 2 3 2 3 4" xfId="9481"/>
    <cellStyle name="Normal 6 2 3 2 4" xfId="3802"/>
    <cellStyle name="Normal 6 2 3 2 5" xfId="6074"/>
    <cellStyle name="Normal 6 2 3 2 6" xfId="8346"/>
    <cellStyle name="Normal 6 2 3 3" xfId="1063"/>
    <cellStyle name="Normal 6 2 3 3 2" xfId="2198"/>
    <cellStyle name="Normal 6 2 3 3 2 2" xfId="5618"/>
    <cellStyle name="Normal 6 2 3 3 2 3" xfId="7890"/>
    <cellStyle name="Normal 6 2 3 3 2 4" xfId="10162"/>
    <cellStyle name="Normal 6 2 3 3 3" xfId="4483"/>
    <cellStyle name="Normal 6 2 3 3 4" xfId="6755"/>
    <cellStyle name="Normal 6 2 3 3 5" xfId="9027"/>
    <cellStyle name="Normal 6 2 3 4" xfId="609"/>
    <cellStyle name="Normal 6 2 3 4 2" xfId="1744"/>
    <cellStyle name="Normal 6 2 3 4 2 2" xfId="5164"/>
    <cellStyle name="Normal 6 2 3 4 2 3" xfId="7436"/>
    <cellStyle name="Normal 6 2 3 4 2 4" xfId="9708"/>
    <cellStyle name="Normal 6 2 3 4 3" xfId="4029"/>
    <cellStyle name="Normal 6 2 3 4 4" xfId="6301"/>
    <cellStyle name="Normal 6 2 3 4 5" xfId="8573"/>
    <cellStyle name="Normal 6 2 3 5" xfId="1290"/>
    <cellStyle name="Normal 6 2 3 5 2" xfId="4710"/>
    <cellStyle name="Normal 6 2 3 5 3" xfId="6982"/>
    <cellStyle name="Normal 6 2 3 5 4" xfId="9254"/>
    <cellStyle name="Normal 6 2 3 6" xfId="3575"/>
    <cellStyle name="Normal 6 2 3 7" xfId="5847"/>
    <cellStyle name="Normal 6 2 3 8" xfId="8119"/>
    <cellStyle name="Normal 6 2 4" xfId="270"/>
    <cellStyle name="Normal 6 2 4 2" xfId="497"/>
    <cellStyle name="Normal 6 2 4 2 2" xfId="951"/>
    <cellStyle name="Normal 6 2 4 2 2 2" xfId="2086"/>
    <cellStyle name="Normal 6 2 4 2 2 2 2" xfId="5506"/>
    <cellStyle name="Normal 6 2 4 2 2 2 3" xfId="7778"/>
    <cellStyle name="Normal 6 2 4 2 2 2 4" xfId="10050"/>
    <cellStyle name="Normal 6 2 4 2 2 3" xfId="4371"/>
    <cellStyle name="Normal 6 2 4 2 2 4" xfId="6643"/>
    <cellStyle name="Normal 6 2 4 2 2 5" xfId="8915"/>
    <cellStyle name="Normal 6 2 4 2 3" xfId="1632"/>
    <cellStyle name="Normal 6 2 4 2 3 2" xfId="5052"/>
    <cellStyle name="Normal 6 2 4 2 3 3" xfId="7324"/>
    <cellStyle name="Normal 6 2 4 2 3 4" xfId="9596"/>
    <cellStyle name="Normal 6 2 4 2 4" xfId="3917"/>
    <cellStyle name="Normal 6 2 4 2 5" xfId="6189"/>
    <cellStyle name="Normal 6 2 4 2 6" xfId="8461"/>
    <cellStyle name="Normal 6 2 4 3" xfId="1178"/>
    <cellStyle name="Normal 6 2 4 3 2" xfId="2313"/>
    <cellStyle name="Normal 6 2 4 3 2 2" xfId="5733"/>
    <cellStyle name="Normal 6 2 4 3 2 3" xfId="8005"/>
    <cellStyle name="Normal 6 2 4 3 2 4" xfId="10277"/>
    <cellStyle name="Normal 6 2 4 3 3" xfId="4598"/>
    <cellStyle name="Normal 6 2 4 3 4" xfId="6870"/>
    <cellStyle name="Normal 6 2 4 3 5" xfId="9142"/>
    <cellStyle name="Normal 6 2 4 4" xfId="724"/>
    <cellStyle name="Normal 6 2 4 4 2" xfId="1859"/>
    <cellStyle name="Normal 6 2 4 4 2 2" xfId="5279"/>
    <cellStyle name="Normal 6 2 4 4 2 3" xfId="7551"/>
    <cellStyle name="Normal 6 2 4 4 2 4" xfId="9823"/>
    <cellStyle name="Normal 6 2 4 4 3" xfId="4144"/>
    <cellStyle name="Normal 6 2 4 4 4" xfId="6416"/>
    <cellStyle name="Normal 6 2 4 4 5" xfId="8688"/>
    <cellStyle name="Normal 6 2 4 5" xfId="1405"/>
    <cellStyle name="Normal 6 2 4 5 2" xfId="4825"/>
    <cellStyle name="Normal 6 2 4 5 3" xfId="7097"/>
    <cellStyle name="Normal 6 2 4 5 4" xfId="9369"/>
    <cellStyle name="Normal 6 2 4 6" xfId="3690"/>
    <cellStyle name="Normal 6 2 4 7" xfId="5962"/>
    <cellStyle name="Normal 6 2 4 8" xfId="8234"/>
    <cellStyle name="Normal 6 2 5" xfId="326"/>
    <cellStyle name="Normal 6 2 5 2" xfId="780"/>
    <cellStyle name="Normal 6 2 5 2 2" xfId="1915"/>
    <cellStyle name="Normal 6 2 5 2 2 2" xfId="5335"/>
    <cellStyle name="Normal 6 2 5 2 2 3" xfId="7607"/>
    <cellStyle name="Normal 6 2 5 2 2 4" xfId="9879"/>
    <cellStyle name="Normal 6 2 5 2 3" xfId="4200"/>
    <cellStyle name="Normal 6 2 5 2 4" xfId="6472"/>
    <cellStyle name="Normal 6 2 5 2 5" xfId="8744"/>
    <cellStyle name="Normal 6 2 5 3" xfId="1461"/>
    <cellStyle name="Normal 6 2 5 3 2" xfId="4881"/>
    <cellStyle name="Normal 6 2 5 3 3" xfId="7153"/>
    <cellStyle name="Normal 6 2 5 3 4" xfId="9425"/>
    <cellStyle name="Normal 6 2 5 4" xfId="3746"/>
    <cellStyle name="Normal 6 2 5 5" xfId="6018"/>
    <cellStyle name="Normal 6 2 5 6" xfId="8290"/>
    <cellStyle name="Normal 6 2 6" xfId="1007"/>
    <cellStyle name="Normal 6 2 6 2" xfId="2142"/>
    <cellStyle name="Normal 6 2 6 2 2" xfId="5562"/>
    <cellStyle name="Normal 6 2 6 2 3" xfId="7834"/>
    <cellStyle name="Normal 6 2 6 2 4" xfId="10106"/>
    <cellStyle name="Normal 6 2 6 3" xfId="4427"/>
    <cellStyle name="Normal 6 2 6 4" xfId="6699"/>
    <cellStyle name="Normal 6 2 6 5" xfId="8971"/>
    <cellStyle name="Normal 6 2 7" xfId="553"/>
    <cellStyle name="Normal 6 2 7 2" xfId="1688"/>
    <cellStyle name="Normal 6 2 7 2 2" xfId="5108"/>
    <cellStyle name="Normal 6 2 7 2 3" xfId="7380"/>
    <cellStyle name="Normal 6 2 7 2 4" xfId="9652"/>
    <cellStyle name="Normal 6 2 7 3" xfId="3973"/>
    <cellStyle name="Normal 6 2 7 4" xfId="6245"/>
    <cellStyle name="Normal 6 2 7 5" xfId="8517"/>
    <cellStyle name="Normal 6 2 8" xfId="1234"/>
    <cellStyle name="Normal 6 2 8 2" xfId="4654"/>
    <cellStyle name="Normal 6 2 8 3" xfId="6926"/>
    <cellStyle name="Normal 6 2 8 4" xfId="9198"/>
    <cellStyle name="Normal 6 2 9" xfId="3519"/>
    <cellStyle name="Normal 6 3" xfId="172"/>
    <cellStyle name="Normal 6 3 2" xfId="410"/>
    <cellStyle name="Normal 6 3 2 2" xfId="864"/>
    <cellStyle name="Normal 6 3 2 2 2" xfId="1999"/>
    <cellStyle name="Normal 6 3 2 2 2 2" xfId="5419"/>
    <cellStyle name="Normal 6 3 2 2 2 3" xfId="7691"/>
    <cellStyle name="Normal 6 3 2 2 2 4" xfId="9963"/>
    <cellStyle name="Normal 6 3 2 2 3" xfId="4284"/>
    <cellStyle name="Normal 6 3 2 2 4" xfId="6556"/>
    <cellStyle name="Normal 6 3 2 2 5" xfId="8828"/>
    <cellStyle name="Normal 6 3 2 3" xfId="1545"/>
    <cellStyle name="Normal 6 3 2 3 2" xfId="4965"/>
    <cellStyle name="Normal 6 3 2 3 3" xfId="7237"/>
    <cellStyle name="Normal 6 3 2 3 4" xfId="9509"/>
    <cellStyle name="Normal 6 3 2 4" xfId="3830"/>
    <cellStyle name="Normal 6 3 2 5" xfId="6102"/>
    <cellStyle name="Normal 6 3 2 6" xfId="8374"/>
    <cellStyle name="Normal 6 3 3" xfId="1091"/>
    <cellStyle name="Normal 6 3 3 2" xfId="2226"/>
    <cellStyle name="Normal 6 3 3 2 2" xfId="5646"/>
    <cellStyle name="Normal 6 3 3 2 3" xfId="7918"/>
    <cellStyle name="Normal 6 3 3 2 4" xfId="10190"/>
    <cellStyle name="Normal 6 3 3 3" xfId="4511"/>
    <cellStyle name="Normal 6 3 3 4" xfId="6783"/>
    <cellStyle name="Normal 6 3 3 5" xfId="9055"/>
    <cellStyle name="Normal 6 3 4" xfId="637"/>
    <cellStyle name="Normal 6 3 4 2" xfId="1772"/>
    <cellStyle name="Normal 6 3 4 2 2" xfId="5192"/>
    <cellStyle name="Normal 6 3 4 2 3" xfId="7464"/>
    <cellStyle name="Normal 6 3 4 2 4" xfId="9736"/>
    <cellStyle name="Normal 6 3 4 3" xfId="4057"/>
    <cellStyle name="Normal 6 3 4 4" xfId="6329"/>
    <cellStyle name="Normal 6 3 4 5" xfId="8601"/>
    <cellStyle name="Normal 6 3 5" xfId="1318"/>
    <cellStyle name="Normal 6 3 5 2" xfId="4738"/>
    <cellStyle name="Normal 6 3 5 3" xfId="7010"/>
    <cellStyle name="Normal 6 3 5 4" xfId="9282"/>
    <cellStyle name="Normal 6 3 6" xfId="3603"/>
    <cellStyle name="Normal 6 3 7" xfId="5875"/>
    <cellStyle name="Normal 6 3 8" xfId="8147"/>
    <cellStyle name="Normal 6 4" xfId="116"/>
    <cellStyle name="Normal 6 4 2" xfId="354"/>
    <cellStyle name="Normal 6 4 2 2" xfId="808"/>
    <cellStyle name="Normal 6 4 2 2 2" xfId="1943"/>
    <cellStyle name="Normal 6 4 2 2 2 2" xfId="5363"/>
    <cellStyle name="Normal 6 4 2 2 2 3" xfId="7635"/>
    <cellStyle name="Normal 6 4 2 2 2 4" xfId="9907"/>
    <cellStyle name="Normal 6 4 2 2 3" xfId="4228"/>
    <cellStyle name="Normal 6 4 2 2 4" xfId="6500"/>
    <cellStyle name="Normal 6 4 2 2 5" xfId="8772"/>
    <cellStyle name="Normal 6 4 2 3" xfId="1489"/>
    <cellStyle name="Normal 6 4 2 3 2" xfId="4909"/>
    <cellStyle name="Normal 6 4 2 3 3" xfId="7181"/>
    <cellStyle name="Normal 6 4 2 3 4" xfId="9453"/>
    <cellStyle name="Normal 6 4 2 4" xfId="3774"/>
    <cellStyle name="Normal 6 4 2 5" xfId="6046"/>
    <cellStyle name="Normal 6 4 2 6" xfId="8318"/>
    <cellStyle name="Normal 6 4 3" xfId="1035"/>
    <cellStyle name="Normal 6 4 3 2" xfId="2170"/>
    <cellStyle name="Normal 6 4 3 2 2" xfId="5590"/>
    <cellStyle name="Normal 6 4 3 2 3" xfId="7862"/>
    <cellStyle name="Normal 6 4 3 2 4" xfId="10134"/>
    <cellStyle name="Normal 6 4 3 3" xfId="4455"/>
    <cellStyle name="Normal 6 4 3 4" xfId="6727"/>
    <cellStyle name="Normal 6 4 3 5" xfId="8999"/>
    <cellStyle name="Normal 6 4 4" xfId="581"/>
    <cellStyle name="Normal 6 4 4 2" xfId="1716"/>
    <cellStyle name="Normal 6 4 4 2 2" xfId="5136"/>
    <cellStyle name="Normal 6 4 4 2 3" xfId="7408"/>
    <cellStyle name="Normal 6 4 4 2 4" xfId="9680"/>
    <cellStyle name="Normal 6 4 4 3" xfId="4001"/>
    <cellStyle name="Normal 6 4 4 4" xfId="6273"/>
    <cellStyle name="Normal 6 4 4 5" xfId="8545"/>
    <cellStyle name="Normal 6 4 5" xfId="1262"/>
    <cellStyle name="Normal 6 4 5 2" xfId="4682"/>
    <cellStyle name="Normal 6 4 5 3" xfId="6954"/>
    <cellStyle name="Normal 6 4 5 4" xfId="9226"/>
    <cellStyle name="Normal 6 4 6" xfId="3547"/>
    <cellStyle name="Normal 6 4 7" xfId="5819"/>
    <cellStyle name="Normal 6 4 8" xfId="8091"/>
    <cellStyle name="Normal 6 5" xfId="242"/>
    <cellStyle name="Normal 6 5 2" xfId="469"/>
    <cellStyle name="Normal 6 5 2 2" xfId="923"/>
    <cellStyle name="Normal 6 5 2 2 2" xfId="2058"/>
    <cellStyle name="Normal 6 5 2 2 2 2" xfId="5478"/>
    <cellStyle name="Normal 6 5 2 2 2 3" xfId="7750"/>
    <cellStyle name="Normal 6 5 2 2 2 4" xfId="10022"/>
    <cellStyle name="Normal 6 5 2 2 3" xfId="4343"/>
    <cellStyle name="Normal 6 5 2 2 4" xfId="6615"/>
    <cellStyle name="Normal 6 5 2 2 5" xfId="8887"/>
    <cellStyle name="Normal 6 5 2 3" xfId="1604"/>
    <cellStyle name="Normal 6 5 2 3 2" xfId="5024"/>
    <cellStyle name="Normal 6 5 2 3 3" xfId="7296"/>
    <cellStyle name="Normal 6 5 2 3 4" xfId="9568"/>
    <cellStyle name="Normal 6 5 2 4" xfId="3889"/>
    <cellStyle name="Normal 6 5 2 5" xfId="6161"/>
    <cellStyle name="Normal 6 5 2 6" xfId="8433"/>
    <cellStyle name="Normal 6 5 3" xfId="1150"/>
    <cellStyle name="Normal 6 5 3 2" xfId="2285"/>
    <cellStyle name="Normal 6 5 3 2 2" xfId="5705"/>
    <cellStyle name="Normal 6 5 3 2 3" xfId="7977"/>
    <cellStyle name="Normal 6 5 3 2 4" xfId="10249"/>
    <cellStyle name="Normal 6 5 3 3" xfId="4570"/>
    <cellStyle name="Normal 6 5 3 4" xfId="6842"/>
    <cellStyle name="Normal 6 5 3 5" xfId="9114"/>
    <cellStyle name="Normal 6 5 4" xfId="696"/>
    <cellStyle name="Normal 6 5 4 2" xfId="1831"/>
    <cellStyle name="Normal 6 5 4 2 2" xfId="5251"/>
    <cellStyle name="Normal 6 5 4 2 3" xfId="7523"/>
    <cellStyle name="Normal 6 5 4 2 4" xfId="9795"/>
    <cellStyle name="Normal 6 5 4 3" xfId="4116"/>
    <cellStyle name="Normal 6 5 4 4" xfId="6388"/>
    <cellStyle name="Normal 6 5 4 5" xfId="8660"/>
    <cellStyle name="Normal 6 5 5" xfId="1377"/>
    <cellStyle name="Normal 6 5 5 2" xfId="4797"/>
    <cellStyle name="Normal 6 5 5 3" xfId="7069"/>
    <cellStyle name="Normal 6 5 5 4" xfId="9341"/>
    <cellStyle name="Normal 6 5 6" xfId="3662"/>
    <cellStyle name="Normal 6 5 7" xfId="5934"/>
    <cellStyle name="Normal 6 5 8" xfId="8206"/>
    <cellStyle name="Normal 6 6" xfId="298"/>
    <cellStyle name="Normal 6 6 2" xfId="752"/>
    <cellStyle name="Normal 6 6 2 2" xfId="1887"/>
    <cellStyle name="Normal 6 6 2 2 2" xfId="5307"/>
    <cellStyle name="Normal 6 6 2 2 3" xfId="7579"/>
    <cellStyle name="Normal 6 6 2 2 4" xfId="9851"/>
    <cellStyle name="Normal 6 6 2 3" xfId="4172"/>
    <cellStyle name="Normal 6 6 2 4" xfId="6444"/>
    <cellStyle name="Normal 6 6 2 5" xfId="8716"/>
    <cellStyle name="Normal 6 6 3" xfId="1433"/>
    <cellStyle name="Normal 6 6 3 2" xfId="4853"/>
    <cellStyle name="Normal 6 6 3 3" xfId="7125"/>
    <cellStyle name="Normal 6 6 3 4" xfId="9397"/>
    <cellStyle name="Normal 6 6 4" xfId="3718"/>
    <cellStyle name="Normal 6 6 5" xfId="5990"/>
    <cellStyle name="Normal 6 6 6" xfId="8262"/>
    <cellStyle name="Normal 6 7" xfId="979"/>
    <cellStyle name="Normal 6 7 2" xfId="2114"/>
    <cellStyle name="Normal 6 7 2 2" xfId="5534"/>
    <cellStyle name="Normal 6 7 2 3" xfId="7806"/>
    <cellStyle name="Normal 6 7 2 4" xfId="10078"/>
    <cellStyle name="Normal 6 7 3" xfId="4399"/>
    <cellStyle name="Normal 6 7 4" xfId="6671"/>
    <cellStyle name="Normal 6 7 5" xfId="8943"/>
    <cellStyle name="Normal 6 8" xfId="525"/>
    <cellStyle name="Normal 6 8 2" xfId="1660"/>
    <cellStyle name="Normal 6 8 2 2" xfId="5080"/>
    <cellStyle name="Normal 6 8 2 3" xfId="7352"/>
    <cellStyle name="Normal 6 8 2 4" xfId="9624"/>
    <cellStyle name="Normal 6 8 3" xfId="3945"/>
    <cellStyle name="Normal 6 8 4" xfId="6217"/>
    <cellStyle name="Normal 6 8 5" xfId="8489"/>
    <cellStyle name="Normal 6 9" xfId="1206"/>
    <cellStyle name="Normal 6 9 2" xfId="4626"/>
    <cellStyle name="Normal 6 9 3" xfId="6898"/>
    <cellStyle name="Normal 6 9 4" xfId="9170"/>
    <cellStyle name="Normal 60" xfId="13325"/>
    <cellStyle name="Normal 7" xfId="60"/>
    <cellStyle name="Normal 7 10" xfId="3493"/>
    <cellStyle name="Normal 7 11" xfId="5765"/>
    <cellStyle name="Normal 7 12" xfId="8037"/>
    <cellStyle name="Normal 7 13" xfId="13166"/>
    <cellStyle name="Normal 7 2" xfId="90"/>
    <cellStyle name="Normal 7 2 10" xfId="5793"/>
    <cellStyle name="Normal 7 2 11" xfId="8065"/>
    <cellStyle name="Normal 7 2 2" xfId="202"/>
    <cellStyle name="Normal 7 2 2 2" xfId="440"/>
    <cellStyle name="Normal 7 2 2 2 2" xfId="894"/>
    <cellStyle name="Normal 7 2 2 2 2 2" xfId="2029"/>
    <cellStyle name="Normal 7 2 2 2 2 2 2" xfId="5449"/>
    <cellStyle name="Normal 7 2 2 2 2 2 3" xfId="7721"/>
    <cellStyle name="Normal 7 2 2 2 2 2 4" xfId="9993"/>
    <cellStyle name="Normal 7 2 2 2 2 3" xfId="4314"/>
    <cellStyle name="Normal 7 2 2 2 2 4" xfId="6586"/>
    <cellStyle name="Normal 7 2 2 2 2 5" xfId="8858"/>
    <cellStyle name="Normal 7 2 2 2 3" xfId="1575"/>
    <cellStyle name="Normal 7 2 2 2 3 2" xfId="4995"/>
    <cellStyle name="Normal 7 2 2 2 3 3" xfId="7267"/>
    <cellStyle name="Normal 7 2 2 2 3 4" xfId="9539"/>
    <cellStyle name="Normal 7 2 2 2 4" xfId="3860"/>
    <cellStyle name="Normal 7 2 2 2 5" xfId="6132"/>
    <cellStyle name="Normal 7 2 2 2 6" xfId="8404"/>
    <cellStyle name="Normal 7 2 2 3" xfId="1121"/>
    <cellStyle name="Normal 7 2 2 3 2" xfId="2256"/>
    <cellStyle name="Normal 7 2 2 3 2 2" xfId="5676"/>
    <cellStyle name="Normal 7 2 2 3 2 3" xfId="7948"/>
    <cellStyle name="Normal 7 2 2 3 2 4" xfId="10220"/>
    <cellStyle name="Normal 7 2 2 3 3" xfId="4541"/>
    <cellStyle name="Normal 7 2 2 3 4" xfId="6813"/>
    <cellStyle name="Normal 7 2 2 3 5" xfId="9085"/>
    <cellStyle name="Normal 7 2 2 4" xfId="667"/>
    <cellStyle name="Normal 7 2 2 4 2" xfId="1802"/>
    <cellStyle name="Normal 7 2 2 4 2 2" xfId="5222"/>
    <cellStyle name="Normal 7 2 2 4 2 3" xfId="7494"/>
    <cellStyle name="Normal 7 2 2 4 2 4" xfId="9766"/>
    <cellStyle name="Normal 7 2 2 4 3" xfId="4087"/>
    <cellStyle name="Normal 7 2 2 4 4" xfId="6359"/>
    <cellStyle name="Normal 7 2 2 4 5" xfId="8631"/>
    <cellStyle name="Normal 7 2 2 5" xfId="1348"/>
    <cellStyle name="Normal 7 2 2 5 2" xfId="4768"/>
    <cellStyle name="Normal 7 2 2 5 3" xfId="7040"/>
    <cellStyle name="Normal 7 2 2 5 4" xfId="9312"/>
    <cellStyle name="Normal 7 2 2 6" xfId="3633"/>
    <cellStyle name="Normal 7 2 2 7" xfId="5905"/>
    <cellStyle name="Normal 7 2 2 8" xfId="8177"/>
    <cellStyle name="Normal 7 2 3" xfId="146"/>
    <cellStyle name="Normal 7 2 3 2" xfId="384"/>
    <cellStyle name="Normal 7 2 3 2 2" xfId="838"/>
    <cellStyle name="Normal 7 2 3 2 2 2" xfId="1973"/>
    <cellStyle name="Normal 7 2 3 2 2 2 2" xfId="5393"/>
    <cellStyle name="Normal 7 2 3 2 2 2 3" xfId="7665"/>
    <cellStyle name="Normal 7 2 3 2 2 2 4" xfId="9937"/>
    <cellStyle name="Normal 7 2 3 2 2 3" xfId="4258"/>
    <cellStyle name="Normal 7 2 3 2 2 4" xfId="6530"/>
    <cellStyle name="Normal 7 2 3 2 2 5" xfId="8802"/>
    <cellStyle name="Normal 7 2 3 2 3" xfId="1519"/>
    <cellStyle name="Normal 7 2 3 2 3 2" xfId="4939"/>
    <cellStyle name="Normal 7 2 3 2 3 3" xfId="7211"/>
    <cellStyle name="Normal 7 2 3 2 3 4" xfId="9483"/>
    <cellStyle name="Normal 7 2 3 2 4" xfId="3804"/>
    <cellStyle name="Normal 7 2 3 2 5" xfId="6076"/>
    <cellStyle name="Normal 7 2 3 2 6" xfId="8348"/>
    <cellStyle name="Normal 7 2 3 3" xfId="1065"/>
    <cellStyle name="Normal 7 2 3 3 2" xfId="2200"/>
    <cellStyle name="Normal 7 2 3 3 2 2" xfId="5620"/>
    <cellStyle name="Normal 7 2 3 3 2 3" xfId="7892"/>
    <cellStyle name="Normal 7 2 3 3 2 4" xfId="10164"/>
    <cellStyle name="Normal 7 2 3 3 3" xfId="4485"/>
    <cellStyle name="Normal 7 2 3 3 4" xfId="6757"/>
    <cellStyle name="Normal 7 2 3 3 5" xfId="9029"/>
    <cellStyle name="Normal 7 2 3 4" xfId="611"/>
    <cellStyle name="Normal 7 2 3 4 2" xfId="1746"/>
    <cellStyle name="Normal 7 2 3 4 2 2" xfId="5166"/>
    <cellStyle name="Normal 7 2 3 4 2 3" xfId="7438"/>
    <cellStyle name="Normal 7 2 3 4 2 4" xfId="9710"/>
    <cellStyle name="Normal 7 2 3 4 3" xfId="4031"/>
    <cellStyle name="Normal 7 2 3 4 4" xfId="6303"/>
    <cellStyle name="Normal 7 2 3 4 5" xfId="8575"/>
    <cellStyle name="Normal 7 2 3 5" xfId="1292"/>
    <cellStyle name="Normal 7 2 3 5 2" xfId="4712"/>
    <cellStyle name="Normal 7 2 3 5 3" xfId="6984"/>
    <cellStyle name="Normal 7 2 3 5 4" xfId="9256"/>
    <cellStyle name="Normal 7 2 3 6" xfId="3577"/>
    <cellStyle name="Normal 7 2 3 7" xfId="5849"/>
    <cellStyle name="Normal 7 2 3 8" xfId="8121"/>
    <cellStyle name="Normal 7 2 4" xfId="272"/>
    <cellStyle name="Normal 7 2 4 2" xfId="499"/>
    <cellStyle name="Normal 7 2 4 2 2" xfId="953"/>
    <cellStyle name="Normal 7 2 4 2 2 2" xfId="2088"/>
    <cellStyle name="Normal 7 2 4 2 2 2 2" xfId="5508"/>
    <cellStyle name="Normal 7 2 4 2 2 2 3" xfId="7780"/>
    <cellStyle name="Normal 7 2 4 2 2 2 4" xfId="10052"/>
    <cellStyle name="Normal 7 2 4 2 2 3" xfId="4373"/>
    <cellStyle name="Normal 7 2 4 2 2 4" xfId="6645"/>
    <cellStyle name="Normal 7 2 4 2 2 5" xfId="8917"/>
    <cellStyle name="Normal 7 2 4 2 3" xfId="1634"/>
    <cellStyle name="Normal 7 2 4 2 3 2" xfId="5054"/>
    <cellStyle name="Normal 7 2 4 2 3 3" xfId="7326"/>
    <cellStyle name="Normal 7 2 4 2 3 4" xfId="9598"/>
    <cellStyle name="Normal 7 2 4 2 4" xfId="3919"/>
    <cellStyle name="Normal 7 2 4 2 5" xfId="6191"/>
    <cellStyle name="Normal 7 2 4 2 6" xfId="8463"/>
    <cellStyle name="Normal 7 2 4 3" xfId="1180"/>
    <cellStyle name="Normal 7 2 4 3 2" xfId="2315"/>
    <cellStyle name="Normal 7 2 4 3 2 2" xfId="5735"/>
    <cellStyle name="Normal 7 2 4 3 2 3" xfId="8007"/>
    <cellStyle name="Normal 7 2 4 3 2 4" xfId="10279"/>
    <cellStyle name="Normal 7 2 4 3 3" xfId="4600"/>
    <cellStyle name="Normal 7 2 4 3 4" xfId="6872"/>
    <cellStyle name="Normal 7 2 4 3 5" xfId="9144"/>
    <cellStyle name="Normal 7 2 4 4" xfId="726"/>
    <cellStyle name="Normal 7 2 4 4 2" xfId="1861"/>
    <cellStyle name="Normal 7 2 4 4 2 2" xfId="5281"/>
    <cellStyle name="Normal 7 2 4 4 2 3" xfId="7553"/>
    <cellStyle name="Normal 7 2 4 4 2 4" xfId="9825"/>
    <cellStyle name="Normal 7 2 4 4 3" xfId="4146"/>
    <cellStyle name="Normal 7 2 4 4 4" xfId="6418"/>
    <cellStyle name="Normal 7 2 4 4 5" xfId="8690"/>
    <cellStyle name="Normal 7 2 4 5" xfId="1407"/>
    <cellStyle name="Normal 7 2 4 5 2" xfId="4827"/>
    <cellStyle name="Normal 7 2 4 5 3" xfId="7099"/>
    <cellStyle name="Normal 7 2 4 5 4" xfId="9371"/>
    <cellStyle name="Normal 7 2 4 6" xfId="3692"/>
    <cellStyle name="Normal 7 2 4 7" xfId="5964"/>
    <cellStyle name="Normal 7 2 4 8" xfId="8236"/>
    <cellStyle name="Normal 7 2 5" xfId="328"/>
    <cellStyle name="Normal 7 2 5 2" xfId="782"/>
    <cellStyle name="Normal 7 2 5 2 2" xfId="1917"/>
    <cellStyle name="Normal 7 2 5 2 2 2" xfId="5337"/>
    <cellStyle name="Normal 7 2 5 2 2 3" xfId="7609"/>
    <cellStyle name="Normal 7 2 5 2 2 4" xfId="9881"/>
    <cellStyle name="Normal 7 2 5 2 3" xfId="4202"/>
    <cellStyle name="Normal 7 2 5 2 4" xfId="6474"/>
    <cellStyle name="Normal 7 2 5 2 5" xfId="8746"/>
    <cellStyle name="Normal 7 2 5 3" xfId="1463"/>
    <cellStyle name="Normal 7 2 5 3 2" xfId="4883"/>
    <cellStyle name="Normal 7 2 5 3 3" xfId="7155"/>
    <cellStyle name="Normal 7 2 5 3 4" xfId="9427"/>
    <cellStyle name="Normal 7 2 5 4" xfId="3748"/>
    <cellStyle name="Normal 7 2 5 5" xfId="6020"/>
    <cellStyle name="Normal 7 2 5 6" xfId="8292"/>
    <cellStyle name="Normal 7 2 6" xfId="1009"/>
    <cellStyle name="Normal 7 2 6 2" xfId="2144"/>
    <cellStyle name="Normal 7 2 6 2 2" xfId="5564"/>
    <cellStyle name="Normal 7 2 6 2 3" xfId="7836"/>
    <cellStyle name="Normal 7 2 6 2 4" xfId="10108"/>
    <cellStyle name="Normal 7 2 6 3" xfId="4429"/>
    <cellStyle name="Normal 7 2 6 4" xfId="6701"/>
    <cellStyle name="Normal 7 2 6 5" xfId="8973"/>
    <cellStyle name="Normal 7 2 7" xfId="555"/>
    <cellStyle name="Normal 7 2 7 2" xfId="1690"/>
    <cellStyle name="Normal 7 2 7 2 2" xfId="5110"/>
    <cellStyle name="Normal 7 2 7 2 3" xfId="7382"/>
    <cellStyle name="Normal 7 2 7 2 4" xfId="9654"/>
    <cellStyle name="Normal 7 2 7 3" xfId="3975"/>
    <cellStyle name="Normal 7 2 7 4" xfId="6247"/>
    <cellStyle name="Normal 7 2 7 5" xfId="8519"/>
    <cellStyle name="Normal 7 2 8" xfId="1236"/>
    <cellStyle name="Normal 7 2 8 2" xfId="4656"/>
    <cellStyle name="Normal 7 2 8 3" xfId="6928"/>
    <cellStyle name="Normal 7 2 8 4" xfId="9200"/>
    <cellStyle name="Normal 7 2 9" xfId="3521"/>
    <cellStyle name="Normal 7 3" xfId="174"/>
    <cellStyle name="Normal 7 3 2" xfId="412"/>
    <cellStyle name="Normal 7 3 2 2" xfId="866"/>
    <cellStyle name="Normal 7 3 2 2 2" xfId="2001"/>
    <cellStyle name="Normal 7 3 2 2 2 2" xfId="5421"/>
    <cellStyle name="Normal 7 3 2 2 2 3" xfId="7693"/>
    <cellStyle name="Normal 7 3 2 2 2 4" xfId="9965"/>
    <cellStyle name="Normal 7 3 2 2 3" xfId="4286"/>
    <cellStyle name="Normal 7 3 2 2 4" xfId="6558"/>
    <cellStyle name="Normal 7 3 2 2 5" xfId="8830"/>
    <cellStyle name="Normal 7 3 2 3" xfId="1547"/>
    <cellStyle name="Normal 7 3 2 3 2" xfId="4967"/>
    <cellStyle name="Normal 7 3 2 3 3" xfId="7239"/>
    <cellStyle name="Normal 7 3 2 3 4" xfId="9511"/>
    <cellStyle name="Normal 7 3 2 4" xfId="3832"/>
    <cellStyle name="Normal 7 3 2 5" xfId="6104"/>
    <cellStyle name="Normal 7 3 2 6" xfId="8376"/>
    <cellStyle name="Normal 7 3 3" xfId="1093"/>
    <cellStyle name="Normal 7 3 3 2" xfId="2228"/>
    <cellStyle name="Normal 7 3 3 2 2" xfId="5648"/>
    <cellStyle name="Normal 7 3 3 2 3" xfId="7920"/>
    <cellStyle name="Normal 7 3 3 2 4" xfId="10192"/>
    <cellStyle name="Normal 7 3 3 3" xfId="4513"/>
    <cellStyle name="Normal 7 3 3 4" xfId="6785"/>
    <cellStyle name="Normal 7 3 3 5" xfId="9057"/>
    <cellStyle name="Normal 7 3 4" xfId="639"/>
    <cellStyle name="Normal 7 3 4 2" xfId="1774"/>
    <cellStyle name="Normal 7 3 4 2 2" xfId="5194"/>
    <cellStyle name="Normal 7 3 4 2 3" xfId="7466"/>
    <cellStyle name="Normal 7 3 4 2 4" xfId="9738"/>
    <cellStyle name="Normal 7 3 4 3" xfId="4059"/>
    <cellStyle name="Normal 7 3 4 4" xfId="6331"/>
    <cellStyle name="Normal 7 3 4 5" xfId="8603"/>
    <cellStyle name="Normal 7 3 5" xfId="1320"/>
    <cellStyle name="Normal 7 3 5 2" xfId="4740"/>
    <cellStyle name="Normal 7 3 5 3" xfId="7012"/>
    <cellStyle name="Normal 7 3 5 4" xfId="9284"/>
    <cellStyle name="Normal 7 3 6" xfId="3605"/>
    <cellStyle name="Normal 7 3 7" xfId="5877"/>
    <cellStyle name="Normal 7 3 8" xfId="8149"/>
    <cellStyle name="Normal 7 4" xfId="118"/>
    <cellStyle name="Normal 7 4 2" xfId="356"/>
    <cellStyle name="Normal 7 4 2 2" xfId="810"/>
    <cellStyle name="Normal 7 4 2 2 2" xfId="1945"/>
    <cellStyle name="Normal 7 4 2 2 2 2" xfId="5365"/>
    <cellStyle name="Normal 7 4 2 2 2 3" xfId="7637"/>
    <cellStyle name="Normal 7 4 2 2 2 4" xfId="9909"/>
    <cellStyle name="Normal 7 4 2 2 3" xfId="4230"/>
    <cellStyle name="Normal 7 4 2 2 4" xfId="6502"/>
    <cellStyle name="Normal 7 4 2 2 5" xfId="8774"/>
    <cellStyle name="Normal 7 4 2 3" xfId="1491"/>
    <cellStyle name="Normal 7 4 2 3 2" xfId="4911"/>
    <cellStyle name="Normal 7 4 2 3 3" xfId="7183"/>
    <cellStyle name="Normal 7 4 2 3 4" xfId="9455"/>
    <cellStyle name="Normal 7 4 2 4" xfId="3776"/>
    <cellStyle name="Normal 7 4 2 5" xfId="6048"/>
    <cellStyle name="Normal 7 4 2 6" xfId="8320"/>
    <cellStyle name="Normal 7 4 3" xfId="1037"/>
    <cellStyle name="Normal 7 4 3 2" xfId="2172"/>
    <cellStyle name="Normal 7 4 3 2 2" xfId="5592"/>
    <cellStyle name="Normal 7 4 3 2 3" xfId="7864"/>
    <cellStyle name="Normal 7 4 3 2 4" xfId="10136"/>
    <cellStyle name="Normal 7 4 3 3" xfId="4457"/>
    <cellStyle name="Normal 7 4 3 4" xfId="6729"/>
    <cellStyle name="Normal 7 4 3 5" xfId="9001"/>
    <cellStyle name="Normal 7 4 4" xfId="583"/>
    <cellStyle name="Normal 7 4 4 2" xfId="1718"/>
    <cellStyle name="Normal 7 4 4 2 2" xfId="5138"/>
    <cellStyle name="Normal 7 4 4 2 3" xfId="7410"/>
    <cellStyle name="Normal 7 4 4 2 4" xfId="9682"/>
    <cellStyle name="Normal 7 4 4 3" xfId="4003"/>
    <cellStyle name="Normal 7 4 4 4" xfId="6275"/>
    <cellStyle name="Normal 7 4 4 5" xfId="8547"/>
    <cellStyle name="Normal 7 4 5" xfId="1264"/>
    <cellStyle name="Normal 7 4 5 2" xfId="4684"/>
    <cellStyle name="Normal 7 4 5 3" xfId="6956"/>
    <cellStyle name="Normal 7 4 5 4" xfId="9228"/>
    <cellStyle name="Normal 7 4 6" xfId="3549"/>
    <cellStyle name="Normal 7 4 7" xfId="5821"/>
    <cellStyle name="Normal 7 4 8" xfId="8093"/>
    <cellStyle name="Normal 7 5" xfId="244"/>
    <cellStyle name="Normal 7 5 2" xfId="471"/>
    <cellStyle name="Normal 7 5 2 2" xfId="925"/>
    <cellStyle name="Normal 7 5 2 2 2" xfId="2060"/>
    <cellStyle name="Normal 7 5 2 2 2 2" xfId="5480"/>
    <cellStyle name="Normal 7 5 2 2 2 3" xfId="7752"/>
    <cellStyle name="Normal 7 5 2 2 2 4" xfId="10024"/>
    <cellStyle name="Normal 7 5 2 2 3" xfId="4345"/>
    <cellStyle name="Normal 7 5 2 2 4" xfId="6617"/>
    <cellStyle name="Normal 7 5 2 2 5" xfId="8889"/>
    <cellStyle name="Normal 7 5 2 3" xfId="1606"/>
    <cellStyle name="Normal 7 5 2 3 2" xfId="5026"/>
    <cellStyle name="Normal 7 5 2 3 3" xfId="7298"/>
    <cellStyle name="Normal 7 5 2 3 4" xfId="9570"/>
    <cellStyle name="Normal 7 5 2 4" xfId="3891"/>
    <cellStyle name="Normal 7 5 2 5" xfId="6163"/>
    <cellStyle name="Normal 7 5 2 6" xfId="8435"/>
    <cellStyle name="Normal 7 5 3" xfId="1152"/>
    <cellStyle name="Normal 7 5 3 2" xfId="2287"/>
    <cellStyle name="Normal 7 5 3 2 2" xfId="5707"/>
    <cellStyle name="Normal 7 5 3 2 3" xfId="7979"/>
    <cellStyle name="Normal 7 5 3 2 4" xfId="10251"/>
    <cellStyle name="Normal 7 5 3 3" xfId="4572"/>
    <cellStyle name="Normal 7 5 3 4" xfId="6844"/>
    <cellStyle name="Normal 7 5 3 5" xfId="9116"/>
    <cellStyle name="Normal 7 5 4" xfId="698"/>
    <cellStyle name="Normal 7 5 4 2" xfId="1833"/>
    <cellStyle name="Normal 7 5 4 2 2" xfId="5253"/>
    <cellStyle name="Normal 7 5 4 2 3" xfId="7525"/>
    <cellStyle name="Normal 7 5 4 2 4" xfId="9797"/>
    <cellStyle name="Normal 7 5 4 3" xfId="4118"/>
    <cellStyle name="Normal 7 5 4 4" xfId="6390"/>
    <cellStyle name="Normal 7 5 4 5" xfId="8662"/>
    <cellStyle name="Normal 7 5 5" xfId="1379"/>
    <cellStyle name="Normal 7 5 5 2" xfId="4799"/>
    <cellStyle name="Normal 7 5 5 3" xfId="7071"/>
    <cellStyle name="Normal 7 5 5 4" xfId="9343"/>
    <cellStyle name="Normal 7 5 6" xfId="3664"/>
    <cellStyle name="Normal 7 5 7" xfId="5936"/>
    <cellStyle name="Normal 7 5 8" xfId="8208"/>
    <cellStyle name="Normal 7 6" xfId="300"/>
    <cellStyle name="Normal 7 6 2" xfId="754"/>
    <cellStyle name="Normal 7 6 2 2" xfId="1889"/>
    <cellStyle name="Normal 7 6 2 2 2" xfId="5309"/>
    <cellStyle name="Normal 7 6 2 2 3" xfId="7581"/>
    <cellStyle name="Normal 7 6 2 2 4" xfId="9853"/>
    <cellStyle name="Normal 7 6 2 3" xfId="4174"/>
    <cellStyle name="Normal 7 6 2 4" xfId="6446"/>
    <cellStyle name="Normal 7 6 2 5" xfId="8718"/>
    <cellStyle name="Normal 7 6 3" xfId="1435"/>
    <cellStyle name="Normal 7 6 3 2" xfId="4855"/>
    <cellStyle name="Normal 7 6 3 3" xfId="7127"/>
    <cellStyle name="Normal 7 6 3 4" xfId="9399"/>
    <cellStyle name="Normal 7 6 4" xfId="3720"/>
    <cellStyle name="Normal 7 6 5" xfId="5992"/>
    <cellStyle name="Normal 7 6 6" xfId="8264"/>
    <cellStyle name="Normal 7 7" xfId="981"/>
    <cellStyle name="Normal 7 7 2" xfId="2116"/>
    <cellStyle name="Normal 7 7 2 2" xfId="5536"/>
    <cellStyle name="Normal 7 7 2 3" xfId="7808"/>
    <cellStyle name="Normal 7 7 2 4" xfId="10080"/>
    <cellStyle name="Normal 7 7 3" xfId="4401"/>
    <cellStyle name="Normal 7 7 4" xfId="6673"/>
    <cellStyle name="Normal 7 7 5" xfId="8945"/>
    <cellStyle name="Normal 7 8" xfId="527"/>
    <cellStyle name="Normal 7 8 2" xfId="1662"/>
    <cellStyle name="Normal 7 8 2 2" xfId="5082"/>
    <cellStyle name="Normal 7 8 2 3" xfId="7354"/>
    <cellStyle name="Normal 7 8 2 4" xfId="9626"/>
    <cellStyle name="Normal 7 8 3" xfId="3947"/>
    <cellStyle name="Normal 7 8 4" xfId="6219"/>
    <cellStyle name="Normal 7 8 5" xfId="8491"/>
    <cellStyle name="Normal 7 9" xfId="1208"/>
    <cellStyle name="Normal 7 9 2" xfId="4628"/>
    <cellStyle name="Normal 7 9 3" xfId="6900"/>
    <cellStyle name="Normal 7 9 4" xfId="9172"/>
    <cellStyle name="Normal 8" xfId="62"/>
    <cellStyle name="Normal 8 10" xfId="3495"/>
    <cellStyle name="Normal 8 11" xfId="5767"/>
    <cellStyle name="Normal 8 12" xfId="8039"/>
    <cellStyle name="Normal 8 13" xfId="13167"/>
    <cellStyle name="Normal 8 2" xfId="92"/>
    <cellStyle name="Normal 8 2 10" xfId="5795"/>
    <cellStyle name="Normal 8 2 11" xfId="8067"/>
    <cellStyle name="Normal 8 2 12" xfId="13168"/>
    <cellStyle name="Normal 8 2 2" xfId="204"/>
    <cellStyle name="Normal 8 2 2 2" xfId="442"/>
    <cellStyle name="Normal 8 2 2 2 2" xfId="896"/>
    <cellStyle name="Normal 8 2 2 2 2 2" xfId="2031"/>
    <cellStyle name="Normal 8 2 2 2 2 2 2" xfId="5451"/>
    <cellStyle name="Normal 8 2 2 2 2 2 3" xfId="7723"/>
    <cellStyle name="Normal 8 2 2 2 2 2 4" xfId="9995"/>
    <cellStyle name="Normal 8 2 2 2 2 3" xfId="4316"/>
    <cellStyle name="Normal 8 2 2 2 2 4" xfId="6588"/>
    <cellStyle name="Normal 8 2 2 2 2 5" xfId="8860"/>
    <cellStyle name="Normal 8 2 2 2 3" xfId="1577"/>
    <cellStyle name="Normal 8 2 2 2 3 2" xfId="4997"/>
    <cellStyle name="Normal 8 2 2 2 3 3" xfId="7269"/>
    <cellStyle name="Normal 8 2 2 2 3 4" xfId="9541"/>
    <cellStyle name="Normal 8 2 2 2 4" xfId="3862"/>
    <cellStyle name="Normal 8 2 2 2 5" xfId="6134"/>
    <cellStyle name="Normal 8 2 2 2 6" xfId="8406"/>
    <cellStyle name="Normal 8 2 2 3" xfId="1123"/>
    <cellStyle name="Normal 8 2 2 3 2" xfId="2258"/>
    <cellStyle name="Normal 8 2 2 3 2 2" xfId="5678"/>
    <cellStyle name="Normal 8 2 2 3 2 3" xfId="7950"/>
    <cellStyle name="Normal 8 2 2 3 2 4" xfId="10222"/>
    <cellStyle name="Normal 8 2 2 3 3" xfId="4543"/>
    <cellStyle name="Normal 8 2 2 3 4" xfId="6815"/>
    <cellStyle name="Normal 8 2 2 3 5" xfId="9087"/>
    <cellStyle name="Normal 8 2 2 4" xfId="669"/>
    <cellStyle name="Normal 8 2 2 4 2" xfId="1804"/>
    <cellStyle name="Normal 8 2 2 4 2 2" xfId="5224"/>
    <cellStyle name="Normal 8 2 2 4 2 3" xfId="7496"/>
    <cellStyle name="Normal 8 2 2 4 2 4" xfId="9768"/>
    <cellStyle name="Normal 8 2 2 4 3" xfId="4089"/>
    <cellStyle name="Normal 8 2 2 4 4" xfId="6361"/>
    <cellStyle name="Normal 8 2 2 4 5" xfId="8633"/>
    <cellStyle name="Normal 8 2 2 5" xfId="1350"/>
    <cellStyle name="Normal 8 2 2 5 2" xfId="4770"/>
    <cellStyle name="Normal 8 2 2 5 3" xfId="7042"/>
    <cellStyle name="Normal 8 2 2 5 4" xfId="9314"/>
    <cellStyle name="Normal 8 2 2 6" xfId="3635"/>
    <cellStyle name="Normal 8 2 2 7" xfId="5907"/>
    <cellStyle name="Normal 8 2 2 8" xfId="8179"/>
    <cellStyle name="Normal 8 2 3" xfId="148"/>
    <cellStyle name="Normal 8 2 3 2" xfId="386"/>
    <cellStyle name="Normal 8 2 3 2 2" xfId="840"/>
    <cellStyle name="Normal 8 2 3 2 2 2" xfId="1975"/>
    <cellStyle name="Normal 8 2 3 2 2 2 2" xfId="5395"/>
    <cellStyle name="Normal 8 2 3 2 2 2 3" xfId="7667"/>
    <cellStyle name="Normal 8 2 3 2 2 2 4" xfId="9939"/>
    <cellStyle name="Normal 8 2 3 2 2 3" xfId="4260"/>
    <cellStyle name="Normal 8 2 3 2 2 4" xfId="6532"/>
    <cellStyle name="Normal 8 2 3 2 2 5" xfId="8804"/>
    <cellStyle name="Normal 8 2 3 2 3" xfId="1521"/>
    <cellStyle name="Normal 8 2 3 2 3 2" xfId="4941"/>
    <cellStyle name="Normal 8 2 3 2 3 3" xfId="7213"/>
    <cellStyle name="Normal 8 2 3 2 3 4" xfId="9485"/>
    <cellStyle name="Normal 8 2 3 2 4" xfId="3806"/>
    <cellStyle name="Normal 8 2 3 2 5" xfId="6078"/>
    <cellStyle name="Normal 8 2 3 2 6" xfId="8350"/>
    <cellStyle name="Normal 8 2 3 3" xfId="1067"/>
    <cellStyle name="Normal 8 2 3 3 2" xfId="2202"/>
    <cellStyle name="Normal 8 2 3 3 2 2" xfId="5622"/>
    <cellStyle name="Normal 8 2 3 3 2 3" xfId="7894"/>
    <cellStyle name="Normal 8 2 3 3 2 4" xfId="10166"/>
    <cellStyle name="Normal 8 2 3 3 3" xfId="4487"/>
    <cellStyle name="Normal 8 2 3 3 4" xfId="6759"/>
    <cellStyle name="Normal 8 2 3 3 5" xfId="9031"/>
    <cellStyle name="Normal 8 2 3 4" xfId="613"/>
    <cellStyle name="Normal 8 2 3 4 2" xfId="1748"/>
    <cellStyle name="Normal 8 2 3 4 2 2" xfId="5168"/>
    <cellStyle name="Normal 8 2 3 4 2 3" xfId="7440"/>
    <cellStyle name="Normal 8 2 3 4 2 4" xfId="9712"/>
    <cellStyle name="Normal 8 2 3 4 3" xfId="4033"/>
    <cellStyle name="Normal 8 2 3 4 4" xfId="6305"/>
    <cellStyle name="Normal 8 2 3 4 5" xfId="8577"/>
    <cellStyle name="Normal 8 2 3 5" xfId="1294"/>
    <cellStyle name="Normal 8 2 3 5 2" xfId="4714"/>
    <cellStyle name="Normal 8 2 3 5 3" xfId="6986"/>
    <cellStyle name="Normal 8 2 3 5 4" xfId="9258"/>
    <cellStyle name="Normal 8 2 3 6" xfId="3579"/>
    <cellStyle name="Normal 8 2 3 7" xfId="5851"/>
    <cellStyle name="Normal 8 2 3 8" xfId="8123"/>
    <cellStyle name="Normal 8 2 4" xfId="274"/>
    <cellStyle name="Normal 8 2 4 2" xfId="501"/>
    <cellStyle name="Normal 8 2 4 2 2" xfId="955"/>
    <cellStyle name="Normal 8 2 4 2 2 2" xfId="2090"/>
    <cellStyle name="Normal 8 2 4 2 2 2 2" xfId="5510"/>
    <cellStyle name="Normal 8 2 4 2 2 2 3" xfId="7782"/>
    <cellStyle name="Normal 8 2 4 2 2 2 4" xfId="10054"/>
    <cellStyle name="Normal 8 2 4 2 2 3" xfId="4375"/>
    <cellStyle name="Normal 8 2 4 2 2 4" xfId="6647"/>
    <cellStyle name="Normal 8 2 4 2 2 5" xfId="8919"/>
    <cellStyle name="Normal 8 2 4 2 3" xfId="1636"/>
    <cellStyle name="Normal 8 2 4 2 3 2" xfId="5056"/>
    <cellStyle name="Normal 8 2 4 2 3 3" xfId="7328"/>
    <cellStyle name="Normal 8 2 4 2 3 4" xfId="9600"/>
    <cellStyle name="Normal 8 2 4 2 4" xfId="3921"/>
    <cellStyle name="Normal 8 2 4 2 5" xfId="6193"/>
    <cellStyle name="Normal 8 2 4 2 6" xfId="8465"/>
    <cellStyle name="Normal 8 2 4 3" xfId="1182"/>
    <cellStyle name="Normal 8 2 4 3 2" xfId="2317"/>
    <cellStyle name="Normal 8 2 4 3 2 2" xfId="5737"/>
    <cellStyle name="Normal 8 2 4 3 2 3" xfId="8009"/>
    <cellStyle name="Normal 8 2 4 3 2 4" xfId="10281"/>
    <cellStyle name="Normal 8 2 4 3 3" xfId="4602"/>
    <cellStyle name="Normal 8 2 4 3 4" xfId="6874"/>
    <cellStyle name="Normal 8 2 4 3 5" xfId="9146"/>
    <cellStyle name="Normal 8 2 4 4" xfId="728"/>
    <cellStyle name="Normal 8 2 4 4 2" xfId="1863"/>
    <cellStyle name="Normal 8 2 4 4 2 2" xfId="5283"/>
    <cellStyle name="Normal 8 2 4 4 2 3" xfId="7555"/>
    <cellStyle name="Normal 8 2 4 4 2 4" xfId="9827"/>
    <cellStyle name="Normal 8 2 4 4 3" xfId="4148"/>
    <cellStyle name="Normal 8 2 4 4 4" xfId="6420"/>
    <cellStyle name="Normal 8 2 4 4 5" xfId="8692"/>
    <cellStyle name="Normal 8 2 4 5" xfId="1409"/>
    <cellStyle name="Normal 8 2 4 5 2" xfId="4829"/>
    <cellStyle name="Normal 8 2 4 5 3" xfId="7101"/>
    <cellStyle name="Normal 8 2 4 5 4" xfId="9373"/>
    <cellStyle name="Normal 8 2 4 6" xfId="3694"/>
    <cellStyle name="Normal 8 2 4 7" xfId="5966"/>
    <cellStyle name="Normal 8 2 4 8" xfId="8238"/>
    <cellStyle name="Normal 8 2 5" xfId="330"/>
    <cellStyle name="Normal 8 2 5 2" xfId="784"/>
    <cellStyle name="Normal 8 2 5 2 2" xfId="1919"/>
    <cellStyle name="Normal 8 2 5 2 2 2" xfId="5339"/>
    <cellStyle name="Normal 8 2 5 2 2 3" xfId="7611"/>
    <cellStyle name="Normal 8 2 5 2 2 4" xfId="9883"/>
    <cellStyle name="Normal 8 2 5 2 3" xfId="4204"/>
    <cellStyle name="Normal 8 2 5 2 4" xfId="6476"/>
    <cellStyle name="Normal 8 2 5 2 5" xfId="8748"/>
    <cellStyle name="Normal 8 2 5 3" xfId="1465"/>
    <cellStyle name="Normal 8 2 5 3 2" xfId="4885"/>
    <cellStyle name="Normal 8 2 5 3 3" xfId="7157"/>
    <cellStyle name="Normal 8 2 5 3 4" xfId="9429"/>
    <cellStyle name="Normal 8 2 5 4" xfId="3750"/>
    <cellStyle name="Normal 8 2 5 5" xfId="6022"/>
    <cellStyle name="Normal 8 2 5 6" xfId="8294"/>
    <cellStyle name="Normal 8 2 6" xfId="1011"/>
    <cellStyle name="Normal 8 2 6 2" xfId="2146"/>
    <cellStyle name="Normal 8 2 6 2 2" xfId="5566"/>
    <cellStyle name="Normal 8 2 6 2 3" xfId="7838"/>
    <cellStyle name="Normal 8 2 6 2 4" xfId="10110"/>
    <cellStyle name="Normal 8 2 6 3" xfId="4431"/>
    <cellStyle name="Normal 8 2 6 4" xfId="6703"/>
    <cellStyle name="Normal 8 2 6 5" xfId="8975"/>
    <cellStyle name="Normal 8 2 7" xfId="557"/>
    <cellStyle name="Normal 8 2 7 2" xfId="1692"/>
    <cellStyle name="Normal 8 2 7 2 2" xfId="5112"/>
    <cellStyle name="Normal 8 2 7 2 3" xfId="7384"/>
    <cellStyle name="Normal 8 2 7 2 4" xfId="9656"/>
    <cellStyle name="Normal 8 2 7 3" xfId="3977"/>
    <cellStyle name="Normal 8 2 7 4" xfId="6249"/>
    <cellStyle name="Normal 8 2 7 5" xfId="8521"/>
    <cellStyle name="Normal 8 2 8" xfId="1238"/>
    <cellStyle name="Normal 8 2 8 2" xfId="4658"/>
    <cellStyle name="Normal 8 2 8 3" xfId="6930"/>
    <cellStyle name="Normal 8 2 8 4" xfId="9202"/>
    <cellStyle name="Normal 8 2 9" xfId="3523"/>
    <cellStyle name="Normal 8 3" xfId="176"/>
    <cellStyle name="Normal 8 3 2" xfId="414"/>
    <cellStyle name="Normal 8 3 2 2" xfId="868"/>
    <cellStyle name="Normal 8 3 2 2 2" xfId="2003"/>
    <cellStyle name="Normal 8 3 2 2 2 2" xfId="5423"/>
    <cellStyle name="Normal 8 3 2 2 2 3" xfId="7695"/>
    <cellStyle name="Normal 8 3 2 2 2 4" xfId="9967"/>
    <cellStyle name="Normal 8 3 2 2 3" xfId="4288"/>
    <cellStyle name="Normal 8 3 2 2 4" xfId="6560"/>
    <cellStyle name="Normal 8 3 2 2 5" xfId="8832"/>
    <cellStyle name="Normal 8 3 2 3" xfId="1549"/>
    <cellStyle name="Normal 8 3 2 3 2" xfId="4969"/>
    <cellStyle name="Normal 8 3 2 3 3" xfId="7241"/>
    <cellStyle name="Normal 8 3 2 3 4" xfId="9513"/>
    <cellStyle name="Normal 8 3 2 4" xfId="3834"/>
    <cellStyle name="Normal 8 3 2 5" xfId="6106"/>
    <cellStyle name="Normal 8 3 2 6" xfId="8378"/>
    <cellStyle name="Normal 8 3 3" xfId="1095"/>
    <cellStyle name="Normal 8 3 3 2" xfId="2230"/>
    <cellStyle name="Normal 8 3 3 2 2" xfId="5650"/>
    <cellStyle name="Normal 8 3 3 2 3" xfId="7922"/>
    <cellStyle name="Normal 8 3 3 2 4" xfId="10194"/>
    <cellStyle name="Normal 8 3 3 3" xfId="4515"/>
    <cellStyle name="Normal 8 3 3 4" xfId="6787"/>
    <cellStyle name="Normal 8 3 3 5" xfId="9059"/>
    <cellStyle name="Normal 8 3 4" xfId="641"/>
    <cellStyle name="Normal 8 3 4 2" xfId="1776"/>
    <cellStyle name="Normal 8 3 4 2 2" xfId="5196"/>
    <cellStyle name="Normal 8 3 4 2 3" xfId="7468"/>
    <cellStyle name="Normal 8 3 4 2 4" xfId="9740"/>
    <cellStyle name="Normal 8 3 4 3" xfId="4061"/>
    <cellStyle name="Normal 8 3 4 4" xfId="6333"/>
    <cellStyle name="Normal 8 3 4 5" xfId="8605"/>
    <cellStyle name="Normal 8 3 5" xfId="1322"/>
    <cellStyle name="Normal 8 3 5 2" xfId="4742"/>
    <cellStyle name="Normal 8 3 5 3" xfId="7014"/>
    <cellStyle name="Normal 8 3 5 4" xfId="9286"/>
    <cellStyle name="Normal 8 3 6" xfId="3607"/>
    <cellStyle name="Normal 8 3 7" xfId="5879"/>
    <cellStyle name="Normal 8 3 8" xfId="8151"/>
    <cellStyle name="Normal 8 4" xfId="120"/>
    <cellStyle name="Normal 8 4 2" xfId="358"/>
    <cellStyle name="Normal 8 4 2 2" xfId="812"/>
    <cellStyle name="Normal 8 4 2 2 2" xfId="1947"/>
    <cellStyle name="Normal 8 4 2 2 2 2" xfId="5367"/>
    <cellStyle name="Normal 8 4 2 2 2 3" xfId="7639"/>
    <cellStyle name="Normal 8 4 2 2 2 4" xfId="9911"/>
    <cellStyle name="Normal 8 4 2 2 3" xfId="4232"/>
    <cellStyle name="Normal 8 4 2 2 4" xfId="6504"/>
    <cellStyle name="Normal 8 4 2 2 5" xfId="8776"/>
    <cellStyle name="Normal 8 4 2 3" xfId="1493"/>
    <cellStyle name="Normal 8 4 2 3 2" xfId="4913"/>
    <cellStyle name="Normal 8 4 2 3 3" xfId="7185"/>
    <cellStyle name="Normal 8 4 2 3 4" xfId="9457"/>
    <cellStyle name="Normal 8 4 2 4" xfId="3778"/>
    <cellStyle name="Normal 8 4 2 5" xfId="6050"/>
    <cellStyle name="Normal 8 4 2 6" xfId="8322"/>
    <cellStyle name="Normal 8 4 3" xfId="1039"/>
    <cellStyle name="Normal 8 4 3 2" xfId="2174"/>
    <cellStyle name="Normal 8 4 3 2 2" xfId="5594"/>
    <cellStyle name="Normal 8 4 3 2 3" xfId="7866"/>
    <cellStyle name="Normal 8 4 3 2 4" xfId="10138"/>
    <cellStyle name="Normal 8 4 3 3" xfId="4459"/>
    <cellStyle name="Normal 8 4 3 4" xfId="6731"/>
    <cellStyle name="Normal 8 4 3 5" xfId="9003"/>
    <cellStyle name="Normal 8 4 4" xfId="585"/>
    <cellStyle name="Normal 8 4 4 2" xfId="1720"/>
    <cellStyle name="Normal 8 4 4 2 2" xfId="5140"/>
    <cellStyle name="Normal 8 4 4 2 3" xfId="7412"/>
    <cellStyle name="Normal 8 4 4 2 4" xfId="9684"/>
    <cellStyle name="Normal 8 4 4 3" xfId="4005"/>
    <cellStyle name="Normal 8 4 4 4" xfId="6277"/>
    <cellStyle name="Normal 8 4 4 5" xfId="8549"/>
    <cellStyle name="Normal 8 4 5" xfId="1266"/>
    <cellStyle name="Normal 8 4 5 2" xfId="4686"/>
    <cellStyle name="Normal 8 4 5 3" xfId="6958"/>
    <cellStyle name="Normal 8 4 5 4" xfId="9230"/>
    <cellStyle name="Normal 8 4 6" xfId="3551"/>
    <cellStyle name="Normal 8 4 7" xfId="5823"/>
    <cellStyle name="Normal 8 4 8" xfId="8095"/>
    <cellStyle name="Normal 8 5" xfId="246"/>
    <cellStyle name="Normal 8 5 2" xfId="473"/>
    <cellStyle name="Normal 8 5 2 2" xfId="927"/>
    <cellStyle name="Normal 8 5 2 2 2" xfId="2062"/>
    <cellStyle name="Normal 8 5 2 2 2 2" xfId="5482"/>
    <cellStyle name="Normal 8 5 2 2 2 3" xfId="7754"/>
    <cellStyle name="Normal 8 5 2 2 2 4" xfId="10026"/>
    <cellStyle name="Normal 8 5 2 2 3" xfId="4347"/>
    <cellStyle name="Normal 8 5 2 2 4" xfId="6619"/>
    <cellStyle name="Normal 8 5 2 2 5" xfId="8891"/>
    <cellStyle name="Normal 8 5 2 3" xfId="1608"/>
    <cellStyle name="Normal 8 5 2 3 2" xfId="5028"/>
    <cellStyle name="Normal 8 5 2 3 3" xfId="7300"/>
    <cellStyle name="Normal 8 5 2 3 4" xfId="9572"/>
    <cellStyle name="Normal 8 5 2 4" xfId="3893"/>
    <cellStyle name="Normal 8 5 2 5" xfId="6165"/>
    <cellStyle name="Normal 8 5 2 6" xfId="8437"/>
    <cellStyle name="Normal 8 5 3" xfId="1154"/>
    <cellStyle name="Normal 8 5 3 2" xfId="2289"/>
    <cellStyle name="Normal 8 5 3 2 2" xfId="5709"/>
    <cellStyle name="Normal 8 5 3 2 3" xfId="7981"/>
    <cellStyle name="Normal 8 5 3 2 4" xfId="10253"/>
    <cellStyle name="Normal 8 5 3 3" xfId="4574"/>
    <cellStyle name="Normal 8 5 3 4" xfId="6846"/>
    <cellStyle name="Normal 8 5 3 5" xfId="9118"/>
    <cellStyle name="Normal 8 5 4" xfId="700"/>
    <cellStyle name="Normal 8 5 4 2" xfId="1835"/>
    <cellStyle name="Normal 8 5 4 2 2" xfId="5255"/>
    <cellStyle name="Normal 8 5 4 2 3" xfId="7527"/>
    <cellStyle name="Normal 8 5 4 2 4" xfId="9799"/>
    <cellStyle name="Normal 8 5 4 3" xfId="4120"/>
    <cellStyle name="Normal 8 5 4 4" xfId="6392"/>
    <cellStyle name="Normal 8 5 4 5" xfId="8664"/>
    <cellStyle name="Normal 8 5 5" xfId="1381"/>
    <cellStyle name="Normal 8 5 5 2" xfId="4801"/>
    <cellStyle name="Normal 8 5 5 3" xfId="7073"/>
    <cellStyle name="Normal 8 5 5 4" xfId="9345"/>
    <cellStyle name="Normal 8 5 6" xfId="3666"/>
    <cellStyle name="Normal 8 5 7" xfId="5938"/>
    <cellStyle name="Normal 8 5 8" xfId="8210"/>
    <cellStyle name="Normal 8 6" xfId="302"/>
    <cellStyle name="Normal 8 6 2" xfId="756"/>
    <cellStyle name="Normal 8 6 2 2" xfId="1891"/>
    <cellStyle name="Normal 8 6 2 2 2" xfId="5311"/>
    <cellStyle name="Normal 8 6 2 2 3" xfId="7583"/>
    <cellStyle name="Normal 8 6 2 2 4" xfId="9855"/>
    <cellStyle name="Normal 8 6 2 3" xfId="4176"/>
    <cellStyle name="Normal 8 6 2 4" xfId="6448"/>
    <cellStyle name="Normal 8 6 2 5" xfId="8720"/>
    <cellStyle name="Normal 8 6 3" xfId="1437"/>
    <cellStyle name="Normal 8 6 3 2" xfId="4857"/>
    <cellStyle name="Normal 8 6 3 3" xfId="7129"/>
    <cellStyle name="Normal 8 6 3 4" xfId="9401"/>
    <cellStyle name="Normal 8 6 4" xfId="3722"/>
    <cellStyle name="Normal 8 6 5" xfId="5994"/>
    <cellStyle name="Normal 8 6 6" xfId="8266"/>
    <cellStyle name="Normal 8 7" xfId="983"/>
    <cellStyle name="Normal 8 7 2" xfId="2118"/>
    <cellStyle name="Normal 8 7 2 2" xfId="5538"/>
    <cellStyle name="Normal 8 7 2 3" xfId="7810"/>
    <cellStyle name="Normal 8 7 2 4" xfId="10082"/>
    <cellStyle name="Normal 8 7 3" xfId="4403"/>
    <cellStyle name="Normal 8 7 4" xfId="6675"/>
    <cellStyle name="Normal 8 7 5" xfId="8947"/>
    <cellStyle name="Normal 8 8" xfId="529"/>
    <cellStyle name="Normal 8 8 2" xfId="1664"/>
    <cellStyle name="Normal 8 8 2 2" xfId="5084"/>
    <cellStyle name="Normal 8 8 2 3" xfId="7356"/>
    <cellStyle name="Normal 8 8 2 4" xfId="9628"/>
    <cellStyle name="Normal 8 8 3" xfId="3949"/>
    <cellStyle name="Normal 8 8 4" xfId="6221"/>
    <cellStyle name="Normal 8 8 5" xfId="8493"/>
    <cellStyle name="Normal 8 9" xfId="1210"/>
    <cellStyle name="Normal 8 9 2" xfId="4630"/>
    <cellStyle name="Normal 8 9 3" xfId="6902"/>
    <cellStyle name="Normal 8 9 4" xfId="9174"/>
    <cellStyle name="Normal 9" xfId="64"/>
    <cellStyle name="Normal 9 10" xfId="3497"/>
    <cellStyle name="Normal 9 11" xfId="5769"/>
    <cellStyle name="Normal 9 12" xfId="8041"/>
    <cellStyle name="Normal 9 2" xfId="94"/>
    <cellStyle name="Normal 9 2 10" xfId="5797"/>
    <cellStyle name="Normal 9 2 11" xfId="8069"/>
    <cellStyle name="Normal 9 2 2" xfId="206"/>
    <cellStyle name="Normal 9 2 2 2" xfId="444"/>
    <cellStyle name="Normal 9 2 2 2 2" xfId="898"/>
    <cellStyle name="Normal 9 2 2 2 2 2" xfId="2033"/>
    <cellStyle name="Normal 9 2 2 2 2 2 2" xfId="5453"/>
    <cellStyle name="Normal 9 2 2 2 2 2 3" xfId="7725"/>
    <cellStyle name="Normal 9 2 2 2 2 2 4" xfId="9997"/>
    <cellStyle name="Normal 9 2 2 2 2 3" xfId="4318"/>
    <cellStyle name="Normal 9 2 2 2 2 4" xfId="6590"/>
    <cellStyle name="Normal 9 2 2 2 2 5" xfId="8862"/>
    <cellStyle name="Normal 9 2 2 2 3" xfId="1579"/>
    <cellStyle name="Normal 9 2 2 2 3 2" xfId="4999"/>
    <cellStyle name="Normal 9 2 2 2 3 3" xfId="7271"/>
    <cellStyle name="Normal 9 2 2 2 3 4" xfId="9543"/>
    <cellStyle name="Normal 9 2 2 2 4" xfId="3864"/>
    <cellStyle name="Normal 9 2 2 2 5" xfId="6136"/>
    <cellStyle name="Normal 9 2 2 2 6" xfId="8408"/>
    <cellStyle name="Normal 9 2 2 3" xfId="1125"/>
    <cellStyle name="Normal 9 2 2 3 2" xfId="2260"/>
    <cellStyle name="Normal 9 2 2 3 2 2" xfId="5680"/>
    <cellStyle name="Normal 9 2 2 3 2 3" xfId="7952"/>
    <cellStyle name="Normal 9 2 2 3 2 4" xfId="10224"/>
    <cellStyle name="Normal 9 2 2 3 3" xfId="4545"/>
    <cellStyle name="Normal 9 2 2 3 4" xfId="6817"/>
    <cellStyle name="Normal 9 2 2 3 5" xfId="9089"/>
    <cellStyle name="Normal 9 2 2 4" xfId="671"/>
    <cellStyle name="Normal 9 2 2 4 2" xfId="1806"/>
    <cellStyle name="Normal 9 2 2 4 2 2" xfId="5226"/>
    <cellStyle name="Normal 9 2 2 4 2 3" xfId="7498"/>
    <cellStyle name="Normal 9 2 2 4 2 4" xfId="9770"/>
    <cellStyle name="Normal 9 2 2 4 3" xfId="4091"/>
    <cellStyle name="Normal 9 2 2 4 4" xfId="6363"/>
    <cellStyle name="Normal 9 2 2 4 5" xfId="8635"/>
    <cellStyle name="Normal 9 2 2 5" xfId="1352"/>
    <cellStyle name="Normal 9 2 2 5 2" xfId="4772"/>
    <cellStyle name="Normal 9 2 2 5 3" xfId="7044"/>
    <cellStyle name="Normal 9 2 2 5 4" xfId="9316"/>
    <cellStyle name="Normal 9 2 2 6" xfId="3637"/>
    <cellStyle name="Normal 9 2 2 7" xfId="5909"/>
    <cellStyle name="Normal 9 2 2 8" xfId="8181"/>
    <cellStyle name="Normal 9 2 3" xfId="150"/>
    <cellStyle name="Normal 9 2 3 2" xfId="388"/>
    <cellStyle name="Normal 9 2 3 2 2" xfId="842"/>
    <cellStyle name="Normal 9 2 3 2 2 2" xfId="1977"/>
    <cellStyle name="Normal 9 2 3 2 2 2 2" xfId="5397"/>
    <cellStyle name="Normal 9 2 3 2 2 2 3" xfId="7669"/>
    <cellStyle name="Normal 9 2 3 2 2 2 4" xfId="9941"/>
    <cellStyle name="Normal 9 2 3 2 2 3" xfId="4262"/>
    <cellStyle name="Normal 9 2 3 2 2 4" xfId="6534"/>
    <cellStyle name="Normal 9 2 3 2 2 5" xfId="8806"/>
    <cellStyle name="Normal 9 2 3 2 3" xfId="1523"/>
    <cellStyle name="Normal 9 2 3 2 3 2" xfId="4943"/>
    <cellStyle name="Normal 9 2 3 2 3 3" xfId="7215"/>
    <cellStyle name="Normal 9 2 3 2 3 4" xfId="9487"/>
    <cellStyle name="Normal 9 2 3 2 4" xfId="3808"/>
    <cellStyle name="Normal 9 2 3 2 5" xfId="6080"/>
    <cellStyle name="Normal 9 2 3 2 6" xfId="8352"/>
    <cellStyle name="Normal 9 2 3 3" xfId="1069"/>
    <cellStyle name="Normal 9 2 3 3 2" xfId="2204"/>
    <cellStyle name="Normal 9 2 3 3 2 2" xfId="5624"/>
    <cellStyle name="Normal 9 2 3 3 2 3" xfId="7896"/>
    <cellStyle name="Normal 9 2 3 3 2 4" xfId="10168"/>
    <cellStyle name="Normal 9 2 3 3 3" xfId="4489"/>
    <cellStyle name="Normal 9 2 3 3 4" xfId="6761"/>
    <cellStyle name="Normal 9 2 3 3 5" xfId="9033"/>
    <cellStyle name="Normal 9 2 3 4" xfId="615"/>
    <cellStyle name="Normal 9 2 3 4 2" xfId="1750"/>
    <cellStyle name="Normal 9 2 3 4 2 2" xfId="5170"/>
    <cellStyle name="Normal 9 2 3 4 2 3" xfId="7442"/>
    <cellStyle name="Normal 9 2 3 4 2 4" xfId="9714"/>
    <cellStyle name="Normal 9 2 3 4 3" xfId="4035"/>
    <cellStyle name="Normal 9 2 3 4 4" xfId="6307"/>
    <cellStyle name="Normal 9 2 3 4 5" xfId="8579"/>
    <cellStyle name="Normal 9 2 3 5" xfId="1296"/>
    <cellStyle name="Normal 9 2 3 5 2" xfId="4716"/>
    <cellStyle name="Normal 9 2 3 5 3" xfId="6988"/>
    <cellStyle name="Normal 9 2 3 5 4" xfId="9260"/>
    <cellStyle name="Normal 9 2 3 6" xfId="3581"/>
    <cellStyle name="Normal 9 2 3 7" xfId="5853"/>
    <cellStyle name="Normal 9 2 3 8" xfId="8125"/>
    <cellStyle name="Normal 9 2 4" xfId="276"/>
    <cellStyle name="Normal 9 2 4 2" xfId="503"/>
    <cellStyle name="Normal 9 2 4 2 2" xfId="957"/>
    <cellStyle name="Normal 9 2 4 2 2 2" xfId="2092"/>
    <cellStyle name="Normal 9 2 4 2 2 2 2" xfId="5512"/>
    <cellStyle name="Normal 9 2 4 2 2 2 3" xfId="7784"/>
    <cellStyle name="Normal 9 2 4 2 2 2 4" xfId="10056"/>
    <cellStyle name="Normal 9 2 4 2 2 3" xfId="4377"/>
    <cellStyle name="Normal 9 2 4 2 2 4" xfId="6649"/>
    <cellStyle name="Normal 9 2 4 2 2 5" xfId="8921"/>
    <cellStyle name="Normal 9 2 4 2 3" xfId="1638"/>
    <cellStyle name="Normal 9 2 4 2 3 2" xfId="5058"/>
    <cellStyle name="Normal 9 2 4 2 3 3" xfId="7330"/>
    <cellStyle name="Normal 9 2 4 2 3 4" xfId="9602"/>
    <cellStyle name="Normal 9 2 4 2 4" xfId="3923"/>
    <cellStyle name="Normal 9 2 4 2 5" xfId="6195"/>
    <cellStyle name="Normal 9 2 4 2 6" xfId="8467"/>
    <cellStyle name="Normal 9 2 4 3" xfId="1184"/>
    <cellStyle name="Normal 9 2 4 3 2" xfId="2319"/>
    <cellStyle name="Normal 9 2 4 3 2 2" xfId="5739"/>
    <cellStyle name="Normal 9 2 4 3 2 3" xfId="8011"/>
    <cellStyle name="Normal 9 2 4 3 2 4" xfId="10283"/>
    <cellStyle name="Normal 9 2 4 3 3" xfId="4604"/>
    <cellStyle name="Normal 9 2 4 3 4" xfId="6876"/>
    <cellStyle name="Normal 9 2 4 3 5" xfId="9148"/>
    <cellStyle name="Normal 9 2 4 4" xfId="730"/>
    <cellStyle name="Normal 9 2 4 4 2" xfId="1865"/>
    <cellStyle name="Normal 9 2 4 4 2 2" xfId="5285"/>
    <cellStyle name="Normal 9 2 4 4 2 3" xfId="7557"/>
    <cellStyle name="Normal 9 2 4 4 2 4" xfId="9829"/>
    <cellStyle name="Normal 9 2 4 4 3" xfId="4150"/>
    <cellStyle name="Normal 9 2 4 4 4" xfId="6422"/>
    <cellStyle name="Normal 9 2 4 4 5" xfId="8694"/>
    <cellStyle name="Normal 9 2 4 5" xfId="1411"/>
    <cellStyle name="Normal 9 2 4 5 2" xfId="4831"/>
    <cellStyle name="Normal 9 2 4 5 3" xfId="7103"/>
    <cellStyle name="Normal 9 2 4 5 4" xfId="9375"/>
    <cellStyle name="Normal 9 2 4 6" xfId="3696"/>
    <cellStyle name="Normal 9 2 4 7" xfId="5968"/>
    <cellStyle name="Normal 9 2 4 8" xfId="8240"/>
    <cellStyle name="Normal 9 2 5" xfId="332"/>
    <cellStyle name="Normal 9 2 5 2" xfId="786"/>
    <cellStyle name="Normal 9 2 5 2 2" xfId="1921"/>
    <cellStyle name="Normal 9 2 5 2 2 2" xfId="5341"/>
    <cellStyle name="Normal 9 2 5 2 2 3" xfId="7613"/>
    <cellStyle name="Normal 9 2 5 2 2 4" xfId="9885"/>
    <cellStyle name="Normal 9 2 5 2 3" xfId="4206"/>
    <cellStyle name="Normal 9 2 5 2 4" xfId="6478"/>
    <cellStyle name="Normal 9 2 5 2 5" xfId="8750"/>
    <cellStyle name="Normal 9 2 5 3" xfId="1467"/>
    <cellStyle name="Normal 9 2 5 3 2" xfId="4887"/>
    <cellStyle name="Normal 9 2 5 3 3" xfId="7159"/>
    <cellStyle name="Normal 9 2 5 3 4" xfId="9431"/>
    <cellStyle name="Normal 9 2 5 4" xfId="3752"/>
    <cellStyle name="Normal 9 2 5 5" xfId="6024"/>
    <cellStyle name="Normal 9 2 5 6" xfId="8296"/>
    <cellStyle name="Normal 9 2 6" xfId="1013"/>
    <cellStyle name="Normal 9 2 6 2" xfId="2148"/>
    <cellStyle name="Normal 9 2 6 2 2" xfId="5568"/>
    <cellStyle name="Normal 9 2 6 2 3" xfId="7840"/>
    <cellStyle name="Normal 9 2 6 2 4" xfId="10112"/>
    <cellStyle name="Normal 9 2 6 3" xfId="4433"/>
    <cellStyle name="Normal 9 2 6 4" xfId="6705"/>
    <cellStyle name="Normal 9 2 6 5" xfId="8977"/>
    <cellStyle name="Normal 9 2 7" xfId="559"/>
    <cellStyle name="Normal 9 2 7 2" xfId="1694"/>
    <cellStyle name="Normal 9 2 7 2 2" xfId="5114"/>
    <cellStyle name="Normal 9 2 7 2 3" xfId="7386"/>
    <cellStyle name="Normal 9 2 7 2 4" xfId="9658"/>
    <cellStyle name="Normal 9 2 7 3" xfId="3979"/>
    <cellStyle name="Normal 9 2 7 4" xfId="6251"/>
    <cellStyle name="Normal 9 2 7 5" xfId="8523"/>
    <cellStyle name="Normal 9 2 8" xfId="1240"/>
    <cellStyle name="Normal 9 2 8 2" xfId="4660"/>
    <cellStyle name="Normal 9 2 8 3" xfId="6932"/>
    <cellStyle name="Normal 9 2 8 4" xfId="9204"/>
    <cellStyle name="Normal 9 2 9" xfId="3525"/>
    <cellStyle name="Normal 9 3" xfId="178"/>
    <cellStyle name="Normal 9 3 2" xfId="416"/>
    <cellStyle name="Normal 9 3 2 2" xfId="870"/>
    <cellStyle name="Normal 9 3 2 2 2" xfId="2005"/>
    <cellStyle name="Normal 9 3 2 2 2 2" xfId="5425"/>
    <cellStyle name="Normal 9 3 2 2 2 3" xfId="7697"/>
    <cellStyle name="Normal 9 3 2 2 2 4" xfId="9969"/>
    <cellStyle name="Normal 9 3 2 2 3" xfId="4290"/>
    <cellStyle name="Normal 9 3 2 2 4" xfId="6562"/>
    <cellStyle name="Normal 9 3 2 2 5" xfId="8834"/>
    <cellStyle name="Normal 9 3 2 3" xfId="1551"/>
    <cellStyle name="Normal 9 3 2 3 2" xfId="4971"/>
    <cellStyle name="Normal 9 3 2 3 3" xfId="7243"/>
    <cellStyle name="Normal 9 3 2 3 4" xfId="9515"/>
    <cellStyle name="Normal 9 3 2 4" xfId="3836"/>
    <cellStyle name="Normal 9 3 2 5" xfId="6108"/>
    <cellStyle name="Normal 9 3 2 6" xfId="8380"/>
    <cellStyle name="Normal 9 3 3" xfId="1097"/>
    <cellStyle name="Normal 9 3 3 2" xfId="2232"/>
    <cellStyle name="Normal 9 3 3 2 2" xfId="5652"/>
    <cellStyle name="Normal 9 3 3 2 3" xfId="7924"/>
    <cellStyle name="Normal 9 3 3 2 4" xfId="10196"/>
    <cellStyle name="Normal 9 3 3 3" xfId="4517"/>
    <cellStyle name="Normal 9 3 3 4" xfId="6789"/>
    <cellStyle name="Normal 9 3 3 5" xfId="9061"/>
    <cellStyle name="Normal 9 3 4" xfId="643"/>
    <cellStyle name="Normal 9 3 4 2" xfId="1778"/>
    <cellStyle name="Normal 9 3 4 2 2" xfId="5198"/>
    <cellStyle name="Normal 9 3 4 2 3" xfId="7470"/>
    <cellStyle name="Normal 9 3 4 2 4" xfId="9742"/>
    <cellStyle name="Normal 9 3 4 3" xfId="4063"/>
    <cellStyle name="Normal 9 3 4 4" xfId="6335"/>
    <cellStyle name="Normal 9 3 4 5" xfId="8607"/>
    <cellStyle name="Normal 9 3 5" xfId="1324"/>
    <cellStyle name="Normal 9 3 5 2" xfId="4744"/>
    <cellStyle name="Normal 9 3 5 3" xfId="7016"/>
    <cellStyle name="Normal 9 3 5 4" xfId="9288"/>
    <cellStyle name="Normal 9 3 6" xfId="3609"/>
    <cellStyle name="Normal 9 3 7" xfId="5881"/>
    <cellStyle name="Normal 9 3 8" xfId="8153"/>
    <cellStyle name="Normal 9 4" xfId="122"/>
    <cellStyle name="Normal 9 4 2" xfId="360"/>
    <cellStyle name="Normal 9 4 2 2" xfId="814"/>
    <cellStyle name="Normal 9 4 2 2 2" xfId="1949"/>
    <cellStyle name="Normal 9 4 2 2 2 2" xfId="5369"/>
    <cellStyle name="Normal 9 4 2 2 2 3" xfId="7641"/>
    <cellStyle name="Normal 9 4 2 2 2 4" xfId="9913"/>
    <cellStyle name="Normal 9 4 2 2 3" xfId="4234"/>
    <cellStyle name="Normal 9 4 2 2 4" xfId="6506"/>
    <cellStyle name="Normal 9 4 2 2 5" xfId="8778"/>
    <cellStyle name="Normal 9 4 2 3" xfId="1495"/>
    <cellStyle name="Normal 9 4 2 3 2" xfId="4915"/>
    <cellStyle name="Normal 9 4 2 3 3" xfId="7187"/>
    <cellStyle name="Normal 9 4 2 3 4" xfId="9459"/>
    <cellStyle name="Normal 9 4 2 4" xfId="3780"/>
    <cellStyle name="Normal 9 4 2 5" xfId="6052"/>
    <cellStyle name="Normal 9 4 2 6" xfId="8324"/>
    <cellStyle name="Normal 9 4 3" xfId="1041"/>
    <cellStyle name="Normal 9 4 3 2" xfId="2176"/>
    <cellStyle name="Normal 9 4 3 2 2" xfId="5596"/>
    <cellStyle name="Normal 9 4 3 2 3" xfId="7868"/>
    <cellStyle name="Normal 9 4 3 2 4" xfId="10140"/>
    <cellStyle name="Normal 9 4 3 3" xfId="4461"/>
    <cellStyle name="Normal 9 4 3 4" xfId="6733"/>
    <cellStyle name="Normal 9 4 3 5" xfId="9005"/>
    <cellStyle name="Normal 9 4 4" xfId="587"/>
    <cellStyle name="Normal 9 4 4 2" xfId="1722"/>
    <cellStyle name="Normal 9 4 4 2 2" xfId="5142"/>
    <cellStyle name="Normal 9 4 4 2 3" xfId="7414"/>
    <cellStyle name="Normal 9 4 4 2 4" xfId="9686"/>
    <cellStyle name="Normal 9 4 4 3" xfId="4007"/>
    <cellStyle name="Normal 9 4 4 4" xfId="6279"/>
    <cellStyle name="Normal 9 4 4 5" xfId="8551"/>
    <cellStyle name="Normal 9 4 5" xfId="1268"/>
    <cellStyle name="Normal 9 4 5 2" xfId="4688"/>
    <cellStyle name="Normal 9 4 5 3" xfId="6960"/>
    <cellStyle name="Normal 9 4 5 4" xfId="9232"/>
    <cellStyle name="Normal 9 4 6" xfId="3553"/>
    <cellStyle name="Normal 9 4 7" xfId="5825"/>
    <cellStyle name="Normal 9 4 8" xfId="8097"/>
    <cellStyle name="Normal 9 5" xfId="248"/>
    <cellStyle name="Normal 9 5 2" xfId="475"/>
    <cellStyle name="Normal 9 5 2 2" xfId="929"/>
    <cellStyle name="Normal 9 5 2 2 2" xfId="2064"/>
    <cellStyle name="Normal 9 5 2 2 2 2" xfId="5484"/>
    <cellStyle name="Normal 9 5 2 2 2 3" xfId="7756"/>
    <cellStyle name="Normal 9 5 2 2 2 4" xfId="10028"/>
    <cellStyle name="Normal 9 5 2 2 3" xfId="4349"/>
    <cellStyle name="Normal 9 5 2 2 4" xfId="6621"/>
    <cellStyle name="Normal 9 5 2 2 5" xfId="8893"/>
    <cellStyle name="Normal 9 5 2 3" xfId="1610"/>
    <cellStyle name="Normal 9 5 2 3 2" xfId="5030"/>
    <cellStyle name="Normal 9 5 2 3 3" xfId="7302"/>
    <cellStyle name="Normal 9 5 2 3 4" xfId="9574"/>
    <cellStyle name="Normal 9 5 2 4" xfId="3895"/>
    <cellStyle name="Normal 9 5 2 5" xfId="6167"/>
    <cellStyle name="Normal 9 5 2 6" xfId="8439"/>
    <cellStyle name="Normal 9 5 3" xfId="1156"/>
    <cellStyle name="Normal 9 5 3 2" xfId="2291"/>
    <cellStyle name="Normal 9 5 3 2 2" xfId="5711"/>
    <cellStyle name="Normal 9 5 3 2 3" xfId="7983"/>
    <cellStyle name="Normal 9 5 3 2 4" xfId="10255"/>
    <cellStyle name="Normal 9 5 3 3" xfId="4576"/>
    <cellStyle name="Normal 9 5 3 4" xfId="6848"/>
    <cellStyle name="Normal 9 5 3 5" xfId="9120"/>
    <cellStyle name="Normal 9 5 4" xfId="702"/>
    <cellStyle name="Normal 9 5 4 2" xfId="1837"/>
    <cellStyle name="Normal 9 5 4 2 2" xfId="5257"/>
    <cellStyle name="Normal 9 5 4 2 3" xfId="7529"/>
    <cellStyle name="Normal 9 5 4 2 4" xfId="9801"/>
    <cellStyle name="Normal 9 5 4 3" xfId="4122"/>
    <cellStyle name="Normal 9 5 4 4" xfId="6394"/>
    <cellStyle name="Normal 9 5 4 5" xfId="8666"/>
    <cellStyle name="Normal 9 5 5" xfId="1383"/>
    <cellStyle name="Normal 9 5 5 2" xfId="4803"/>
    <cellStyle name="Normal 9 5 5 3" xfId="7075"/>
    <cellStyle name="Normal 9 5 5 4" xfId="9347"/>
    <cellStyle name="Normal 9 5 6" xfId="3668"/>
    <cellStyle name="Normal 9 5 7" xfId="5940"/>
    <cellStyle name="Normal 9 5 8" xfId="8212"/>
    <cellStyle name="Normal 9 6" xfId="304"/>
    <cellStyle name="Normal 9 6 2" xfId="758"/>
    <cellStyle name="Normal 9 6 2 2" xfId="1893"/>
    <cellStyle name="Normal 9 6 2 2 2" xfId="5313"/>
    <cellStyle name="Normal 9 6 2 2 3" xfId="7585"/>
    <cellStyle name="Normal 9 6 2 2 4" xfId="9857"/>
    <cellStyle name="Normal 9 6 2 3" xfId="4178"/>
    <cellStyle name="Normal 9 6 2 4" xfId="6450"/>
    <cellStyle name="Normal 9 6 2 5" xfId="8722"/>
    <cellStyle name="Normal 9 6 3" xfId="1439"/>
    <cellStyle name="Normal 9 6 3 2" xfId="4859"/>
    <cellStyle name="Normal 9 6 3 3" xfId="7131"/>
    <cellStyle name="Normal 9 6 3 4" xfId="9403"/>
    <cellStyle name="Normal 9 6 4" xfId="3724"/>
    <cellStyle name="Normal 9 6 5" xfId="5996"/>
    <cellStyle name="Normal 9 6 6" xfId="8268"/>
    <cellStyle name="Normal 9 7" xfId="985"/>
    <cellStyle name="Normal 9 7 2" xfId="2120"/>
    <cellStyle name="Normal 9 7 2 2" xfId="5540"/>
    <cellStyle name="Normal 9 7 2 3" xfId="7812"/>
    <cellStyle name="Normal 9 7 2 4" xfId="10084"/>
    <cellStyle name="Normal 9 7 3" xfId="4405"/>
    <cellStyle name="Normal 9 7 4" xfId="6677"/>
    <cellStyle name="Normal 9 7 5" xfId="8949"/>
    <cellStyle name="Normal 9 8" xfId="531"/>
    <cellStyle name="Normal 9 8 2" xfId="1666"/>
    <cellStyle name="Normal 9 8 2 2" xfId="5086"/>
    <cellStyle name="Normal 9 8 2 3" xfId="7358"/>
    <cellStyle name="Normal 9 8 2 4" xfId="9630"/>
    <cellStyle name="Normal 9 8 3" xfId="3951"/>
    <cellStyle name="Normal 9 8 4" xfId="6223"/>
    <cellStyle name="Normal 9 8 5" xfId="8495"/>
    <cellStyle name="Normal 9 9" xfId="1212"/>
    <cellStyle name="Normal 9 9 2" xfId="4632"/>
    <cellStyle name="Normal 9 9 3" xfId="6904"/>
    <cellStyle name="Normal 9 9 4" xfId="9176"/>
    <cellStyle name="Note" xfId="13146" builtinId="10" customBuiltin="1"/>
    <cellStyle name="Note 2" xfId="52"/>
    <cellStyle name="Note 2 10" xfId="3486"/>
    <cellStyle name="Note 2 11" xfId="5758"/>
    <cellStyle name="Note 2 12" xfId="8030"/>
    <cellStyle name="Note 2 2" xfId="83"/>
    <cellStyle name="Note 2 2 10" xfId="5786"/>
    <cellStyle name="Note 2 2 11" xfId="8058"/>
    <cellStyle name="Note 2 2 2" xfId="195"/>
    <cellStyle name="Note 2 2 2 2" xfId="433"/>
    <cellStyle name="Note 2 2 2 2 2" xfId="887"/>
    <cellStyle name="Note 2 2 2 2 2 2" xfId="2022"/>
    <cellStyle name="Note 2 2 2 2 2 2 2" xfId="5442"/>
    <cellStyle name="Note 2 2 2 2 2 2 3" xfId="7714"/>
    <cellStyle name="Note 2 2 2 2 2 2 4" xfId="9986"/>
    <cellStyle name="Note 2 2 2 2 2 3" xfId="4307"/>
    <cellStyle name="Note 2 2 2 2 2 4" xfId="6579"/>
    <cellStyle name="Note 2 2 2 2 2 5" xfId="8851"/>
    <cellStyle name="Note 2 2 2 2 3" xfId="1568"/>
    <cellStyle name="Note 2 2 2 2 3 2" xfId="4988"/>
    <cellStyle name="Note 2 2 2 2 3 3" xfId="7260"/>
    <cellStyle name="Note 2 2 2 2 3 4" xfId="9532"/>
    <cellStyle name="Note 2 2 2 2 4" xfId="3853"/>
    <cellStyle name="Note 2 2 2 2 5" xfId="6125"/>
    <cellStyle name="Note 2 2 2 2 6" xfId="8397"/>
    <cellStyle name="Note 2 2 2 3" xfId="1114"/>
    <cellStyle name="Note 2 2 2 3 2" xfId="2249"/>
    <cellStyle name="Note 2 2 2 3 2 2" xfId="5669"/>
    <cellStyle name="Note 2 2 2 3 2 3" xfId="7941"/>
    <cellStyle name="Note 2 2 2 3 2 4" xfId="10213"/>
    <cellStyle name="Note 2 2 2 3 3" xfId="4534"/>
    <cellStyle name="Note 2 2 2 3 4" xfId="6806"/>
    <cellStyle name="Note 2 2 2 3 5" xfId="9078"/>
    <cellStyle name="Note 2 2 2 4" xfId="660"/>
    <cellStyle name="Note 2 2 2 4 2" xfId="1795"/>
    <cellStyle name="Note 2 2 2 4 2 2" xfId="5215"/>
    <cellStyle name="Note 2 2 2 4 2 3" xfId="7487"/>
    <cellStyle name="Note 2 2 2 4 2 4" xfId="9759"/>
    <cellStyle name="Note 2 2 2 4 3" xfId="4080"/>
    <cellStyle name="Note 2 2 2 4 4" xfId="6352"/>
    <cellStyle name="Note 2 2 2 4 5" xfId="8624"/>
    <cellStyle name="Note 2 2 2 5" xfId="1341"/>
    <cellStyle name="Note 2 2 2 5 2" xfId="4761"/>
    <cellStyle name="Note 2 2 2 5 3" xfId="7033"/>
    <cellStyle name="Note 2 2 2 5 4" xfId="9305"/>
    <cellStyle name="Note 2 2 2 6" xfId="3626"/>
    <cellStyle name="Note 2 2 2 7" xfId="5898"/>
    <cellStyle name="Note 2 2 2 8" xfId="8170"/>
    <cellStyle name="Note 2 2 3" xfId="139"/>
    <cellStyle name="Note 2 2 3 2" xfId="377"/>
    <cellStyle name="Note 2 2 3 2 2" xfId="831"/>
    <cellStyle name="Note 2 2 3 2 2 2" xfId="1966"/>
    <cellStyle name="Note 2 2 3 2 2 2 2" xfId="5386"/>
    <cellStyle name="Note 2 2 3 2 2 2 3" xfId="7658"/>
    <cellStyle name="Note 2 2 3 2 2 2 4" xfId="9930"/>
    <cellStyle name="Note 2 2 3 2 2 3" xfId="4251"/>
    <cellStyle name="Note 2 2 3 2 2 4" xfId="6523"/>
    <cellStyle name="Note 2 2 3 2 2 5" xfId="8795"/>
    <cellStyle name="Note 2 2 3 2 3" xfId="1512"/>
    <cellStyle name="Note 2 2 3 2 3 2" xfId="4932"/>
    <cellStyle name="Note 2 2 3 2 3 3" xfId="7204"/>
    <cellStyle name="Note 2 2 3 2 3 4" xfId="9476"/>
    <cellStyle name="Note 2 2 3 2 4" xfId="3797"/>
    <cellStyle name="Note 2 2 3 2 5" xfId="6069"/>
    <cellStyle name="Note 2 2 3 2 6" xfId="8341"/>
    <cellStyle name="Note 2 2 3 3" xfId="1058"/>
    <cellStyle name="Note 2 2 3 3 2" xfId="2193"/>
    <cellStyle name="Note 2 2 3 3 2 2" xfId="5613"/>
    <cellStyle name="Note 2 2 3 3 2 3" xfId="7885"/>
    <cellStyle name="Note 2 2 3 3 2 4" xfId="10157"/>
    <cellStyle name="Note 2 2 3 3 3" xfId="4478"/>
    <cellStyle name="Note 2 2 3 3 4" xfId="6750"/>
    <cellStyle name="Note 2 2 3 3 5" xfId="9022"/>
    <cellStyle name="Note 2 2 3 4" xfId="604"/>
    <cellStyle name="Note 2 2 3 4 2" xfId="1739"/>
    <cellStyle name="Note 2 2 3 4 2 2" xfId="5159"/>
    <cellStyle name="Note 2 2 3 4 2 3" xfId="7431"/>
    <cellStyle name="Note 2 2 3 4 2 4" xfId="9703"/>
    <cellStyle name="Note 2 2 3 4 3" xfId="4024"/>
    <cellStyle name="Note 2 2 3 4 4" xfId="6296"/>
    <cellStyle name="Note 2 2 3 4 5" xfId="8568"/>
    <cellStyle name="Note 2 2 3 5" xfId="1285"/>
    <cellStyle name="Note 2 2 3 5 2" xfId="4705"/>
    <cellStyle name="Note 2 2 3 5 3" xfId="6977"/>
    <cellStyle name="Note 2 2 3 5 4" xfId="9249"/>
    <cellStyle name="Note 2 2 3 6" xfId="3570"/>
    <cellStyle name="Note 2 2 3 7" xfId="5842"/>
    <cellStyle name="Note 2 2 3 8" xfId="8114"/>
    <cellStyle name="Note 2 2 4" xfId="265"/>
    <cellStyle name="Note 2 2 4 2" xfId="492"/>
    <cellStyle name="Note 2 2 4 2 2" xfId="946"/>
    <cellStyle name="Note 2 2 4 2 2 2" xfId="2081"/>
    <cellStyle name="Note 2 2 4 2 2 2 2" xfId="5501"/>
    <cellStyle name="Note 2 2 4 2 2 2 3" xfId="7773"/>
    <cellStyle name="Note 2 2 4 2 2 2 4" xfId="10045"/>
    <cellStyle name="Note 2 2 4 2 2 3" xfId="4366"/>
    <cellStyle name="Note 2 2 4 2 2 4" xfId="6638"/>
    <cellStyle name="Note 2 2 4 2 2 5" xfId="8910"/>
    <cellStyle name="Note 2 2 4 2 3" xfId="1627"/>
    <cellStyle name="Note 2 2 4 2 3 2" xfId="5047"/>
    <cellStyle name="Note 2 2 4 2 3 3" xfId="7319"/>
    <cellStyle name="Note 2 2 4 2 3 4" xfId="9591"/>
    <cellStyle name="Note 2 2 4 2 4" xfId="3912"/>
    <cellStyle name="Note 2 2 4 2 5" xfId="6184"/>
    <cellStyle name="Note 2 2 4 2 6" xfId="8456"/>
    <cellStyle name="Note 2 2 4 3" xfId="1173"/>
    <cellStyle name="Note 2 2 4 3 2" xfId="2308"/>
    <cellStyle name="Note 2 2 4 3 2 2" xfId="5728"/>
    <cellStyle name="Note 2 2 4 3 2 3" xfId="8000"/>
    <cellStyle name="Note 2 2 4 3 2 4" xfId="10272"/>
    <cellStyle name="Note 2 2 4 3 3" xfId="4593"/>
    <cellStyle name="Note 2 2 4 3 4" xfId="6865"/>
    <cellStyle name="Note 2 2 4 3 5" xfId="9137"/>
    <cellStyle name="Note 2 2 4 4" xfId="719"/>
    <cellStyle name="Note 2 2 4 4 2" xfId="1854"/>
    <cellStyle name="Note 2 2 4 4 2 2" xfId="5274"/>
    <cellStyle name="Note 2 2 4 4 2 3" xfId="7546"/>
    <cellStyle name="Note 2 2 4 4 2 4" xfId="9818"/>
    <cellStyle name="Note 2 2 4 4 3" xfId="4139"/>
    <cellStyle name="Note 2 2 4 4 4" xfId="6411"/>
    <cellStyle name="Note 2 2 4 4 5" xfId="8683"/>
    <cellStyle name="Note 2 2 4 5" xfId="1400"/>
    <cellStyle name="Note 2 2 4 5 2" xfId="4820"/>
    <cellStyle name="Note 2 2 4 5 3" xfId="7092"/>
    <cellStyle name="Note 2 2 4 5 4" xfId="9364"/>
    <cellStyle name="Note 2 2 4 6" xfId="3685"/>
    <cellStyle name="Note 2 2 4 7" xfId="5957"/>
    <cellStyle name="Note 2 2 4 8" xfId="8229"/>
    <cellStyle name="Note 2 2 5" xfId="321"/>
    <cellStyle name="Note 2 2 5 2" xfId="775"/>
    <cellStyle name="Note 2 2 5 2 2" xfId="1910"/>
    <cellStyle name="Note 2 2 5 2 2 2" xfId="5330"/>
    <cellStyle name="Note 2 2 5 2 2 3" xfId="7602"/>
    <cellStyle name="Note 2 2 5 2 2 4" xfId="9874"/>
    <cellStyle name="Note 2 2 5 2 3" xfId="4195"/>
    <cellStyle name="Note 2 2 5 2 4" xfId="6467"/>
    <cellStyle name="Note 2 2 5 2 5" xfId="8739"/>
    <cellStyle name="Note 2 2 5 3" xfId="1456"/>
    <cellStyle name="Note 2 2 5 3 2" xfId="4876"/>
    <cellStyle name="Note 2 2 5 3 3" xfId="7148"/>
    <cellStyle name="Note 2 2 5 3 4" xfId="9420"/>
    <cellStyle name="Note 2 2 5 4" xfId="3741"/>
    <cellStyle name="Note 2 2 5 5" xfId="6013"/>
    <cellStyle name="Note 2 2 5 6" xfId="8285"/>
    <cellStyle name="Note 2 2 6" xfId="1002"/>
    <cellStyle name="Note 2 2 6 2" xfId="2137"/>
    <cellStyle name="Note 2 2 6 2 2" xfId="5557"/>
    <cellStyle name="Note 2 2 6 2 3" xfId="7829"/>
    <cellStyle name="Note 2 2 6 2 4" xfId="10101"/>
    <cellStyle name="Note 2 2 6 3" xfId="4422"/>
    <cellStyle name="Note 2 2 6 4" xfId="6694"/>
    <cellStyle name="Note 2 2 6 5" xfId="8966"/>
    <cellStyle name="Note 2 2 7" xfId="548"/>
    <cellStyle name="Note 2 2 7 2" xfId="1683"/>
    <cellStyle name="Note 2 2 7 2 2" xfId="5103"/>
    <cellStyle name="Note 2 2 7 2 3" xfId="7375"/>
    <cellStyle name="Note 2 2 7 2 4" xfId="9647"/>
    <cellStyle name="Note 2 2 7 3" xfId="3968"/>
    <cellStyle name="Note 2 2 7 4" xfId="6240"/>
    <cellStyle name="Note 2 2 7 5" xfId="8512"/>
    <cellStyle name="Note 2 2 8" xfId="1229"/>
    <cellStyle name="Note 2 2 8 2" xfId="4649"/>
    <cellStyle name="Note 2 2 8 3" xfId="6921"/>
    <cellStyle name="Note 2 2 8 4" xfId="9193"/>
    <cellStyle name="Note 2 2 9" xfId="3514"/>
    <cellStyle name="Note 2 3" xfId="167"/>
    <cellStyle name="Note 2 3 2" xfId="405"/>
    <cellStyle name="Note 2 3 2 2" xfId="859"/>
    <cellStyle name="Note 2 3 2 2 2" xfId="1994"/>
    <cellStyle name="Note 2 3 2 2 2 2" xfId="5414"/>
    <cellStyle name="Note 2 3 2 2 2 3" xfId="7686"/>
    <cellStyle name="Note 2 3 2 2 2 4" xfId="9958"/>
    <cellStyle name="Note 2 3 2 2 3" xfId="4279"/>
    <cellStyle name="Note 2 3 2 2 4" xfId="6551"/>
    <cellStyle name="Note 2 3 2 2 5" xfId="8823"/>
    <cellStyle name="Note 2 3 2 3" xfId="1540"/>
    <cellStyle name="Note 2 3 2 3 2" xfId="4960"/>
    <cellStyle name="Note 2 3 2 3 3" xfId="7232"/>
    <cellStyle name="Note 2 3 2 3 4" xfId="9504"/>
    <cellStyle name="Note 2 3 2 4" xfId="3825"/>
    <cellStyle name="Note 2 3 2 5" xfId="6097"/>
    <cellStyle name="Note 2 3 2 6" xfId="8369"/>
    <cellStyle name="Note 2 3 3" xfId="1086"/>
    <cellStyle name="Note 2 3 3 2" xfId="2221"/>
    <cellStyle name="Note 2 3 3 2 2" xfId="5641"/>
    <cellStyle name="Note 2 3 3 2 3" xfId="7913"/>
    <cellStyle name="Note 2 3 3 2 4" xfId="10185"/>
    <cellStyle name="Note 2 3 3 3" xfId="4506"/>
    <cellStyle name="Note 2 3 3 4" xfId="6778"/>
    <cellStyle name="Note 2 3 3 5" xfId="9050"/>
    <cellStyle name="Note 2 3 4" xfId="632"/>
    <cellStyle name="Note 2 3 4 2" xfId="1767"/>
    <cellStyle name="Note 2 3 4 2 2" xfId="5187"/>
    <cellStyle name="Note 2 3 4 2 3" xfId="7459"/>
    <cellStyle name="Note 2 3 4 2 4" xfId="9731"/>
    <cellStyle name="Note 2 3 4 3" xfId="4052"/>
    <cellStyle name="Note 2 3 4 4" xfId="6324"/>
    <cellStyle name="Note 2 3 4 5" xfId="8596"/>
    <cellStyle name="Note 2 3 5" xfId="1313"/>
    <cellStyle name="Note 2 3 5 2" xfId="4733"/>
    <cellStyle name="Note 2 3 5 3" xfId="7005"/>
    <cellStyle name="Note 2 3 5 4" xfId="9277"/>
    <cellStyle name="Note 2 3 6" xfId="3598"/>
    <cellStyle name="Note 2 3 7" xfId="5870"/>
    <cellStyle name="Note 2 3 8" xfId="8142"/>
    <cellStyle name="Note 2 4" xfId="111"/>
    <cellStyle name="Note 2 4 2" xfId="349"/>
    <cellStyle name="Note 2 4 2 2" xfId="803"/>
    <cellStyle name="Note 2 4 2 2 2" xfId="1938"/>
    <cellStyle name="Note 2 4 2 2 2 2" xfId="5358"/>
    <cellStyle name="Note 2 4 2 2 2 3" xfId="7630"/>
    <cellStyle name="Note 2 4 2 2 2 4" xfId="9902"/>
    <cellStyle name="Note 2 4 2 2 3" xfId="4223"/>
    <cellStyle name="Note 2 4 2 2 4" xfId="6495"/>
    <cellStyle name="Note 2 4 2 2 5" xfId="8767"/>
    <cellStyle name="Note 2 4 2 3" xfId="1484"/>
    <cellStyle name="Note 2 4 2 3 2" xfId="4904"/>
    <cellStyle name="Note 2 4 2 3 3" xfId="7176"/>
    <cellStyle name="Note 2 4 2 3 4" xfId="9448"/>
    <cellStyle name="Note 2 4 2 4" xfId="3769"/>
    <cellStyle name="Note 2 4 2 5" xfId="6041"/>
    <cellStyle name="Note 2 4 2 6" xfId="8313"/>
    <cellStyle name="Note 2 4 3" xfId="1030"/>
    <cellStyle name="Note 2 4 3 2" xfId="2165"/>
    <cellStyle name="Note 2 4 3 2 2" xfId="5585"/>
    <cellStyle name="Note 2 4 3 2 3" xfId="7857"/>
    <cellStyle name="Note 2 4 3 2 4" xfId="10129"/>
    <cellStyle name="Note 2 4 3 3" xfId="4450"/>
    <cellStyle name="Note 2 4 3 4" xfId="6722"/>
    <cellStyle name="Note 2 4 3 5" xfId="8994"/>
    <cellStyle name="Note 2 4 4" xfId="576"/>
    <cellStyle name="Note 2 4 4 2" xfId="1711"/>
    <cellStyle name="Note 2 4 4 2 2" xfId="5131"/>
    <cellStyle name="Note 2 4 4 2 3" xfId="7403"/>
    <cellStyle name="Note 2 4 4 2 4" xfId="9675"/>
    <cellStyle name="Note 2 4 4 3" xfId="3996"/>
    <cellStyle name="Note 2 4 4 4" xfId="6268"/>
    <cellStyle name="Note 2 4 4 5" xfId="8540"/>
    <cellStyle name="Note 2 4 5" xfId="1257"/>
    <cellStyle name="Note 2 4 5 2" xfId="4677"/>
    <cellStyle name="Note 2 4 5 3" xfId="6949"/>
    <cellStyle name="Note 2 4 5 4" xfId="9221"/>
    <cellStyle name="Note 2 4 6" xfId="3542"/>
    <cellStyle name="Note 2 4 7" xfId="5814"/>
    <cellStyle name="Note 2 4 8" xfId="8086"/>
    <cellStyle name="Note 2 5" xfId="237"/>
    <cellStyle name="Note 2 5 2" xfId="464"/>
    <cellStyle name="Note 2 5 2 2" xfId="918"/>
    <cellStyle name="Note 2 5 2 2 2" xfId="2053"/>
    <cellStyle name="Note 2 5 2 2 2 2" xfId="5473"/>
    <cellStyle name="Note 2 5 2 2 2 3" xfId="7745"/>
    <cellStyle name="Note 2 5 2 2 2 4" xfId="10017"/>
    <cellStyle name="Note 2 5 2 2 3" xfId="4338"/>
    <cellStyle name="Note 2 5 2 2 4" xfId="6610"/>
    <cellStyle name="Note 2 5 2 2 5" xfId="8882"/>
    <cellStyle name="Note 2 5 2 3" xfId="1599"/>
    <cellStyle name="Note 2 5 2 3 2" xfId="5019"/>
    <cellStyle name="Note 2 5 2 3 3" xfId="7291"/>
    <cellStyle name="Note 2 5 2 3 4" xfId="9563"/>
    <cellStyle name="Note 2 5 2 4" xfId="3884"/>
    <cellStyle name="Note 2 5 2 5" xfId="6156"/>
    <cellStyle name="Note 2 5 2 6" xfId="8428"/>
    <cellStyle name="Note 2 5 3" xfId="1145"/>
    <cellStyle name="Note 2 5 3 2" xfId="2280"/>
    <cellStyle name="Note 2 5 3 2 2" xfId="5700"/>
    <cellStyle name="Note 2 5 3 2 3" xfId="7972"/>
    <cellStyle name="Note 2 5 3 2 4" xfId="10244"/>
    <cellStyle name="Note 2 5 3 3" xfId="4565"/>
    <cellStyle name="Note 2 5 3 4" xfId="6837"/>
    <cellStyle name="Note 2 5 3 5" xfId="9109"/>
    <cellStyle name="Note 2 5 4" xfId="691"/>
    <cellStyle name="Note 2 5 4 2" xfId="1826"/>
    <cellStyle name="Note 2 5 4 2 2" xfId="5246"/>
    <cellStyle name="Note 2 5 4 2 3" xfId="7518"/>
    <cellStyle name="Note 2 5 4 2 4" xfId="9790"/>
    <cellStyle name="Note 2 5 4 3" xfId="4111"/>
    <cellStyle name="Note 2 5 4 4" xfId="6383"/>
    <cellStyle name="Note 2 5 4 5" xfId="8655"/>
    <cellStyle name="Note 2 5 5" xfId="1372"/>
    <cellStyle name="Note 2 5 5 2" xfId="4792"/>
    <cellStyle name="Note 2 5 5 3" xfId="7064"/>
    <cellStyle name="Note 2 5 5 4" xfId="9336"/>
    <cellStyle name="Note 2 5 6" xfId="3657"/>
    <cellStyle name="Note 2 5 7" xfId="5929"/>
    <cellStyle name="Note 2 5 8" xfId="8201"/>
    <cellStyle name="Note 2 6" xfId="293"/>
    <cellStyle name="Note 2 6 2" xfId="747"/>
    <cellStyle name="Note 2 6 2 2" xfId="1882"/>
    <cellStyle name="Note 2 6 2 2 2" xfId="5302"/>
    <cellStyle name="Note 2 6 2 2 3" xfId="7574"/>
    <cellStyle name="Note 2 6 2 2 4" xfId="9846"/>
    <cellStyle name="Note 2 6 2 3" xfId="4167"/>
    <cellStyle name="Note 2 6 2 4" xfId="6439"/>
    <cellStyle name="Note 2 6 2 5" xfId="8711"/>
    <cellStyle name="Note 2 6 3" xfId="1428"/>
    <cellStyle name="Note 2 6 3 2" xfId="4848"/>
    <cellStyle name="Note 2 6 3 3" xfId="7120"/>
    <cellStyle name="Note 2 6 3 4" xfId="9392"/>
    <cellStyle name="Note 2 6 4" xfId="3713"/>
    <cellStyle name="Note 2 6 5" xfId="5985"/>
    <cellStyle name="Note 2 6 6" xfId="8257"/>
    <cellStyle name="Note 2 7" xfId="974"/>
    <cellStyle name="Note 2 7 2" xfId="2109"/>
    <cellStyle name="Note 2 7 2 2" xfId="5529"/>
    <cellStyle name="Note 2 7 2 3" xfId="7801"/>
    <cellStyle name="Note 2 7 2 4" xfId="10073"/>
    <cellStyle name="Note 2 7 3" xfId="4394"/>
    <cellStyle name="Note 2 7 4" xfId="6666"/>
    <cellStyle name="Note 2 7 5" xfId="8938"/>
    <cellStyle name="Note 2 8" xfId="520"/>
    <cellStyle name="Note 2 8 2" xfId="1655"/>
    <cellStyle name="Note 2 8 2 2" xfId="5075"/>
    <cellStyle name="Note 2 8 2 3" xfId="7347"/>
    <cellStyle name="Note 2 8 2 4" xfId="9619"/>
    <cellStyle name="Note 2 8 3" xfId="3940"/>
    <cellStyle name="Note 2 8 4" xfId="6212"/>
    <cellStyle name="Note 2 8 5" xfId="8484"/>
    <cellStyle name="Note 2 9" xfId="1201"/>
    <cellStyle name="Note 2 9 2" xfId="4621"/>
    <cellStyle name="Note 2 9 3" xfId="6893"/>
    <cellStyle name="Note 2 9 4" xfId="9165"/>
    <cellStyle name="Output" xfId="13" builtinId="21" customBuiltin="1"/>
    <cellStyle name="Percent" xfId="6" builtinId="5"/>
    <cellStyle name="Percent 10" xfId="13326"/>
    <cellStyle name="Percent 10 2" xfId="13327"/>
    <cellStyle name="Percent 11" xfId="13328"/>
    <cellStyle name="Percent 11 2" xfId="13329"/>
    <cellStyle name="Percent 12" xfId="13330"/>
    <cellStyle name="Percent 12 2" xfId="13331"/>
    <cellStyle name="Percent 13" xfId="13332"/>
    <cellStyle name="Percent 14" xfId="13333"/>
    <cellStyle name="Percent 15" xfId="13334"/>
    <cellStyle name="Percent 16" xfId="13335"/>
    <cellStyle name="Percent 17" xfId="13336"/>
    <cellStyle name="Percent 18" xfId="13337"/>
    <cellStyle name="Percent 19" xfId="13338"/>
    <cellStyle name="Percent 2" xfId="227"/>
    <cellStyle name="Percent 2 2" xfId="2326"/>
    <cellStyle name="Percent 2 2 2" xfId="2942"/>
    <cellStyle name="Percent 20" xfId="13339"/>
    <cellStyle name="Percent 21" xfId="13340"/>
    <cellStyle name="Percent 22" xfId="13341"/>
    <cellStyle name="Percent 23" xfId="13342"/>
    <cellStyle name="Percent 24" xfId="13343"/>
    <cellStyle name="Percent 25" xfId="13344"/>
    <cellStyle name="Percent 26" xfId="13345"/>
    <cellStyle name="Percent 27" xfId="13346"/>
    <cellStyle name="Percent 28" xfId="13347"/>
    <cellStyle name="Percent 29" xfId="13348"/>
    <cellStyle name="Percent 3" xfId="212"/>
    <cellStyle name="Percent 3 2" xfId="450"/>
    <cellStyle name="Percent 3 2 2" xfId="904"/>
    <cellStyle name="Percent 3 2 2 2" xfId="2039"/>
    <cellStyle name="Percent 3 2 2 2 2" xfId="5459"/>
    <cellStyle name="Percent 3 2 2 2 3" xfId="7731"/>
    <cellStyle name="Percent 3 2 2 2 4" xfId="10003"/>
    <cellStyle name="Percent 3 2 2 3" xfId="4324"/>
    <cellStyle name="Percent 3 2 2 4" xfId="6596"/>
    <cellStyle name="Percent 3 2 2 5" xfId="8868"/>
    <cellStyle name="Percent 3 2 3" xfId="1585"/>
    <cellStyle name="Percent 3 2 3 2" xfId="5005"/>
    <cellStyle name="Percent 3 2 3 3" xfId="7277"/>
    <cellStyle name="Percent 3 2 3 4" xfId="9549"/>
    <cellStyle name="Percent 3 2 4" xfId="3870"/>
    <cellStyle name="Percent 3 2 5" xfId="6142"/>
    <cellStyle name="Percent 3 2 6" xfId="8414"/>
    <cellStyle name="Percent 3 3" xfId="1131"/>
    <cellStyle name="Percent 3 3 2" xfId="2266"/>
    <cellStyle name="Percent 3 3 2 2" xfId="5686"/>
    <cellStyle name="Percent 3 3 2 3" xfId="7958"/>
    <cellStyle name="Percent 3 3 2 4" xfId="10230"/>
    <cellStyle name="Percent 3 3 3" xfId="4551"/>
    <cellStyle name="Percent 3 3 4" xfId="6823"/>
    <cellStyle name="Percent 3 3 5" xfId="9095"/>
    <cellStyle name="Percent 3 4" xfId="677"/>
    <cellStyle name="Percent 3 4 2" xfId="1812"/>
    <cellStyle name="Percent 3 4 2 2" xfId="5232"/>
    <cellStyle name="Percent 3 4 2 3" xfId="7504"/>
    <cellStyle name="Percent 3 4 2 4" xfId="9776"/>
    <cellStyle name="Percent 3 4 3" xfId="4097"/>
    <cellStyle name="Percent 3 4 4" xfId="6369"/>
    <cellStyle name="Percent 3 4 5" xfId="8641"/>
    <cellStyle name="Percent 3 5" xfId="1358"/>
    <cellStyle name="Percent 3 5 2" xfId="4778"/>
    <cellStyle name="Percent 3 5 3" xfId="7050"/>
    <cellStyle name="Percent 3 5 4" xfId="9322"/>
    <cellStyle name="Percent 3 6" xfId="3643"/>
    <cellStyle name="Percent 3 7" xfId="5915"/>
    <cellStyle name="Percent 3 8" xfId="8187"/>
    <cellStyle name="Percent 30" xfId="13349"/>
    <cellStyle name="Percent 31" xfId="13350"/>
    <cellStyle name="Percent 32" xfId="13351"/>
    <cellStyle name="Percent 33" xfId="13352"/>
    <cellStyle name="Percent 34" xfId="13353"/>
    <cellStyle name="Percent 35" xfId="13354"/>
    <cellStyle name="Percent 36" xfId="13355"/>
    <cellStyle name="Percent 37" xfId="13356"/>
    <cellStyle name="Percent 38" xfId="13357"/>
    <cellStyle name="Percent 39" xfId="13358"/>
    <cellStyle name="Percent 4" xfId="40"/>
    <cellStyle name="Percent 4 2" xfId="13360"/>
    <cellStyle name="Percent 4 3" xfId="13187"/>
    <cellStyle name="Percent 4 4" xfId="13359"/>
    <cellStyle name="Percent 40" xfId="13361"/>
    <cellStyle name="Percent 41" xfId="13362"/>
    <cellStyle name="Percent 42" xfId="13363"/>
    <cellStyle name="Percent 42 10" xfId="13364"/>
    <cellStyle name="Percent 42 2" xfId="13365"/>
    <cellStyle name="Percent 42 3" xfId="13366"/>
    <cellStyle name="Percent 42 4" xfId="13367"/>
    <cellStyle name="Percent 42 5" xfId="13368"/>
    <cellStyle name="Percent 42 6" xfId="13369"/>
    <cellStyle name="Percent 42 7" xfId="13370"/>
    <cellStyle name="Percent 42 8" xfId="13371"/>
    <cellStyle name="Percent 42 9" xfId="13372"/>
    <cellStyle name="Percent 43" xfId="13373"/>
    <cellStyle name="Percent 44" xfId="13374"/>
    <cellStyle name="Percent 45" xfId="13375"/>
    <cellStyle name="Percent 46" xfId="13376"/>
    <cellStyle name="Percent 47" xfId="13377"/>
    <cellStyle name="Percent 48" xfId="13378"/>
    <cellStyle name="Percent 49" xfId="13379"/>
    <cellStyle name="Percent 5" xfId="2893"/>
    <cellStyle name="Percent 5 2" xfId="13381"/>
    <cellStyle name="Percent 5 3" xfId="13380"/>
    <cellStyle name="Percent 50" xfId="13382"/>
    <cellStyle name="Percent 51" xfId="13383"/>
    <cellStyle name="Percent 52" xfId="13384"/>
    <cellStyle name="Percent 53" xfId="13385"/>
    <cellStyle name="Percent 54" xfId="13386"/>
    <cellStyle name="Percent 55" xfId="13387"/>
    <cellStyle name="Percent 56" xfId="13388"/>
    <cellStyle name="Percent 57" xfId="13389"/>
    <cellStyle name="Percent 58" xfId="13185"/>
    <cellStyle name="Percent 6" xfId="13390"/>
    <cellStyle name="Percent 6 2" xfId="13391"/>
    <cellStyle name="Percent 7" xfId="13392"/>
    <cellStyle name="Percent 7 2" xfId="13393"/>
    <cellStyle name="Percent 8" xfId="13394"/>
    <cellStyle name="Percent 8 2" xfId="13395"/>
    <cellStyle name="Percent 9" xfId="13396"/>
    <cellStyle name="Percent 9 2" xfId="13397"/>
    <cellStyle name="Title" xfId="13144" builtinId="15" customBuiltin="1"/>
    <cellStyle name="Title 2" xfId="228"/>
    <cellStyle name="Title 3" xfId="43"/>
    <cellStyle name="Total" xfId="19" builtinId="25" customBuiltin="1"/>
    <cellStyle name="Warning Text" xfId="17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chartsheet" Target="chartsheets/sheet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4.xml"/><Relationship Id="rId5" Type="http://schemas.openxmlformats.org/officeDocument/2006/relationships/worksheet" Target="worksheets/sheet3.xml"/><Relationship Id="rId10" Type="http://schemas.openxmlformats.org/officeDocument/2006/relationships/calcChain" Target="calcChain.xml"/><Relationship Id="rId4" Type="http://schemas.openxmlformats.org/officeDocument/2006/relationships/chartsheet" Target="chartsheets/sheet2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PERCENTAGE MARKET SHARE TO TOTAL NET ASSET VALUE (NAV) </a:t>
            </a:r>
          </a:p>
          <a:p>
            <a:pPr>
              <a:defRPr/>
            </a:pPr>
            <a:r>
              <a:rPr lang="en-US"/>
              <a:t>AS AT 15TH</a:t>
            </a:r>
            <a:r>
              <a:rPr lang="en-US" baseline="0"/>
              <a:t> JULY</a:t>
            </a:r>
            <a:r>
              <a:rPr lang="en-US"/>
              <a:t>, 2022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'Market Share'!$F$6</c:f>
              <c:strCache>
                <c:ptCount val="1"/>
                <c:pt idx="0">
                  <c:v>NET ASSET VALUE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19F1-4D3F-AFC0-2F3DDA5A1E07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19F1-4D3F-AFC0-2F3DDA5A1E07}"/>
              </c:ext>
            </c:extLst>
          </c:dPt>
          <c:dPt>
            <c:idx val="2"/>
            <c:bubble3D val="0"/>
            <c:explosion val="1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19F1-4D3F-AFC0-2F3DDA5A1E07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19F1-4D3F-AFC0-2F3DDA5A1E07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19F1-4D3F-AFC0-2F3DDA5A1E07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19F1-4D3F-AFC0-2F3DDA5A1E07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1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1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19F1-4D3F-AFC0-2F3DDA5A1E07}"/>
              </c:ext>
            </c:extLst>
          </c:dPt>
          <c:dPt>
            <c:idx val="7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2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2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3F5C-40DD-BB8C-21E9C72367E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2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'Market Share'!$E$7:$E$14</c:f>
              <c:strCache>
                <c:ptCount val="8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TRUSTS</c:v>
                </c:pt>
                <c:pt idx="5">
                  <c:v>MIXED FUNDS</c:v>
                </c:pt>
                <c:pt idx="6">
                  <c:v>ETHICAL FUNDS</c:v>
                </c:pt>
                <c:pt idx="7">
                  <c:v>SHARI'AH COMPLAINT FUNDS</c:v>
                </c:pt>
              </c:strCache>
            </c:strRef>
          </c:cat>
          <c:val>
            <c:numRef>
              <c:f>'Market Share'!$F$7:$F$14</c:f>
              <c:numCache>
                <c:formatCode>#,##0.00</c:formatCode>
                <c:ptCount val="8"/>
                <c:pt idx="0">
                  <c:v>16727141116.67815</c:v>
                </c:pt>
                <c:pt idx="1">
                  <c:v>579071693976.47729</c:v>
                </c:pt>
                <c:pt idx="2">
                  <c:v>409191848531.33008</c:v>
                </c:pt>
                <c:pt idx="3">
                  <c:v>291294252763.33899</c:v>
                </c:pt>
                <c:pt idx="4">
                  <c:v>45495701782.290001</c:v>
                </c:pt>
                <c:pt idx="5">
                  <c:v>30912340456.637451</c:v>
                </c:pt>
                <c:pt idx="6">
                  <c:v>2962032885.77</c:v>
                </c:pt>
                <c:pt idx="7">
                  <c:v>19032302764.310001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50-4CDF-8992-FA03030AE655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3600" b="1" i="0" u="none" strike="noStrike" baseline="0">
                <a:solidFill>
                  <a:srgbClr val="000000"/>
                </a:solidFill>
                <a:latin typeface="Century Gothic"/>
              </a:rPr>
              <a:t>MOVEMENT IN TOTAL NAV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1600" b="1" i="0" u="none" strike="noStrike" baseline="0">
                <a:solidFill>
                  <a:srgbClr val="000000"/>
                </a:solidFill>
                <a:latin typeface="Century Gothic"/>
              </a:rPr>
              <a:t>(Eight (8) Weeks Ending July 15, 2022)</a:t>
            </a:r>
          </a:p>
        </c:rich>
      </c:tx>
      <c:layout>
        <c:manualLayout>
          <c:xMode val="edge"/>
          <c:yMode val="edge"/>
          <c:x val="0.19136774309075258"/>
          <c:y val="1.581913519924918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863373538552729"/>
          <c:y val="0.16834325370345671"/>
          <c:w val="0.87803104745715665"/>
          <c:h val="0.76936516711716696"/>
        </c:manualLayout>
      </c:layout>
      <c:lineChart>
        <c:grouping val="standard"/>
        <c:varyColors val="0"/>
        <c:ser>
          <c:idx val="0"/>
          <c:order val="0"/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0" i="0" u="none" strike="noStrike" baseline="0">
                    <a:solidFill>
                      <a:srgbClr val="FFFFFF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44701</c:v>
                </c:pt>
                <c:pt idx="1">
                  <c:v>44708</c:v>
                </c:pt>
                <c:pt idx="2">
                  <c:v>44715</c:v>
                </c:pt>
                <c:pt idx="3">
                  <c:v>44722</c:v>
                </c:pt>
                <c:pt idx="4">
                  <c:v>44729</c:v>
                </c:pt>
                <c:pt idx="5">
                  <c:v>44736</c:v>
                </c:pt>
                <c:pt idx="6">
                  <c:v>44743</c:v>
                </c:pt>
                <c:pt idx="7">
                  <c:v>44750</c:v>
                </c:pt>
              </c:numCache>
            </c:numRef>
          </c:cat>
          <c:val>
            <c:numRef>
              <c:f>'NAV Trend'!$C$10:$J$10</c:f>
              <c:numCache>
                <c:formatCode>_(* #,##0.00_);_(* \(#,##0.00\);_(* "-"??_);_(@_)</c:formatCode>
                <c:ptCount val="8"/>
                <c:pt idx="0">
                  <c:v>1435495578740.8455</c:v>
                </c:pt>
                <c:pt idx="1">
                  <c:v>1433863216045.5801</c:v>
                </c:pt>
                <c:pt idx="2">
                  <c:v>1434252361560.0708</c:v>
                </c:pt>
                <c:pt idx="3">
                  <c:v>1408549280490.374</c:v>
                </c:pt>
                <c:pt idx="4">
                  <c:v>1409938562308.1338</c:v>
                </c:pt>
                <c:pt idx="5">
                  <c:v>1399256134879.1531</c:v>
                </c:pt>
                <c:pt idx="6">
                  <c:v>1397998245586.9854</c:v>
                </c:pt>
                <c:pt idx="7">
                  <c:v>1394687314276.832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C7-45D2-A5D0-F58F2599C7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22378111"/>
        <c:axId val="1"/>
      </c:lineChart>
      <c:catAx>
        <c:axId val="1222378111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&quot;N&quot;\ #0.00,,,\ &quot;bn&quot;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222378111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entury Gothic"/>
          <a:ea typeface="Century Gothic"/>
          <a:cs typeface="Century Gothic"/>
        </a:defRPr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2400" b="1" i="0" u="none" strike="noStrike" baseline="0">
                <a:solidFill>
                  <a:srgbClr val="000000"/>
                </a:solidFill>
                <a:latin typeface="Century Gothic"/>
              </a:rPr>
              <a:t>MOVEMENT IN NAV BY CLASS OF FUND</a:t>
            </a:r>
            <a:endParaRPr lang="en-US" sz="2800" b="1" i="0" u="none" strike="noStrike" baseline="0">
              <a:solidFill>
                <a:srgbClr val="000000"/>
              </a:solidFill>
              <a:latin typeface="Century Gothic"/>
            </a:endParaRP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1400" b="1" i="0" u="none" strike="noStrike" baseline="0">
                <a:solidFill>
                  <a:srgbClr val="000000"/>
                </a:solidFill>
                <a:latin typeface="Century Gothic"/>
              </a:rPr>
              <a:t>(Eight (8) Weeks Ending July 15, 2022)</a:t>
            </a:r>
            <a:r>
              <a:rPr lang="en-US" sz="1800" b="1" i="0" u="none" strike="noStrike" baseline="0">
                <a:solidFill>
                  <a:srgbClr val="000000"/>
                </a:solidFill>
                <a:latin typeface="Century Gothic"/>
              </a:rPr>
              <a:t> </a:t>
            </a:r>
            <a:r>
              <a:rPr lang="en-US" sz="2000" b="1" i="0" u="none" strike="noStrike" baseline="0">
                <a:solidFill>
                  <a:srgbClr val="000000"/>
                </a:solidFill>
                <a:latin typeface="Century Gothic"/>
              </a:rPr>
              <a:t> </a:t>
            </a:r>
          </a:p>
        </c:rich>
      </c:tx>
      <c:layout>
        <c:manualLayout>
          <c:xMode val="edge"/>
          <c:yMode val="edge"/>
          <c:x val="0.20816520868696786"/>
          <c:y val="1.4782756137024726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322007937877779"/>
          <c:y val="0.15325228160435544"/>
          <c:w val="0.78102643741975963"/>
          <c:h val="0.62964374598152484"/>
        </c:manualLayout>
      </c:layout>
      <c:lineChart>
        <c:grouping val="standard"/>
        <c:varyColors val="0"/>
        <c:ser>
          <c:idx val="1"/>
          <c:order val="0"/>
          <c:tx>
            <c:strRef>
              <c:f>'NAV Trend'!$B$9</c:f>
              <c:strCache>
                <c:ptCount val="1"/>
                <c:pt idx="0">
                  <c:v>SHARI'AH COMPLAINT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44701</c:v>
                </c:pt>
                <c:pt idx="1">
                  <c:v>44708</c:v>
                </c:pt>
                <c:pt idx="2">
                  <c:v>44715</c:v>
                </c:pt>
                <c:pt idx="3">
                  <c:v>44722</c:v>
                </c:pt>
                <c:pt idx="4">
                  <c:v>44729</c:v>
                </c:pt>
                <c:pt idx="5">
                  <c:v>44736</c:v>
                </c:pt>
                <c:pt idx="6">
                  <c:v>44743</c:v>
                </c:pt>
                <c:pt idx="7">
                  <c:v>44750</c:v>
                </c:pt>
              </c:numCache>
            </c:numRef>
          </c:cat>
          <c:val>
            <c:numRef>
              <c:f>'NAV Trend'!$C$9:$J$9</c:f>
              <c:numCache>
                <c:formatCode>_(* #,##0.00_);_(* \(#,##0.00\);_(* "-"??_);_(@_)</c:formatCode>
                <c:ptCount val="8"/>
                <c:pt idx="0">
                  <c:v>18480263659.259998</c:v>
                </c:pt>
                <c:pt idx="1">
                  <c:v>18431143418.310001</c:v>
                </c:pt>
                <c:pt idx="2">
                  <c:v>18383653215.219997</c:v>
                </c:pt>
                <c:pt idx="3">
                  <c:v>18801608490.450001</c:v>
                </c:pt>
                <c:pt idx="4">
                  <c:v>18873953983.870003</c:v>
                </c:pt>
                <c:pt idx="5">
                  <c:v>18899338421.490002</c:v>
                </c:pt>
                <c:pt idx="6">
                  <c:v>18918152351.829998</c:v>
                </c:pt>
                <c:pt idx="7">
                  <c:v>19032302764.310001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76-4F12-AFF6-6C33611C2177}"/>
            </c:ext>
          </c:extLst>
        </c:ser>
        <c:ser>
          <c:idx val="2"/>
          <c:order val="1"/>
          <c:tx>
            <c:strRef>
              <c:f>'NAV Trend'!$B$8</c:f>
              <c:strCache>
                <c:ptCount val="1"/>
                <c:pt idx="0">
                  <c:v>ETHICAL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44701</c:v>
                </c:pt>
                <c:pt idx="1">
                  <c:v>44708</c:v>
                </c:pt>
                <c:pt idx="2">
                  <c:v>44715</c:v>
                </c:pt>
                <c:pt idx="3">
                  <c:v>44722</c:v>
                </c:pt>
                <c:pt idx="4">
                  <c:v>44729</c:v>
                </c:pt>
                <c:pt idx="5">
                  <c:v>44736</c:v>
                </c:pt>
                <c:pt idx="6">
                  <c:v>44743</c:v>
                </c:pt>
                <c:pt idx="7">
                  <c:v>44750</c:v>
                </c:pt>
              </c:numCache>
            </c:numRef>
          </c:cat>
          <c:val>
            <c:numRef>
              <c:f>'NAV Trend'!$C$8:$J$8</c:f>
              <c:numCache>
                <c:formatCode>#,##0.00</c:formatCode>
                <c:ptCount val="8"/>
                <c:pt idx="0">
                  <c:v>3078030222.0900002</c:v>
                </c:pt>
                <c:pt idx="1">
                  <c:v>3021121428.5300002</c:v>
                </c:pt>
                <c:pt idx="2">
                  <c:v>2964742276.3400002</c:v>
                </c:pt>
                <c:pt idx="3">
                  <c:v>2977554914.6500001</c:v>
                </c:pt>
                <c:pt idx="4">
                  <c:v>2937105885.2600002</c:v>
                </c:pt>
                <c:pt idx="5">
                  <c:v>2939002444.4700003</c:v>
                </c:pt>
                <c:pt idx="6">
                  <c:v>2952957786.0099998</c:v>
                </c:pt>
                <c:pt idx="7">
                  <c:v>2962032885.77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76-4F12-AFF6-6C33611C2177}"/>
            </c:ext>
          </c:extLst>
        </c:ser>
        <c:ser>
          <c:idx val="3"/>
          <c:order val="2"/>
          <c:tx>
            <c:strRef>
              <c:f>'NAV Trend'!$B$7</c:f>
              <c:strCache>
                <c:ptCount val="1"/>
                <c:pt idx="0">
                  <c:v>BALANCED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44701</c:v>
                </c:pt>
                <c:pt idx="1">
                  <c:v>44708</c:v>
                </c:pt>
                <c:pt idx="2">
                  <c:v>44715</c:v>
                </c:pt>
                <c:pt idx="3">
                  <c:v>44722</c:v>
                </c:pt>
                <c:pt idx="4">
                  <c:v>44729</c:v>
                </c:pt>
                <c:pt idx="5">
                  <c:v>44736</c:v>
                </c:pt>
                <c:pt idx="6">
                  <c:v>44743</c:v>
                </c:pt>
                <c:pt idx="7">
                  <c:v>44750</c:v>
                </c:pt>
              </c:numCache>
            </c:numRef>
          </c:cat>
          <c:val>
            <c:numRef>
              <c:f>'NAV Trend'!$C$7:$J$7</c:f>
              <c:numCache>
                <c:formatCode>_(* #,##0.00_);_(* \(#,##0.00\);_(* "-"??_);_(@_)</c:formatCode>
                <c:ptCount val="8"/>
                <c:pt idx="0">
                  <c:v>32284134552.048656</c:v>
                </c:pt>
                <c:pt idx="1">
                  <c:v>31876713315.169998</c:v>
                </c:pt>
                <c:pt idx="2">
                  <c:v>31454079522.75</c:v>
                </c:pt>
                <c:pt idx="3">
                  <c:v>31434391641.343563</c:v>
                </c:pt>
                <c:pt idx="4">
                  <c:v>31180488381.049999</c:v>
                </c:pt>
                <c:pt idx="5">
                  <c:v>31195242304.963715</c:v>
                </c:pt>
                <c:pt idx="6">
                  <c:v>30966196375.378197</c:v>
                </c:pt>
                <c:pt idx="7">
                  <c:v>30912340456.637451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676-4F12-AFF6-6C33611C2177}"/>
            </c:ext>
          </c:extLst>
        </c:ser>
        <c:ser>
          <c:idx val="5"/>
          <c:order val="4"/>
          <c:tx>
            <c:strRef>
              <c:f>'NAV Trend'!$B$2</c:f>
              <c:strCache>
                <c:ptCount val="1"/>
                <c:pt idx="0">
                  <c:v>EQUITY BASED FUNDS</c:v>
                </c:pt>
              </c:strCache>
            </c:strRef>
          </c:tx>
          <c:spPr>
            <a:ln>
              <a:tailEnd type="triangle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44701</c:v>
                </c:pt>
                <c:pt idx="1">
                  <c:v>44708</c:v>
                </c:pt>
                <c:pt idx="2">
                  <c:v>44715</c:v>
                </c:pt>
                <c:pt idx="3">
                  <c:v>44722</c:v>
                </c:pt>
                <c:pt idx="4">
                  <c:v>44729</c:v>
                </c:pt>
                <c:pt idx="5">
                  <c:v>44736</c:v>
                </c:pt>
                <c:pt idx="6">
                  <c:v>44743</c:v>
                </c:pt>
                <c:pt idx="7">
                  <c:v>44750</c:v>
                </c:pt>
              </c:numCache>
            </c:numRef>
          </c:cat>
          <c:val>
            <c:numRef>
              <c:f>'NAV Trend'!$C$2:$J$2</c:f>
              <c:numCache>
                <c:formatCode>#,##0.00</c:formatCode>
                <c:ptCount val="8"/>
                <c:pt idx="0">
                  <c:v>17573852370.655609</c:v>
                </c:pt>
                <c:pt idx="1">
                  <c:v>17306754395.799999</c:v>
                </c:pt>
                <c:pt idx="2">
                  <c:v>16870776072.370001</c:v>
                </c:pt>
                <c:pt idx="3">
                  <c:v>16908384721.479996</c:v>
                </c:pt>
                <c:pt idx="4">
                  <c:v>16789893632.119999</c:v>
                </c:pt>
                <c:pt idx="5">
                  <c:v>16679688294.980003</c:v>
                </c:pt>
                <c:pt idx="6">
                  <c:v>16730720209.260601</c:v>
                </c:pt>
                <c:pt idx="7">
                  <c:v>16727141116.67815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676-4F12-AFF6-6C33611C2177}"/>
            </c:ext>
          </c:extLst>
        </c:ser>
        <c:ser>
          <c:idx val="6"/>
          <c:order val="5"/>
          <c:tx>
            <c:strRef>
              <c:f>'NAV Trend'!$B$6</c:f>
              <c:strCache>
                <c:ptCount val="1"/>
                <c:pt idx="0">
                  <c:v>REAL ESTATE INVESTMENT TRUST</c:v>
                </c:pt>
              </c:strCache>
            </c:strRef>
          </c:tx>
          <c:spPr>
            <a:ln>
              <a:tailEnd type="diamond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44701</c:v>
                </c:pt>
                <c:pt idx="1">
                  <c:v>44708</c:v>
                </c:pt>
                <c:pt idx="2">
                  <c:v>44715</c:v>
                </c:pt>
                <c:pt idx="3">
                  <c:v>44722</c:v>
                </c:pt>
                <c:pt idx="4">
                  <c:v>44729</c:v>
                </c:pt>
                <c:pt idx="5">
                  <c:v>44736</c:v>
                </c:pt>
                <c:pt idx="6">
                  <c:v>44743</c:v>
                </c:pt>
                <c:pt idx="7">
                  <c:v>44750</c:v>
                </c:pt>
              </c:numCache>
            </c:numRef>
          </c:cat>
          <c:val>
            <c:numRef>
              <c:f>'NAV Trend'!$C$6:$J$6</c:f>
              <c:numCache>
                <c:formatCode>#,##0.00</c:formatCode>
                <c:ptCount val="8"/>
                <c:pt idx="0">
                  <c:v>45272071796.080002</c:v>
                </c:pt>
                <c:pt idx="1">
                  <c:v>45297921855.339996</c:v>
                </c:pt>
                <c:pt idx="2">
                  <c:v>45371843202.309998</c:v>
                </c:pt>
                <c:pt idx="3">
                  <c:v>45364029302.449997</c:v>
                </c:pt>
                <c:pt idx="4">
                  <c:v>45365286267.028</c:v>
                </c:pt>
                <c:pt idx="5">
                  <c:v>45369481875.959999</c:v>
                </c:pt>
                <c:pt idx="6">
                  <c:v>45466121584.910004</c:v>
                </c:pt>
                <c:pt idx="7">
                  <c:v>45495701782.290001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676-4F12-AFF6-6C33611C2177}"/>
            </c:ext>
          </c:extLst>
        </c:ser>
        <c:ser>
          <c:idx val="7"/>
          <c:order val="6"/>
          <c:tx>
            <c:strRef>
              <c:f>'NAV Trend'!$B$3</c:f>
              <c:strCache>
                <c:ptCount val="1"/>
                <c:pt idx="0">
                  <c:v>MONEY MARKET FUNDS</c:v>
                </c:pt>
              </c:strCache>
            </c:strRef>
          </c:tx>
          <c:spPr>
            <a:ln>
              <a:headEnd type="oval"/>
            </a:ln>
          </c:spPr>
          <c:marker>
            <c:symbol val="none"/>
          </c:marker>
          <c:dLbls>
            <c:numFmt formatCode="#0.00,,," sourceLinked="0"/>
            <c:spPr>
              <a:solidFill>
                <a:schemeClr val="bg1">
                  <a:lumMod val="50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44701</c:v>
                </c:pt>
                <c:pt idx="1">
                  <c:v>44708</c:v>
                </c:pt>
                <c:pt idx="2">
                  <c:v>44715</c:v>
                </c:pt>
                <c:pt idx="3">
                  <c:v>44722</c:v>
                </c:pt>
                <c:pt idx="4">
                  <c:v>44729</c:v>
                </c:pt>
                <c:pt idx="5">
                  <c:v>44736</c:v>
                </c:pt>
                <c:pt idx="6">
                  <c:v>44743</c:v>
                </c:pt>
                <c:pt idx="7">
                  <c:v>44750</c:v>
                </c:pt>
              </c:numCache>
            </c:numRef>
          </c:cat>
          <c:val>
            <c:numRef>
              <c:f>'NAV Trend'!$C$3:$J$3</c:f>
              <c:numCache>
                <c:formatCode>#,##0.00</c:formatCode>
                <c:ptCount val="8"/>
                <c:pt idx="0">
                  <c:v>609345211700.35559</c:v>
                </c:pt>
                <c:pt idx="1">
                  <c:v>612426859939.94995</c:v>
                </c:pt>
                <c:pt idx="2">
                  <c:v>609635917973.14001</c:v>
                </c:pt>
                <c:pt idx="3">
                  <c:v>601252172081.96912</c:v>
                </c:pt>
                <c:pt idx="4">
                  <c:v>595557060480.97021</c:v>
                </c:pt>
                <c:pt idx="5">
                  <c:v>586959413118.53455</c:v>
                </c:pt>
                <c:pt idx="6">
                  <c:v>586772299944.53882</c:v>
                </c:pt>
                <c:pt idx="7">
                  <c:v>579071693976.47729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676-4F12-AFF6-6C33611C21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2378911"/>
        <c:axId val="1"/>
      </c:lineChart>
      <c:lineChart>
        <c:grouping val="standard"/>
        <c:varyColors val="0"/>
        <c:ser>
          <c:idx val="4"/>
          <c:order val="3"/>
          <c:tx>
            <c:strRef>
              <c:f>'NAV Trend'!$B$4</c:f>
              <c:strCache>
                <c:ptCount val="1"/>
                <c:pt idx="0">
                  <c:v>BONDS/FIXED INCOME FUNDS</c:v>
                </c:pt>
              </c:strCache>
            </c:strRef>
          </c:tx>
          <c:spPr>
            <a:ln>
              <a:headEnd type="oval"/>
              <a:tailEnd type="oval"/>
            </a:ln>
          </c:spPr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Trend'!$C$1:$D$1</c:f>
              <c:numCache>
                <c:formatCode>d\-mmm</c:formatCode>
                <c:ptCount val="2"/>
                <c:pt idx="0">
                  <c:v>44701</c:v>
                </c:pt>
                <c:pt idx="1">
                  <c:v>44708</c:v>
                </c:pt>
              </c:numCache>
            </c:numRef>
          </c:cat>
          <c:val>
            <c:numRef>
              <c:f>'NAV Trend'!$C$4:$J$4</c:f>
              <c:numCache>
                <c:formatCode>#,##0.00</c:formatCode>
                <c:ptCount val="8"/>
                <c:pt idx="0">
                  <c:v>423605832544.70996</c:v>
                </c:pt>
                <c:pt idx="1">
                  <c:v>423881337019.67999</c:v>
                </c:pt>
                <c:pt idx="2">
                  <c:v>423417886681.36993</c:v>
                </c:pt>
                <c:pt idx="3">
                  <c:v>412398367881.5</c:v>
                </c:pt>
                <c:pt idx="4">
                  <c:v>419645385579.06</c:v>
                </c:pt>
                <c:pt idx="5">
                  <c:v>417302626522.15002</c:v>
                </c:pt>
                <c:pt idx="6">
                  <c:v>406450019940.09003</c:v>
                </c:pt>
                <c:pt idx="7">
                  <c:v>409191848531.33008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676-4F12-AFF6-6C33611C2177}"/>
            </c:ext>
          </c:extLst>
        </c:ser>
        <c:ser>
          <c:idx val="0"/>
          <c:order val="7"/>
          <c:tx>
            <c:strRef>
              <c:f>'NAV Trend'!$B$5</c:f>
              <c:strCache>
                <c:ptCount val="1"/>
                <c:pt idx="0">
                  <c:v>DOLLAR FUNDS</c:v>
                </c:pt>
              </c:strCache>
            </c:strRef>
          </c:tx>
          <c:marker>
            <c:symbol val="none"/>
          </c:marker>
          <c:val>
            <c:numRef>
              <c:f>'NAV Trend'!$C$5:$J$5</c:f>
              <c:numCache>
                <c:formatCode>#,##0.00</c:formatCode>
                <c:ptCount val="8"/>
                <c:pt idx="0">
                  <c:v>285856181895.64563</c:v>
                </c:pt>
                <c:pt idx="1">
                  <c:v>281621364672.79999</c:v>
                </c:pt>
                <c:pt idx="2">
                  <c:v>286153462616.57074</c:v>
                </c:pt>
                <c:pt idx="3">
                  <c:v>279412771456.53168</c:v>
                </c:pt>
                <c:pt idx="4">
                  <c:v>279589388098.77533</c:v>
                </c:pt>
                <c:pt idx="5">
                  <c:v>279911341896.60498</c:v>
                </c:pt>
                <c:pt idx="6">
                  <c:v>289741777394.96783</c:v>
                </c:pt>
                <c:pt idx="7">
                  <c:v>291294252763.33899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8676-4F12-AFF6-6C33611C21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222378911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&quot;N&quot;\ #0.00,,,\ &quot;bn&quot;" sourceLinked="0"/>
        <c:majorTickMark val="none"/>
        <c:minorTickMark val="none"/>
        <c:tickLblPos val="low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222378911"/>
        <c:crosses val="autoZero"/>
        <c:crossBetween val="midCat"/>
      </c:valAx>
      <c:dateAx>
        <c:axId val="3"/>
        <c:scaling>
          <c:orientation val="minMax"/>
        </c:scaling>
        <c:delete val="1"/>
        <c:axPos val="b"/>
        <c:numFmt formatCode="d\-mmm" sourceLinked="1"/>
        <c:majorTickMark val="out"/>
        <c:minorTickMark val="none"/>
        <c:tickLblPos val="nextTo"/>
        <c:crossAx val="4"/>
        <c:crosses val="autoZero"/>
        <c:auto val="1"/>
        <c:lblOffset val="100"/>
        <c:baseTimeUnit val="days"/>
      </c:dateAx>
      <c:valAx>
        <c:axId val="4"/>
        <c:scaling>
          <c:orientation val="minMax"/>
        </c:scaling>
        <c:delete val="0"/>
        <c:axPos val="r"/>
        <c:numFmt formatCode="#,##0.00" sourceLinked="1"/>
        <c:majorTickMark val="none"/>
        <c:minorTickMark val="none"/>
        <c:tickLblPos val="none"/>
        <c:crossAx val="3"/>
        <c:crosses val="max"/>
        <c:crossBetween val="midCat"/>
      </c:valAx>
    </c:plotArea>
    <c:legend>
      <c:legendPos val="b"/>
      <c:legendEntry>
        <c:idx val="0"/>
        <c:delete val="1"/>
      </c:legendEntry>
      <c:layout>
        <c:manualLayout>
          <c:xMode val="edge"/>
          <c:yMode val="edge"/>
          <c:x val="5.6999549065177429E-2"/>
          <c:y val="0.87118157957528031"/>
          <c:w val="0.84024815430181321"/>
          <c:h val="8.9697660066576979E-2"/>
        </c:manualLayout>
      </c:layout>
      <c:overlay val="0"/>
      <c:txPr>
        <a:bodyPr/>
        <a:lstStyle/>
        <a:p>
          <a:pPr>
            <a:defRPr sz="845" b="1" i="0" u="none" strike="noStrike" baseline="0">
              <a:solidFill>
                <a:srgbClr val="000000"/>
              </a:solidFill>
              <a:latin typeface="Century Gothic"/>
              <a:ea typeface="Century Gothic"/>
              <a:cs typeface="Century Gothic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entury Gothic"/>
          <a:ea typeface="Century Gothic"/>
          <a:cs typeface="Century Gothic"/>
        </a:defRPr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5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63" workbookViewId="0" zoomToFit="1"/>
  </sheetViews>
  <pageMargins left="0.7" right="0.7" top="0.75" bottom="0.75" header="0.3" footer="0.3"/>
  <pageSetup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63" workbookViewId="0" zoomToFit="1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fbncam.com/" TargetMode="External"/><Relationship Id="rId1" Type="http://schemas.openxmlformats.org/officeDocument/2006/relationships/hyperlink" Target="http://www.fbnquest.com/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0</xdr:colOff>
      <xdr:row>69</xdr:row>
      <xdr:rowOff>0</xdr:rowOff>
    </xdr:from>
    <xdr:to>
      <xdr:col>19</xdr:col>
      <xdr:colOff>990600</xdr:colOff>
      <xdr:row>73</xdr:row>
      <xdr:rowOff>66675</xdr:rowOff>
    </xdr:to>
    <xdr:sp macro="" textlink="">
      <xdr:nvSpPr>
        <xdr:cNvPr id="437690" name="yiv9484210167Picture 1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18C9F0E-0E1C-4AA2-B680-7D704715FB55}"/>
            </a:ext>
          </a:extLst>
        </xdr:cNvPr>
        <xdr:cNvSpPr>
          <a:spLocks noChangeAspect="1" noChangeArrowheads="1"/>
        </xdr:cNvSpPr>
      </xdr:nvSpPr>
      <xdr:spPr bwMode="auto">
        <a:xfrm>
          <a:off x="12230100" y="10591800"/>
          <a:ext cx="9906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94</xdr:row>
      <xdr:rowOff>0</xdr:rowOff>
    </xdr:from>
    <xdr:to>
      <xdr:col>18</xdr:col>
      <xdr:colOff>304800</xdr:colOff>
      <xdr:row>95</xdr:row>
      <xdr:rowOff>142872</xdr:rowOff>
    </xdr:to>
    <xdr:sp macro="" textlink="">
      <xdr:nvSpPr>
        <xdr:cNvPr id="437691" name="AutoShape 4">
          <a:hlinkClick xmlns:r="http://schemas.openxmlformats.org/officeDocument/2006/relationships" r:id="rId2" tgtFrame="_blank"/>
          <a:extLst>
            <a:ext uri="{FF2B5EF4-FFF2-40B4-BE49-F238E27FC236}">
              <a16:creationId xmlns:a16="http://schemas.microsoft.com/office/drawing/2014/main" id="{9D8CA528-C1EC-4C1B-8571-84C3680E7A46}"/>
            </a:ext>
          </a:extLst>
        </xdr:cNvPr>
        <xdr:cNvSpPr>
          <a:spLocks noChangeAspect="1" noChangeArrowheads="1"/>
        </xdr:cNvSpPr>
      </xdr:nvSpPr>
      <xdr:spPr bwMode="auto">
        <a:xfrm>
          <a:off x="11153775" y="130206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761999</xdr:colOff>
      <xdr:row>0</xdr:row>
      <xdr:rowOff>0</xdr:rowOff>
    </xdr:from>
    <xdr:to>
      <xdr:col>10</xdr:col>
      <xdr:colOff>517071</xdr:colOff>
      <xdr:row>23</xdr:row>
      <xdr:rowOff>217713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78333" cy="6304643"/>
    <xdr:graphicFrame macro="">
      <xdr:nvGraphicFramePr>
        <xdr:cNvPr id="2" name="shape">
          <a:extLst>
            <a:ext uri="{FF2B5EF4-FFF2-40B4-BE49-F238E27FC236}">
              <a16:creationId xmlns:a16="http://schemas.microsoft.com/office/drawing/2014/main" id="{3F67780D-8FFA-4943-8CE3-C4FCB9319A4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8678333" cy="6304643"/>
    <xdr:graphicFrame macro="">
      <xdr:nvGraphicFramePr>
        <xdr:cNvPr id="2" name="shape">
          <a:extLst>
            <a:ext uri="{FF2B5EF4-FFF2-40B4-BE49-F238E27FC236}">
              <a16:creationId xmlns:a16="http://schemas.microsoft.com/office/drawing/2014/main" id="{9C73412F-1256-4601-9C1C-25B91BC4F9D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W232"/>
  <sheetViews>
    <sheetView tabSelected="1" view="pageBreakPreview" zoomScale="120" zoomScaleNormal="160" zoomScaleSheetLayoutView="120" workbookViewId="0">
      <pane ySplit="1" topLeftCell="A2" activePane="bottomLeft" state="frozen"/>
      <selection activeCell="D1" sqref="D1"/>
      <selection pane="bottomLeft" activeCell="I2" sqref="I2:M2"/>
    </sheetView>
  </sheetViews>
  <sheetFormatPr defaultColWidth="8.85546875" defaultRowHeight="12" customHeight="1"/>
  <cols>
    <col min="1" max="1" width="3.85546875" style="3" customWidth="1"/>
    <col min="2" max="2" width="29.42578125" style="4" customWidth="1"/>
    <col min="3" max="3" width="33.42578125" style="4" customWidth="1"/>
    <col min="4" max="4" width="16.85546875" style="4" customWidth="1"/>
    <col min="5" max="5" width="8.7109375" style="4" customWidth="1"/>
    <col min="6" max="7" width="9.42578125" style="4" customWidth="1"/>
    <col min="8" max="8" width="7.140625" style="254" customWidth="1"/>
    <col min="9" max="9" width="17.140625" style="250" customWidth="1"/>
    <col min="10" max="10" width="8.7109375" style="4" customWidth="1"/>
    <col min="11" max="11" width="9.7109375" style="4" customWidth="1"/>
    <col min="12" max="12" width="9.42578125" style="4" customWidth="1"/>
    <col min="13" max="13" width="7.85546875" style="3" customWidth="1"/>
    <col min="14" max="14" width="9" style="4" customWidth="1"/>
    <col min="15" max="15" width="9.42578125" style="4" customWidth="1"/>
    <col min="16" max="16" width="8.42578125" style="131" customWidth="1"/>
    <col min="17" max="17" width="6.7109375" style="131" customWidth="1"/>
    <col min="18" max="18" width="21.42578125" style="132" customWidth="1"/>
    <col min="19" max="19" width="18.42578125" style="131" customWidth="1"/>
    <col min="20" max="20" width="18.140625" style="131" customWidth="1"/>
    <col min="21" max="21" width="9.42578125" style="131" customWidth="1"/>
    <col min="22" max="22" width="18.42578125" style="131" customWidth="1"/>
    <col min="23" max="23" width="8.85546875" style="131" customWidth="1"/>
    <col min="24" max="24" width="25.140625" style="131" customWidth="1"/>
    <col min="25" max="30" width="8.85546875" style="131"/>
    <col min="31" max="31" width="9" style="131" bestFit="1" customWidth="1"/>
    <col min="32" max="40" width="8.85546875" style="131"/>
    <col min="41" max="41" width="9.28515625" style="131" bestFit="1" customWidth="1"/>
    <col min="42" max="49" width="8.85546875" style="131"/>
    <col min="50" max="50" width="8.85546875" style="131" customWidth="1"/>
    <col min="51" max="101" width="8.85546875" style="131"/>
    <col min="102" max="16384" width="8.85546875" style="4"/>
  </cols>
  <sheetData>
    <row r="1" spans="1:24" s="138" customFormat="1" ht="22.5" customHeight="1">
      <c r="A1" s="404" t="s">
        <v>278</v>
      </c>
      <c r="B1" s="405"/>
      <c r="C1" s="405"/>
      <c r="D1" s="405"/>
      <c r="E1" s="405"/>
      <c r="F1" s="405"/>
      <c r="G1" s="405"/>
      <c r="H1" s="405"/>
      <c r="I1" s="405"/>
      <c r="J1" s="405"/>
      <c r="K1" s="405"/>
      <c r="L1" s="405"/>
      <c r="M1" s="405"/>
      <c r="N1" s="405"/>
      <c r="O1" s="405"/>
      <c r="P1" s="406"/>
      <c r="Q1" s="136"/>
      <c r="R1" s="344"/>
      <c r="S1" s="139"/>
    </row>
    <row r="2" spans="1:24" s="138" customFormat="1" ht="12.95" customHeight="1">
      <c r="A2" s="287"/>
      <c r="B2" s="288"/>
      <c r="C2" s="288"/>
      <c r="D2" s="390" t="s">
        <v>275</v>
      </c>
      <c r="E2" s="390"/>
      <c r="F2" s="390"/>
      <c r="G2" s="390"/>
      <c r="H2" s="390"/>
      <c r="I2" s="390" t="s">
        <v>279</v>
      </c>
      <c r="J2" s="390"/>
      <c r="K2" s="390"/>
      <c r="L2" s="390"/>
      <c r="M2" s="390"/>
      <c r="N2" s="407" t="s">
        <v>70</v>
      </c>
      <c r="O2" s="408"/>
      <c r="P2" s="359" t="s">
        <v>244</v>
      </c>
      <c r="Q2" s="136"/>
      <c r="R2" s="344"/>
      <c r="S2" s="139"/>
    </row>
    <row r="3" spans="1:24" s="138" customFormat="1" ht="12.95" customHeight="1">
      <c r="A3" s="360" t="s">
        <v>2</v>
      </c>
      <c r="B3" s="361" t="s">
        <v>216</v>
      </c>
      <c r="C3" s="361" t="s">
        <v>3</v>
      </c>
      <c r="D3" s="362" t="s">
        <v>226</v>
      </c>
      <c r="E3" s="363" t="s">
        <v>69</v>
      </c>
      <c r="F3" s="363" t="s">
        <v>241</v>
      </c>
      <c r="G3" s="363" t="s">
        <v>242</v>
      </c>
      <c r="H3" s="364" t="s">
        <v>243</v>
      </c>
      <c r="I3" s="365" t="s">
        <v>226</v>
      </c>
      <c r="J3" s="363" t="s">
        <v>69</v>
      </c>
      <c r="K3" s="363" t="s">
        <v>241</v>
      </c>
      <c r="L3" s="363" t="s">
        <v>242</v>
      </c>
      <c r="M3" s="363" t="s">
        <v>243</v>
      </c>
      <c r="N3" s="366" t="s">
        <v>227</v>
      </c>
      <c r="O3" s="367" t="s">
        <v>131</v>
      </c>
      <c r="P3" s="368" t="s">
        <v>243</v>
      </c>
      <c r="Q3" s="136"/>
      <c r="R3" s="344"/>
      <c r="S3" s="139"/>
    </row>
    <row r="4" spans="1:24" s="138" customFormat="1" ht="5.25" customHeight="1">
      <c r="A4" s="409"/>
      <c r="B4" s="410"/>
      <c r="C4" s="410"/>
      <c r="D4" s="410"/>
      <c r="E4" s="410"/>
      <c r="F4" s="410"/>
      <c r="G4" s="410"/>
      <c r="H4" s="410"/>
      <c r="I4" s="410"/>
      <c r="J4" s="410"/>
      <c r="K4" s="410"/>
      <c r="L4" s="410"/>
      <c r="M4" s="410"/>
      <c r="N4" s="410"/>
      <c r="O4" s="410"/>
      <c r="P4" s="411"/>
      <c r="Q4" s="136"/>
      <c r="R4" s="344"/>
      <c r="S4" s="139"/>
    </row>
    <row r="5" spans="1:24" s="138" customFormat="1" ht="12.95" customHeight="1">
      <c r="A5" s="412" t="s">
        <v>0</v>
      </c>
      <c r="B5" s="413"/>
      <c r="C5" s="413"/>
      <c r="D5" s="413"/>
      <c r="E5" s="413"/>
      <c r="F5" s="413"/>
      <c r="G5" s="413"/>
      <c r="H5" s="413"/>
      <c r="I5" s="413"/>
      <c r="J5" s="413"/>
      <c r="K5" s="413"/>
      <c r="L5" s="413"/>
      <c r="M5" s="413"/>
      <c r="N5" s="413"/>
      <c r="O5" s="413"/>
      <c r="P5" s="414"/>
      <c r="Q5" s="136"/>
      <c r="R5" s="344"/>
      <c r="S5" s="139"/>
    </row>
    <row r="6" spans="1:24" s="138" customFormat="1" ht="12.95" customHeight="1">
      <c r="A6" s="337">
        <v>1</v>
      </c>
      <c r="B6" s="259" t="s">
        <v>6</v>
      </c>
      <c r="C6" s="357" t="s">
        <v>257</v>
      </c>
      <c r="D6" s="80">
        <v>7510096590.7700005</v>
      </c>
      <c r="E6" s="220">
        <f t="shared" ref="E6:E20" si="0">(D6/$D$21)</f>
        <v>0.44897669831229553</v>
      </c>
      <c r="F6" s="71">
        <v>12404.3</v>
      </c>
      <c r="G6" s="71">
        <v>12578.49</v>
      </c>
      <c r="H6" s="255">
        <v>0.1244</v>
      </c>
      <c r="I6" s="80">
        <v>7476585822.79</v>
      </c>
      <c r="J6" s="220">
        <f t="shared" ref="J6:J19" si="1">(I6/$I$21)</f>
        <v>0.44919643444735202</v>
      </c>
      <c r="K6" s="71">
        <v>12346.16</v>
      </c>
      <c r="L6" s="71">
        <v>12517.93</v>
      </c>
      <c r="M6" s="255">
        <v>0.11890000000000001</v>
      </c>
      <c r="N6" s="86">
        <f>((I6-D6)/D6)</f>
        <v>-4.462095470407882E-3</v>
      </c>
      <c r="O6" s="86">
        <f t="shared" ref="O6:O13" si="2">((L6-G6)/G6)</f>
        <v>-4.8145683623391595E-3</v>
      </c>
      <c r="P6" s="262">
        <f>M6-H6</f>
        <v>-5.499999999999991E-3</v>
      </c>
      <c r="Q6" s="136"/>
      <c r="R6" s="344"/>
      <c r="S6" s="139"/>
    </row>
    <row r="7" spans="1:24" s="138" customFormat="1" ht="12.95" customHeight="1">
      <c r="A7" s="337">
        <v>2</v>
      </c>
      <c r="B7" s="259" t="s">
        <v>146</v>
      </c>
      <c r="C7" s="357" t="s">
        <v>50</v>
      </c>
      <c r="D7" s="80">
        <v>979017301.52999997</v>
      </c>
      <c r="E7" s="220">
        <f t="shared" si="0"/>
        <v>5.8528668748651258E-2</v>
      </c>
      <c r="F7" s="358">
        <v>1.96</v>
      </c>
      <c r="G7" s="71">
        <v>1.99</v>
      </c>
      <c r="H7" s="255">
        <v>0.13550000000000001</v>
      </c>
      <c r="I7" s="80">
        <v>979735331.47000003</v>
      </c>
      <c r="J7" s="220">
        <f t="shared" si="1"/>
        <v>5.8862912568586154E-2</v>
      </c>
      <c r="K7" s="358">
        <v>1.96</v>
      </c>
      <c r="L7" s="71">
        <v>2</v>
      </c>
      <c r="M7" s="255">
        <v>0.13689999999999999</v>
      </c>
      <c r="N7" s="86">
        <f>((I7-D7)/D7)</f>
        <v>7.3341905079504321E-4</v>
      </c>
      <c r="O7" s="86">
        <f t="shared" si="2"/>
        <v>5.0251256281407079E-3</v>
      </c>
      <c r="P7" s="262">
        <f>M7-H7</f>
        <v>1.3999999999999846E-3</v>
      </c>
      <c r="Q7" s="136"/>
      <c r="R7" s="344"/>
      <c r="S7" s="139"/>
    </row>
    <row r="8" spans="1:24" s="138" customFormat="1" ht="12.95" customHeight="1">
      <c r="A8" s="337">
        <v>3</v>
      </c>
      <c r="B8" s="259" t="s">
        <v>63</v>
      </c>
      <c r="C8" s="352" t="s">
        <v>12</v>
      </c>
      <c r="D8" s="80">
        <v>253363780.03999999</v>
      </c>
      <c r="E8" s="220">
        <f t="shared" si="0"/>
        <v>1.5146866895705104E-2</v>
      </c>
      <c r="F8" s="71">
        <v>127.29</v>
      </c>
      <c r="G8" s="71">
        <v>129.49</v>
      </c>
      <c r="H8" s="255">
        <v>5.5999999999999999E-3</v>
      </c>
      <c r="I8" s="80">
        <v>251664222.59999999</v>
      </c>
      <c r="J8" s="220">
        <f t="shared" si="1"/>
        <v>1.5120092800285631E-2</v>
      </c>
      <c r="K8" s="71">
        <v>126.44</v>
      </c>
      <c r="L8" s="71">
        <v>128.61000000000001</v>
      </c>
      <c r="M8" s="255">
        <v>6.7000000000000002E-3</v>
      </c>
      <c r="N8" s="86">
        <f>((I8-D8)/D8)</f>
        <v>-6.7079731749016321E-3</v>
      </c>
      <c r="O8" s="86">
        <f t="shared" si="2"/>
        <v>-6.7958915746389329E-3</v>
      </c>
      <c r="P8" s="262">
        <f>M8-H8</f>
        <v>1.1000000000000003E-3</v>
      </c>
      <c r="Q8" s="136"/>
      <c r="R8" s="344"/>
      <c r="S8" s="139"/>
      <c r="T8" s="172"/>
      <c r="U8" s="140"/>
      <c r="V8" s="140"/>
      <c r="W8" s="141"/>
    </row>
    <row r="9" spans="1:24" s="138" customFormat="1" ht="12.95" customHeight="1">
      <c r="A9" s="337">
        <v>4</v>
      </c>
      <c r="B9" s="259" t="s">
        <v>13</v>
      </c>
      <c r="C9" s="352" t="s">
        <v>14</v>
      </c>
      <c r="D9" s="80">
        <v>733595738.77999997</v>
      </c>
      <c r="E9" s="220">
        <f t="shared" si="0"/>
        <v>4.3856612057188472E-2</v>
      </c>
      <c r="F9" s="71">
        <v>19.95</v>
      </c>
      <c r="G9" s="71">
        <v>20.32</v>
      </c>
      <c r="H9" s="255">
        <v>0.1454</v>
      </c>
      <c r="I9" s="80">
        <v>735072291.44000006</v>
      </c>
      <c r="J9" s="220">
        <f t="shared" si="1"/>
        <v>4.4163453774503293E-2</v>
      </c>
      <c r="K9" s="71">
        <v>19.989999999999998</v>
      </c>
      <c r="L9" s="71">
        <v>20.36</v>
      </c>
      <c r="M9" s="255">
        <v>0.1477</v>
      </c>
      <c r="N9" s="86">
        <f>((I9-D9)/D9)</f>
        <v>2.0127606826828817E-3</v>
      </c>
      <c r="O9" s="86">
        <f t="shared" si="2"/>
        <v>1.9685039370078319E-3</v>
      </c>
      <c r="P9" s="262">
        <f>M9-H9</f>
        <v>2.2999999999999965E-3</v>
      </c>
      <c r="Q9" s="136"/>
      <c r="R9" s="344"/>
      <c r="S9" s="139"/>
      <c r="T9" s="172"/>
      <c r="U9" s="140"/>
      <c r="V9" s="140"/>
      <c r="W9" s="141"/>
    </row>
    <row r="10" spans="1:24" s="138" customFormat="1" ht="12.95" customHeight="1">
      <c r="A10" s="337">
        <v>5</v>
      </c>
      <c r="B10" s="259" t="s">
        <v>64</v>
      </c>
      <c r="C10" s="352" t="s">
        <v>18</v>
      </c>
      <c r="D10" s="80">
        <v>417441355.00999999</v>
      </c>
      <c r="E10" s="220">
        <f t="shared" si="0"/>
        <v>2.4955929533815032E-2</v>
      </c>
      <c r="F10" s="71">
        <v>194.47559999999999</v>
      </c>
      <c r="G10" s="71">
        <v>199.32679999999999</v>
      </c>
      <c r="H10" s="255">
        <v>0.1608</v>
      </c>
      <c r="I10" s="80">
        <v>419239642.60000002</v>
      </c>
      <c r="J10" s="220">
        <f t="shared" si="1"/>
        <v>2.5188094820080244E-2</v>
      </c>
      <c r="K10" s="71">
        <v>195.3134</v>
      </c>
      <c r="L10" s="71">
        <v>200.25659999999999</v>
      </c>
      <c r="M10" s="255">
        <v>0.1658</v>
      </c>
      <c r="N10" s="135">
        <f>((I10-D10)/D10)</f>
        <v>4.3078807799408246E-3</v>
      </c>
      <c r="O10" s="135">
        <f t="shared" si="2"/>
        <v>4.6647013848614451E-3</v>
      </c>
      <c r="P10" s="262">
        <f t="shared" ref="P10:P21" si="3">M10-H10</f>
        <v>5.0000000000000044E-3</v>
      </c>
      <c r="Q10" s="136"/>
      <c r="R10" s="344"/>
      <c r="S10" s="139"/>
      <c r="T10" s="172"/>
      <c r="U10" s="140"/>
      <c r="V10" s="140"/>
      <c r="W10" s="141"/>
    </row>
    <row r="11" spans="1:24" s="138" customFormat="1" ht="12.95" customHeight="1">
      <c r="A11" s="337">
        <v>6</v>
      </c>
      <c r="B11" s="259" t="s">
        <v>46</v>
      </c>
      <c r="C11" s="353" t="s">
        <v>84</v>
      </c>
      <c r="D11" s="71">
        <v>1973123401.55</v>
      </c>
      <c r="E11" s="220">
        <f t="shared" si="0"/>
        <v>0.11795939233050742</v>
      </c>
      <c r="F11" s="71">
        <v>1.0046999999999999</v>
      </c>
      <c r="G11" s="78">
        <v>1.0306</v>
      </c>
      <c r="H11" s="255">
        <v>0.1313</v>
      </c>
      <c r="I11" s="71">
        <v>1958243740.8</v>
      </c>
      <c r="J11" s="220">
        <f t="shared" si="1"/>
        <v>0.11765211113673209</v>
      </c>
      <c r="K11" s="71">
        <v>0.99870000000000003</v>
      </c>
      <c r="L11" s="78">
        <v>1.0245</v>
      </c>
      <c r="M11" s="255">
        <v>0.12479999999999999</v>
      </c>
      <c r="N11" s="86">
        <f t="shared" ref="N11:N14" si="4">((I11-D11)/D11)</f>
        <v>-7.5411708858711957E-3</v>
      </c>
      <c r="O11" s="86">
        <f t="shared" si="2"/>
        <v>-5.9188822045410389E-3</v>
      </c>
      <c r="P11" s="262">
        <f t="shared" si="3"/>
        <v>-6.5000000000000058E-3</v>
      </c>
      <c r="Q11" s="136"/>
      <c r="R11" s="344"/>
      <c r="S11" s="139"/>
      <c r="T11" s="174"/>
      <c r="U11" s="141"/>
      <c r="V11" s="141"/>
      <c r="W11" s="142"/>
      <c r="X11" s="143"/>
    </row>
    <row r="12" spans="1:24" s="138" customFormat="1" ht="12.95" customHeight="1">
      <c r="A12" s="337">
        <v>7</v>
      </c>
      <c r="B12" s="259" t="s">
        <v>8</v>
      </c>
      <c r="C12" s="352" t="s">
        <v>15</v>
      </c>
      <c r="D12" s="71">
        <v>2432401943.0799999</v>
      </c>
      <c r="E12" s="220">
        <f t="shared" si="0"/>
        <v>0.14541647769413041</v>
      </c>
      <c r="F12" s="71">
        <v>22.379300000000001</v>
      </c>
      <c r="G12" s="71">
        <v>23.054099999999998</v>
      </c>
      <c r="H12" s="343">
        <v>-7.9000000000000008E-3</v>
      </c>
      <c r="I12" s="71">
        <v>2417365378.5900002</v>
      </c>
      <c r="J12" s="220">
        <f t="shared" si="1"/>
        <v>0.14523633307453854</v>
      </c>
      <c r="K12" s="71">
        <v>22.263999999999999</v>
      </c>
      <c r="L12" s="71">
        <v>22.935300000000002</v>
      </c>
      <c r="M12" s="343">
        <v>-0.26869999999999999</v>
      </c>
      <c r="N12" s="86">
        <f t="shared" si="4"/>
        <v>-6.1817762203231512E-3</v>
      </c>
      <c r="O12" s="86">
        <f t="shared" si="2"/>
        <v>-5.153096412351673E-3</v>
      </c>
      <c r="P12" s="262">
        <f t="shared" si="3"/>
        <v>-0.26079999999999998</v>
      </c>
      <c r="Q12" s="136"/>
      <c r="R12" s="170"/>
      <c r="S12" s="139"/>
    </row>
    <row r="13" spans="1:24" s="138" customFormat="1" ht="12.95" customHeight="1">
      <c r="A13" s="337">
        <v>8</v>
      </c>
      <c r="B13" s="259" t="s">
        <v>205</v>
      </c>
      <c r="C13" s="352" t="s">
        <v>59</v>
      </c>
      <c r="D13" s="71">
        <v>405832581.07999998</v>
      </c>
      <c r="E13" s="220">
        <f t="shared" si="0"/>
        <v>2.4261921284047517E-2</v>
      </c>
      <c r="F13" s="71">
        <v>164.36</v>
      </c>
      <c r="G13" s="71">
        <v>166.5</v>
      </c>
      <c r="H13" s="255">
        <v>-7.4000000000000003E-3</v>
      </c>
      <c r="I13" s="71">
        <v>396869211.38999999</v>
      </c>
      <c r="J13" s="220">
        <f t="shared" si="1"/>
        <v>2.3844069863401294E-2</v>
      </c>
      <c r="K13" s="71">
        <v>163.13999999999999</v>
      </c>
      <c r="L13" s="71">
        <v>165.17</v>
      </c>
      <c r="M13" s="255">
        <v>-7.7000000000000002E-3</v>
      </c>
      <c r="N13" s="86">
        <f>((I13-D13)/D13)</f>
        <v>-2.2086372824347212E-2</v>
      </c>
      <c r="O13" s="86">
        <f t="shared" si="2"/>
        <v>-7.9879879879880631E-3</v>
      </c>
      <c r="P13" s="262">
        <f t="shared" si="3"/>
        <v>-2.9999999999999992E-4</v>
      </c>
      <c r="Q13" s="136"/>
      <c r="R13" s="170"/>
      <c r="S13" s="139"/>
    </row>
    <row r="14" spans="1:24" s="138" customFormat="1" ht="12.95" customHeight="1">
      <c r="A14" s="337">
        <v>9</v>
      </c>
      <c r="B14" s="259" t="s">
        <v>61</v>
      </c>
      <c r="C14" s="352" t="s">
        <v>60</v>
      </c>
      <c r="D14" s="71">
        <v>289317939.68000001</v>
      </c>
      <c r="E14" s="220">
        <f t="shared" si="0"/>
        <v>1.7296317264372776E-2</v>
      </c>
      <c r="F14" s="71">
        <v>12.658799999999999</v>
      </c>
      <c r="G14" s="71">
        <v>12.74</v>
      </c>
      <c r="H14" s="255">
        <v>0.15790000000000001</v>
      </c>
      <c r="I14" s="71">
        <v>286087588.44999999</v>
      </c>
      <c r="J14" s="220">
        <f t="shared" si="1"/>
        <v>1.7188263161463473E-2</v>
      </c>
      <c r="K14" s="71">
        <v>12.5038</v>
      </c>
      <c r="L14" s="71">
        <v>12.590199999999999</v>
      </c>
      <c r="M14" s="255">
        <v>0.14499999999999999</v>
      </c>
      <c r="N14" s="86">
        <f t="shared" si="4"/>
        <v>-1.1165402441248364E-2</v>
      </c>
      <c r="O14" s="86">
        <f t="shared" ref="O14" si="5">((L14-G14)/G14)</f>
        <v>-1.1758241758241823E-2</v>
      </c>
      <c r="P14" s="262">
        <f t="shared" si="3"/>
        <v>-1.2900000000000023E-2</v>
      </c>
      <c r="Q14" s="136"/>
      <c r="R14" s="170"/>
      <c r="S14" s="175"/>
      <c r="T14" s="175"/>
    </row>
    <row r="15" spans="1:24" s="138" customFormat="1" ht="12.95" customHeight="1">
      <c r="A15" s="337">
        <v>10</v>
      </c>
      <c r="B15" s="259" t="s">
        <v>6</v>
      </c>
      <c r="C15" s="352" t="s">
        <v>75</v>
      </c>
      <c r="D15" s="80">
        <v>360966289.31</v>
      </c>
      <c r="E15" s="220">
        <f t="shared" si="0"/>
        <v>2.1579676215566265E-2</v>
      </c>
      <c r="F15" s="71">
        <v>3230.67</v>
      </c>
      <c r="G15" s="71">
        <v>3230.67</v>
      </c>
      <c r="H15" s="255">
        <v>0.15190000000000001</v>
      </c>
      <c r="I15" s="80">
        <v>355043898.13999999</v>
      </c>
      <c r="J15" s="220">
        <f t="shared" si="1"/>
        <v>2.1331187375745634E-2</v>
      </c>
      <c r="K15" s="71">
        <v>3232.69</v>
      </c>
      <c r="L15" s="71">
        <v>3283.28</v>
      </c>
      <c r="M15" s="255">
        <v>0.1477</v>
      </c>
      <c r="N15" s="86">
        <f t="shared" ref="N15:N21" si="6">((I15-D15)/D15)</f>
        <v>-1.6407047819675571E-2</v>
      </c>
      <c r="O15" s="86">
        <f t="shared" ref="O15:O20" si="7">((L15-G15)/G15)</f>
        <v>1.6284547787301124E-2</v>
      </c>
      <c r="P15" s="262">
        <f t="shared" si="3"/>
        <v>-4.2000000000000093E-3</v>
      </c>
      <c r="Q15" s="136"/>
      <c r="R15" s="170"/>
      <c r="S15" s="176"/>
      <c r="T15" s="176"/>
    </row>
    <row r="16" spans="1:24" s="138" customFormat="1" ht="12.95" customHeight="1">
      <c r="A16" s="337">
        <v>11</v>
      </c>
      <c r="B16" s="259" t="s">
        <v>89</v>
      </c>
      <c r="C16" s="352" t="s">
        <v>90</v>
      </c>
      <c r="D16" s="80">
        <v>269021423.85815102</v>
      </c>
      <c r="E16" s="220">
        <f t="shared" si="0"/>
        <v>1.6082929054141687E-2</v>
      </c>
      <c r="F16" s="71">
        <v>149.47</v>
      </c>
      <c r="G16" s="71">
        <v>150.52000000000001</v>
      </c>
      <c r="H16" s="255">
        <v>0.1232</v>
      </c>
      <c r="I16" s="80">
        <v>268509677.88026804</v>
      </c>
      <c r="J16" s="220">
        <f t="shared" si="1"/>
        <v>1.6132174869279391E-2</v>
      </c>
      <c r="K16" s="71">
        <v>149.41999999999999</v>
      </c>
      <c r="L16" s="71">
        <v>150.47</v>
      </c>
      <c r="M16" s="255">
        <v>0.12280000000000001</v>
      </c>
      <c r="N16" s="86">
        <f t="shared" si="6"/>
        <v>-1.9022499046500235E-3</v>
      </c>
      <c r="O16" s="86">
        <f t="shared" si="7"/>
        <v>-3.3218176986454535E-4</v>
      </c>
      <c r="P16" s="262">
        <f t="shared" si="3"/>
        <v>-3.9999999999999758E-4</v>
      </c>
      <c r="Q16" s="136"/>
      <c r="R16" s="170"/>
      <c r="S16" s="177"/>
      <c r="T16" s="177"/>
    </row>
    <row r="17" spans="1:23" s="138" customFormat="1" ht="12.95" customHeight="1">
      <c r="A17" s="337">
        <v>12</v>
      </c>
      <c r="B17" s="259" t="s">
        <v>53</v>
      </c>
      <c r="C17" s="352" t="s">
        <v>136</v>
      </c>
      <c r="D17" s="80">
        <v>332621655.63999999</v>
      </c>
      <c r="E17" s="220">
        <f t="shared" si="0"/>
        <v>1.9885146739651315E-2</v>
      </c>
      <c r="F17" s="71">
        <v>1.29</v>
      </c>
      <c r="G17" s="71">
        <v>1.33</v>
      </c>
      <c r="H17" s="255">
        <v>-5.4999999999999997E-3</v>
      </c>
      <c r="I17" s="80">
        <v>331583234.86000001</v>
      </c>
      <c r="J17" s="220">
        <f t="shared" si="1"/>
        <v>1.9921660815771857E-2</v>
      </c>
      <c r="K17" s="71">
        <v>1.29</v>
      </c>
      <c r="L17" s="71">
        <v>1.33</v>
      </c>
      <c r="M17" s="255">
        <v>-1.1999999999999999E-3</v>
      </c>
      <c r="N17" s="86">
        <f t="shared" si="6"/>
        <v>-3.1219277590388327E-3</v>
      </c>
      <c r="O17" s="86">
        <f t="shared" si="7"/>
        <v>0</v>
      </c>
      <c r="P17" s="262">
        <f t="shared" si="3"/>
        <v>4.3E-3</v>
      </c>
      <c r="Q17" s="136"/>
      <c r="R17" s="170"/>
      <c r="S17" s="176"/>
      <c r="T17" s="176"/>
    </row>
    <row r="18" spans="1:23" s="138" customFormat="1" ht="12.95" customHeight="1">
      <c r="A18" s="337">
        <v>13</v>
      </c>
      <c r="B18" s="259" t="s">
        <v>99</v>
      </c>
      <c r="C18" s="352" t="s">
        <v>139</v>
      </c>
      <c r="D18" s="71">
        <v>294139642.07999998</v>
      </c>
      <c r="E18" s="220">
        <f t="shared" si="0"/>
        <v>1.7584573480205881E-2</v>
      </c>
      <c r="F18" s="71">
        <v>1.4958</v>
      </c>
      <c r="G18" s="71">
        <v>1.5121</v>
      </c>
      <c r="H18" s="255">
        <v>5.33E-2</v>
      </c>
      <c r="I18" s="71">
        <v>293185870.88</v>
      </c>
      <c r="J18" s="220">
        <f t="shared" si="1"/>
        <v>1.7614730968271375E-2</v>
      </c>
      <c r="K18" s="71">
        <v>1.4908999999999999</v>
      </c>
      <c r="L18" s="71">
        <v>1.5077</v>
      </c>
      <c r="M18" s="255">
        <v>4.8500000000000001E-2</v>
      </c>
      <c r="N18" s="86">
        <f t="shared" si="6"/>
        <v>-3.2425795899370196E-3</v>
      </c>
      <c r="O18" s="86">
        <f t="shared" si="7"/>
        <v>-2.9098604589643273E-3</v>
      </c>
      <c r="P18" s="262">
        <f t="shared" si="3"/>
        <v>-4.7999999999999987E-3</v>
      </c>
      <c r="Q18" s="136"/>
      <c r="R18" s="170"/>
      <c r="S18" s="178"/>
      <c r="T18" s="178"/>
    </row>
    <row r="19" spans="1:23" s="138" customFormat="1" ht="12.95" customHeight="1">
      <c r="A19" s="337">
        <v>14</v>
      </c>
      <c r="B19" s="259" t="s">
        <v>149</v>
      </c>
      <c r="C19" s="352" t="s">
        <v>150</v>
      </c>
      <c r="D19" s="71">
        <v>451348284.68000001</v>
      </c>
      <c r="E19" s="220">
        <f t="shared" si="0"/>
        <v>2.6982990191310913E-2</v>
      </c>
      <c r="F19" s="71">
        <v>146.07689999999999</v>
      </c>
      <c r="G19" s="71">
        <v>147.7079</v>
      </c>
      <c r="H19" s="255">
        <v>8.9300000000000002E-4</v>
      </c>
      <c r="I19" s="71">
        <v>450455226.67000002</v>
      </c>
      <c r="J19" s="220">
        <f t="shared" si="1"/>
        <v>2.7063540296903926E-2</v>
      </c>
      <c r="K19" s="71">
        <v>145.785</v>
      </c>
      <c r="L19" s="71">
        <v>147.41159999999999</v>
      </c>
      <c r="M19" s="255">
        <v>-2.1570000000000001E-3</v>
      </c>
      <c r="N19" s="86">
        <v>5.6480000000000002E-3</v>
      </c>
      <c r="O19" s="86">
        <f t="shared" si="7"/>
        <v>-2.0059861388592097E-3</v>
      </c>
      <c r="P19" s="262">
        <f>M19-H19</f>
        <v>-3.0500000000000002E-3</v>
      </c>
      <c r="Q19" s="136"/>
      <c r="R19" s="170"/>
      <c r="S19" s="178"/>
      <c r="T19" s="178"/>
    </row>
    <row r="20" spans="1:23" s="138" customFormat="1" ht="12.95" customHeight="1">
      <c r="A20" s="337">
        <v>15</v>
      </c>
      <c r="B20" s="259" t="s">
        <v>246</v>
      </c>
      <c r="C20" s="352" t="s">
        <v>245</v>
      </c>
      <c r="D20" s="80">
        <v>24853189.59</v>
      </c>
      <c r="E20" s="220">
        <f t="shared" si="0"/>
        <v>1.4858001984104504E-3</v>
      </c>
      <c r="F20" s="71">
        <v>99.61</v>
      </c>
      <c r="G20" s="71">
        <v>99.09</v>
      </c>
      <c r="H20" s="255">
        <v>3.5000000000000003E-2</v>
      </c>
      <c r="I20" s="80">
        <v>24715871.949999999</v>
      </c>
      <c r="J20" s="220">
        <v>0.96619999999999995</v>
      </c>
      <c r="K20" s="71">
        <v>96.09</v>
      </c>
      <c r="L20" s="71">
        <v>99.06</v>
      </c>
      <c r="M20" s="255">
        <v>-5.4000000000000003E-3</v>
      </c>
      <c r="N20" s="86">
        <f t="shared" si="6"/>
        <v>-5.5251515908144085E-3</v>
      </c>
      <c r="O20" s="86">
        <f t="shared" si="7"/>
        <v>-3.027550711474532E-4</v>
      </c>
      <c r="P20" s="262">
        <f t="shared" si="3"/>
        <v>-4.0400000000000005E-2</v>
      </c>
      <c r="Q20" s="136"/>
      <c r="R20" s="171"/>
      <c r="S20" s="145"/>
      <c r="T20" s="145"/>
    </row>
    <row r="21" spans="1:23" s="138" customFormat="1" ht="12.95" customHeight="1">
      <c r="A21" s="244"/>
      <c r="B21" s="331"/>
      <c r="C21" s="290" t="s">
        <v>47</v>
      </c>
      <c r="D21" s="75">
        <f>SUM(D1:D20)</f>
        <v>16727141116.67815</v>
      </c>
      <c r="E21" s="310">
        <f>(D21/$D$160)</f>
        <v>1.1993470468576998E-2</v>
      </c>
      <c r="F21" s="312"/>
      <c r="G21" s="76"/>
      <c r="H21" s="332"/>
      <c r="I21" s="75">
        <f>SUM(I1:I20)</f>
        <v>16644357010.510269</v>
      </c>
      <c r="J21" s="310">
        <f>(I21/$I$160)</f>
        <v>1.1958965816625955E-2</v>
      </c>
      <c r="K21" s="312"/>
      <c r="L21" s="76"/>
      <c r="M21" s="332"/>
      <c r="N21" s="314">
        <f t="shared" si="6"/>
        <v>-4.9490887648062807E-3</v>
      </c>
      <c r="O21" s="314"/>
      <c r="P21" s="315">
        <f t="shared" si="3"/>
        <v>0</v>
      </c>
      <c r="Q21" s="136"/>
      <c r="R21" s="170"/>
      <c r="S21" s="179"/>
      <c r="V21" s="145"/>
      <c r="W21" s="145"/>
    </row>
    <row r="22" spans="1:23" s="138" customFormat="1" ht="5.25" customHeight="1">
      <c r="A22" s="384"/>
      <c r="B22" s="385"/>
      <c r="C22" s="385"/>
      <c r="D22" s="385"/>
      <c r="E22" s="385"/>
      <c r="F22" s="385"/>
      <c r="G22" s="385"/>
      <c r="H22" s="385"/>
      <c r="I22" s="385"/>
      <c r="J22" s="385"/>
      <c r="K22" s="385"/>
      <c r="L22" s="385"/>
      <c r="M22" s="385"/>
      <c r="N22" s="385"/>
      <c r="O22" s="385"/>
      <c r="P22" s="386"/>
      <c r="Q22" s="136"/>
      <c r="R22" s="170"/>
      <c r="S22" s="179"/>
      <c r="V22" s="145"/>
      <c r="W22" s="145"/>
    </row>
    <row r="23" spans="1:23" s="138" customFormat="1" ht="12.95" customHeight="1">
      <c r="A23" s="378" t="s">
        <v>49</v>
      </c>
      <c r="B23" s="379"/>
      <c r="C23" s="379"/>
      <c r="D23" s="379"/>
      <c r="E23" s="379"/>
      <c r="F23" s="379"/>
      <c r="G23" s="379"/>
      <c r="H23" s="379"/>
      <c r="I23" s="379"/>
      <c r="J23" s="379"/>
      <c r="K23" s="379"/>
      <c r="L23" s="379"/>
      <c r="M23" s="379"/>
      <c r="N23" s="379"/>
      <c r="O23" s="379"/>
      <c r="P23" s="380"/>
      <c r="Q23" s="136"/>
      <c r="R23" s="180"/>
      <c r="T23" s="181"/>
    </row>
    <row r="24" spans="1:23" s="138" customFormat="1" ht="12.95" customHeight="1">
      <c r="A24" s="337">
        <v>16</v>
      </c>
      <c r="B24" s="259" t="s">
        <v>6</v>
      </c>
      <c r="C24" s="352" t="s">
        <v>39</v>
      </c>
      <c r="D24" s="72">
        <v>217285178612.67001</v>
      </c>
      <c r="E24" s="222">
        <v>3.6200000000000003E-2</v>
      </c>
      <c r="F24" s="78">
        <v>100</v>
      </c>
      <c r="G24" s="78">
        <v>100</v>
      </c>
      <c r="H24" s="255">
        <v>5.7500000000000002E-2</v>
      </c>
      <c r="I24" s="72">
        <v>217262013057.16</v>
      </c>
      <c r="J24" s="220">
        <f t="shared" ref="J24:J52" si="8">(I24/$I$53)</f>
        <v>0.37820395494382725</v>
      </c>
      <c r="K24" s="78">
        <v>100</v>
      </c>
      <c r="L24" s="78">
        <v>100</v>
      </c>
      <c r="M24" s="255">
        <v>6.0299999999999999E-2</v>
      </c>
      <c r="N24" s="86">
        <f>((I24-D24)/D24)</f>
        <v>-1.0661360180164156E-4</v>
      </c>
      <c r="O24" s="86">
        <f t="shared" ref="O24:O33" si="9">((L24-G24)/G24)</f>
        <v>0</v>
      </c>
      <c r="P24" s="262">
        <f t="shared" ref="P24:P53" si="10">M24-H24</f>
        <v>2.7999999999999969E-3</v>
      </c>
      <c r="Q24" s="136"/>
      <c r="R24" s="182"/>
      <c r="S24" s="137"/>
      <c r="T24" s="137"/>
    </row>
    <row r="25" spans="1:23" s="138" customFormat="1" ht="12.95" customHeight="1">
      <c r="A25" s="337">
        <v>17</v>
      </c>
      <c r="B25" s="259" t="s">
        <v>205</v>
      </c>
      <c r="C25" s="352" t="s">
        <v>19</v>
      </c>
      <c r="D25" s="72">
        <v>160551037655</v>
      </c>
      <c r="E25" s="222">
        <v>6.2600000000000003E-2</v>
      </c>
      <c r="F25" s="78">
        <v>100</v>
      </c>
      <c r="G25" s="78">
        <v>100</v>
      </c>
      <c r="H25" s="255">
        <v>6.88E-2</v>
      </c>
      <c r="I25" s="72">
        <v>156557848324.48999</v>
      </c>
      <c r="J25" s="220">
        <f t="shared" si="8"/>
        <v>0.2725317536215594</v>
      </c>
      <c r="K25" s="78">
        <v>100</v>
      </c>
      <c r="L25" s="78">
        <v>100</v>
      </c>
      <c r="M25" s="255">
        <v>7.1499999999999994E-2</v>
      </c>
      <c r="N25" s="86">
        <f t="shared" ref="N25:N53" si="11">((I25-D25)/D25)</f>
        <v>-2.4871775286129088E-2</v>
      </c>
      <c r="O25" s="86">
        <f t="shared" si="9"/>
        <v>0</v>
      </c>
      <c r="P25" s="262">
        <f t="shared" si="10"/>
        <v>2.6999999999999941E-3</v>
      </c>
      <c r="Q25" s="136"/>
      <c r="R25" s="183"/>
      <c r="S25" s="146"/>
      <c r="T25" s="181"/>
      <c r="U25" s="184"/>
    </row>
    <row r="26" spans="1:23" s="138" customFormat="1" ht="12.95" customHeight="1">
      <c r="A26" s="337">
        <v>18</v>
      </c>
      <c r="B26" s="259" t="s">
        <v>46</v>
      </c>
      <c r="C26" s="352" t="s">
        <v>85</v>
      </c>
      <c r="D26" s="72">
        <v>20578102862.68</v>
      </c>
      <c r="E26" s="222">
        <v>5.2600000000000001E-2</v>
      </c>
      <c r="F26" s="78">
        <v>1</v>
      </c>
      <c r="G26" s="78">
        <v>1</v>
      </c>
      <c r="H26" s="255">
        <v>7.7299999999999994E-2</v>
      </c>
      <c r="I26" s="72">
        <v>20526445718.639999</v>
      </c>
      <c r="J26" s="220">
        <f t="shared" si="8"/>
        <v>3.5731892761607632E-2</v>
      </c>
      <c r="K26" s="78">
        <v>1</v>
      </c>
      <c r="L26" s="78">
        <v>1</v>
      </c>
      <c r="M26" s="255">
        <v>7.7499999999999999E-2</v>
      </c>
      <c r="N26" s="86">
        <f t="shared" si="11"/>
        <v>-2.5102967161120177E-3</v>
      </c>
      <c r="O26" s="86">
        <f t="shared" si="9"/>
        <v>0</v>
      </c>
      <c r="P26" s="262">
        <f t="shared" si="10"/>
        <v>2.0000000000000573E-4</v>
      </c>
      <c r="Q26" s="136"/>
      <c r="R26" s="170"/>
      <c r="S26" s="139"/>
    </row>
    <row r="27" spans="1:23" s="138" customFormat="1" ht="12.95" customHeight="1">
      <c r="A27" s="337">
        <v>19</v>
      </c>
      <c r="B27" s="259" t="s">
        <v>41</v>
      </c>
      <c r="C27" s="352" t="s">
        <v>42</v>
      </c>
      <c r="D27" s="72">
        <v>1029987007.95</v>
      </c>
      <c r="E27" s="222">
        <v>8.6400000000000005E-2</v>
      </c>
      <c r="F27" s="78">
        <v>100</v>
      </c>
      <c r="G27" s="78">
        <v>100</v>
      </c>
      <c r="H27" s="255">
        <v>8.0399999999999999E-2</v>
      </c>
      <c r="I27" s="72">
        <v>1023523600.8099999</v>
      </c>
      <c r="J27" s="220">
        <f t="shared" si="8"/>
        <v>1.781722761184422E-3</v>
      </c>
      <c r="K27" s="78">
        <v>100</v>
      </c>
      <c r="L27" s="78">
        <v>100</v>
      </c>
      <c r="M27" s="255">
        <v>8.14E-2</v>
      </c>
      <c r="N27" s="86">
        <f t="shared" si="11"/>
        <v>-6.2752317166255619E-3</v>
      </c>
      <c r="O27" s="86">
        <f t="shared" si="9"/>
        <v>0</v>
      </c>
      <c r="P27" s="262">
        <f t="shared" si="10"/>
        <v>1.0000000000000009E-3</v>
      </c>
      <c r="Q27" s="136"/>
      <c r="R27" s="170"/>
      <c r="S27" s="146"/>
    </row>
    <row r="28" spans="1:23" s="138" customFormat="1" ht="12.95" customHeight="1">
      <c r="A28" s="337">
        <v>20</v>
      </c>
      <c r="B28" s="259" t="s">
        <v>8</v>
      </c>
      <c r="C28" s="352" t="s">
        <v>20</v>
      </c>
      <c r="D28" s="72">
        <v>67292504016.93</v>
      </c>
      <c r="E28" s="222">
        <v>6.54E-2</v>
      </c>
      <c r="F28" s="78">
        <v>1</v>
      </c>
      <c r="G28" s="78">
        <v>1</v>
      </c>
      <c r="H28" s="255">
        <v>6.5500000000000003E-2</v>
      </c>
      <c r="I28" s="72">
        <v>66415674718.25</v>
      </c>
      <c r="J28" s="220">
        <f t="shared" si="8"/>
        <v>0.1156146465516564</v>
      </c>
      <c r="K28" s="78">
        <v>1</v>
      </c>
      <c r="L28" s="78">
        <v>1</v>
      </c>
      <c r="M28" s="255">
        <v>6.6500000000000004E-2</v>
      </c>
      <c r="N28" s="86">
        <f t="shared" si="11"/>
        <v>-1.3030118458058871E-2</v>
      </c>
      <c r="O28" s="86">
        <f t="shared" si="9"/>
        <v>0</v>
      </c>
      <c r="P28" s="262">
        <f t="shared" si="10"/>
        <v>1.0000000000000009E-3</v>
      </c>
      <c r="Q28" s="136"/>
      <c r="R28" s="180"/>
      <c r="S28" s="139"/>
    </row>
    <row r="29" spans="1:23" s="138" customFormat="1" ht="12.95" customHeight="1">
      <c r="A29" s="337">
        <v>21</v>
      </c>
      <c r="B29" s="259" t="s">
        <v>61</v>
      </c>
      <c r="C29" s="352" t="s">
        <v>62</v>
      </c>
      <c r="D29" s="248">
        <v>2012429427.54</v>
      </c>
      <c r="E29" s="222">
        <v>6.4500000000000002E-2</v>
      </c>
      <c r="F29" s="78">
        <v>10</v>
      </c>
      <c r="G29" s="78">
        <v>10</v>
      </c>
      <c r="H29" s="255">
        <v>6.6500000000000004E-2</v>
      </c>
      <c r="I29" s="248">
        <v>2022754254.3299999</v>
      </c>
      <c r="J29" s="220">
        <f t="shared" ref="J29" si="12">(I29/$I$53)</f>
        <v>3.5211570034831118E-3</v>
      </c>
      <c r="K29" s="78">
        <v>10</v>
      </c>
      <c r="L29" s="78">
        <v>10</v>
      </c>
      <c r="M29" s="255">
        <v>6.59E-2</v>
      </c>
      <c r="N29" s="86">
        <f t="shared" si="11"/>
        <v>5.1305286280876258E-3</v>
      </c>
      <c r="O29" s="86">
        <f t="shared" si="9"/>
        <v>0</v>
      </c>
      <c r="P29" s="262">
        <f t="shared" si="10"/>
        <v>-6.0000000000000331E-4</v>
      </c>
      <c r="Q29" s="136"/>
      <c r="R29" s="170"/>
      <c r="S29" s="175"/>
      <c r="T29" s="400"/>
      <c r="U29" s="400"/>
    </row>
    <row r="30" spans="1:23" s="138" customFormat="1" ht="12.95" customHeight="1">
      <c r="A30" s="337">
        <v>22</v>
      </c>
      <c r="B30" s="259" t="s">
        <v>89</v>
      </c>
      <c r="C30" s="352" t="s">
        <v>91</v>
      </c>
      <c r="D30" s="72">
        <v>32752674553.509998</v>
      </c>
      <c r="E30" s="222">
        <v>6.9800000000000001E-2</v>
      </c>
      <c r="F30" s="78">
        <v>1</v>
      </c>
      <c r="G30" s="78">
        <v>1</v>
      </c>
      <c r="H30" s="255">
        <v>6.5199999999999994E-2</v>
      </c>
      <c r="I30" s="72">
        <v>32881923071.906155</v>
      </c>
      <c r="J30" s="220">
        <f t="shared" si="8"/>
        <v>5.7239980321280332E-2</v>
      </c>
      <c r="K30" s="78">
        <v>1</v>
      </c>
      <c r="L30" s="78">
        <v>1</v>
      </c>
      <c r="M30" s="255">
        <v>7.2400000000000006E-2</v>
      </c>
      <c r="N30" s="86">
        <f t="shared" si="11"/>
        <v>3.9461973764919655E-3</v>
      </c>
      <c r="O30" s="86">
        <f t="shared" si="9"/>
        <v>0</v>
      </c>
      <c r="P30" s="262">
        <f t="shared" si="10"/>
        <v>7.2000000000000119E-3</v>
      </c>
      <c r="Q30" s="136"/>
      <c r="R30" s="170"/>
      <c r="S30" s="139"/>
      <c r="T30" s="398"/>
      <c r="U30" s="398"/>
    </row>
    <row r="31" spans="1:23" s="138" customFormat="1" ht="12.95" customHeight="1">
      <c r="A31" s="337">
        <v>23</v>
      </c>
      <c r="B31" s="259" t="s">
        <v>96</v>
      </c>
      <c r="C31" s="352" t="s">
        <v>95</v>
      </c>
      <c r="D31" s="72">
        <v>2260964959.5190992</v>
      </c>
      <c r="E31" s="222">
        <v>4.2599999999999999E-2</v>
      </c>
      <c r="F31" s="78">
        <v>100</v>
      </c>
      <c r="G31" s="78">
        <v>100</v>
      </c>
      <c r="H31" s="255">
        <v>5.2600000000000001E-2</v>
      </c>
      <c r="I31" s="72">
        <v>2289991360.0175672</v>
      </c>
      <c r="J31" s="220">
        <f t="shared" si="8"/>
        <v>3.9863562753511706E-3</v>
      </c>
      <c r="K31" s="78">
        <v>100</v>
      </c>
      <c r="L31" s="78">
        <v>100</v>
      </c>
      <c r="M31" s="255">
        <v>5.45E-2</v>
      </c>
      <c r="N31" s="86">
        <f>((I31-D31)/D31)</f>
        <v>1.2838058536140142E-2</v>
      </c>
      <c r="O31" s="86">
        <f t="shared" si="9"/>
        <v>0</v>
      </c>
      <c r="P31" s="262">
        <f t="shared" si="10"/>
        <v>1.8999999999999989E-3</v>
      </c>
      <c r="Q31" s="136"/>
      <c r="R31" s="170"/>
      <c r="S31" s="139"/>
      <c r="T31" s="399"/>
      <c r="U31" s="399"/>
    </row>
    <row r="32" spans="1:23" s="138" customFormat="1" ht="12.95" customHeight="1">
      <c r="A32" s="337">
        <v>24</v>
      </c>
      <c r="B32" s="259" t="s">
        <v>97</v>
      </c>
      <c r="C32" s="352" t="s">
        <v>98</v>
      </c>
      <c r="D32" s="72">
        <v>5290766569.4799995</v>
      </c>
      <c r="E32" s="222">
        <v>7.0599999999999996E-2</v>
      </c>
      <c r="F32" s="78">
        <v>100</v>
      </c>
      <c r="G32" s="78">
        <v>100</v>
      </c>
      <c r="H32" s="255">
        <v>7.0099999999999996E-2</v>
      </c>
      <c r="I32" s="72">
        <v>5239983284.79</v>
      </c>
      <c r="J32" s="220">
        <f t="shared" si="8"/>
        <v>9.1216240439866182E-3</v>
      </c>
      <c r="K32" s="78">
        <v>100</v>
      </c>
      <c r="L32" s="78">
        <v>100</v>
      </c>
      <c r="M32" s="255">
        <v>6.9699999999999998E-2</v>
      </c>
      <c r="N32" s="86">
        <f t="shared" si="11"/>
        <v>-9.5984738738890893E-3</v>
      </c>
      <c r="O32" s="86">
        <f t="shared" si="9"/>
        <v>0</v>
      </c>
      <c r="P32" s="262">
        <f t="shared" si="10"/>
        <v>-3.9999999999999758E-4</v>
      </c>
      <c r="Q32" s="136"/>
      <c r="R32" s="170"/>
      <c r="S32" s="139"/>
    </row>
    <row r="33" spans="1:21" s="138" customFormat="1" ht="12.95" customHeight="1">
      <c r="A33" s="337">
        <v>25</v>
      </c>
      <c r="B33" s="259" t="s">
        <v>99</v>
      </c>
      <c r="C33" s="352" t="s">
        <v>104</v>
      </c>
      <c r="D33" s="248">
        <v>719709028.36000001</v>
      </c>
      <c r="E33" s="222">
        <v>6.6600000000000006E-2</v>
      </c>
      <c r="F33" s="78">
        <v>10</v>
      </c>
      <c r="G33" s="78">
        <v>10</v>
      </c>
      <c r="H33" s="255">
        <v>6.0499999999999998E-2</v>
      </c>
      <c r="I33" s="248">
        <v>716654391.73000002</v>
      </c>
      <c r="J33" s="220">
        <f t="shared" si="8"/>
        <v>1.2475329739711097E-3</v>
      </c>
      <c r="K33" s="78">
        <v>10</v>
      </c>
      <c r="L33" s="78">
        <v>10</v>
      </c>
      <c r="M33" s="255">
        <v>6.83E-2</v>
      </c>
      <c r="N33" s="86">
        <f t="shared" si="11"/>
        <v>-4.2442660987046269E-3</v>
      </c>
      <c r="O33" s="86">
        <f t="shared" si="9"/>
        <v>0</v>
      </c>
      <c r="P33" s="262">
        <f t="shared" si="10"/>
        <v>7.8000000000000014E-3</v>
      </c>
      <c r="Q33" s="136"/>
      <c r="R33" s="173"/>
      <c r="S33" s="185"/>
    </row>
    <row r="34" spans="1:21" s="138" customFormat="1" ht="12.95" customHeight="1">
      <c r="A34" s="337">
        <v>26</v>
      </c>
      <c r="B34" s="259" t="s">
        <v>13</v>
      </c>
      <c r="C34" s="352" t="s">
        <v>106</v>
      </c>
      <c r="D34" s="72">
        <v>3344096115.9000001</v>
      </c>
      <c r="E34" s="222">
        <v>5.3699999999999998E-2</v>
      </c>
      <c r="F34" s="78">
        <v>100</v>
      </c>
      <c r="G34" s="78">
        <v>100</v>
      </c>
      <c r="H34" s="255">
        <v>5.3900000000000003E-2</v>
      </c>
      <c r="I34" s="72">
        <v>3360631258.8800001</v>
      </c>
      <c r="J34" s="220">
        <f t="shared" si="8"/>
        <v>5.8500978396157886E-3</v>
      </c>
      <c r="K34" s="78">
        <v>100</v>
      </c>
      <c r="L34" s="78">
        <v>100</v>
      </c>
      <c r="M34" s="255">
        <v>5.5300000000000002E-2</v>
      </c>
      <c r="N34" s="86">
        <f t="shared" si="11"/>
        <v>4.9445776696971219E-3</v>
      </c>
      <c r="O34" s="86">
        <f t="shared" ref="O34:O39" si="13">((L34-G34)/G34)</f>
        <v>0</v>
      </c>
      <c r="P34" s="262">
        <f t="shared" si="10"/>
        <v>1.3999999999999985E-3</v>
      </c>
      <c r="Q34" s="136"/>
      <c r="R34" s="186"/>
      <c r="S34" s="139"/>
      <c r="T34" s="400"/>
      <c r="U34" s="400"/>
    </row>
    <row r="35" spans="1:21" s="138" customFormat="1" ht="12.95" customHeight="1">
      <c r="A35" s="337">
        <v>27</v>
      </c>
      <c r="B35" s="259" t="s">
        <v>53</v>
      </c>
      <c r="C35" s="352" t="s">
        <v>107</v>
      </c>
      <c r="D35" s="72">
        <v>16430263086.200001</v>
      </c>
      <c r="E35" s="222">
        <v>4.7199999999999999E-2</v>
      </c>
      <c r="F35" s="78">
        <v>100</v>
      </c>
      <c r="G35" s="78">
        <v>100</v>
      </c>
      <c r="H35" s="255">
        <v>5.8000000000000003E-2</v>
      </c>
      <c r="I35" s="72">
        <v>16447999258.4</v>
      </c>
      <c r="J35" s="220">
        <f t="shared" si="8"/>
        <v>2.8632241241377979E-2</v>
      </c>
      <c r="K35" s="78">
        <v>100</v>
      </c>
      <c r="L35" s="78">
        <v>100</v>
      </c>
      <c r="M35" s="255">
        <v>4.9000000000000002E-2</v>
      </c>
      <c r="N35" s="86">
        <f t="shared" si="11"/>
        <v>1.0794819356785409E-3</v>
      </c>
      <c r="O35" s="86">
        <f t="shared" si="13"/>
        <v>0</v>
      </c>
      <c r="P35" s="262">
        <f t="shared" si="10"/>
        <v>-9.0000000000000011E-3</v>
      </c>
      <c r="Q35" s="136"/>
      <c r="R35" s="170"/>
      <c r="S35" s="148"/>
    </row>
    <row r="36" spans="1:21" s="138" customFormat="1" ht="12.95" customHeight="1">
      <c r="A36" s="337">
        <v>28</v>
      </c>
      <c r="B36" s="259" t="s">
        <v>108</v>
      </c>
      <c r="C36" s="352" t="s">
        <v>110</v>
      </c>
      <c r="D36" s="72">
        <v>11528561764.709999</v>
      </c>
      <c r="E36" s="222">
        <v>4.5100000000000001E-2</v>
      </c>
      <c r="F36" s="74">
        <v>100</v>
      </c>
      <c r="G36" s="74">
        <v>100</v>
      </c>
      <c r="H36" s="255">
        <v>5.3900000000000003E-2</v>
      </c>
      <c r="I36" s="72">
        <v>11507453699.32</v>
      </c>
      <c r="J36" s="220">
        <f t="shared" si="8"/>
        <v>2.0031870455286527E-2</v>
      </c>
      <c r="K36" s="74">
        <v>100</v>
      </c>
      <c r="L36" s="74">
        <v>100</v>
      </c>
      <c r="M36" s="255">
        <v>5.96E-2</v>
      </c>
      <c r="N36" s="86">
        <f t="shared" si="11"/>
        <v>-1.8309365748130997E-3</v>
      </c>
      <c r="O36" s="86">
        <f t="shared" si="13"/>
        <v>0</v>
      </c>
      <c r="P36" s="262">
        <f t="shared" si="10"/>
        <v>5.6999999999999967E-3</v>
      </c>
      <c r="Q36" s="136"/>
      <c r="R36" s="170"/>
      <c r="S36" s="149"/>
    </row>
    <row r="37" spans="1:21" s="138" customFormat="1" ht="12.95" customHeight="1">
      <c r="A37" s="337">
        <v>29</v>
      </c>
      <c r="B37" s="259" t="s">
        <v>108</v>
      </c>
      <c r="C37" s="352" t="s">
        <v>109</v>
      </c>
      <c r="D37" s="72">
        <v>388837914.45999998</v>
      </c>
      <c r="E37" s="222">
        <v>5.2900000000000003E-2</v>
      </c>
      <c r="F37" s="74">
        <v>1000000</v>
      </c>
      <c r="G37" s="74">
        <v>1000000</v>
      </c>
      <c r="H37" s="255">
        <v>6.83E-2</v>
      </c>
      <c r="I37" s="72">
        <v>389354085.80000001</v>
      </c>
      <c r="J37" s="220">
        <f t="shared" si="8"/>
        <v>6.7777727477999808E-4</v>
      </c>
      <c r="K37" s="74">
        <v>1000000</v>
      </c>
      <c r="L37" s="74">
        <v>1000000</v>
      </c>
      <c r="M37" s="255">
        <v>7.1900000000000006E-2</v>
      </c>
      <c r="N37" s="86">
        <f t="shared" si="11"/>
        <v>1.3274717325774882E-3</v>
      </c>
      <c r="O37" s="86">
        <f t="shared" si="13"/>
        <v>0</v>
      </c>
      <c r="P37" s="262">
        <f t="shared" si="10"/>
        <v>3.600000000000006E-3</v>
      </c>
      <c r="Q37" s="136"/>
      <c r="R37" s="170"/>
      <c r="S37" s="148"/>
    </row>
    <row r="38" spans="1:21" s="138" customFormat="1" ht="12.95" customHeight="1">
      <c r="A38" s="337">
        <v>30</v>
      </c>
      <c r="B38" s="259" t="s">
        <v>118</v>
      </c>
      <c r="C38" s="352" t="s">
        <v>119</v>
      </c>
      <c r="D38" s="72">
        <v>4870766165.5</v>
      </c>
      <c r="E38" s="222">
        <v>6.3E-2</v>
      </c>
      <c r="F38" s="78">
        <v>1</v>
      </c>
      <c r="G38" s="78">
        <v>1</v>
      </c>
      <c r="H38" s="255">
        <v>5.0900000000000001E-2</v>
      </c>
      <c r="I38" s="72">
        <v>5086424911.6800003</v>
      </c>
      <c r="J38" s="220">
        <f t="shared" si="8"/>
        <v>8.85431369733314E-3</v>
      </c>
      <c r="K38" s="78">
        <v>1</v>
      </c>
      <c r="L38" s="78">
        <v>1</v>
      </c>
      <c r="M38" s="255">
        <v>5.3800000000000001E-2</v>
      </c>
      <c r="N38" s="86">
        <f t="shared" si="11"/>
        <v>4.4276144420055986E-2</v>
      </c>
      <c r="O38" s="86">
        <f t="shared" si="13"/>
        <v>0</v>
      </c>
      <c r="P38" s="262">
        <f t="shared" si="10"/>
        <v>2.8999999999999998E-3</v>
      </c>
      <c r="Q38" s="136"/>
      <c r="R38" s="170"/>
      <c r="S38" s="148"/>
      <c r="T38" s="150"/>
    </row>
    <row r="39" spans="1:21" s="138" customFormat="1" ht="12.95" customHeight="1">
      <c r="A39" s="337">
        <v>31</v>
      </c>
      <c r="B39" s="259" t="s">
        <v>16</v>
      </c>
      <c r="C39" s="352" t="s">
        <v>124</v>
      </c>
      <c r="D39" s="72">
        <v>15993498470.35</v>
      </c>
      <c r="E39" s="222">
        <v>5.9200000000000003E-2</v>
      </c>
      <c r="F39" s="78">
        <v>1</v>
      </c>
      <c r="G39" s="78">
        <v>1</v>
      </c>
      <c r="H39" s="255">
        <v>6.08E-2</v>
      </c>
      <c r="I39" s="72">
        <v>16010977843.23</v>
      </c>
      <c r="J39" s="220">
        <f t="shared" si="8"/>
        <v>2.7871485942802348E-2</v>
      </c>
      <c r="K39" s="78">
        <v>1</v>
      </c>
      <c r="L39" s="78">
        <v>1</v>
      </c>
      <c r="M39" s="255">
        <v>6.2199999999999998E-2</v>
      </c>
      <c r="N39" s="86">
        <f t="shared" si="11"/>
        <v>1.0929049021015502E-3</v>
      </c>
      <c r="O39" s="86">
        <f t="shared" si="13"/>
        <v>0</v>
      </c>
      <c r="P39" s="262">
        <f t="shared" si="10"/>
        <v>1.3999999999999985E-3</v>
      </c>
      <c r="Q39" s="136"/>
      <c r="R39" s="180"/>
      <c r="S39" s="401"/>
      <c r="T39" s="213"/>
    </row>
    <row r="40" spans="1:21" s="138" customFormat="1" ht="12.95" customHeight="1">
      <c r="A40" s="337">
        <v>32</v>
      </c>
      <c r="B40" s="259" t="s">
        <v>65</v>
      </c>
      <c r="C40" s="352" t="s">
        <v>127</v>
      </c>
      <c r="D40" s="72">
        <v>581633320.94000006</v>
      </c>
      <c r="E40" s="222">
        <v>7.9600000000000004E-2</v>
      </c>
      <c r="F40" s="78">
        <v>100</v>
      </c>
      <c r="G40" s="78">
        <v>100</v>
      </c>
      <c r="H40" s="255">
        <v>7.6799999999999993E-2</v>
      </c>
      <c r="I40" s="72">
        <v>581638484.88999999</v>
      </c>
      <c r="J40" s="220">
        <f t="shared" si="8"/>
        <v>1.0125008612299792E-3</v>
      </c>
      <c r="K40" s="78">
        <v>100</v>
      </c>
      <c r="L40" s="78">
        <v>100</v>
      </c>
      <c r="M40" s="255">
        <v>7.4200000000000002E-2</v>
      </c>
      <c r="N40" s="135">
        <f t="shared" ref="N40:N51" si="14">((I40-D40)/D40)</f>
        <v>8.8783599804475016E-6</v>
      </c>
      <c r="O40" s="135">
        <f t="shared" ref="O40:O51" si="15">((L40-G40)/G40)</f>
        <v>0</v>
      </c>
      <c r="P40" s="262">
        <f t="shared" si="10"/>
        <v>-2.5999999999999912E-3</v>
      </c>
      <c r="Q40" s="136"/>
      <c r="R40" s="182"/>
      <c r="S40" s="401"/>
      <c r="T40" s="213"/>
    </row>
    <row r="41" spans="1:21" s="138" customFormat="1" ht="12.95" customHeight="1">
      <c r="A41" s="337">
        <v>33</v>
      </c>
      <c r="B41" s="259" t="s">
        <v>146</v>
      </c>
      <c r="C41" s="352" t="s">
        <v>134</v>
      </c>
      <c r="D41" s="72">
        <v>4226341248.9400001</v>
      </c>
      <c r="E41" s="222">
        <v>4.8399999999999999E-2</v>
      </c>
      <c r="F41" s="78">
        <v>1</v>
      </c>
      <c r="G41" s="78">
        <v>1</v>
      </c>
      <c r="H41" s="255">
        <v>5.2400000000000002E-2</v>
      </c>
      <c r="I41" s="72">
        <v>4227022002.46</v>
      </c>
      <c r="J41" s="220">
        <f t="shared" si="8"/>
        <v>7.3582878869135242E-3</v>
      </c>
      <c r="K41" s="78">
        <v>1</v>
      </c>
      <c r="L41" s="78">
        <v>1</v>
      </c>
      <c r="M41" s="255">
        <v>5.96E-2</v>
      </c>
      <c r="N41" s="135">
        <f t="shared" si="14"/>
        <v>1.6107395969757986E-4</v>
      </c>
      <c r="O41" s="135">
        <f t="shared" si="15"/>
        <v>0</v>
      </c>
      <c r="P41" s="262">
        <f t="shared" si="10"/>
        <v>7.1999999999999981E-3</v>
      </c>
      <c r="Q41" s="136"/>
      <c r="R41" s="173"/>
      <c r="S41" s="148"/>
    </row>
    <row r="42" spans="1:21" s="138" customFormat="1" ht="12.95" customHeight="1">
      <c r="A42" s="337">
        <v>34</v>
      </c>
      <c r="B42" s="259" t="s">
        <v>195</v>
      </c>
      <c r="C42" s="352" t="s">
        <v>135</v>
      </c>
      <c r="D42" s="72">
        <v>597237447.10000002</v>
      </c>
      <c r="E42" s="222">
        <v>4.9799999999999997E-2</v>
      </c>
      <c r="F42" s="78">
        <v>10</v>
      </c>
      <c r="G42" s="78">
        <v>10</v>
      </c>
      <c r="H42" s="255">
        <v>4.3700000000000003E-2</v>
      </c>
      <c r="I42" s="72">
        <v>606184340.11000001</v>
      </c>
      <c r="J42" s="220">
        <f t="shared" si="8"/>
        <v>1.0552296355382622E-3</v>
      </c>
      <c r="K42" s="78">
        <v>10</v>
      </c>
      <c r="L42" s="78">
        <v>10</v>
      </c>
      <c r="M42" s="255">
        <v>4.8000000000000001E-2</v>
      </c>
      <c r="N42" s="135">
        <f t="shared" si="14"/>
        <v>1.4980462215561549E-2</v>
      </c>
      <c r="O42" s="86">
        <f t="shared" si="15"/>
        <v>0</v>
      </c>
      <c r="P42" s="262">
        <f t="shared" si="10"/>
        <v>4.2999999999999983E-3</v>
      </c>
      <c r="Q42" s="136"/>
      <c r="R42" s="170"/>
      <c r="S42" s="187"/>
      <c r="T42" s="213"/>
    </row>
    <row r="43" spans="1:21" s="138" customFormat="1" ht="12.95" customHeight="1">
      <c r="A43" s="337">
        <v>35</v>
      </c>
      <c r="B43" s="259" t="s">
        <v>43</v>
      </c>
      <c r="C43" s="352" t="s">
        <v>145</v>
      </c>
      <c r="D43" s="72">
        <v>604136940.16999996</v>
      </c>
      <c r="E43" s="222">
        <v>2.2200000000000001E-2</v>
      </c>
      <c r="F43" s="78">
        <v>1</v>
      </c>
      <c r="G43" s="78">
        <v>1</v>
      </c>
      <c r="H43" s="255">
        <v>5.3699999999999998E-2</v>
      </c>
      <c r="I43" s="72">
        <v>603742926.21000004</v>
      </c>
      <c r="J43" s="220">
        <f t="shared" si="8"/>
        <v>1.050979686917967E-3</v>
      </c>
      <c r="K43" s="78">
        <v>1</v>
      </c>
      <c r="L43" s="78">
        <v>1</v>
      </c>
      <c r="M43" s="255">
        <v>5.3900000000000003E-2</v>
      </c>
      <c r="N43" s="86">
        <f t="shared" si="14"/>
        <v>-6.5219312675872149E-4</v>
      </c>
      <c r="O43" s="86">
        <f t="shared" si="15"/>
        <v>0</v>
      </c>
      <c r="P43" s="262">
        <f t="shared" si="10"/>
        <v>2.0000000000000573E-4</v>
      </c>
      <c r="Q43" s="136"/>
      <c r="R43" s="170"/>
      <c r="S43" s="187"/>
      <c r="T43" s="213"/>
    </row>
    <row r="44" spans="1:21" s="138" customFormat="1" ht="12.95" customHeight="1">
      <c r="A44" s="337">
        <v>36</v>
      </c>
      <c r="B44" s="259" t="s">
        <v>10</v>
      </c>
      <c r="C44" s="352" t="s">
        <v>271</v>
      </c>
      <c r="D44" s="72">
        <v>5876029635.75</v>
      </c>
      <c r="E44" s="222">
        <v>6.1269999999999998E-2</v>
      </c>
      <c r="F44" s="78">
        <v>100</v>
      </c>
      <c r="G44" s="78">
        <v>100</v>
      </c>
      <c r="H44" s="255">
        <v>7.7700000000000005E-2</v>
      </c>
      <c r="I44" s="72">
        <v>5870111284.2700005</v>
      </c>
      <c r="J44" s="220">
        <f t="shared" si="8"/>
        <v>1.0218534167255515E-2</v>
      </c>
      <c r="K44" s="78">
        <v>100</v>
      </c>
      <c r="L44" s="78">
        <v>100</v>
      </c>
      <c r="M44" s="255">
        <v>7.739E-2</v>
      </c>
      <c r="N44" s="86">
        <f t="shared" si="14"/>
        <v>-1.0072024558882506E-3</v>
      </c>
      <c r="O44" s="86">
        <f t="shared" si="15"/>
        <v>0</v>
      </c>
      <c r="P44" s="262">
        <f t="shared" si="10"/>
        <v>-3.1000000000000472E-4</v>
      </c>
      <c r="Q44" s="136"/>
      <c r="R44" s="170"/>
      <c r="S44" s="148"/>
    </row>
    <row r="45" spans="1:21" s="138" customFormat="1" ht="12.95" customHeight="1">
      <c r="A45" s="337">
        <v>37</v>
      </c>
      <c r="B45" s="259" t="s">
        <v>147</v>
      </c>
      <c r="C45" s="352" t="s">
        <v>148</v>
      </c>
      <c r="D45" s="72">
        <v>301107400.41000003</v>
      </c>
      <c r="E45" s="222">
        <v>7.0000000000000007E-2</v>
      </c>
      <c r="F45" s="78">
        <v>1</v>
      </c>
      <c r="G45" s="78">
        <v>1</v>
      </c>
      <c r="H45" s="255">
        <v>5.6800000000000003E-2</v>
      </c>
      <c r="I45" s="72">
        <v>300881787.30000001</v>
      </c>
      <c r="J45" s="220">
        <f t="shared" si="8"/>
        <v>5.2376704204378747E-4</v>
      </c>
      <c r="K45" s="78">
        <v>1</v>
      </c>
      <c r="L45" s="78">
        <v>1</v>
      </c>
      <c r="M45" s="255">
        <v>4.8800000000000003E-2</v>
      </c>
      <c r="N45" s="86">
        <f t="shared" si="14"/>
        <v>-7.4927786461843969E-4</v>
      </c>
      <c r="O45" s="86">
        <f t="shared" si="15"/>
        <v>0</v>
      </c>
      <c r="P45" s="262">
        <f t="shared" si="10"/>
        <v>-8.0000000000000002E-3</v>
      </c>
      <c r="Q45" s="136"/>
      <c r="R45" s="170"/>
      <c r="S45" s="148"/>
    </row>
    <row r="46" spans="1:21" s="138" customFormat="1" ht="12.95" customHeight="1">
      <c r="A46" s="337">
        <v>38</v>
      </c>
      <c r="B46" s="259" t="s">
        <v>149</v>
      </c>
      <c r="C46" s="352" t="s">
        <v>151</v>
      </c>
      <c r="D46" s="72">
        <v>443795683.26999998</v>
      </c>
      <c r="E46" s="222">
        <v>2.0000000000000001E-4</v>
      </c>
      <c r="F46" s="78">
        <v>100</v>
      </c>
      <c r="G46" s="78">
        <v>100</v>
      </c>
      <c r="H46" s="255">
        <v>1.22E-4</v>
      </c>
      <c r="I46" s="72">
        <v>446602646.35000002</v>
      </c>
      <c r="J46" s="220">
        <f t="shared" si="8"/>
        <v>7.774340519136739E-4</v>
      </c>
      <c r="K46" s="78">
        <v>100</v>
      </c>
      <c r="L46" s="78">
        <v>100</v>
      </c>
      <c r="M46" s="255">
        <v>1.22E-4</v>
      </c>
      <c r="N46" s="86">
        <f t="shared" si="14"/>
        <v>6.3248994657127394E-3</v>
      </c>
      <c r="O46" s="86">
        <f t="shared" si="15"/>
        <v>0</v>
      </c>
      <c r="P46" s="262">
        <f t="shared" si="10"/>
        <v>0</v>
      </c>
      <c r="Q46" s="136"/>
      <c r="R46" s="180"/>
      <c r="S46" s="148"/>
    </row>
    <row r="47" spans="1:21" s="138" customFormat="1" ht="12.95" customHeight="1">
      <c r="A47" s="337">
        <v>39</v>
      </c>
      <c r="B47" s="259" t="s">
        <v>163</v>
      </c>
      <c r="C47" s="352" t="s">
        <v>164</v>
      </c>
      <c r="D47" s="72">
        <v>146206573.99000001</v>
      </c>
      <c r="E47" s="222">
        <v>5.3145060299999998E-2</v>
      </c>
      <c r="F47" s="78">
        <v>1</v>
      </c>
      <c r="G47" s="78">
        <v>1</v>
      </c>
      <c r="H47" s="255">
        <v>8.7994909999999996E-2</v>
      </c>
      <c r="I47" s="72">
        <v>146358552.78</v>
      </c>
      <c r="J47" s="220">
        <f t="shared" si="8"/>
        <v>2.5477709021635471E-4</v>
      </c>
      <c r="K47" s="78">
        <v>1</v>
      </c>
      <c r="L47" s="78">
        <v>1</v>
      </c>
      <c r="M47" s="255">
        <v>8.8035530701172524E-2</v>
      </c>
      <c r="N47" s="86">
        <f t="shared" si="14"/>
        <v>1.0394798664141219E-3</v>
      </c>
      <c r="O47" s="86">
        <f t="shared" si="15"/>
        <v>0</v>
      </c>
      <c r="P47" s="262">
        <f t="shared" si="10"/>
        <v>4.0620701172527918E-5</v>
      </c>
      <c r="Q47" s="136"/>
      <c r="R47" s="180"/>
      <c r="S47" s="148"/>
    </row>
    <row r="48" spans="1:21" s="138" customFormat="1" ht="12.95" customHeight="1">
      <c r="A48" s="337">
        <v>40</v>
      </c>
      <c r="B48" s="259" t="s">
        <v>117</v>
      </c>
      <c r="C48" s="352" t="s">
        <v>173</v>
      </c>
      <c r="D48" s="72">
        <v>1384391551</v>
      </c>
      <c r="E48" s="222">
        <v>6.4199999999999993E-2</v>
      </c>
      <c r="F48" s="78">
        <v>1</v>
      </c>
      <c r="G48" s="78">
        <v>1</v>
      </c>
      <c r="H48" s="255">
        <v>6.3299999999999995E-2</v>
      </c>
      <c r="I48" s="72">
        <v>1363201149.1900001</v>
      </c>
      <c r="J48" s="220">
        <f t="shared" si="8"/>
        <v>2.3730244360388314E-3</v>
      </c>
      <c r="K48" s="78">
        <v>1</v>
      </c>
      <c r="L48" s="78">
        <v>1</v>
      </c>
      <c r="M48" s="255">
        <v>6.6900000000000001E-2</v>
      </c>
      <c r="N48" s="86">
        <f t="shared" si="14"/>
        <v>-1.5306653522042437E-2</v>
      </c>
      <c r="O48" s="86">
        <f t="shared" si="15"/>
        <v>0</v>
      </c>
      <c r="P48" s="262">
        <f t="shared" si="10"/>
        <v>3.600000000000006E-3</v>
      </c>
      <c r="Q48" s="136"/>
      <c r="R48" s="170"/>
      <c r="S48" s="148"/>
    </row>
    <row r="49" spans="1:21" s="138" customFormat="1" ht="12.95" customHeight="1">
      <c r="A49" s="337">
        <v>41</v>
      </c>
      <c r="B49" s="259" t="s">
        <v>175</v>
      </c>
      <c r="C49" s="352" t="s">
        <v>178</v>
      </c>
      <c r="D49" s="72">
        <v>148205715.24000001</v>
      </c>
      <c r="E49" s="222">
        <v>2.9985000000000001E-2</v>
      </c>
      <c r="F49" s="78">
        <v>1</v>
      </c>
      <c r="G49" s="78">
        <v>1</v>
      </c>
      <c r="H49" s="255">
        <v>3.3334999999999997E-2</v>
      </c>
      <c r="I49" s="72">
        <v>148025702.55000001</v>
      </c>
      <c r="J49" s="220">
        <f t="shared" si="8"/>
        <v>2.5767922035694127E-4</v>
      </c>
      <c r="K49" s="78">
        <v>1</v>
      </c>
      <c r="L49" s="78">
        <v>1</v>
      </c>
      <c r="M49" s="255">
        <v>4.0954999999999998E-2</v>
      </c>
      <c r="N49" s="86">
        <f t="shared" si="14"/>
        <v>-1.214613685501199E-3</v>
      </c>
      <c r="O49" s="86">
        <f t="shared" si="15"/>
        <v>0</v>
      </c>
      <c r="P49" s="262">
        <f t="shared" si="10"/>
        <v>7.6200000000000018E-3</v>
      </c>
      <c r="Q49" s="136"/>
      <c r="R49" s="170"/>
      <c r="S49" s="148"/>
    </row>
    <row r="50" spans="1:21" s="138" customFormat="1" ht="12.95" customHeight="1">
      <c r="A50" s="337">
        <v>42</v>
      </c>
      <c r="B50" s="259" t="s">
        <v>188</v>
      </c>
      <c r="C50" s="352" t="s">
        <v>189</v>
      </c>
      <c r="D50" s="72">
        <v>1032367308.54</v>
      </c>
      <c r="E50" s="222">
        <v>9.0300000000000005E-2</v>
      </c>
      <c r="F50" s="78">
        <v>1</v>
      </c>
      <c r="G50" s="78">
        <v>1</v>
      </c>
      <c r="H50" s="255">
        <v>7.8700000000000006E-2</v>
      </c>
      <c r="I50" s="72">
        <v>1027054259.73</v>
      </c>
      <c r="J50" s="220">
        <f t="shared" si="8"/>
        <v>1.7878688386708274E-3</v>
      </c>
      <c r="K50" s="78">
        <v>1</v>
      </c>
      <c r="L50" s="78">
        <v>1</v>
      </c>
      <c r="M50" s="255">
        <v>8.0500000000000002E-2</v>
      </c>
      <c r="N50" s="86">
        <f t="shared" si="14"/>
        <v>-5.1464713828586759E-3</v>
      </c>
      <c r="O50" s="86">
        <f t="shared" si="15"/>
        <v>0</v>
      </c>
      <c r="P50" s="262">
        <f t="shared" si="10"/>
        <v>1.799999999999996E-3</v>
      </c>
      <c r="Q50" s="136"/>
      <c r="R50" s="111"/>
      <c r="S50" s="148"/>
    </row>
    <row r="51" spans="1:21" s="138" customFormat="1" ht="12.95" customHeight="1">
      <c r="A51" s="337">
        <v>43</v>
      </c>
      <c r="B51" s="259" t="s">
        <v>198</v>
      </c>
      <c r="C51" s="352" t="s">
        <v>199</v>
      </c>
      <c r="D51" s="72">
        <v>16088412.878211668</v>
      </c>
      <c r="E51" s="222">
        <v>3.7000000000000002E-3</v>
      </c>
      <c r="F51" s="78">
        <v>100</v>
      </c>
      <c r="G51" s="78">
        <v>100</v>
      </c>
      <c r="H51" s="255">
        <v>2.961674289098103E-2</v>
      </c>
      <c r="I51" s="72">
        <v>16097435.24</v>
      </c>
      <c r="J51" s="220">
        <f t="shared" si="8"/>
        <v>2.802198868800134E-5</v>
      </c>
      <c r="K51" s="78">
        <v>100</v>
      </c>
      <c r="L51" s="78">
        <v>100</v>
      </c>
      <c r="M51" s="255">
        <v>2.9600000000000001E-2</v>
      </c>
      <c r="N51" s="86">
        <f t="shared" si="14"/>
        <v>5.6079874731157183E-4</v>
      </c>
      <c r="O51" s="86">
        <f t="shared" si="15"/>
        <v>0</v>
      </c>
      <c r="P51" s="262">
        <f t="shared" si="10"/>
        <v>-1.6742890981028685E-5</v>
      </c>
      <c r="Q51" s="136"/>
      <c r="S51" s="148"/>
    </row>
    <row r="52" spans="1:21" s="138" customFormat="1" ht="12.95" customHeight="1">
      <c r="A52" s="337">
        <v>44</v>
      </c>
      <c r="B52" s="259" t="s">
        <v>192</v>
      </c>
      <c r="C52" s="352" t="s">
        <v>208</v>
      </c>
      <c r="D52" s="72">
        <v>1384774527.49</v>
      </c>
      <c r="E52" s="222">
        <v>7.8700000000000006E-2</v>
      </c>
      <c r="F52" s="78">
        <v>100</v>
      </c>
      <c r="G52" s="78">
        <v>100</v>
      </c>
      <c r="H52" s="255">
        <v>7.6899999999999996E-2</v>
      </c>
      <c r="I52" s="72">
        <v>1380700811.8800001</v>
      </c>
      <c r="J52" s="220">
        <f t="shared" si="8"/>
        <v>2.4034873851131351E-3</v>
      </c>
      <c r="K52" s="78">
        <v>100</v>
      </c>
      <c r="L52" s="78">
        <v>100</v>
      </c>
      <c r="M52" s="255">
        <v>7.6799999999999993E-2</v>
      </c>
      <c r="N52" s="86">
        <f>((I52-D52)/D52)</f>
        <v>-2.9417898214691945E-3</v>
      </c>
      <c r="O52" s="86">
        <f>((L52-G52)/G52)</f>
        <v>0</v>
      </c>
      <c r="P52" s="262">
        <f t="shared" si="10"/>
        <v>-1.0000000000000286E-4</v>
      </c>
      <c r="Q52" s="136"/>
      <c r="R52" s="188"/>
      <c r="S52" s="148"/>
    </row>
    <row r="53" spans="1:21" s="138" customFormat="1" ht="12.95" customHeight="1">
      <c r="A53" s="244"/>
      <c r="B53" s="133"/>
      <c r="C53" s="290" t="s">
        <v>47</v>
      </c>
      <c r="D53" s="84">
        <f>SUM(D24:D52)</f>
        <v>579071693976.47729</v>
      </c>
      <c r="E53" s="310">
        <f>(D53/$D$160)</f>
        <v>0.41519822260427985</v>
      </c>
      <c r="F53" s="312"/>
      <c r="G53" s="79"/>
      <c r="H53" s="326"/>
      <c r="I53" s="84">
        <f>SUM(I24:I52)</f>
        <v>574457274222.39368</v>
      </c>
      <c r="J53" s="310">
        <f>(I53/$I$160)</f>
        <v>0.41274738947257872</v>
      </c>
      <c r="K53" s="312"/>
      <c r="L53" s="79"/>
      <c r="M53" s="330"/>
      <c r="N53" s="314">
        <f t="shared" si="11"/>
        <v>-7.9686501724794412E-3</v>
      </c>
      <c r="O53" s="314"/>
      <c r="P53" s="315">
        <f t="shared" si="10"/>
        <v>0</v>
      </c>
      <c r="Q53" s="136"/>
    </row>
    <row r="54" spans="1:21" s="138" customFormat="1" ht="4.5" customHeight="1">
      <c r="A54" s="384"/>
      <c r="B54" s="385"/>
      <c r="C54" s="385"/>
      <c r="D54" s="385"/>
      <c r="E54" s="385"/>
      <c r="F54" s="385"/>
      <c r="G54" s="385"/>
      <c r="H54" s="385"/>
      <c r="I54" s="385"/>
      <c r="J54" s="385"/>
      <c r="K54" s="385"/>
      <c r="L54" s="385"/>
      <c r="M54" s="385"/>
      <c r="N54" s="385"/>
      <c r="O54" s="385"/>
      <c r="P54" s="386"/>
      <c r="Q54" s="136"/>
    </row>
    <row r="55" spans="1:21" s="138" customFormat="1" ht="12.95" customHeight="1">
      <c r="A55" s="378" t="s">
        <v>215</v>
      </c>
      <c r="B55" s="379"/>
      <c r="C55" s="379"/>
      <c r="D55" s="379"/>
      <c r="E55" s="379"/>
      <c r="F55" s="379"/>
      <c r="G55" s="379"/>
      <c r="H55" s="379"/>
      <c r="I55" s="379"/>
      <c r="J55" s="379"/>
      <c r="K55" s="379"/>
      <c r="L55" s="379"/>
      <c r="M55" s="379"/>
      <c r="N55" s="379"/>
      <c r="O55" s="379"/>
      <c r="P55" s="380"/>
      <c r="Q55" s="136"/>
      <c r="T55" s="150"/>
      <c r="U55" s="151"/>
    </row>
    <row r="56" spans="1:21" s="138" customFormat="1" ht="12.95" customHeight="1">
      <c r="A56" s="337">
        <v>45</v>
      </c>
      <c r="B56" s="259" t="s">
        <v>6</v>
      </c>
      <c r="C56" s="352" t="s">
        <v>21</v>
      </c>
      <c r="D56" s="80">
        <v>58041559767.910004</v>
      </c>
      <c r="E56" s="220">
        <f>(D56/$D$85)</f>
        <v>0.14184436952063575</v>
      </c>
      <c r="F56" s="81">
        <v>239.73</v>
      </c>
      <c r="G56" s="81">
        <v>239.73</v>
      </c>
      <c r="H56" s="255">
        <v>1.7500000000000002E-2</v>
      </c>
      <c r="I56" s="80">
        <v>57847018054.059998</v>
      </c>
      <c r="J56" s="220">
        <f>(I56/$I$85)</f>
        <v>0.14202775841302906</v>
      </c>
      <c r="K56" s="81">
        <v>239.87</v>
      </c>
      <c r="L56" s="81">
        <v>239.87</v>
      </c>
      <c r="M56" s="255">
        <v>1.7999999999999999E-2</v>
      </c>
      <c r="N56" s="86">
        <f>((I56-D56)/D56)</f>
        <v>-3.3517657800361915E-3</v>
      </c>
      <c r="O56" s="86">
        <f>((L56-G56)/G56)</f>
        <v>5.8399032244614687E-4</v>
      </c>
      <c r="P56" s="262">
        <f t="shared" ref="P56:P85" si="16">M56-H56</f>
        <v>4.9999999999999697E-4</v>
      </c>
      <c r="Q56" s="136"/>
      <c r="R56" s="170"/>
    </row>
    <row r="57" spans="1:21" s="138" customFormat="1" ht="12.95" customHeight="1">
      <c r="A57" s="337">
        <v>46</v>
      </c>
      <c r="B57" s="259" t="s">
        <v>65</v>
      </c>
      <c r="C57" s="352" t="s">
        <v>22</v>
      </c>
      <c r="D57" s="80">
        <v>1388423210.26</v>
      </c>
      <c r="E57" s="220">
        <f t="shared" ref="E57:E83" si="17">(D57/$D$85)</f>
        <v>3.3930861898723635E-3</v>
      </c>
      <c r="F57" s="81">
        <v>324.71159999999998</v>
      </c>
      <c r="G57" s="81">
        <v>324.71159999999998</v>
      </c>
      <c r="H57" s="255">
        <v>0.122</v>
      </c>
      <c r="I57" s="80">
        <v>1372125959.1300001</v>
      </c>
      <c r="J57" s="220">
        <f t="shared" ref="J57:J62" si="18">(I57/$I$85)</f>
        <v>3.368885394463022E-3</v>
      </c>
      <c r="K57" s="81">
        <v>320.90019999999998</v>
      </c>
      <c r="L57" s="81">
        <v>320.90019999999998</v>
      </c>
      <c r="M57" s="255">
        <v>0.122</v>
      </c>
      <c r="N57" s="135">
        <f>((I57-D57)/D57)</f>
        <v>-1.1737956416723981E-2</v>
      </c>
      <c r="O57" s="135">
        <f>((L57-G57)/G57)</f>
        <v>-1.1737800559019117E-2</v>
      </c>
      <c r="P57" s="262">
        <f t="shared" si="16"/>
        <v>0</v>
      </c>
      <c r="Q57" s="136"/>
      <c r="R57" s="170"/>
      <c r="S57" s="152"/>
    </row>
    <row r="58" spans="1:21" s="138" customFormat="1" ht="12.95" customHeight="1">
      <c r="A58" s="337">
        <v>47</v>
      </c>
      <c r="B58" s="259" t="s">
        <v>205</v>
      </c>
      <c r="C58" s="352" t="s">
        <v>213</v>
      </c>
      <c r="D58" s="80">
        <v>65155105061.300003</v>
      </c>
      <c r="E58" s="220">
        <f t="shared" si="17"/>
        <v>0.15922874635737364</v>
      </c>
      <c r="F58" s="338">
        <v>1473.08</v>
      </c>
      <c r="G58" s="80">
        <v>1473.08</v>
      </c>
      <c r="H58" s="255">
        <v>0.1069</v>
      </c>
      <c r="I58" s="80">
        <v>65033018101.150002</v>
      </c>
      <c r="J58" s="220">
        <f t="shared" si="18"/>
        <v>0.15967104432433255</v>
      </c>
      <c r="K58" s="338">
        <v>1475.93</v>
      </c>
      <c r="L58" s="80">
        <v>1475.93</v>
      </c>
      <c r="M58" s="255">
        <v>0.1069</v>
      </c>
      <c r="N58" s="86">
        <f>((I58-D58)/D58)</f>
        <v>-1.8737896291493694E-3</v>
      </c>
      <c r="O58" s="86">
        <f>((L58-G58)/G58)</f>
        <v>1.9347218073696856E-3</v>
      </c>
      <c r="P58" s="262">
        <f t="shared" si="16"/>
        <v>0</v>
      </c>
      <c r="Q58" s="136"/>
      <c r="R58" s="170"/>
      <c r="S58" s="153"/>
      <c r="T58" s="146"/>
    </row>
    <row r="59" spans="1:21" s="154" customFormat="1" ht="12.95" customHeight="1">
      <c r="A59" s="337">
        <v>48</v>
      </c>
      <c r="B59" s="259" t="s">
        <v>188</v>
      </c>
      <c r="C59" s="352" t="s">
        <v>190</v>
      </c>
      <c r="D59" s="80">
        <v>644515125.70000005</v>
      </c>
      <c r="E59" s="220">
        <f t="shared" si="17"/>
        <v>1.5750927786398763E-3</v>
      </c>
      <c r="F59" s="338">
        <v>1.0524</v>
      </c>
      <c r="G59" s="338">
        <v>1.0524</v>
      </c>
      <c r="H59" s="255">
        <v>8.9336705556014903E-2</v>
      </c>
      <c r="I59" s="80">
        <v>652589790.88</v>
      </c>
      <c r="J59" s="220">
        <f t="shared" si="18"/>
        <v>1.6022583061290336E-3</v>
      </c>
      <c r="K59" s="338">
        <v>1.054</v>
      </c>
      <c r="L59" s="338">
        <v>1.054</v>
      </c>
      <c r="M59" s="255">
        <v>7.9274583265458123E-2</v>
      </c>
      <c r="N59" s="86">
        <f>(I59/D59)/D59</f>
        <v>1.5709922675463004E-9</v>
      </c>
      <c r="O59" s="86">
        <f>(L59-G59)/G59</f>
        <v>1.5203344735842321E-3</v>
      </c>
      <c r="P59" s="262">
        <f t="shared" si="16"/>
        <v>-1.006212229055678E-2</v>
      </c>
      <c r="Q59" s="136"/>
      <c r="R59" s="180"/>
      <c r="S59" s="189"/>
    </row>
    <row r="60" spans="1:21" s="138" customFormat="1" ht="12.95" customHeight="1">
      <c r="A60" s="337">
        <v>49</v>
      </c>
      <c r="B60" s="259" t="s">
        <v>10</v>
      </c>
      <c r="C60" s="352" t="s">
        <v>23</v>
      </c>
      <c r="D60" s="80">
        <v>2801933293.5599999</v>
      </c>
      <c r="E60" s="220">
        <f t="shared" si="17"/>
        <v>6.8474807199036076E-3</v>
      </c>
      <c r="F60" s="80">
        <v>3580.9279055838838</v>
      </c>
      <c r="G60" s="80">
        <v>3580.9279055838838</v>
      </c>
      <c r="H60" s="255">
        <v>6.2672000000000005E-2</v>
      </c>
      <c r="I60" s="80">
        <v>2801696001.4699998</v>
      </c>
      <c r="J60" s="220">
        <f t="shared" si="18"/>
        <v>6.878809249452794E-3</v>
      </c>
      <c r="K60" s="80">
        <v>3585</v>
      </c>
      <c r="L60" s="80">
        <v>3585</v>
      </c>
      <c r="M60" s="255">
        <v>6.2621999999999997E-2</v>
      </c>
      <c r="N60" s="86">
        <f t="shared" ref="N60:N68" si="19">((I60-D60)/D60)</f>
        <v>-8.4688700671621214E-5</v>
      </c>
      <c r="O60" s="86">
        <f t="shared" ref="O60:O75" si="20">((L60-G60)/G60)</f>
        <v>1.1371617981379731E-3</v>
      </c>
      <c r="P60" s="262">
        <f t="shared" si="16"/>
        <v>-5.0000000000008371E-5</v>
      </c>
      <c r="Q60" s="136"/>
      <c r="R60" s="170"/>
      <c r="S60" s="157"/>
      <c r="T60" s="157"/>
    </row>
    <row r="61" spans="1:21" s="138" customFormat="1" ht="12.95" customHeight="1">
      <c r="A61" s="337">
        <v>50</v>
      </c>
      <c r="B61" s="259" t="s">
        <v>46</v>
      </c>
      <c r="C61" s="352" t="s">
        <v>171</v>
      </c>
      <c r="D61" s="80">
        <v>112397194712.74001</v>
      </c>
      <c r="E61" s="220">
        <f t="shared" si="17"/>
        <v>0.27468092318103504</v>
      </c>
      <c r="F61" s="80">
        <v>1.8933</v>
      </c>
      <c r="G61" s="80">
        <v>1.8933</v>
      </c>
      <c r="H61" s="255">
        <v>6.6000000000000003E-2</v>
      </c>
      <c r="I61" s="80">
        <v>109812957262.58</v>
      </c>
      <c r="J61" s="220">
        <f t="shared" si="18"/>
        <v>0.26961611314406131</v>
      </c>
      <c r="K61" s="80">
        <v>1.8954</v>
      </c>
      <c r="L61" s="80">
        <v>1.8954</v>
      </c>
      <c r="M61" s="255">
        <v>6.5500000000000003E-2</v>
      </c>
      <c r="N61" s="135">
        <f t="shared" si="19"/>
        <v>-2.2992010225563801E-2</v>
      </c>
      <c r="O61" s="135">
        <f t="shared" si="20"/>
        <v>1.1091744572967784E-3</v>
      </c>
      <c r="P61" s="262">
        <f t="shared" si="16"/>
        <v>-5.0000000000000044E-4</v>
      </c>
      <c r="Q61" s="136"/>
      <c r="R61" s="170"/>
      <c r="S61" s="157"/>
      <c r="T61" s="157"/>
    </row>
    <row r="62" spans="1:21" s="138" customFormat="1" ht="12.95" customHeight="1">
      <c r="A62" s="337">
        <v>51</v>
      </c>
      <c r="B62" s="259" t="s">
        <v>53</v>
      </c>
      <c r="C62" s="352" t="s">
        <v>55</v>
      </c>
      <c r="D62" s="80">
        <v>10135602316.690001</v>
      </c>
      <c r="E62" s="220">
        <f t="shared" si="17"/>
        <v>2.4769805051270372E-2</v>
      </c>
      <c r="F62" s="81">
        <v>1</v>
      </c>
      <c r="G62" s="81">
        <v>1</v>
      </c>
      <c r="H62" s="255">
        <v>0.06</v>
      </c>
      <c r="I62" s="80">
        <v>10158448256.76</v>
      </c>
      <c r="J62" s="220">
        <f t="shared" si="18"/>
        <v>2.4941331176553255E-2</v>
      </c>
      <c r="K62" s="81">
        <v>1</v>
      </c>
      <c r="L62" s="81">
        <v>1</v>
      </c>
      <c r="M62" s="255">
        <v>0.06</v>
      </c>
      <c r="N62" s="86">
        <f t="shared" si="19"/>
        <v>2.2540288535571242E-3</v>
      </c>
      <c r="O62" s="86">
        <f t="shared" si="20"/>
        <v>0</v>
      </c>
      <c r="P62" s="262">
        <f t="shared" si="16"/>
        <v>0</v>
      </c>
      <c r="Q62" s="136"/>
      <c r="R62" s="170"/>
      <c r="S62" s="191"/>
      <c r="T62" s="157"/>
    </row>
    <row r="63" spans="1:21" s="138" customFormat="1" ht="12" customHeight="1">
      <c r="A63" s="337">
        <v>52</v>
      </c>
      <c r="B63" s="259" t="s">
        <v>16</v>
      </c>
      <c r="C63" s="352" t="s">
        <v>24</v>
      </c>
      <c r="D63" s="80">
        <v>4016482100.6700001</v>
      </c>
      <c r="E63" s="220">
        <f t="shared" si="17"/>
        <v>9.8156454364522246E-3</v>
      </c>
      <c r="F63" s="81">
        <v>22.8141</v>
      </c>
      <c r="G63" s="81">
        <v>22.8141</v>
      </c>
      <c r="H63" s="255">
        <v>3.9300000000000002E-2</v>
      </c>
      <c r="I63" s="80">
        <v>4024351747.8699999</v>
      </c>
      <c r="J63" s="220">
        <f>(I63/$I$85)</f>
        <v>9.880710830787863E-3</v>
      </c>
      <c r="K63" s="81">
        <v>22.838999999999999</v>
      </c>
      <c r="L63" s="81">
        <v>22.838999999999999</v>
      </c>
      <c r="M63" s="255">
        <v>4.0399999999999998E-2</v>
      </c>
      <c r="N63" s="86">
        <f t="shared" si="19"/>
        <v>1.9593382972345509E-3</v>
      </c>
      <c r="O63" s="86">
        <f t="shared" si="20"/>
        <v>1.0914302996830386E-3</v>
      </c>
      <c r="P63" s="262">
        <f t="shared" si="16"/>
        <v>1.0999999999999968E-3</v>
      </c>
      <c r="Q63" s="136"/>
      <c r="R63" s="173"/>
      <c r="S63" s="211"/>
      <c r="T63" s="192"/>
    </row>
    <row r="64" spans="1:21" s="138" customFormat="1" ht="12.95" customHeight="1">
      <c r="A64" s="337">
        <v>53</v>
      </c>
      <c r="B64" s="259" t="s">
        <v>113</v>
      </c>
      <c r="C64" s="352" t="s">
        <v>116</v>
      </c>
      <c r="D64" s="80">
        <v>453205371.55000001</v>
      </c>
      <c r="E64" s="220">
        <f t="shared" si="17"/>
        <v>1.1075620718659061E-3</v>
      </c>
      <c r="F64" s="81">
        <v>2.0952999999999999</v>
      </c>
      <c r="G64" s="81">
        <v>2.0952999999999999</v>
      </c>
      <c r="H64" s="255">
        <v>1.49E-2</v>
      </c>
      <c r="I64" s="80">
        <v>452241274.63</v>
      </c>
      <c r="J64" s="220">
        <f>(I64/$I$85)</f>
        <v>1.1103565344980117E-3</v>
      </c>
      <c r="K64" s="81">
        <v>2.0908000000000002</v>
      </c>
      <c r="L64" s="81">
        <v>2.0908000000000002</v>
      </c>
      <c r="M64" s="255">
        <v>-0.112</v>
      </c>
      <c r="N64" s="135">
        <f t="shared" si="19"/>
        <v>-2.1272848481533333E-3</v>
      </c>
      <c r="O64" s="135">
        <f t="shared" si="20"/>
        <v>-2.1476638190233983E-3</v>
      </c>
      <c r="P64" s="262">
        <f t="shared" si="16"/>
        <v>-0.12690000000000001</v>
      </c>
      <c r="Q64" s="136"/>
      <c r="R64" s="180"/>
      <c r="S64" s="213"/>
      <c r="T64" s="193"/>
      <c r="U64" s="211"/>
    </row>
    <row r="65" spans="1:21" s="138" customFormat="1" ht="12.95" customHeight="1">
      <c r="A65" s="337">
        <v>54</v>
      </c>
      <c r="B65" s="259" t="s">
        <v>6</v>
      </c>
      <c r="C65" s="352" t="s">
        <v>71</v>
      </c>
      <c r="D65" s="80">
        <v>21672733004.529999</v>
      </c>
      <c r="E65" s="220">
        <f t="shared" si="17"/>
        <v>5.2964723227790812E-2</v>
      </c>
      <c r="F65" s="81">
        <v>322.17</v>
      </c>
      <c r="G65" s="81">
        <v>322.17</v>
      </c>
      <c r="H65" s="255">
        <v>2.87E-2</v>
      </c>
      <c r="I65" s="80">
        <v>21642748128.900002</v>
      </c>
      <c r="J65" s="220">
        <f>(I65/$I$85)</f>
        <v>5.3137933571144665E-2</v>
      </c>
      <c r="K65" s="81">
        <v>322.57</v>
      </c>
      <c r="L65" s="81">
        <v>322.58</v>
      </c>
      <c r="M65" s="255">
        <v>2.9899999999999999E-2</v>
      </c>
      <c r="N65" s="86">
        <f t="shared" si="19"/>
        <v>-1.3835299693734917E-3</v>
      </c>
      <c r="O65" s="86">
        <f t="shared" si="20"/>
        <v>1.2726200453175905E-3</v>
      </c>
      <c r="P65" s="262">
        <f t="shared" si="16"/>
        <v>1.1999999999999997E-3</v>
      </c>
      <c r="Q65" s="136"/>
      <c r="R65" s="170"/>
      <c r="S65" s="157"/>
      <c r="T65" s="193"/>
      <c r="U65" s="211"/>
    </row>
    <row r="66" spans="1:21" s="138" customFormat="1" ht="12.95" customHeight="1">
      <c r="A66" s="337">
        <v>55</v>
      </c>
      <c r="B66" s="259" t="s">
        <v>25</v>
      </c>
      <c r="C66" s="352" t="s">
        <v>40</v>
      </c>
      <c r="D66" s="80">
        <v>7003022191.25</v>
      </c>
      <c r="E66" s="220">
        <f t="shared" si="17"/>
        <v>1.7114275898665193E-2</v>
      </c>
      <c r="F66" s="81">
        <v>1.05</v>
      </c>
      <c r="G66" s="81">
        <v>1.05</v>
      </c>
      <c r="H66" s="255">
        <v>8.3199999999999996E-2</v>
      </c>
      <c r="I66" s="80">
        <v>6947739668.5100002</v>
      </c>
      <c r="J66" s="220">
        <f>(I66/$I$114)</f>
        <v>0.15266607077466499</v>
      </c>
      <c r="K66" s="81">
        <v>1.05</v>
      </c>
      <c r="L66" s="81">
        <v>1.05</v>
      </c>
      <c r="M66" s="255">
        <v>8.3199999999999996E-2</v>
      </c>
      <c r="N66" s="86">
        <f t="shared" si="19"/>
        <v>-7.894095039292193E-3</v>
      </c>
      <c r="O66" s="86">
        <f t="shared" si="20"/>
        <v>0</v>
      </c>
      <c r="P66" s="262">
        <f t="shared" si="16"/>
        <v>0</v>
      </c>
      <c r="Q66" s="136"/>
      <c r="R66" s="170"/>
      <c r="S66" s="194"/>
      <c r="T66" s="190"/>
    </row>
    <row r="67" spans="1:21" s="138" customFormat="1" ht="12.95" customHeight="1">
      <c r="A67" s="337">
        <v>56</v>
      </c>
      <c r="B67" s="259" t="s">
        <v>146</v>
      </c>
      <c r="C67" s="352" t="s">
        <v>123</v>
      </c>
      <c r="D67" s="80">
        <v>3824508037.9899998</v>
      </c>
      <c r="E67" s="220">
        <f t="shared" si="17"/>
        <v>9.3464912649577712E-3</v>
      </c>
      <c r="F67" s="81">
        <v>3.88</v>
      </c>
      <c r="G67" s="81">
        <v>3.88</v>
      </c>
      <c r="H67" s="256">
        <v>-6.0499999999999998E-2</v>
      </c>
      <c r="I67" s="80">
        <v>3814569085.8099999</v>
      </c>
      <c r="J67" s="220">
        <f t="shared" ref="J67:J81" si="21">(I67/$I$85)</f>
        <v>9.3656460573806073E-3</v>
      </c>
      <c r="K67" s="81">
        <v>3.88</v>
      </c>
      <c r="L67" s="81">
        <v>3.88</v>
      </c>
      <c r="M67" s="256">
        <v>-5.6899999999999999E-2</v>
      </c>
      <c r="N67" s="86">
        <f t="shared" si="19"/>
        <v>-2.598753115766315E-3</v>
      </c>
      <c r="O67" s="86">
        <f t="shared" si="20"/>
        <v>0</v>
      </c>
      <c r="P67" s="262">
        <f t="shared" si="16"/>
        <v>3.599999999999999E-3</v>
      </c>
      <c r="Q67" s="136"/>
      <c r="R67" s="111"/>
      <c r="S67" s="193"/>
      <c r="T67" s="213"/>
    </row>
    <row r="68" spans="1:21" s="138" customFormat="1" ht="12" customHeight="1">
      <c r="A68" s="337">
        <v>57</v>
      </c>
      <c r="B68" s="259" t="s">
        <v>6</v>
      </c>
      <c r="C68" s="352" t="s">
        <v>76</v>
      </c>
      <c r="D68" s="80">
        <v>65479675213.599998</v>
      </c>
      <c r="E68" s="220">
        <f t="shared" si="17"/>
        <v>0.16002194434864578</v>
      </c>
      <c r="F68" s="80">
        <v>4422.5</v>
      </c>
      <c r="G68" s="80">
        <v>4422.5</v>
      </c>
      <c r="H68" s="255">
        <v>3.9300000000000002E-2</v>
      </c>
      <c r="I68" s="80">
        <v>66449480387.370003</v>
      </c>
      <c r="J68" s="220">
        <f t="shared" si="21"/>
        <v>0.163148785617763</v>
      </c>
      <c r="K68" s="80">
        <v>4430.57</v>
      </c>
      <c r="L68" s="80">
        <v>4430.57</v>
      </c>
      <c r="M68" s="255">
        <v>4.1000000000000002E-2</v>
      </c>
      <c r="N68" s="86">
        <f t="shared" si="19"/>
        <v>1.4810781675480542E-2</v>
      </c>
      <c r="O68" s="86">
        <f t="shared" si="20"/>
        <v>1.8247597512718392E-3</v>
      </c>
      <c r="P68" s="262">
        <f t="shared" si="16"/>
        <v>1.7000000000000001E-3</v>
      </c>
      <c r="Q68" s="136"/>
      <c r="S68" s="193"/>
      <c r="T68" s="213"/>
    </row>
    <row r="69" spans="1:21" s="138" customFormat="1" ht="12.95" customHeight="1">
      <c r="A69" s="337">
        <v>58</v>
      </c>
      <c r="B69" s="259" t="s">
        <v>6</v>
      </c>
      <c r="C69" s="352" t="s">
        <v>77</v>
      </c>
      <c r="D69" s="80">
        <v>256772405.65000001</v>
      </c>
      <c r="E69" s="220">
        <f t="shared" si="17"/>
        <v>6.2751104786570552E-4</v>
      </c>
      <c r="F69" s="80">
        <v>4121.7</v>
      </c>
      <c r="G69" s="80">
        <v>4145.13</v>
      </c>
      <c r="H69" s="255">
        <v>7.9500000000000001E-2</v>
      </c>
      <c r="I69" s="80">
        <v>256603371.91</v>
      </c>
      <c r="J69" s="220">
        <f t="shared" si="21"/>
        <v>6.3002040450111415E-4</v>
      </c>
      <c r="K69" s="80">
        <v>4119.5600000000004</v>
      </c>
      <c r="L69" s="80">
        <v>4142.09</v>
      </c>
      <c r="M69" s="255">
        <v>7.7899999999999997E-2</v>
      </c>
      <c r="N69" s="86">
        <f t="shared" ref="N69:N75" si="22">((I69-D69)/D69)</f>
        <v>-6.5830181234667075E-4</v>
      </c>
      <c r="O69" s="86">
        <f t="shared" si="20"/>
        <v>-7.3339075010915545E-4</v>
      </c>
      <c r="P69" s="262">
        <f t="shared" si="16"/>
        <v>-1.6000000000000042E-3</v>
      </c>
      <c r="Q69" s="136"/>
      <c r="S69" s="402"/>
      <c r="T69" s="402"/>
    </row>
    <row r="70" spans="1:21" s="154" customFormat="1" ht="12.95" customHeight="1">
      <c r="A70" s="337">
        <v>59</v>
      </c>
      <c r="B70" s="259" t="s">
        <v>99</v>
      </c>
      <c r="C70" s="352" t="s">
        <v>100</v>
      </c>
      <c r="D70" s="80">
        <v>55432622.82</v>
      </c>
      <c r="E70" s="220">
        <f t="shared" si="17"/>
        <v>1.3546854126972121E-4</v>
      </c>
      <c r="F70" s="338">
        <v>11.6332</v>
      </c>
      <c r="G70" s="80">
        <v>11.6492</v>
      </c>
      <c r="H70" s="255">
        <v>4.1599999999999998E-2</v>
      </c>
      <c r="I70" s="80">
        <v>55523523.609999999</v>
      </c>
      <c r="J70" s="220">
        <f t="shared" si="21"/>
        <v>1.3632304417405877E-4</v>
      </c>
      <c r="K70" s="338">
        <v>11.6523</v>
      </c>
      <c r="L70" s="80">
        <v>11.6717</v>
      </c>
      <c r="M70" s="255">
        <v>4.2200000000000001E-2</v>
      </c>
      <c r="N70" s="86">
        <f t="shared" si="22"/>
        <v>1.6398428466062453E-3</v>
      </c>
      <c r="O70" s="86">
        <f t="shared" si="20"/>
        <v>1.9314631047624795E-3</v>
      </c>
      <c r="P70" s="262">
        <f t="shared" si="16"/>
        <v>6.0000000000000331E-4</v>
      </c>
      <c r="Q70" s="136"/>
      <c r="R70" s="195"/>
      <c r="S70" s="196"/>
      <c r="T70" s="388"/>
      <c r="U70" s="155"/>
    </row>
    <row r="71" spans="1:21" s="138" customFormat="1" ht="12.95" customHeight="1">
      <c r="A71" s="337">
        <v>60</v>
      </c>
      <c r="B71" s="259" t="s">
        <v>28</v>
      </c>
      <c r="C71" s="352" t="s">
        <v>94</v>
      </c>
      <c r="D71" s="80">
        <v>14947162442.1</v>
      </c>
      <c r="E71" s="220">
        <f t="shared" si="17"/>
        <v>3.6528495119705594E-2</v>
      </c>
      <c r="F71" s="80">
        <v>1151.6600000000001</v>
      </c>
      <c r="G71" s="80">
        <v>1151.6600000000001</v>
      </c>
      <c r="H71" s="255">
        <v>4.9799999999999997E-2</v>
      </c>
      <c r="I71" s="80">
        <v>15184413419.98</v>
      </c>
      <c r="J71" s="220">
        <f t="shared" si="21"/>
        <v>3.7281233733449361E-2</v>
      </c>
      <c r="K71" s="80">
        <v>1153.06</v>
      </c>
      <c r="L71" s="80">
        <v>1153.06</v>
      </c>
      <c r="M71" s="255">
        <v>5.0999999999999997E-2</v>
      </c>
      <c r="N71" s="86">
        <f t="shared" si="22"/>
        <v>1.587264330598033E-2</v>
      </c>
      <c r="O71" s="86">
        <f t="shared" si="20"/>
        <v>1.2156365594010936E-3</v>
      </c>
      <c r="P71" s="262">
        <f t="shared" si="16"/>
        <v>1.1999999999999997E-3</v>
      </c>
      <c r="Q71" s="136"/>
      <c r="S71" s="197"/>
      <c r="T71" s="388"/>
    </row>
    <row r="72" spans="1:21" s="138" customFormat="1" ht="12.95" customHeight="1">
      <c r="A72" s="337">
        <v>61</v>
      </c>
      <c r="B72" s="259" t="s">
        <v>195</v>
      </c>
      <c r="C72" s="352" t="s">
        <v>194</v>
      </c>
      <c r="D72" s="80">
        <v>21527324.66</v>
      </c>
      <c r="E72" s="220">
        <f t="shared" si="17"/>
        <v>5.2609368288409939E-5</v>
      </c>
      <c r="F72" s="80">
        <v>0.69869999999999999</v>
      </c>
      <c r="G72" s="80">
        <v>0.69869999999999999</v>
      </c>
      <c r="H72" s="255">
        <v>2.3699999999999999E-2</v>
      </c>
      <c r="I72" s="80">
        <v>20453132.07</v>
      </c>
      <c r="J72" s="220">
        <f t="shared" si="21"/>
        <v>5.0217152035615702E-5</v>
      </c>
      <c r="K72" s="80">
        <v>0.66379999999999995</v>
      </c>
      <c r="L72" s="80">
        <v>0.66379999999999995</v>
      </c>
      <c r="M72" s="255">
        <v>-2.7400000000000001E-2</v>
      </c>
      <c r="N72" s="135">
        <f>((I72-D72)/D72)</f>
        <v>-4.9899028651524034E-2</v>
      </c>
      <c r="O72" s="135">
        <f>((L72-G72)/G72)</f>
        <v>-4.9949906970087367E-2</v>
      </c>
      <c r="P72" s="262">
        <f t="shared" si="16"/>
        <v>-5.11E-2</v>
      </c>
      <c r="Q72" s="136"/>
      <c r="R72" s="198"/>
      <c r="S72" s="156"/>
      <c r="T72" s="388"/>
    </row>
    <row r="73" spans="1:21" s="138" customFormat="1" ht="12.95" customHeight="1">
      <c r="A73" s="337">
        <v>62</v>
      </c>
      <c r="B73" s="259" t="s">
        <v>108</v>
      </c>
      <c r="C73" s="352" t="s">
        <v>111</v>
      </c>
      <c r="D73" s="80">
        <v>417912889.75999999</v>
      </c>
      <c r="E73" s="220">
        <f t="shared" si="17"/>
        <v>1.0213128420323411E-3</v>
      </c>
      <c r="F73" s="80">
        <v>1164.7</v>
      </c>
      <c r="G73" s="80">
        <v>1179.5999999999999</v>
      </c>
      <c r="H73" s="255">
        <v>8.9999999999999998E-4</v>
      </c>
      <c r="I73" s="80">
        <v>405077972.94999999</v>
      </c>
      <c r="J73" s="220">
        <f t="shared" si="21"/>
        <v>9.9455976152160912E-4</v>
      </c>
      <c r="K73" s="80">
        <v>1113.3800000000001</v>
      </c>
      <c r="L73" s="80">
        <v>1128.58</v>
      </c>
      <c r="M73" s="255">
        <v>0</v>
      </c>
      <c r="N73" s="86">
        <f t="shared" si="22"/>
        <v>-3.0711942906022516E-2</v>
      </c>
      <c r="O73" s="86">
        <f t="shared" si="20"/>
        <v>-4.3251949813496088E-2</v>
      </c>
      <c r="P73" s="262">
        <f t="shared" si="16"/>
        <v>-8.9999999999999998E-4</v>
      </c>
      <c r="Q73" s="136"/>
      <c r="R73" s="149"/>
      <c r="S73" s="156"/>
      <c r="T73" s="388"/>
    </row>
    <row r="74" spans="1:21" s="138" customFormat="1" ht="12.95" customHeight="1">
      <c r="A74" s="337">
        <v>63</v>
      </c>
      <c r="B74" s="259" t="s">
        <v>53</v>
      </c>
      <c r="C74" s="352" t="s">
        <v>112</v>
      </c>
      <c r="D74" s="80">
        <v>162990129.31</v>
      </c>
      <c r="E74" s="220">
        <f t="shared" si="17"/>
        <v>3.9832203377218681E-4</v>
      </c>
      <c r="F74" s="80">
        <v>141.30000000000001</v>
      </c>
      <c r="G74" s="80">
        <v>141.30000000000001</v>
      </c>
      <c r="H74" s="255">
        <v>1.1999999999999999E-3</v>
      </c>
      <c r="I74" s="80">
        <v>163184286.11000001</v>
      </c>
      <c r="J74" s="220">
        <f t="shared" si="21"/>
        <v>4.006550232679978E-4</v>
      </c>
      <c r="K74" s="80">
        <v>141.46</v>
      </c>
      <c r="L74" s="80">
        <v>141.46</v>
      </c>
      <c r="M74" s="255">
        <v>1.1999999999999999E-3</v>
      </c>
      <c r="N74" s="86">
        <f t="shared" si="22"/>
        <v>1.1912181481292913E-3</v>
      </c>
      <c r="O74" s="86">
        <f t="shared" si="20"/>
        <v>1.1323425336163947E-3</v>
      </c>
      <c r="P74" s="262">
        <f t="shared" si="16"/>
        <v>0</v>
      </c>
      <c r="Q74" s="136"/>
      <c r="R74" s="170"/>
      <c r="S74" s="157"/>
      <c r="T74" s="388"/>
    </row>
    <row r="75" spans="1:21" s="138" customFormat="1" ht="12.95" customHeight="1">
      <c r="A75" s="337">
        <v>64</v>
      </c>
      <c r="B75" s="259" t="s">
        <v>114</v>
      </c>
      <c r="C75" s="352" t="s">
        <v>115</v>
      </c>
      <c r="D75" s="80">
        <v>766421497.20000005</v>
      </c>
      <c r="E75" s="220">
        <f>(D75/$D$85)</f>
        <v>1.8730126221987006E-3</v>
      </c>
      <c r="F75" s="81">
        <v>190.94390000000001</v>
      </c>
      <c r="G75" s="81">
        <v>192.032004</v>
      </c>
      <c r="H75" s="255">
        <v>0.1077</v>
      </c>
      <c r="I75" s="80">
        <v>768236163.50999999</v>
      </c>
      <c r="J75" s="220">
        <f t="shared" si="21"/>
        <v>1.8861967981337047E-3</v>
      </c>
      <c r="K75" s="81">
        <v>191.32227</v>
      </c>
      <c r="L75" s="81">
        <v>192.49278699999999</v>
      </c>
      <c r="M75" s="255">
        <v>0.10730000000000001</v>
      </c>
      <c r="N75" s="86">
        <f t="shared" si="22"/>
        <v>2.3677132186786772E-3</v>
      </c>
      <c r="O75" s="86">
        <f t="shared" si="20"/>
        <v>2.3995114897618431E-3</v>
      </c>
      <c r="P75" s="262">
        <f t="shared" si="16"/>
        <v>-3.9999999999999758E-4</v>
      </c>
      <c r="Q75" s="136"/>
      <c r="R75" s="170"/>
      <c r="S75" s="199"/>
      <c r="T75" s="388"/>
    </row>
    <row r="76" spans="1:21" s="138" customFormat="1" ht="12.95" customHeight="1">
      <c r="A76" s="337">
        <v>65</v>
      </c>
      <c r="B76" s="259" t="s">
        <v>118</v>
      </c>
      <c r="C76" s="352" t="s">
        <v>121</v>
      </c>
      <c r="D76" s="80">
        <v>431174440.83999997</v>
      </c>
      <c r="E76" s="220">
        <f t="shared" si="17"/>
        <v>1.0537219702385805E-3</v>
      </c>
      <c r="F76" s="81">
        <v>1.4339</v>
      </c>
      <c r="G76" s="81">
        <v>1.4339</v>
      </c>
      <c r="H76" s="255">
        <v>2.01E-2</v>
      </c>
      <c r="I76" s="80">
        <v>433751156.63</v>
      </c>
      <c r="J76" s="220">
        <f t="shared" si="21"/>
        <v>1.0649590343212833E-3</v>
      </c>
      <c r="K76" s="81">
        <v>1.4341999999999999</v>
      </c>
      <c r="L76" s="81">
        <v>1.4341999999999999</v>
      </c>
      <c r="M76" s="255">
        <v>7.0499999999999993E-2</v>
      </c>
      <c r="N76" s="86">
        <f t="shared" ref="N76:N85" si="23">((I76-D76)/D76)</f>
        <v>5.97604019612143E-3</v>
      </c>
      <c r="O76" s="86">
        <f t="shared" ref="O76:O83" si="24">((L76-G76)/G76)</f>
        <v>2.0921961085150077E-4</v>
      </c>
      <c r="P76" s="262">
        <f t="shared" si="16"/>
        <v>5.0399999999999993E-2</v>
      </c>
      <c r="Q76" s="136"/>
      <c r="R76" s="180"/>
      <c r="S76" s="199"/>
      <c r="T76" s="388"/>
    </row>
    <row r="77" spans="1:21" s="138" customFormat="1" ht="12.95" customHeight="1">
      <c r="A77" s="337">
        <v>66</v>
      </c>
      <c r="B77" s="259" t="s">
        <v>149</v>
      </c>
      <c r="C77" s="352" t="s">
        <v>152</v>
      </c>
      <c r="D77" s="80">
        <v>453241030.32999998</v>
      </c>
      <c r="E77" s="220">
        <f t="shared" si="17"/>
        <v>1.1076492162704879E-3</v>
      </c>
      <c r="F77" s="81">
        <v>1.2095</v>
      </c>
      <c r="G77" s="81">
        <v>1.2095</v>
      </c>
      <c r="H77" s="255">
        <v>2.4800000000000001E-4</v>
      </c>
      <c r="I77" s="80">
        <v>452529526.94</v>
      </c>
      <c r="J77" s="220">
        <f t="shared" si="21"/>
        <v>1.1110642603380614E-3</v>
      </c>
      <c r="K77" s="81">
        <v>1.2074</v>
      </c>
      <c r="L77" s="81">
        <v>1.2074</v>
      </c>
      <c r="M77" s="255">
        <v>-1.9009999999999999E-3</v>
      </c>
      <c r="N77" s="86">
        <v>-8.3999999999999995E-5</v>
      </c>
      <c r="O77" s="86">
        <f t="shared" si="24"/>
        <v>-1.7362546506820924E-3</v>
      </c>
      <c r="P77" s="262">
        <f t="shared" si="16"/>
        <v>-2.1489999999999999E-3</v>
      </c>
      <c r="Q77" s="136"/>
      <c r="R77" s="170"/>
      <c r="S77" s="199"/>
      <c r="T77" s="388"/>
    </row>
    <row r="78" spans="1:21" s="138" customFormat="1" ht="12.95" customHeight="1">
      <c r="A78" s="337">
        <v>67</v>
      </c>
      <c r="B78" s="259" t="s">
        <v>8</v>
      </c>
      <c r="C78" s="352" t="s">
        <v>158</v>
      </c>
      <c r="D78" s="80">
        <v>1236157248.1900001</v>
      </c>
      <c r="E78" s="220">
        <f t="shared" si="17"/>
        <v>3.0209723205064111E-3</v>
      </c>
      <c r="F78" s="81">
        <v>1.044</v>
      </c>
      <c r="G78" s="81">
        <v>1.0491999999999999</v>
      </c>
      <c r="H78" s="255">
        <v>4.9700000000000001E-2</v>
      </c>
      <c r="I78" s="80">
        <v>1237468484.6099999</v>
      </c>
      <c r="J78" s="220">
        <f t="shared" si="21"/>
        <v>3.0382702667867403E-3</v>
      </c>
      <c r="K78" s="81">
        <v>1.0448999999999999</v>
      </c>
      <c r="L78" s="81">
        <v>1.0502</v>
      </c>
      <c r="M78" s="255">
        <v>4.9700000000000001E-2</v>
      </c>
      <c r="N78" s="86">
        <f t="shared" si="23"/>
        <v>1.0607359394767695E-3</v>
      </c>
      <c r="O78" s="86">
        <f t="shared" si="24"/>
        <v>9.5310712924143344E-4</v>
      </c>
      <c r="P78" s="262">
        <f t="shared" si="16"/>
        <v>0</v>
      </c>
      <c r="Q78" s="136"/>
      <c r="R78" s="170"/>
      <c r="S78" s="199"/>
      <c r="T78" s="388"/>
    </row>
    <row r="79" spans="1:21" s="138" customFormat="1" ht="12.95" customHeight="1">
      <c r="A79" s="337">
        <v>68</v>
      </c>
      <c r="B79" s="259" t="s">
        <v>6</v>
      </c>
      <c r="C79" s="352" t="s">
        <v>182</v>
      </c>
      <c r="D79" s="80">
        <v>32017939125.919998</v>
      </c>
      <c r="E79" s="220">
        <f t="shared" si="17"/>
        <v>7.824676674483784E-2</v>
      </c>
      <c r="F79" s="81">
        <v>110.41</v>
      </c>
      <c r="G79" s="81">
        <v>110.41</v>
      </c>
      <c r="H79" s="255">
        <v>3.7699999999999997E-2</v>
      </c>
      <c r="I79" s="80">
        <v>31646758719.290001</v>
      </c>
      <c r="J79" s="220">
        <f t="shared" si="21"/>
        <v>7.7700084691284782E-2</v>
      </c>
      <c r="K79" s="81">
        <v>110.61</v>
      </c>
      <c r="L79" s="81">
        <v>110.61</v>
      </c>
      <c r="M79" s="255">
        <v>3.9399999999999998E-2</v>
      </c>
      <c r="N79" s="86">
        <f>((I79-D79)/D79)</f>
        <v>-1.1592888760585767E-2</v>
      </c>
      <c r="O79" s="86">
        <f>((L79-G79)/G79)</f>
        <v>1.8114301240829893E-3</v>
      </c>
      <c r="P79" s="262">
        <f t="shared" si="16"/>
        <v>1.7000000000000001E-3</v>
      </c>
      <c r="Q79" s="136"/>
      <c r="R79" s="170"/>
      <c r="S79" s="199"/>
      <c r="T79" s="388"/>
    </row>
    <row r="80" spans="1:21" s="138" customFormat="1" ht="12.95" customHeight="1">
      <c r="A80" s="337">
        <v>69</v>
      </c>
      <c r="B80" s="259" t="s">
        <v>161</v>
      </c>
      <c r="C80" s="352" t="s">
        <v>187</v>
      </c>
      <c r="D80" s="80">
        <v>264683264.08000001</v>
      </c>
      <c r="E80" s="220">
        <f t="shared" si="17"/>
        <v>6.4684393159345735E-4</v>
      </c>
      <c r="F80" s="80">
        <v>1121.97</v>
      </c>
      <c r="G80" s="80">
        <v>1121.97</v>
      </c>
      <c r="H80" s="255">
        <v>0.122</v>
      </c>
      <c r="I80" s="80">
        <v>263651651.18000001</v>
      </c>
      <c r="J80" s="220">
        <f t="shared" si="21"/>
        <v>6.4732555417108687E-4</v>
      </c>
      <c r="K80" s="80">
        <v>1124.22</v>
      </c>
      <c r="L80" s="80">
        <v>1124.22</v>
      </c>
      <c r="M80" s="255">
        <v>0.1242</v>
      </c>
      <c r="N80" s="86">
        <f>((I80-D80)/D80)</f>
        <v>-3.8975373210155175E-3</v>
      </c>
      <c r="O80" s="86">
        <f t="shared" si="24"/>
        <v>2.0054012139362016E-3</v>
      </c>
      <c r="P80" s="262">
        <f t="shared" si="16"/>
        <v>2.2000000000000075E-3</v>
      </c>
      <c r="Q80" s="136"/>
      <c r="R80" s="170"/>
      <c r="S80" s="199"/>
      <c r="T80" s="388"/>
    </row>
    <row r="81" spans="1:20" s="138" customFormat="1" ht="12.95" customHeight="1">
      <c r="A81" s="337">
        <v>70</v>
      </c>
      <c r="B81" s="259" t="s">
        <v>197</v>
      </c>
      <c r="C81" s="352" t="s">
        <v>196</v>
      </c>
      <c r="D81" s="80">
        <v>1407474498.29</v>
      </c>
      <c r="E81" s="220">
        <f>(D81/$D$85)</f>
        <v>3.4396445172153413E-3</v>
      </c>
      <c r="F81" s="81">
        <v>1.0509999999999999</v>
      </c>
      <c r="G81" s="81">
        <v>1.0509999999999999</v>
      </c>
      <c r="H81" s="255">
        <v>8.5699999999999998E-2</v>
      </c>
      <c r="I81" s="80">
        <v>1410492949.25</v>
      </c>
      <c r="J81" s="220">
        <f t="shared" si="21"/>
        <v>3.4630851957164932E-3</v>
      </c>
      <c r="K81" s="81">
        <v>1.0526</v>
      </c>
      <c r="L81" s="81">
        <v>1.0526</v>
      </c>
      <c r="M81" s="255">
        <v>8.5199999999999998E-2</v>
      </c>
      <c r="N81" s="86">
        <f>((I81-D81)/D81)</f>
        <v>2.1445866079046415E-3</v>
      </c>
      <c r="O81" s="86">
        <f>((L81-G81)/G81)</f>
        <v>1.5223596574691209E-3</v>
      </c>
      <c r="P81" s="262">
        <f>M81-H81</f>
        <v>-5.0000000000000044E-4</v>
      </c>
      <c r="Q81" s="136"/>
      <c r="R81" s="170"/>
      <c r="S81" s="199"/>
      <c r="T81" s="388"/>
    </row>
    <row r="82" spans="1:20" s="138" customFormat="1" ht="12.95" customHeight="1">
      <c r="A82" s="337">
        <v>71</v>
      </c>
      <c r="B82" s="373" t="s">
        <v>13</v>
      </c>
      <c r="C82" s="353" t="s">
        <v>250</v>
      </c>
      <c r="D82" s="80">
        <v>2429970217.6300001</v>
      </c>
      <c r="E82" s="220">
        <f t="shared" ref="E82" si="25">(D82/$D$85)</f>
        <v>5.9384619374790587E-3</v>
      </c>
      <c r="F82" s="81">
        <v>105.04</v>
      </c>
      <c r="G82" s="81">
        <v>105.04</v>
      </c>
      <c r="H82" s="255">
        <v>9.1300000000000006E-2</v>
      </c>
      <c r="I82" s="80">
        <v>2663571922.3800001</v>
      </c>
      <c r="J82" s="220">
        <f t="shared" ref="J82" si="26">(I82/$I$85)</f>
        <v>6.5396828087833127E-3</v>
      </c>
      <c r="K82" s="81">
        <v>105.21</v>
      </c>
      <c r="L82" s="81">
        <v>105.21</v>
      </c>
      <c r="M82" s="255">
        <v>8.9899999999999994E-2</v>
      </c>
      <c r="N82" s="86">
        <f t="shared" ref="N82" si="27">((I82-D82)/D82)</f>
        <v>9.6133567010478232E-2</v>
      </c>
      <c r="O82" s="86">
        <f t="shared" ref="O82" si="28">((L82-G82)/G82)</f>
        <v>1.6184310738764994E-3</v>
      </c>
      <c r="P82" s="262">
        <f t="shared" ref="P82" si="29">M82-H82</f>
        <v>-1.4000000000000123E-3</v>
      </c>
      <c r="Q82" s="136"/>
      <c r="R82" s="170"/>
      <c r="S82" s="199"/>
      <c r="T82" s="388"/>
    </row>
    <row r="83" spans="1:20" s="138" customFormat="1" ht="12.95" customHeight="1">
      <c r="A83" s="337">
        <v>72</v>
      </c>
      <c r="B83" s="259" t="s">
        <v>97</v>
      </c>
      <c r="C83" s="352" t="s">
        <v>254</v>
      </c>
      <c r="D83" s="80">
        <v>385082316.20999998</v>
      </c>
      <c r="E83" s="220">
        <f t="shared" si="17"/>
        <v>9.4108012559911949E-4</v>
      </c>
      <c r="F83" s="81">
        <v>102.45</v>
      </c>
      <c r="G83" s="81">
        <v>102.45</v>
      </c>
      <c r="H83" s="255">
        <v>8.3570000000000005E-2</v>
      </c>
      <c r="I83" s="80">
        <v>397765681.05000001</v>
      </c>
      <c r="J83" s="220">
        <f>(I83/$I$85)</f>
        <v>9.7660640001128569E-4</v>
      </c>
      <c r="K83" s="81">
        <v>102.63</v>
      </c>
      <c r="L83" s="81">
        <v>102.63</v>
      </c>
      <c r="M83" s="255">
        <v>8.5709999999999995E-2</v>
      </c>
      <c r="N83" s="86">
        <f t="shared" si="23"/>
        <v>3.2936762624756089E-2</v>
      </c>
      <c r="O83" s="86">
        <f t="shared" si="24"/>
        <v>1.7569546120057844E-3</v>
      </c>
      <c r="P83" s="262">
        <f t="shared" si="16"/>
        <v>2.1399999999999891E-3</v>
      </c>
      <c r="Q83" s="136"/>
      <c r="R83" s="170"/>
      <c r="S83" s="199"/>
      <c r="T83" s="388"/>
    </row>
    <row r="84" spans="1:20" s="138" customFormat="1" ht="12.95" customHeight="1">
      <c r="A84" s="337">
        <v>73</v>
      </c>
      <c r="B84" s="259" t="s">
        <v>8</v>
      </c>
      <c r="C84" s="352" t="s">
        <v>260</v>
      </c>
      <c r="D84" s="80">
        <v>923947670.59000003</v>
      </c>
      <c r="E84" s="220">
        <f t="shared" ref="E84" si="30">(D84/$D$85)</f>
        <v>2.2579816140185336E-3</v>
      </c>
      <c r="F84" s="81">
        <v>1.0053000000000001</v>
      </c>
      <c r="G84" s="81">
        <v>1.0053000000000001</v>
      </c>
      <c r="H84" s="255">
        <v>4.6699999999999998E-2</v>
      </c>
      <c r="I84" s="80">
        <v>925282389.66999996</v>
      </c>
      <c r="J84" s="220">
        <f>(I84/$I$85)</f>
        <v>2.2717814698947573E-3</v>
      </c>
      <c r="K84" s="81">
        <v>1.0064</v>
      </c>
      <c r="L84" s="81">
        <v>1.0064</v>
      </c>
      <c r="M84" s="255">
        <v>5.7099999999999998E-2</v>
      </c>
      <c r="N84" s="86">
        <f t="shared" ref="N84" si="31">((I84-D84)/D84)</f>
        <v>1.4445829807088746E-3</v>
      </c>
      <c r="O84" s="86">
        <f t="shared" ref="O84" si="32">((L84-G84)/G84)</f>
        <v>1.0942007360985565E-3</v>
      </c>
      <c r="P84" s="262">
        <f t="shared" ref="P84" si="33">M84-H84</f>
        <v>1.04E-2</v>
      </c>
      <c r="Q84" s="136"/>
      <c r="R84" s="170"/>
      <c r="S84" s="199"/>
      <c r="T84" s="347"/>
    </row>
    <row r="85" spans="1:20" s="138" customFormat="1" ht="12.95" customHeight="1">
      <c r="A85" s="244"/>
      <c r="B85" s="133"/>
      <c r="C85" s="290" t="s">
        <v>47</v>
      </c>
      <c r="D85" s="84">
        <f>SUM(D56:D84)</f>
        <v>409191848531.33008</v>
      </c>
      <c r="E85" s="310">
        <f>(D85/$D$160)</f>
        <v>0.29339325334259792</v>
      </c>
      <c r="F85" s="81">
        <v>100.69</v>
      </c>
      <c r="G85" s="81">
        <v>100.69</v>
      </c>
      <c r="H85" s="255">
        <v>2.0310000000000002E-2</v>
      </c>
      <c r="I85" s="84">
        <f>SUM(I56:I84)</f>
        <v>407293748070.25989</v>
      </c>
      <c r="J85" s="310">
        <f>(I85/$I$160)</f>
        <v>0.29264044308962922</v>
      </c>
      <c r="K85" s="312"/>
      <c r="L85" s="79"/>
      <c r="M85" s="329"/>
      <c r="N85" s="314">
        <f t="shared" si="23"/>
        <v>-4.6386565809725822E-3</v>
      </c>
      <c r="O85" s="314"/>
      <c r="P85" s="315">
        <f t="shared" si="16"/>
        <v>-2.0310000000000002E-2</v>
      </c>
      <c r="Q85" s="136"/>
      <c r="R85" s="111"/>
      <c r="S85" s="200"/>
      <c r="T85" s="212"/>
    </row>
    <row r="86" spans="1:20" s="138" customFormat="1" ht="5.25" customHeight="1">
      <c r="A86" s="384"/>
      <c r="B86" s="385"/>
      <c r="C86" s="385"/>
      <c r="D86" s="385"/>
      <c r="E86" s="385"/>
      <c r="F86" s="385"/>
      <c r="G86" s="385"/>
      <c r="H86" s="385"/>
      <c r="I86" s="385"/>
      <c r="J86" s="385"/>
      <c r="K86" s="385"/>
      <c r="L86" s="385"/>
      <c r="M86" s="385"/>
      <c r="N86" s="385"/>
      <c r="O86" s="385"/>
      <c r="P86" s="386"/>
      <c r="Q86" s="136"/>
      <c r="R86" s="111"/>
      <c r="S86" s="200"/>
      <c r="T86" s="212"/>
    </row>
    <row r="87" spans="1:20" s="138" customFormat="1" ht="12" customHeight="1">
      <c r="A87" s="378" t="s">
        <v>217</v>
      </c>
      <c r="B87" s="379"/>
      <c r="C87" s="379"/>
      <c r="D87" s="379"/>
      <c r="E87" s="379"/>
      <c r="F87" s="379"/>
      <c r="G87" s="379"/>
      <c r="H87" s="379"/>
      <c r="I87" s="379"/>
      <c r="J87" s="379"/>
      <c r="K87" s="379"/>
      <c r="L87" s="379"/>
      <c r="M87" s="379"/>
      <c r="N87" s="379"/>
      <c r="O87" s="379"/>
      <c r="P87" s="380"/>
      <c r="Q87" s="136"/>
      <c r="R87" s="111"/>
      <c r="S87" s="200"/>
      <c r="T87" s="212"/>
    </row>
    <row r="88" spans="1:20" s="138" customFormat="1" ht="12.95" customHeight="1">
      <c r="A88" s="375" t="s">
        <v>218</v>
      </c>
      <c r="B88" s="376"/>
      <c r="C88" s="376"/>
      <c r="D88" s="376"/>
      <c r="E88" s="376"/>
      <c r="F88" s="376"/>
      <c r="G88" s="376"/>
      <c r="H88" s="376"/>
      <c r="I88" s="376"/>
      <c r="J88" s="376"/>
      <c r="K88" s="376"/>
      <c r="L88" s="376"/>
      <c r="M88" s="376"/>
      <c r="N88" s="376"/>
      <c r="O88" s="376"/>
      <c r="P88" s="377"/>
      <c r="Q88" s="136"/>
      <c r="R88" s="111"/>
      <c r="S88" s="200"/>
      <c r="T88" s="212"/>
    </row>
    <row r="89" spans="1:20" s="138" customFormat="1" ht="12.95" customHeight="1">
      <c r="A89" s="337" t="s">
        <v>261</v>
      </c>
      <c r="B89" s="259" t="s">
        <v>205</v>
      </c>
      <c r="C89" s="352" t="s">
        <v>251</v>
      </c>
      <c r="D89" s="80">
        <v>10091072954.200001</v>
      </c>
      <c r="E89" s="220">
        <f t="shared" ref="E89:E96" si="34">(D89/$D$107)</f>
        <v>3.4642197223157908E-2</v>
      </c>
      <c r="F89" s="80">
        <v>51900.42</v>
      </c>
      <c r="G89" s="80">
        <v>51900.42</v>
      </c>
      <c r="H89" s="255">
        <v>5.96E-2</v>
      </c>
      <c r="I89" s="80">
        <v>10171348443.190001</v>
      </c>
      <c r="J89" s="220">
        <f t="shared" ref="J89:J96" si="35">(I89/$I$107)</f>
        <v>3.4436855802829902E-2</v>
      </c>
      <c r="K89" s="80">
        <v>51954.58</v>
      </c>
      <c r="L89" s="80">
        <v>51954.58</v>
      </c>
      <c r="M89" s="255">
        <v>6.13E-2</v>
      </c>
      <c r="N89" s="86">
        <f t="shared" ref="N89:N96" si="36">((I89-D89)/D89)</f>
        <v>7.9550994581392212E-3</v>
      </c>
      <c r="O89" s="86">
        <f>((L89-G89)/G89)</f>
        <v>1.0435368345767433E-3</v>
      </c>
      <c r="P89" s="262">
        <f t="shared" ref="P89:P96" si="37">M89-H89</f>
        <v>1.7000000000000001E-3</v>
      </c>
      <c r="Q89" s="136"/>
      <c r="R89" s="111"/>
      <c r="S89" s="200"/>
      <c r="T89" s="212"/>
    </row>
    <row r="90" spans="1:20" s="138" customFormat="1" ht="12.95" customHeight="1">
      <c r="A90" s="337" t="s">
        <v>262</v>
      </c>
      <c r="B90" s="259" t="s">
        <v>205</v>
      </c>
      <c r="C90" s="352" t="s">
        <v>252</v>
      </c>
      <c r="D90" s="80">
        <v>645692711.27999997</v>
      </c>
      <c r="E90" s="220">
        <f t="shared" si="34"/>
        <v>2.2166338853399584E-3</v>
      </c>
      <c r="F90" s="80">
        <v>51746.25</v>
      </c>
      <c r="G90" s="80">
        <v>51746.25</v>
      </c>
      <c r="H90" s="255">
        <v>6.5000000000000002E-2</v>
      </c>
      <c r="I90" s="80">
        <v>645865743.17999995</v>
      </c>
      <c r="J90" s="220">
        <f t="shared" si="35"/>
        <v>2.1866899546410276E-3</v>
      </c>
      <c r="K90" s="80">
        <v>51762.91</v>
      </c>
      <c r="L90" s="80">
        <v>51762.91</v>
      </c>
      <c r="M90" s="255">
        <v>6.6699999999999995E-2</v>
      </c>
      <c r="N90" s="86">
        <f t="shared" si="36"/>
        <v>2.6797871027065402E-4</v>
      </c>
      <c r="O90" s="86">
        <f t="shared" ref="O90:O95" si="38">((L90-G90)/G90)</f>
        <v>3.219556972728167E-4</v>
      </c>
      <c r="P90" s="262">
        <f t="shared" si="37"/>
        <v>1.6999999999999932E-3</v>
      </c>
      <c r="Q90" s="136"/>
      <c r="S90" s="190"/>
      <c r="T90" s="190"/>
    </row>
    <row r="91" spans="1:20" s="138" customFormat="1" ht="12.95" customHeight="1">
      <c r="A91" s="337">
        <v>75</v>
      </c>
      <c r="B91" s="259" t="s">
        <v>46</v>
      </c>
      <c r="C91" s="352" t="s">
        <v>181</v>
      </c>
      <c r="D91" s="80">
        <v>72267121065.539993</v>
      </c>
      <c r="E91" s="220">
        <f t="shared" si="34"/>
        <v>0.24808975934122932</v>
      </c>
      <c r="F91" s="80">
        <v>52145.77</v>
      </c>
      <c r="G91" s="80">
        <v>52145.77</v>
      </c>
      <c r="H91" s="255">
        <v>5.5800000000000002E-2</v>
      </c>
      <c r="I91" s="80">
        <v>75480458267.809998</v>
      </c>
      <c r="J91" s="220">
        <f t="shared" si="35"/>
        <v>0.25555211993945626</v>
      </c>
      <c r="K91" s="80">
        <v>52472.03</v>
      </c>
      <c r="L91" s="80">
        <v>52472.03</v>
      </c>
      <c r="M91" s="255">
        <v>5.57E-2</v>
      </c>
      <c r="N91" s="86">
        <f t="shared" si="36"/>
        <v>4.446471860081138E-2</v>
      </c>
      <c r="O91" s="86">
        <f t="shared" si="38"/>
        <v>6.256691578243107E-3</v>
      </c>
      <c r="P91" s="262">
        <f t="shared" si="37"/>
        <v>-1.0000000000000286E-4</v>
      </c>
      <c r="Q91" s="136"/>
      <c r="S91" s="191"/>
      <c r="T91" s="190"/>
    </row>
    <row r="92" spans="1:20" s="138" customFormat="1" ht="12.95" customHeight="1">
      <c r="A92" s="337">
        <v>76</v>
      </c>
      <c r="B92" s="259" t="s">
        <v>146</v>
      </c>
      <c r="C92" s="352" t="s">
        <v>133</v>
      </c>
      <c r="D92" s="80">
        <v>5760280044.2600002</v>
      </c>
      <c r="E92" s="220">
        <f t="shared" si="34"/>
        <v>1.9774780963289103E-2</v>
      </c>
      <c r="F92" s="80">
        <v>414.83</v>
      </c>
      <c r="G92" s="80">
        <v>414.83</v>
      </c>
      <c r="H92" s="256">
        <v>4.3999999999999997E-2</v>
      </c>
      <c r="I92" s="80">
        <v>5767810703.8599997</v>
      </c>
      <c r="J92" s="220">
        <f t="shared" si="35"/>
        <v>1.9527918703820511E-2</v>
      </c>
      <c r="K92" s="80">
        <v>414.9</v>
      </c>
      <c r="L92" s="80">
        <v>414.9</v>
      </c>
      <c r="M92" s="256">
        <v>4.0599999999999997E-2</v>
      </c>
      <c r="N92" s="86">
        <f t="shared" si="36"/>
        <v>1.3073426191324803E-3</v>
      </c>
      <c r="O92" s="86">
        <f t="shared" si="38"/>
        <v>1.6874382277075713E-4</v>
      </c>
      <c r="P92" s="262">
        <f t="shared" si="37"/>
        <v>-3.4000000000000002E-3</v>
      </c>
      <c r="Q92" s="136"/>
      <c r="S92" s="201"/>
      <c r="T92" s="190"/>
    </row>
    <row r="93" spans="1:20" s="138" customFormat="1" ht="12.95" customHeight="1">
      <c r="A93" s="337">
        <v>77</v>
      </c>
      <c r="B93" s="259" t="s">
        <v>99</v>
      </c>
      <c r="C93" s="352" t="s">
        <v>141</v>
      </c>
      <c r="D93" s="338">
        <v>659718606.36000001</v>
      </c>
      <c r="E93" s="220">
        <f t="shared" si="34"/>
        <v>2.2647841490233112E-3</v>
      </c>
      <c r="F93" s="80">
        <v>48033.9</v>
      </c>
      <c r="G93" s="80">
        <v>49172.33</v>
      </c>
      <c r="H93" s="255">
        <v>2.6800000000000001E-2</v>
      </c>
      <c r="I93" s="338">
        <v>658175515.08000004</v>
      </c>
      <c r="J93" s="220">
        <f t="shared" si="35"/>
        <v>2.2283668121642645E-3</v>
      </c>
      <c r="K93" s="80">
        <v>47914.54</v>
      </c>
      <c r="L93" s="80">
        <v>49066.99</v>
      </c>
      <c r="M93" s="255">
        <v>2.35E-2</v>
      </c>
      <c r="N93" s="86">
        <f t="shared" si="36"/>
        <v>-2.3390143390285495E-3</v>
      </c>
      <c r="O93" s="86" t="e">
        <f>((#REF!-G93)/G93)</f>
        <v>#REF!</v>
      </c>
      <c r="P93" s="262">
        <f t="shared" si="37"/>
        <v>-3.3000000000000008E-3</v>
      </c>
      <c r="Q93" s="136"/>
      <c r="S93" s="201"/>
      <c r="T93" s="190"/>
    </row>
    <row r="94" spans="1:20" s="138" customFormat="1" ht="12.95" customHeight="1">
      <c r="A94" s="337">
        <v>78</v>
      </c>
      <c r="B94" s="259" t="s">
        <v>65</v>
      </c>
      <c r="C94" s="352" t="s">
        <v>159</v>
      </c>
      <c r="D94" s="80">
        <v>723767093.20000005</v>
      </c>
      <c r="E94" s="220">
        <f t="shared" si="34"/>
        <v>2.484659708641839E-3</v>
      </c>
      <c r="F94" s="80">
        <v>43571.124813000002</v>
      </c>
      <c r="G94" s="80">
        <v>43571.124813000002</v>
      </c>
      <c r="H94" s="255">
        <v>8.48E-2</v>
      </c>
      <c r="I94" s="80">
        <v>737347966.27999997</v>
      </c>
      <c r="J94" s="220">
        <f>(I94/$I$107)</f>
        <v>2.4964188114403704E-3</v>
      </c>
      <c r="K94" s="80">
        <v>44139.716540000001</v>
      </c>
      <c r="L94" s="80">
        <v>44139.716540000001</v>
      </c>
      <c r="M94" s="255">
        <v>8.48E-2</v>
      </c>
      <c r="N94" s="86">
        <f t="shared" si="36"/>
        <v>1.8764148311792746E-2</v>
      </c>
      <c r="O94" s="86">
        <f t="shared" si="38"/>
        <v>1.304973716974946E-2</v>
      </c>
      <c r="P94" s="262">
        <f t="shared" si="37"/>
        <v>0</v>
      </c>
      <c r="Q94" s="136"/>
      <c r="R94" s="150"/>
      <c r="S94" s="201"/>
      <c r="T94" s="157"/>
    </row>
    <row r="95" spans="1:20" s="138" customFormat="1" ht="12.95" customHeight="1">
      <c r="A95" s="337">
        <v>79</v>
      </c>
      <c r="B95" s="259" t="s">
        <v>8</v>
      </c>
      <c r="C95" s="352" t="s">
        <v>160</v>
      </c>
      <c r="D95" s="80">
        <v>5251941154.2255001</v>
      </c>
      <c r="E95" s="220">
        <f t="shared" si="34"/>
        <v>1.8029676536366206E-2</v>
      </c>
      <c r="F95" s="80">
        <v>444.18960600000003</v>
      </c>
      <c r="G95" s="80">
        <v>446.43508800000001</v>
      </c>
      <c r="H95" s="255">
        <v>0.25869999999999999</v>
      </c>
      <c r="I95" s="80">
        <v>5249224810.5648003</v>
      </c>
      <c r="J95" s="220">
        <f t="shared" si="35"/>
        <v>1.7772156650388424E-2</v>
      </c>
      <c r="K95" s="80">
        <v>445.159176</v>
      </c>
      <c r="L95" s="80">
        <v>447.40514400000001</v>
      </c>
      <c r="M95" s="255">
        <v>0.10199999999999999</v>
      </c>
      <c r="N95" s="86">
        <f t="shared" si="36"/>
        <v>-5.1720755829763696E-4</v>
      </c>
      <c r="O95" s="86">
        <f t="shared" si="38"/>
        <v>2.1728937220095918E-3</v>
      </c>
      <c r="P95" s="262">
        <f t="shared" si="37"/>
        <v>-0.15670000000000001</v>
      </c>
      <c r="Q95" s="136"/>
      <c r="S95" s="201"/>
      <c r="T95" s="157"/>
    </row>
    <row r="96" spans="1:20" s="138" customFormat="1" ht="12.95" customHeight="1">
      <c r="A96" s="337">
        <v>80</v>
      </c>
      <c r="B96" s="259" t="s">
        <v>188</v>
      </c>
      <c r="C96" s="352" t="s">
        <v>191</v>
      </c>
      <c r="D96" s="80">
        <v>777500408.77349997</v>
      </c>
      <c r="E96" s="220">
        <f t="shared" si="34"/>
        <v>2.669123751662816E-3</v>
      </c>
      <c r="F96" s="80">
        <v>42725.409758999995</v>
      </c>
      <c r="G96" s="80">
        <v>42725.409758999995</v>
      </c>
      <c r="H96" s="255">
        <v>2.7300000000000001E-2</v>
      </c>
      <c r="I96" s="80">
        <v>778015895.17999995</v>
      </c>
      <c r="J96" s="220">
        <f t="shared" si="35"/>
        <v>2.6341071043103972E-3</v>
      </c>
      <c r="K96" s="80">
        <v>42753.729789999998</v>
      </c>
      <c r="L96" s="80">
        <v>42753.729789999998</v>
      </c>
      <c r="M96" s="255">
        <v>2.58E-2</v>
      </c>
      <c r="N96" s="86">
        <f t="shared" si="36"/>
        <v>6.6300467586011584E-4</v>
      </c>
      <c r="O96" s="86">
        <f>((L96-G96)/G96)</f>
        <v>6.6283813683114853E-4</v>
      </c>
      <c r="P96" s="262">
        <f t="shared" si="37"/>
        <v>-1.5000000000000013E-3</v>
      </c>
      <c r="Q96" s="136"/>
      <c r="S96" s="190"/>
      <c r="T96" s="190"/>
    </row>
    <row r="97" spans="1:41" s="138" customFormat="1" ht="4.5" customHeight="1">
      <c r="A97" s="384"/>
      <c r="B97" s="385"/>
      <c r="C97" s="385"/>
      <c r="D97" s="385"/>
      <c r="E97" s="385"/>
      <c r="F97" s="385"/>
      <c r="G97" s="385"/>
      <c r="H97" s="385"/>
      <c r="I97" s="385"/>
      <c r="J97" s="385"/>
      <c r="K97" s="385"/>
      <c r="L97" s="385"/>
      <c r="M97" s="385"/>
      <c r="N97" s="385"/>
      <c r="O97" s="385"/>
      <c r="P97" s="386"/>
      <c r="Q97" s="136"/>
      <c r="S97" s="202"/>
      <c r="T97" s="157"/>
    </row>
    <row r="98" spans="1:41" s="138" customFormat="1" ht="12.95" customHeight="1">
      <c r="A98" s="375" t="s">
        <v>219</v>
      </c>
      <c r="B98" s="376"/>
      <c r="C98" s="376"/>
      <c r="D98" s="376"/>
      <c r="E98" s="376"/>
      <c r="F98" s="376"/>
      <c r="G98" s="376"/>
      <c r="H98" s="376"/>
      <c r="I98" s="376"/>
      <c r="J98" s="376"/>
      <c r="K98" s="376"/>
      <c r="L98" s="376"/>
      <c r="M98" s="376"/>
      <c r="N98" s="376"/>
      <c r="O98" s="376"/>
      <c r="P98" s="377"/>
      <c r="Q98" s="136"/>
      <c r="R98" s="203"/>
      <c r="S98" s="202"/>
      <c r="T98" s="157"/>
      <c r="AE98" s="138">
        <v>136.96</v>
      </c>
      <c r="AO98" s="147">
        <v>185280902</v>
      </c>
    </row>
    <row r="99" spans="1:41" s="138" customFormat="1" ht="12.95" customHeight="1">
      <c r="A99" s="337">
        <v>81</v>
      </c>
      <c r="B99" s="259" t="s">
        <v>6</v>
      </c>
      <c r="C99" s="352" t="s">
        <v>102</v>
      </c>
      <c r="D99" s="80">
        <v>178995621150.70001</v>
      </c>
      <c r="E99" s="220">
        <f t="shared" ref="E99:E106" si="39">(D99/$D$107)</f>
        <v>0.61448387481961197</v>
      </c>
      <c r="F99" s="71">
        <v>566.85</v>
      </c>
      <c r="G99" s="71">
        <v>566.85</v>
      </c>
      <c r="H99" s="255">
        <v>2.5499999999999998E-2</v>
      </c>
      <c r="I99" s="80">
        <v>179946111910.35999</v>
      </c>
      <c r="J99" s="220">
        <f>(I99/$I$107)</f>
        <v>0.60923862187474986</v>
      </c>
      <c r="K99" s="71">
        <v>570.83000000000004</v>
      </c>
      <c r="L99" s="71">
        <v>570.83000000000004</v>
      </c>
      <c r="M99" s="255">
        <v>2.64E-2</v>
      </c>
      <c r="N99" s="86">
        <f t="shared" ref="N99:N107" si="40">((I99-D99)/D99)</f>
        <v>5.310134144900315E-3</v>
      </c>
      <c r="O99" s="86">
        <f t="shared" ref="O99:O104" si="41">((L99-G99)/G99)</f>
        <v>7.0212578283496835E-3</v>
      </c>
      <c r="P99" s="262">
        <f t="shared" ref="P99:P107" si="42">M99-H99</f>
        <v>9.0000000000000149E-4</v>
      </c>
      <c r="Q99" s="136"/>
      <c r="S99" s="403"/>
      <c r="T99" s="157"/>
    </row>
    <row r="100" spans="1:41" s="138" customFormat="1" ht="12.95" customHeight="1">
      <c r="A100" s="337">
        <v>82</v>
      </c>
      <c r="B100" s="259" t="s">
        <v>53</v>
      </c>
      <c r="C100" s="352" t="s">
        <v>137</v>
      </c>
      <c r="D100" s="80">
        <v>1776576267.9200001</v>
      </c>
      <c r="E100" s="220">
        <f t="shared" si="39"/>
        <v>6.0989060067840519E-3</v>
      </c>
      <c r="F100" s="71">
        <v>449.78</v>
      </c>
      <c r="G100" s="71">
        <v>449.78</v>
      </c>
      <c r="H100" s="255">
        <v>1.1000000000000001E-3</v>
      </c>
      <c r="I100" s="80">
        <v>1754326777.948</v>
      </c>
      <c r="J100" s="220">
        <f t="shared" ref="J100:J106" si="43">(I100/$I$107)</f>
        <v>5.9395761162510342E-3</v>
      </c>
      <c r="K100" s="71">
        <v>447.34</v>
      </c>
      <c r="L100" s="71">
        <v>447.34</v>
      </c>
      <c r="M100" s="255">
        <v>8.9999999999999998E-4</v>
      </c>
      <c r="N100" s="86">
        <f t="shared" si="40"/>
        <v>-1.2523802312213497E-2</v>
      </c>
      <c r="O100" s="86">
        <f t="shared" si="41"/>
        <v>-5.4248743830316998E-3</v>
      </c>
      <c r="P100" s="262">
        <f t="shared" si="42"/>
        <v>-2.0000000000000009E-4</v>
      </c>
      <c r="Q100" s="136"/>
      <c r="S100" s="403"/>
      <c r="T100" s="158"/>
    </row>
    <row r="101" spans="1:41" s="138" customFormat="1" ht="12.75" customHeight="1">
      <c r="A101" s="337">
        <v>83</v>
      </c>
      <c r="B101" s="259" t="s">
        <v>97</v>
      </c>
      <c r="C101" s="352" t="s">
        <v>156</v>
      </c>
      <c r="D101" s="71">
        <v>5834773812</v>
      </c>
      <c r="E101" s="220">
        <f t="shared" si="39"/>
        <v>2.0030514699994586E-2</v>
      </c>
      <c r="F101" s="71">
        <v>46288.2</v>
      </c>
      <c r="G101" s="71">
        <v>46288.2</v>
      </c>
      <c r="H101" s="255">
        <v>5.0360000000000002E-2</v>
      </c>
      <c r="I101" s="71">
        <v>5702480120.3999996</v>
      </c>
      <c r="J101" s="220">
        <f t="shared" si="43"/>
        <v>1.9306730736984801E-2</v>
      </c>
      <c r="K101" s="71">
        <v>46326</v>
      </c>
      <c r="L101" s="71">
        <v>46326</v>
      </c>
      <c r="M101" s="255">
        <v>5.0590000000000003E-2</v>
      </c>
      <c r="N101" s="86">
        <f t="shared" si="40"/>
        <v>-2.2673319628589636E-2</v>
      </c>
      <c r="O101" s="86">
        <f t="shared" si="41"/>
        <v>8.1662281099725007E-4</v>
      </c>
      <c r="P101" s="262">
        <f t="shared" si="42"/>
        <v>2.3000000000000104E-4</v>
      </c>
      <c r="Q101" s="136"/>
      <c r="R101" s="204"/>
      <c r="S101" s="205"/>
      <c r="T101" s="206"/>
      <c r="U101" s="213"/>
      <c r="V101" s="211"/>
      <c r="W101" s="168"/>
    </row>
    <row r="102" spans="1:41" s="138" customFormat="1" ht="12.95" customHeight="1" thickBot="1">
      <c r="A102" s="337">
        <v>84</v>
      </c>
      <c r="B102" s="259" t="s">
        <v>161</v>
      </c>
      <c r="C102" s="352" t="s">
        <v>162</v>
      </c>
      <c r="D102" s="80">
        <v>463185994.92000002</v>
      </c>
      <c r="E102" s="220">
        <f t="shared" si="39"/>
        <v>1.5900965794073318E-3</v>
      </c>
      <c r="F102" s="80">
        <v>44066.33</v>
      </c>
      <c r="G102" s="80">
        <v>44066.33</v>
      </c>
      <c r="H102" s="255">
        <v>4.4499999999999998E-2</v>
      </c>
      <c r="I102" s="80">
        <v>463152020.44999999</v>
      </c>
      <c r="J102" s="220">
        <f>(I102/$I$85)</f>
        <v>1.1371449295364689E-3</v>
      </c>
      <c r="K102" s="80">
        <v>44065.16</v>
      </c>
      <c r="L102" s="80">
        <v>44065.16</v>
      </c>
      <c r="M102" s="255">
        <v>4.4499999999999998E-2</v>
      </c>
      <c r="N102" s="86">
        <f t="shared" si="40"/>
        <v>-7.3349519140570232E-5</v>
      </c>
      <c r="O102" s="86">
        <f t="shared" si="41"/>
        <v>-2.6550883633791461E-5</v>
      </c>
      <c r="P102" s="262">
        <f t="shared" si="42"/>
        <v>0</v>
      </c>
      <c r="Q102" s="136"/>
      <c r="R102" s="193"/>
      <c r="S102" s="187"/>
      <c r="T102" s="206"/>
      <c r="U102" s="213"/>
      <c r="V102" s="211"/>
      <c r="W102" s="169"/>
    </row>
    <row r="103" spans="1:41" s="138" customFormat="1" ht="12.75" customHeight="1">
      <c r="A103" s="337">
        <v>85</v>
      </c>
      <c r="B103" s="259" t="s">
        <v>10</v>
      </c>
      <c r="C103" s="352" t="s">
        <v>167</v>
      </c>
      <c r="D103" s="71">
        <v>2017439231.9914999</v>
      </c>
      <c r="E103" s="220">
        <f t="shared" si="39"/>
        <v>6.9257776727595149E-3</v>
      </c>
      <c r="F103" s="71">
        <v>469.89106031904004</v>
      </c>
      <c r="G103" s="71">
        <v>469.89106031904004</v>
      </c>
      <c r="H103" s="255">
        <v>3.9423800000000002E-2</v>
      </c>
      <c r="I103" s="71">
        <v>2006566908.99</v>
      </c>
      <c r="J103" s="220">
        <f t="shared" si="43"/>
        <v>6.7935786183672634E-3</v>
      </c>
      <c r="K103" s="71">
        <v>467.57887499999998</v>
      </c>
      <c r="L103" s="71">
        <v>467.57887499999998</v>
      </c>
      <c r="M103" s="255">
        <v>3.95485E-2</v>
      </c>
      <c r="N103" s="86">
        <f t="shared" si="40"/>
        <v>-5.3891700077465824E-3</v>
      </c>
      <c r="O103" s="86">
        <f t="shared" si="41"/>
        <v>-4.9206837803429573E-3</v>
      </c>
      <c r="P103" s="262">
        <f t="shared" si="42"/>
        <v>1.2469999999999842E-4</v>
      </c>
      <c r="Q103" s="136"/>
      <c r="S103" s="211"/>
      <c r="T103" s="211"/>
      <c r="U103" s="211"/>
      <c r="V103" s="213"/>
    </row>
    <row r="104" spans="1:41" s="138" customFormat="1" ht="12.75" customHeight="1">
      <c r="A104" s="337">
        <v>86</v>
      </c>
      <c r="B104" s="259" t="s">
        <v>175</v>
      </c>
      <c r="C104" s="352" t="s">
        <v>177</v>
      </c>
      <c r="D104" s="71">
        <v>83894238.269999996</v>
      </c>
      <c r="E104" s="220">
        <f t="shared" si="39"/>
        <v>2.8800512702926404E-4</v>
      </c>
      <c r="F104" s="71">
        <v>328.37</v>
      </c>
      <c r="G104" s="71">
        <v>328.37</v>
      </c>
      <c r="H104" s="356">
        <v>-7.9170000000000004E-3</v>
      </c>
      <c r="I104" s="71">
        <v>78139348.959999993</v>
      </c>
      <c r="J104" s="220">
        <f t="shared" si="43"/>
        <v>2.6455425332165674E-4</v>
      </c>
      <c r="K104" s="71">
        <v>305.83999999999997</v>
      </c>
      <c r="L104" s="71">
        <v>305.83999999999997</v>
      </c>
      <c r="M104" s="255">
        <v>-6.3236000000000001E-2</v>
      </c>
      <c r="N104" s="86">
        <f t="shared" si="40"/>
        <v>-6.8596955269786528E-2</v>
      </c>
      <c r="O104" s="86">
        <f t="shared" si="41"/>
        <v>-6.8611627127935046E-2</v>
      </c>
      <c r="P104" s="262">
        <f t="shared" si="42"/>
        <v>-5.5319E-2</v>
      </c>
      <c r="Q104" s="136"/>
      <c r="S104" s="211"/>
      <c r="T104" s="211"/>
      <c r="U104" s="211"/>
      <c r="V104" s="213"/>
    </row>
    <row r="105" spans="1:41" s="138" customFormat="1" ht="12.75" customHeight="1">
      <c r="A105" s="337">
        <v>87</v>
      </c>
      <c r="B105" s="373" t="s">
        <v>13</v>
      </c>
      <c r="C105" s="353" t="s">
        <v>214</v>
      </c>
      <c r="D105" s="80">
        <v>3131910337.46</v>
      </c>
      <c r="E105" s="220">
        <f t="shared" ref="E105" si="44">(D105/$D$107)</f>
        <v>1.0751706591356987E-2</v>
      </c>
      <c r="F105" s="71">
        <v>433.54435799999999</v>
      </c>
      <c r="G105" s="71">
        <v>433.54435799999999</v>
      </c>
      <c r="H105" s="255">
        <v>6.5799999999999997E-2</v>
      </c>
      <c r="I105" s="80">
        <v>3144120427.0300002</v>
      </c>
      <c r="J105" s="220">
        <f t="shared" ref="J105" si="45">(I105/$I$107)</f>
        <v>1.0644962403667949E-2</v>
      </c>
      <c r="K105" s="71">
        <v>421.20218399999999</v>
      </c>
      <c r="L105" s="71">
        <v>421.20218399999999</v>
      </c>
      <c r="M105" s="255">
        <v>6.5799999999999997E-2</v>
      </c>
      <c r="N105" s="86">
        <f t="shared" ref="N105" si="46">((I105-D105)/D105)</f>
        <v>3.898607640186352E-3</v>
      </c>
      <c r="O105" s="86">
        <f>((L105-G105)/G105)</f>
        <v>-2.8468076616049515E-2</v>
      </c>
      <c r="P105" s="262">
        <f t="shared" ref="P105" si="47">M105-H105</f>
        <v>0</v>
      </c>
      <c r="Q105" s="136"/>
      <c r="S105" s="348"/>
      <c r="T105" s="348"/>
      <c r="U105" s="348"/>
      <c r="V105" s="349"/>
    </row>
    <row r="106" spans="1:41" s="138" customFormat="1" ht="12.95" customHeight="1">
      <c r="A106" s="337">
        <v>88</v>
      </c>
      <c r="B106" s="259" t="s">
        <v>89</v>
      </c>
      <c r="C106" s="353" t="s">
        <v>263</v>
      </c>
      <c r="D106" s="80">
        <v>2813757692.2384725</v>
      </c>
      <c r="E106" s="220">
        <f t="shared" si="39"/>
        <v>9.6595029443457651E-3</v>
      </c>
      <c r="F106" s="71">
        <v>50474.96941695</v>
      </c>
      <c r="G106" s="71">
        <v>50829.53518305</v>
      </c>
      <c r="H106" s="255">
        <v>2.5999999999999999E-2</v>
      </c>
      <c r="I106" s="80">
        <v>2779140868.1543999</v>
      </c>
      <c r="J106" s="220">
        <f t="shared" si="43"/>
        <v>9.4092611089792756E-3</v>
      </c>
      <c r="K106" s="71">
        <v>50571.712800000001</v>
      </c>
      <c r="L106" s="71">
        <v>50929.404000000002</v>
      </c>
      <c r="M106" s="255">
        <v>2.7799999999999998E-2</v>
      </c>
      <c r="N106" s="86">
        <f t="shared" si="40"/>
        <v>-1.2302702602843291E-2</v>
      </c>
      <c r="O106" s="86">
        <f>((L106-G106)/G106)</f>
        <v>1.9647792683987583E-3</v>
      </c>
      <c r="P106" s="262">
        <f t="shared" si="42"/>
        <v>1.7999999999999995E-3</v>
      </c>
      <c r="Q106" s="136"/>
      <c r="S106" s="211"/>
      <c r="T106" s="211"/>
      <c r="U106" s="211"/>
      <c r="V106" s="213"/>
    </row>
    <row r="107" spans="1:41" s="138" customFormat="1" ht="13.5" customHeight="1">
      <c r="A107" s="244"/>
      <c r="B107" s="133"/>
      <c r="C107" s="339" t="s">
        <v>47</v>
      </c>
      <c r="D107" s="84">
        <f>SUM(D89:D106)</f>
        <v>291294252763.33899</v>
      </c>
      <c r="E107" s="310">
        <f>(D107/$D$160)</f>
        <v>0.208859899836674</v>
      </c>
      <c r="F107" s="312"/>
      <c r="G107" s="79"/>
      <c r="H107" s="326"/>
      <c r="I107" s="84">
        <f>SUM(I89:I106)</f>
        <v>295362285727.43726</v>
      </c>
      <c r="J107" s="310">
        <f>(I107/$I$160)</f>
        <v>0.21221771897253014</v>
      </c>
      <c r="K107" s="312"/>
      <c r="L107" s="79"/>
      <c r="M107" s="328"/>
      <c r="N107" s="314">
        <f t="shared" si="40"/>
        <v>1.3965373245462985E-2</v>
      </c>
      <c r="O107" s="314"/>
      <c r="P107" s="315">
        <f t="shared" si="42"/>
        <v>0</v>
      </c>
      <c r="Q107" s="136"/>
      <c r="S107" s="211"/>
      <c r="T107" s="211"/>
      <c r="U107" s="211"/>
      <c r="V107" s="211"/>
    </row>
    <row r="108" spans="1:41" s="138" customFormat="1" ht="4.5" customHeight="1">
      <c r="A108" s="384"/>
      <c r="B108" s="385"/>
      <c r="C108" s="385"/>
      <c r="D108" s="385"/>
      <c r="E108" s="385"/>
      <c r="F108" s="385"/>
      <c r="G108" s="385"/>
      <c r="H108" s="385"/>
      <c r="I108" s="385"/>
      <c r="J108" s="385"/>
      <c r="K108" s="385"/>
      <c r="L108" s="385"/>
      <c r="M108" s="385"/>
      <c r="N108" s="385"/>
      <c r="O108" s="385"/>
      <c r="P108" s="386"/>
      <c r="Q108" s="136"/>
      <c r="R108" s="144"/>
      <c r="S108" s="159"/>
    </row>
    <row r="109" spans="1:41" s="138" customFormat="1" ht="12.95" customHeight="1">
      <c r="A109" s="381" t="s">
        <v>239</v>
      </c>
      <c r="B109" s="382"/>
      <c r="C109" s="382"/>
      <c r="D109" s="382"/>
      <c r="E109" s="382"/>
      <c r="F109" s="382"/>
      <c r="G109" s="382"/>
      <c r="H109" s="382"/>
      <c r="I109" s="382"/>
      <c r="J109" s="382"/>
      <c r="K109" s="382"/>
      <c r="L109" s="382"/>
      <c r="M109" s="382"/>
      <c r="N109" s="382"/>
      <c r="O109" s="382"/>
      <c r="P109" s="383"/>
      <c r="Q109" s="136"/>
    </row>
    <row r="110" spans="1:41" s="138" customFormat="1" ht="12.95" customHeight="1">
      <c r="A110" s="337">
        <v>89</v>
      </c>
      <c r="B110" s="259" t="s">
        <v>25</v>
      </c>
      <c r="C110" s="352" t="s">
        <v>154</v>
      </c>
      <c r="D110" s="80">
        <v>2352000362.6900001</v>
      </c>
      <c r="E110" s="220">
        <f>(D110/$D$114)</f>
        <v>5.1697199307859834E-2</v>
      </c>
      <c r="F110" s="81">
        <v>77</v>
      </c>
      <c r="G110" s="81">
        <v>77</v>
      </c>
      <c r="H110" s="255">
        <v>9.6799999999999997E-2</v>
      </c>
      <c r="I110" s="80">
        <v>2354827532.25</v>
      </c>
      <c r="J110" s="220">
        <f>(I110/$I$114)</f>
        <v>5.174377334977296E-2</v>
      </c>
      <c r="K110" s="81">
        <v>77</v>
      </c>
      <c r="L110" s="81">
        <v>77</v>
      </c>
      <c r="M110" s="255">
        <v>9.6199999999999994E-2</v>
      </c>
      <c r="N110" s="86">
        <f>((I110-D110)/D110)</f>
        <v>1.2020276887910375E-3</v>
      </c>
      <c r="O110" s="86">
        <f>((L110-G110)/G110)</f>
        <v>0</v>
      </c>
      <c r="P110" s="262">
        <f>M110-H110</f>
        <v>-6.0000000000000331E-4</v>
      </c>
      <c r="Q110" s="136"/>
    </row>
    <row r="111" spans="1:41" s="138" customFormat="1" ht="12.95" customHeight="1">
      <c r="A111" s="337">
        <v>90</v>
      </c>
      <c r="B111" s="259" t="s">
        <v>25</v>
      </c>
      <c r="C111" s="352" t="s">
        <v>26</v>
      </c>
      <c r="D111" s="80">
        <v>9740909949.0699997</v>
      </c>
      <c r="E111" s="220">
        <f>(D111/$D$114)</f>
        <v>0.21410615876820741</v>
      </c>
      <c r="F111" s="81">
        <v>36.6</v>
      </c>
      <c r="G111" s="81">
        <v>36.6</v>
      </c>
      <c r="H111" s="255">
        <v>9.6100000000000005E-2</v>
      </c>
      <c r="I111" s="80">
        <v>9749131788.4200001</v>
      </c>
      <c r="J111" s="220">
        <f>(I111/$I$114)</f>
        <v>0.21422242551031784</v>
      </c>
      <c r="K111" s="81">
        <v>36.6</v>
      </c>
      <c r="L111" s="81">
        <v>36.6</v>
      </c>
      <c r="M111" s="255">
        <v>9.6500000000000002E-2</v>
      </c>
      <c r="N111" s="86">
        <f>((I111-D111)/D111)</f>
        <v>8.4405249540217238E-4</v>
      </c>
      <c r="O111" s="86">
        <f>((L111-G111)/G111)</f>
        <v>0</v>
      </c>
      <c r="P111" s="262">
        <f>M111-H111</f>
        <v>3.9999999999999758E-4</v>
      </c>
      <c r="Q111" s="136"/>
      <c r="R111" s="160"/>
      <c r="S111" s="192"/>
    </row>
    <row r="112" spans="1:41" s="138" customFormat="1" ht="12.95" customHeight="1">
      <c r="A112" s="337">
        <v>91</v>
      </c>
      <c r="B112" s="259" t="s">
        <v>6</v>
      </c>
      <c r="C112" s="352" t="s">
        <v>202</v>
      </c>
      <c r="D112" s="80">
        <v>25890979285.360001</v>
      </c>
      <c r="E112" s="220">
        <f>(D112/$D$114)</f>
        <v>0.56908627125383782</v>
      </c>
      <c r="F112" s="81">
        <v>9.69</v>
      </c>
      <c r="G112" s="81">
        <v>9.69</v>
      </c>
      <c r="H112" s="255">
        <v>-0.191</v>
      </c>
      <c r="I112" s="80">
        <v>25893617929.91</v>
      </c>
      <c r="J112" s="220">
        <f>(I112/$I$114)</f>
        <v>0.56897308997007134</v>
      </c>
      <c r="K112" s="81">
        <v>9.69</v>
      </c>
      <c r="L112" s="81">
        <v>9.69</v>
      </c>
      <c r="M112" s="255">
        <v>-0.22470000000000001</v>
      </c>
      <c r="N112" s="86">
        <f>((I112-D112)/D112)</f>
        <v>1.0191366347781418E-4</v>
      </c>
      <c r="O112" s="86">
        <f>((L112-G112)/G112)</f>
        <v>0</v>
      </c>
      <c r="P112" s="262">
        <f>M112-H112</f>
        <v>-3.3700000000000008E-2</v>
      </c>
      <c r="Q112" s="136"/>
      <c r="R112" s="161"/>
      <c r="S112" s="139"/>
    </row>
    <row r="113" spans="1:21" s="162" customFormat="1" ht="12.95" customHeight="1">
      <c r="A113" s="337">
        <v>92</v>
      </c>
      <c r="B113" s="259" t="s">
        <v>13</v>
      </c>
      <c r="C113" s="352" t="s">
        <v>256</v>
      </c>
      <c r="D113" s="80">
        <v>7511812185.1700001</v>
      </c>
      <c r="E113" s="220">
        <f>(D113/$D$114)</f>
        <v>0.16511037067009493</v>
      </c>
      <c r="F113" s="81">
        <v>101.31</v>
      </c>
      <c r="G113" s="81">
        <v>101.31</v>
      </c>
      <c r="H113" s="255">
        <v>7.6999999999999999E-2</v>
      </c>
      <c r="I113" s="80">
        <v>7511812185.1700001</v>
      </c>
      <c r="J113" s="220">
        <f>(I113/$I$114)</f>
        <v>0.16506071116983784</v>
      </c>
      <c r="K113" s="81">
        <v>101.31</v>
      </c>
      <c r="L113" s="81">
        <v>101.31</v>
      </c>
      <c r="M113" s="255">
        <v>7.6999999999999999E-2</v>
      </c>
      <c r="N113" s="86">
        <f>((I113-D113)/D113)</f>
        <v>0</v>
      </c>
      <c r="O113" s="86">
        <f>((L113-G113)/G113)</f>
        <v>0</v>
      </c>
      <c r="P113" s="262">
        <f>M113-H113</f>
        <v>0</v>
      </c>
      <c r="Q113" s="136"/>
      <c r="R113" s="161"/>
      <c r="S113" s="187"/>
    </row>
    <row r="114" spans="1:21" s="138" customFormat="1" ht="12.75" customHeight="1">
      <c r="A114" s="244"/>
      <c r="B114" s="133"/>
      <c r="C114" s="290" t="s">
        <v>47</v>
      </c>
      <c r="D114" s="75">
        <f>SUM(D110:D113)</f>
        <v>45495701782.290001</v>
      </c>
      <c r="E114" s="310">
        <f>(D114/$D$160)</f>
        <v>3.2620718147049511E-2</v>
      </c>
      <c r="F114" s="77"/>
      <c r="G114" s="77"/>
      <c r="H114" s="292"/>
      <c r="I114" s="75">
        <f>SUM(I110:I113)</f>
        <v>45509389435.75</v>
      </c>
      <c r="J114" s="310">
        <f>(I114/$I$160)</f>
        <v>3.2698483471243898E-2</v>
      </c>
      <c r="K114" s="312"/>
      <c r="L114" s="77"/>
      <c r="M114" s="313"/>
      <c r="N114" s="314">
        <f>((I114-D114)/D114)</f>
        <v>3.0085596932867277E-4</v>
      </c>
      <c r="O114" s="314"/>
      <c r="P114" s="315">
        <f>M114-H114</f>
        <v>0</v>
      </c>
      <c r="Q114" s="136"/>
      <c r="R114" s="187"/>
      <c r="S114" s="187"/>
      <c r="T114" s="207"/>
      <c r="U114" s="387"/>
    </row>
    <row r="115" spans="1:21" s="138" customFormat="1" ht="5.25" customHeight="1">
      <c r="A115" s="384"/>
      <c r="B115" s="385"/>
      <c r="C115" s="385"/>
      <c r="D115" s="385"/>
      <c r="E115" s="385"/>
      <c r="F115" s="385"/>
      <c r="G115" s="385"/>
      <c r="H115" s="385"/>
      <c r="I115" s="385"/>
      <c r="J115" s="385"/>
      <c r="K115" s="385"/>
      <c r="L115" s="385"/>
      <c r="M115" s="385"/>
      <c r="N115" s="385"/>
      <c r="O115" s="385"/>
      <c r="P115" s="386"/>
      <c r="Q115" s="136"/>
      <c r="R115" s="187"/>
      <c r="S115" s="187"/>
      <c r="T115" s="207"/>
      <c r="U115" s="387"/>
    </row>
    <row r="116" spans="1:21" s="138" customFormat="1" ht="12" customHeight="1">
      <c r="A116" s="378" t="s">
        <v>253</v>
      </c>
      <c r="B116" s="379"/>
      <c r="C116" s="379"/>
      <c r="D116" s="379"/>
      <c r="E116" s="379"/>
      <c r="F116" s="379"/>
      <c r="G116" s="379"/>
      <c r="H116" s="379"/>
      <c r="I116" s="379"/>
      <c r="J116" s="379"/>
      <c r="K116" s="379"/>
      <c r="L116" s="379"/>
      <c r="M116" s="379"/>
      <c r="N116" s="379"/>
      <c r="O116" s="379"/>
      <c r="P116" s="380"/>
      <c r="Q116" s="136"/>
      <c r="R116" s="211"/>
      <c r="S116" s="213"/>
      <c r="T116" s="207"/>
      <c r="U116" s="387"/>
    </row>
    <row r="117" spans="1:21" s="138" customFormat="1" ht="12" customHeight="1">
      <c r="A117" s="337">
        <v>93</v>
      </c>
      <c r="B117" s="259" t="s">
        <v>6</v>
      </c>
      <c r="C117" s="352" t="s">
        <v>27</v>
      </c>
      <c r="D117" s="80">
        <v>1683100010.8900001</v>
      </c>
      <c r="E117" s="220">
        <f>(D117/$D$139)</f>
        <v>5.4447511447765752E-2</v>
      </c>
      <c r="F117" s="71">
        <v>3698.84</v>
      </c>
      <c r="G117" s="71">
        <v>3741.18</v>
      </c>
      <c r="H117" s="255">
        <v>8.0699999999999994E-2</v>
      </c>
      <c r="I117" s="80">
        <v>1651917787.8900001</v>
      </c>
      <c r="J117" s="220">
        <f t="shared" ref="J117:J138" si="48">(I117/$I$139)</f>
        <v>5.3753159006629463E-2</v>
      </c>
      <c r="K117" s="71">
        <v>3688.51</v>
      </c>
      <c r="L117" s="71">
        <v>3731.26</v>
      </c>
      <c r="M117" s="255">
        <v>7.9899999999999999E-2</v>
      </c>
      <c r="N117" s="86">
        <f>((I117-D117)/D117)</f>
        <v>-1.8526660803425025E-2</v>
      </c>
      <c r="O117" s="86">
        <f t="shared" ref="O117:O127" si="49">((L117-G117)/G117)</f>
        <v>-2.6515698255629556E-3</v>
      </c>
      <c r="P117" s="262">
        <f t="shared" ref="P117:P139" si="50">M117-H117</f>
        <v>-7.9999999999999516E-4</v>
      </c>
      <c r="Q117" s="136"/>
      <c r="R117" s="389"/>
      <c r="S117" s="193"/>
      <c r="T117" s="211"/>
    </row>
    <row r="118" spans="1:21" s="138" customFormat="1" ht="12" customHeight="1">
      <c r="A118" s="337">
        <v>94</v>
      </c>
      <c r="B118" s="259" t="s">
        <v>13</v>
      </c>
      <c r="C118" s="352" t="s">
        <v>249</v>
      </c>
      <c r="D118" s="80">
        <v>199390388.11000001</v>
      </c>
      <c r="E118" s="220">
        <f t="shared" ref="E118:E138" si="51">(D118/$D$139)</f>
        <v>6.4501873738643817E-3</v>
      </c>
      <c r="F118" s="71">
        <v>150.82</v>
      </c>
      <c r="G118" s="71">
        <v>152.69999999999999</v>
      </c>
      <c r="H118" s="255">
        <v>6.2799999999999995E-2</v>
      </c>
      <c r="I118" s="80">
        <v>198953847.86000001</v>
      </c>
      <c r="J118" s="221">
        <f t="shared" si="48"/>
        <v>6.4739286043159179E-3</v>
      </c>
      <c r="K118" s="71">
        <v>150.49</v>
      </c>
      <c r="L118" s="71">
        <v>152.37</v>
      </c>
      <c r="M118" s="255">
        <v>6.0499999999999998E-2</v>
      </c>
      <c r="N118" s="86">
        <f>((I118-D118)/D118)</f>
        <v>-2.1893745939205894E-3</v>
      </c>
      <c r="O118" s="86">
        <f t="shared" si="49"/>
        <v>-2.1611001964635503E-3</v>
      </c>
      <c r="P118" s="262">
        <f t="shared" si="50"/>
        <v>-2.2999999999999965E-3</v>
      </c>
      <c r="Q118" s="136"/>
      <c r="R118" s="389"/>
      <c r="U118" s="214"/>
    </row>
    <row r="119" spans="1:21" s="138" customFormat="1" ht="12" customHeight="1">
      <c r="A119" s="337">
        <v>95</v>
      </c>
      <c r="B119" s="259" t="s">
        <v>46</v>
      </c>
      <c r="C119" s="352" t="s">
        <v>83</v>
      </c>
      <c r="D119" s="71">
        <v>1067835354.26</v>
      </c>
      <c r="E119" s="220">
        <f t="shared" si="51"/>
        <v>3.4543982710009136E-2</v>
      </c>
      <c r="F119" s="71">
        <v>1.3635999999999999</v>
      </c>
      <c r="G119" s="71">
        <v>1.3883000000000001</v>
      </c>
      <c r="H119" s="255">
        <v>4.4299999999999999E-2</v>
      </c>
      <c r="I119" s="71">
        <v>1062833276.6799999</v>
      </c>
      <c r="J119" s="221">
        <f t="shared" si="48"/>
        <v>3.4584436669751098E-2</v>
      </c>
      <c r="K119" s="71">
        <v>1.3573</v>
      </c>
      <c r="L119" s="71">
        <v>1.3817999999999999</v>
      </c>
      <c r="M119" s="255">
        <v>0.04</v>
      </c>
      <c r="N119" s="86">
        <f t="shared" ref="N119:N124" si="52">((I119-D119)/D119)</f>
        <v>-4.684315386304508E-3</v>
      </c>
      <c r="O119" s="86">
        <f t="shared" si="49"/>
        <v>-4.6819851617086886E-3</v>
      </c>
      <c r="P119" s="262">
        <f t="shared" si="50"/>
        <v>-4.2999999999999983E-3</v>
      </c>
      <c r="Q119" s="136"/>
      <c r="R119" s="213"/>
      <c r="S119" s="139"/>
      <c r="U119" s="214"/>
    </row>
    <row r="120" spans="1:21" s="138" customFormat="1" ht="12" customHeight="1">
      <c r="A120" s="337">
        <v>96</v>
      </c>
      <c r="B120" s="259" t="s">
        <v>8</v>
      </c>
      <c r="C120" s="352" t="s">
        <v>169</v>
      </c>
      <c r="D120" s="71">
        <v>4852103009.4799995</v>
      </c>
      <c r="E120" s="220">
        <f t="shared" si="51"/>
        <v>0.15696330131606595</v>
      </c>
      <c r="F120" s="71">
        <v>516.33879999999999</v>
      </c>
      <c r="G120" s="71">
        <v>531.90679999999998</v>
      </c>
      <c r="H120" s="343">
        <v>-5.0799999999999998E-2</v>
      </c>
      <c r="I120" s="71">
        <v>4847776067.8199997</v>
      </c>
      <c r="J120" s="221">
        <f t="shared" si="48"/>
        <v>0.15774591188033954</v>
      </c>
      <c r="K120" s="71">
        <v>515.97339999999997</v>
      </c>
      <c r="L120" s="71">
        <v>531.53039999999999</v>
      </c>
      <c r="M120" s="343">
        <v>-3.6900000000000002E-2</v>
      </c>
      <c r="N120" s="86">
        <f>((I120-D120)/D120)</f>
        <v>-8.9176624064779824E-4</v>
      </c>
      <c r="O120" s="86">
        <f t="shared" si="49"/>
        <v>-7.0764276749233073E-4</v>
      </c>
      <c r="P120" s="262">
        <f t="shared" si="50"/>
        <v>1.3899999999999996E-2</v>
      </c>
      <c r="Q120" s="136"/>
      <c r="R120" s="213"/>
      <c r="S120" s="139"/>
      <c r="U120" s="214"/>
    </row>
    <row r="121" spans="1:21" s="138" customFormat="1" ht="12" customHeight="1">
      <c r="A121" s="337">
        <v>97</v>
      </c>
      <c r="B121" s="259" t="s">
        <v>16</v>
      </c>
      <c r="C121" s="352" t="s">
        <v>211</v>
      </c>
      <c r="D121" s="71">
        <v>2580317504.3499999</v>
      </c>
      <c r="E121" s="220">
        <f t="shared" si="51"/>
        <v>8.3472084812522121E-2</v>
      </c>
      <c r="F121" s="71">
        <v>13.9847</v>
      </c>
      <c r="G121" s="71">
        <v>14.1174</v>
      </c>
      <c r="H121" s="255">
        <v>6.0499999999999998E-2</v>
      </c>
      <c r="I121" s="71">
        <v>2572925179.6599998</v>
      </c>
      <c r="J121" s="221">
        <f t="shared" si="48"/>
        <v>8.3722602485611183E-2</v>
      </c>
      <c r="K121" s="71">
        <v>13.9818</v>
      </c>
      <c r="L121" s="71">
        <v>14.1143</v>
      </c>
      <c r="M121" s="255">
        <v>6.0299999999999999E-2</v>
      </c>
      <c r="N121" s="86">
        <f>((I121-D121)/D121)</f>
        <v>-2.8648895639927208E-3</v>
      </c>
      <c r="O121" s="86">
        <f t="shared" si="49"/>
        <v>-2.1958717610890679E-4</v>
      </c>
      <c r="P121" s="262">
        <f t="shared" si="50"/>
        <v>-1.9999999999999879E-4</v>
      </c>
      <c r="Q121" s="136"/>
      <c r="R121" s="213"/>
      <c r="S121" s="139"/>
      <c r="U121" s="214"/>
    </row>
    <row r="122" spans="1:21" s="138" customFormat="1" ht="12" customHeight="1">
      <c r="A122" s="337">
        <v>98</v>
      </c>
      <c r="B122" s="259" t="s">
        <v>205</v>
      </c>
      <c r="C122" s="352" t="s">
        <v>212</v>
      </c>
      <c r="D122" s="71">
        <v>4823633700</v>
      </c>
      <c r="E122" s="220">
        <f t="shared" si="51"/>
        <v>0.15604233224483255</v>
      </c>
      <c r="F122" s="71">
        <v>194.98</v>
      </c>
      <c r="G122" s="71">
        <v>196.28</v>
      </c>
      <c r="H122" s="255">
        <v>-2.5000000000000001E-3</v>
      </c>
      <c r="I122" s="71">
        <v>4811634209.0500002</v>
      </c>
      <c r="J122" s="221">
        <f t="shared" si="48"/>
        <v>0.15656986117400237</v>
      </c>
      <c r="K122" s="71">
        <v>194.51</v>
      </c>
      <c r="L122" s="71">
        <v>195.8</v>
      </c>
      <c r="M122" s="255">
        <v>-2.3999999999999998E-3</v>
      </c>
      <c r="N122" s="86">
        <f t="shared" si="52"/>
        <v>-2.4876455585754386E-3</v>
      </c>
      <c r="O122" s="86">
        <f t="shared" si="49"/>
        <v>-2.4454860403504675E-3</v>
      </c>
      <c r="P122" s="262">
        <f t="shared" si="50"/>
        <v>1.0000000000000026E-4</v>
      </c>
      <c r="Q122" s="136"/>
      <c r="S122" s="139"/>
      <c r="U122" s="214"/>
    </row>
    <row r="123" spans="1:21" s="138" customFormat="1" ht="12" customHeight="1">
      <c r="A123" s="337">
        <v>99</v>
      </c>
      <c r="B123" s="259" t="s">
        <v>117</v>
      </c>
      <c r="C123" s="352" t="s">
        <v>172</v>
      </c>
      <c r="D123" s="71">
        <v>4914308355.5</v>
      </c>
      <c r="E123" s="220">
        <f t="shared" si="51"/>
        <v>0.15897561565723528</v>
      </c>
      <c r="F123" s="71">
        <v>195.6824</v>
      </c>
      <c r="G123" s="71">
        <v>199.7782</v>
      </c>
      <c r="H123" s="255">
        <v>1.6999999999999999E-3</v>
      </c>
      <c r="I123" s="71">
        <v>4873056732.0100002</v>
      </c>
      <c r="J123" s="221">
        <f t="shared" si="48"/>
        <v>0.15856854093122835</v>
      </c>
      <c r="K123" s="71">
        <v>194.0489</v>
      </c>
      <c r="L123" s="71">
        <v>198.09540000000001</v>
      </c>
      <c r="M123" s="255">
        <v>7.1999999999999998E-3</v>
      </c>
      <c r="N123" s="86">
        <f>((I123-D123)/D123)</f>
        <v>-8.3941870362757645E-3</v>
      </c>
      <c r="O123" s="86">
        <f t="shared" si="49"/>
        <v>-8.4233414857075809E-3</v>
      </c>
      <c r="P123" s="262">
        <f t="shared" si="50"/>
        <v>5.4999999999999997E-3</v>
      </c>
      <c r="Q123" s="136"/>
      <c r="S123" s="139"/>
    </row>
    <row r="124" spans="1:21" s="138" customFormat="1" ht="12" customHeight="1">
      <c r="A124" s="337">
        <v>100</v>
      </c>
      <c r="B124" s="259" t="s">
        <v>10</v>
      </c>
      <c r="C124" s="352" t="s">
        <v>186</v>
      </c>
      <c r="D124" s="71">
        <v>2310771121.1999998</v>
      </c>
      <c r="E124" s="220">
        <f t="shared" si="51"/>
        <v>7.4752383257471355E-2</v>
      </c>
      <c r="F124" s="71">
        <v>4168.3720197231823</v>
      </c>
      <c r="G124" s="71">
        <v>4229.9036243064256</v>
      </c>
      <c r="H124" s="255">
        <v>0.13719500000000001</v>
      </c>
      <c r="I124" s="71">
        <v>2313241878.54</v>
      </c>
      <c r="J124" s="221">
        <f t="shared" si="48"/>
        <v>7.5272546508976038E-2</v>
      </c>
      <c r="K124" s="71">
        <v>4173.03</v>
      </c>
      <c r="L124" s="71">
        <v>4234.42</v>
      </c>
      <c r="M124" s="255">
        <v>0.13442499999999999</v>
      </c>
      <c r="N124" s="86">
        <f t="shared" si="52"/>
        <v>1.0692349914417621E-3</v>
      </c>
      <c r="O124" s="86">
        <f t="shared" si="49"/>
        <v>1.0677254364902919E-3</v>
      </c>
      <c r="P124" s="262">
        <f t="shared" si="50"/>
        <v>-2.7700000000000224E-3</v>
      </c>
      <c r="Q124" s="136"/>
      <c r="S124" s="137"/>
    </row>
    <row r="125" spans="1:21" s="138" customFormat="1" ht="11.25" customHeight="1">
      <c r="A125" s="337">
        <v>101</v>
      </c>
      <c r="B125" s="259" t="s">
        <v>195</v>
      </c>
      <c r="C125" s="352" t="s">
        <v>201</v>
      </c>
      <c r="D125" s="71">
        <v>2031620715.25</v>
      </c>
      <c r="E125" s="220">
        <f t="shared" si="51"/>
        <v>6.5721995980856679E-2</v>
      </c>
      <c r="F125" s="71">
        <v>1.3151999999999999</v>
      </c>
      <c r="G125" s="71">
        <v>1.3419000000000001</v>
      </c>
      <c r="H125" s="255">
        <v>0.14649999999999999</v>
      </c>
      <c r="I125" s="71">
        <v>1948914180.8699999</v>
      </c>
      <c r="J125" s="221">
        <f t="shared" si="48"/>
        <v>6.3417377440066661E-2</v>
      </c>
      <c r="K125" s="71">
        <v>1.3141</v>
      </c>
      <c r="L125" s="71">
        <v>1.3407</v>
      </c>
      <c r="M125" s="255">
        <v>0.14549999999999999</v>
      </c>
      <c r="N125" s="86">
        <f>((I125-D125)/D125)</f>
        <v>-4.0709633328297058E-2</v>
      </c>
      <c r="O125" s="86">
        <f t="shared" si="49"/>
        <v>-8.9425441538124289E-4</v>
      </c>
      <c r="P125" s="262">
        <f t="shared" si="50"/>
        <v>-1.0000000000000009E-3</v>
      </c>
      <c r="Q125" s="136"/>
    </row>
    <row r="126" spans="1:21" s="138" customFormat="1" ht="12" customHeight="1">
      <c r="A126" s="337">
        <v>102</v>
      </c>
      <c r="B126" s="259" t="s">
        <v>63</v>
      </c>
      <c r="C126" s="352" t="s">
        <v>32</v>
      </c>
      <c r="D126" s="80">
        <v>1225168866.8499999</v>
      </c>
      <c r="E126" s="220">
        <f t="shared" si="51"/>
        <v>3.9633649498931209E-2</v>
      </c>
      <c r="F126" s="71">
        <v>552.20000000000005</v>
      </c>
      <c r="G126" s="71">
        <v>552.20000000000005</v>
      </c>
      <c r="H126" s="255">
        <v>0</v>
      </c>
      <c r="I126" s="80">
        <v>1225778008.6900001</v>
      </c>
      <c r="J126" s="221">
        <f t="shared" si="48"/>
        <v>3.9886634002594033E-2</v>
      </c>
      <c r="K126" s="71">
        <v>552.20000000000005</v>
      </c>
      <c r="L126" s="71">
        <v>552.20000000000005</v>
      </c>
      <c r="M126" s="255">
        <v>0</v>
      </c>
      <c r="N126" s="86">
        <f>((I126-D126)/D126)</f>
        <v>4.9719010699831234E-4</v>
      </c>
      <c r="O126" s="86">
        <f t="shared" si="49"/>
        <v>0</v>
      </c>
      <c r="P126" s="262">
        <f t="shared" si="50"/>
        <v>0</v>
      </c>
      <c r="Q126" s="136"/>
    </row>
    <row r="127" spans="1:21" s="138" customFormat="1" ht="13.5" customHeight="1">
      <c r="A127" s="337">
        <v>103</v>
      </c>
      <c r="B127" s="259" t="s">
        <v>53</v>
      </c>
      <c r="C127" s="352" t="s">
        <v>58</v>
      </c>
      <c r="D127" s="80">
        <v>2086976143.45</v>
      </c>
      <c r="E127" s="220">
        <f t="shared" si="51"/>
        <v>6.7512718630202834E-2</v>
      </c>
      <c r="F127" s="71">
        <v>2.98</v>
      </c>
      <c r="G127" s="71">
        <v>3.03</v>
      </c>
      <c r="H127" s="255">
        <v>-4.0000000000000001E-3</v>
      </c>
      <c r="I127" s="80">
        <v>2089990568.02</v>
      </c>
      <c r="J127" s="221">
        <f t="shared" si="48"/>
        <v>6.8007982085253604E-2</v>
      </c>
      <c r="K127" s="71">
        <v>2.98</v>
      </c>
      <c r="L127" s="71">
        <v>3.04</v>
      </c>
      <c r="M127" s="255">
        <v>-5.0000000000000001E-4</v>
      </c>
      <c r="N127" s="86">
        <f>((I127-D127)/D127)</f>
        <v>1.4443981927923523E-3</v>
      </c>
      <c r="O127" s="86">
        <f t="shared" si="49"/>
        <v>3.3003300330033767E-3</v>
      </c>
      <c r="P127" s="262">
        <f t="shared" si="50"/>
        <v>3.5000000000000001E-3</v>
      </c>
      <c r="Q127" s="136"/>
    </row>
    <row r="128" spans="1:21" s="138" customFormat="1" ht="12" customHeight="1">
      <c r="A128" s="337">
        <v>104</v>
      </c>
      <c r="B128" s="259" t="s">
        <v>99</v>
      </c>
      <c r="C128" s="352" t="s">
        <v>54</v>
      </c>
      <c r="D128" s="71">
        <v>166687319.16</v>
      </c>
      <c r="E128" s="220">
        <f t="shared" si="51"/>
        <v>5.3922581304971734E-3</v>
      </c>
      <c r="F128" s="71">
        <v>1.6832</v>
      </c>
      <c r="G128" s="71">
        <v>1.7137</v>
      </c>
      <c r="H128" s="255">
        <v>6.6900000000000001E-2</v>
      </c>
      <c r="I128" s="71">
        <v>165932188.34999999</v>
      </c>
      <c r="J128" s="221">
        <f t="shared" si="48"/>
        <v>5.3994087176022785E-3</v>
      </c>
      <c r="K128" s="71">
        <v>1.6756</v>
      </c>
      <c r="L128" s="71">
        <v>1.7065999999999999</v>
      </c>
      <c r="M128" s="255">
        <v>6.3399999999999998E-2</v>
      </c>
      <c r="N128" s="86">
        <f>((I128-D128)/D128)</f>
        <v>-4.5302234975365258E-3</v>
      </c>
      <c r="O128" s="86">
        <f t="shared" ref="O128:O138" si="53">((L128-G128)/G128)</f>
        <v>-4.1430822197584798E-3</v>
      </c>
      <c r="P128" s="262">
        <f t="shared" si="50"/>
        <v>-3.5000000000000031E-3</v>
      </c>
      <c r="Q128" s="136"/>
    </row>
    <row r="129" spans="1:23" s="138" customFormat="1" ht="12" customHeight="1">
      <c r="A129" s="337">
        <v>105</v>
      </c>
      <c r="B129" s="259" t="s">
        <v>46</v>
      </c>
      <c r="C129" s="352" t="s">
        <v>234</v>
      </c>
      <c r="D129" s="71">
        <v>657992641.09000003</v>
      </c>
      <c r="E129" s="220">
        <f t="shared" si="51"/>
        <v>2.1285759388325994E-2</v>
      </c>
      <c r="F129" s="71">
        <v>1.1656</v>
      </c>
      <c r="G129" s="71">
        <v>1.1853</v>
      </c>
      <c r="H129" s="255">
        <v>0.1265</v>
      </c>
      <c r="I129" s="71">
        <v>655550080.03999996</v>
      </c>
      <c r="J129" s="221">
        <f t="shared" si="48"/>
        <v>2.1331502056290738E-2</v>
      </c>
      <c r="K129" s="71">
        <v>1.1614</v>
      </c>
      <c r="L129" s="71">
        <v>1.1809000000000001</v>
      </c>
      <c r="M129" s="255">
        <v>0.1227</v>
      </c>
      <c r="N129" s="86">
        <f t="shared" ref="N129:N138" si="54">((I129-D129)/D129)</f>
        <v>-3.7121403758465115E-3</v>
      </c>
      <c r="O129" s="86">
        <f t="shared" si="53"/>
        <v>-3.7121403864000331E-3</v>
      </c>
      <c r="P129" s="262">
        <f t="shared" si="50"/>
        <v>-3.7999999999999978E-3</v>
      </c>
      <c r="Q129" s="136"/>
    </row>
    <row r="130" spans="1:23" s="138" customFormat="1" ht="12" customHeight="1">
      <c r="A130" s="337">
        <v>106</v>
      </c>
      <c r="B130" s="259" t="s">
        <v>118</v>
      </c>
      <c r="C130" s="352" t="s">
        <v>120</v>
      </c>
      <c r="D130" s="71">
        <v>130759931.43000001</v>
      </c>
      <c r="E130" s="220">
        <f t="shared" si="51"/>
        <v>4.2300236571677459E-3</v>
      </c>
      <c r="F130" s="71">
        <v>1.2383</v>
      </c>
      <c r="G130" s="71">
        <v>1.2518</v>
      </c>
      <c r="H130" s="255">
        <v>0.1285</v>
      </c>
      <c r="I130" s="71">
        <v>130226360.11</v>
      </c>
      <c r="J130" s="221">
        <f t="shared" si="48"/>
        <v>4.2375463798284057E-3</v>
      </c>
      <c r="K130" s="71">
        <v>1.2327999999999999</v>
      </c>
      <c r="L130" s="71">
        <v>1.2461</v>
      </c>
      <c r="M130" s="255">
        <v>0.1241</v>
      </c>
      <c r="N130" s="86">
        <f t="shared" si="54"/>
        <v>-4.0805414484761E-3</v>
      </c>
      <c r="O130" s="86">
        <f t="shared" si="53"/>
        <v>-4.5534430420195223E-3</v>
      </c>
      <c r="P130" s="262">
        <f t="shared" si="50"/>
        <v>-4.4000000000000011E-3</v>
      </c>
      <c r="Q130" s="136"/>
    </row>
    <row r="131" spans="1:23" s="138" customFormat="1" ht="12" customHeight="1">
      <c r="A131" s="337">
        <v>107</v>
      </c>
      <c r="B131" s="259" t="s">
        <v>96</v>
      </c>
      <c r="C131" s="352" t="s">
        <v>122</v>
      </c>
      <c r="D131" s="71">
        <v>225816569.89397001</v>
      </c>
      <c r="E131" s="220">
        <f t="shared" si="51"/>
        <v>7.3050622035797036E-3</v>
      </c>
      <c r="F131" s="71">
        <v>147.51246092845932</v>
      </c>
      <c r="G131" s="71">
        <v>149.85724190678962</v>
      </c>
      <c r="H131" s="255">
        <v>4.53E-2</v>
      </c>
      <c r="I131" s="71">
        <v>226556161.82224751</v>
      </c>
      <c r="J131" s="221">
        <f t="shared" si="48"/>
        <v>7.3721037933238091E-3</v>
      </c>
      <c r="K131" s="71">
        <v>147.99559210645154</v>
      </c>
      <c r="L131" s="71">
        <v>150.38911533671055</v>
      </c>
      <c r="M131" s="255">
        <v>4.8899999999999999E-2</v>
      </c>
      <c r="N131" s="86">
        <f t="shared" si="54"/>
        <v>3.2751889226940289E-3</v>
      </c>
      <c r="O131" s="86">
        <f t="shared" si="53"/>
        <v>3.5492007136481494E-3</v>
      </c>
      <c r="P131" s="262">
        <f t="shared" si="50"/>
        <v>3.599999999999999E-3</v>
      </c>
      <c r="Q131" s="136"/>
      <c r="R131" s="261"/>
      <c r="S131" s="261"/>
      <c r="T131" s="137"/>
    </row>
    <row r="132" spans="1:23" s="138" customFormat="1" ht="12" customHeight="1">
      <c r="A132" s="337">
        <v>108</v>
      </c>
      <c r="B132" s="259" t="s">
        <v>41</v>
      </c>
      <c r="C132" s="352" t="s">
        <v>128</v>
      </c>
      <c r="D132" s="71">
        <v>164313419.28999999</v>
      </c>
      <c r="E132" s="220">
        <f t="shared" si="51"/>
        <v>5.3154635612431885E-3</v>
      </c>
      <c r="F132" s="71">
        <v>3.7107999999999999</v>
      </c>
      <c r="G132" s="71">
        <v>3.7719999999999998</v>
      </c>
      <c r="H132" s="255">
        <v>9.0200000000000002E-2</v>
      </c>
      <c r="I132" s="71">
        <v>166241594.91</v>
      </c>
      <c r="J132" s="221">
        <f t="shared" si="48"/>
        <v>5.4094767610238688E-3</v>
      </c>
      <c r="K132" s="71">
        <v>3.7541000000000002</v>
      </c>
      <c r="L132" s="71">
        <v>3.8166000000000002</v>
      </c>
      <c r="M132" s="255">
        <v>0.10299999999999999</v>
      </c>
      <c r="N132" s="86">
        <f t="shared" si="54"/>
        <v>1.173474222818606E-2</v>
      </c>
      <c r="O132" s="86">
        <f t="shared" si="53"/>
        <v>1.1823966065747725E-2</v>
      </c>
      <c r="P132" s="262">
        <f t="shared" si="50"/>
        <v>1.2799999999999992E-2</v>
      </c>
      <c r="Q132" s="136"/>
      <c r="S132" s="251"/>
      <c r="T132" s="137"/>
    </row>
    <row r="133" spans="1:23" s="138" customFormat="1" ht="12" customHeight="1">
      <c r="A133" s="337">
        <v>109</v>
      </c>
      <c r="B133" s="259" t="s">
        <v>97</v>
      </c>
      <c r="C133" s="352" t="s">
        <v>170</v>
      </c>
      <c r="D133" s="71">
        <v>359719949.00999999</v>
      </c>
      <c r="E133" s="220">
        <f t="shared" si="51"/>
        <v>1.1636774948004995E-2</v>
      </c>
      <c r="F133" s="71">
        <v>135.84</v>
      </c>
      <c r="G133" s="71">
        <v>136.81</v>
      </c>
      <c r="H133" s="255">
        <v>8.9649999999999994E-2</v>
      </c>
      <c r="I133" s="71">
        <v>359671823.85000002</v>
      </c>
      <c r="J133" s="221">
        <f t="shared" si="48"/>
        <v>1.1703667627617358E-2</v>
      </c>
      <c r="K133" s="71">
        <v>135.77000000000001</v>
      </c>
      <c r="L133" s="71">
        <v>136.74</v>
      </c>
      <c r="M133" s="255">
        <v>8.9120000000000005E-2</v>
      </c>
      <c r="N133" s="86">
        <f>((I133-D133)/D133)</f>
        <v>-1.3378507400663722E-4</v>
      </c>
      <c r="O133" s="86">
        <f t="shared" si="53"/>
        <v>-5.1165850449523553E-4</v>
      </c>
      <c r="P133" s="262">
        <f t="shared" si="50"/>
        <v>-5.2999999999998881E-4</v>
      </c>
      <c r="Q133" s="136"/>
    </row>
    <row r="134" spans="1:23" s="138" customFormat="1" ht="12" customHeight="1">
      <c r="A134" s="337">
        <v>110</v>
      </c>
      <c r="B134" s="259" t="s">
        <v>114</v>
      </c>
      <c r="C134" s="352" t="s">
        <v>143</v>
      </c>
      <c r="D134" s="80">
        <v>152257372.09999999</v>
      </c>
      <c r="E134" s="220">
        <f t="shared" si="51"/>
        <v>4.9254559781256391E-3</v>
      </c>
      <c r="F134" s="71">
        <v>139.05831000000001</v>
      </c>
      <c r="G134" s="71">
        <v>143.93454399999999</v>
      </c>
      <c r="H134" s="255">
        <v>-4.0000000000000002E-4</v>
      </c>
      <c r="I134" s="80">
        <v>152137666.18000001</v>
      </c>
      <c r="J134" s="221">
        <f t="shared" si="48"/>
        <v>4.950537018865016E-3</v>
      </c>
      <c r="K134" s="71">
        <v>139.02327</v>
      </c>
      <c r="L134" s="71">
        <v>143.987661</v>
      </c>
      <c r="M134" s="255">
        <v>-4.0000000000000002E-4</v>
      </c>
      <c r="N134" s="86">
        <f>((I134-D134)/D134)</f>
        <v>-7.8620771098929861E-4</v>
      </c>
      <c r="O134" s="86">
        <f>((L134-G134)/G134)</f>
        <v>3.6903580283003165E-4</v>
      </c>
      <c r="P134" s="262">
        <f t="shared" si="50"/>
        <v>0</v>
      </c>
      <c r="Q134" s="136"/>
      <c r="R134" s="137"/>
      <c r="T134" s="165"/>
    </row>
    <row r="135" spans="1:23" s="138" customFormat="1" ht="12" customHeight="1">
      <c r="A135" s="337">
        <v>111</v>
      </c>
      <c r="B135" s="259" t="s">
        <v>113</v>
      </c>
      <c r="C135" s="352" t="s">
        <v>157</v>
      </c>
      <c r="D135" s="80">
        <v>1050829575.4299999</v>
      </c>
      <c r="E135" s="220">
        <f>(D135/$D$139)</f>
        <v>3.3993853584268721E-2</v>
      </c>
      <c r="F135" s="71">
        <v>2.3835000000000002</v>
      </c>
      <c r="G135" s="71">
        <v>2.4365000000000001</v>
      </c>
      <c r="H135" s="255">
        <v>-0.23430000000000001</v>
      </c>
      <c r="I135" s="80">
        <v>1050310553.65</v>
      </c>
      <c r="J135" s="221">
        <f>(I135/$I$139)</f>
        <v>3.4176949125781148E-2</v>
      </c>
      <c r="K135" s="71">
        <v>2.3820999999999999</v>
      </c>
      <c r="L135" s="71">
        <v>2.4361999999999999</v>
      </c>
      <c r="M135" s="255">
        <v>-6.4000000000000003E-3</v>
      </c>
      <c r="N135" s="86">
        <f>((I135-D135)/D135)</f>
        <v>-4.9391622784083469E-4</v>
      </c>
      <c r="O135" s="86">
        <f>((L135-G135)/G135)</f>
        <v>-1.2312743689726617E-4</v>
      </c>
      <c r="P135" s="262">
        <f t="shared" si="50"/>
        <v>0.22790000000000002</v>
      </c>
      <c r="Q135" s="136"/>
      <c r="R135" s="144"/>
      <c r="T135" s="165"/>
    </row>
    <row r="136" spans="1:23" s="138" customFormat="1" ht="12" customHeight="1">
      <c r="A136" s="337">
        <v>112</v>
      </c>
      <c r="B136" s="259" t="s">
        <v>175</v>
      </c>
      <c r="C136" s="352" t="s">
        <v>207</v>
      </c>
      <c r="D136" s="80">
        <v>18057595.399999999</v>
      </c>
      <c r="E136" s="220">
        <f>(D136/$D$139)</f>
        <v>5.8415490814519352E-4</v>
      </c>
      <c r="F136" s="71">
        <v>1.1679999999999999</v>
      </c>
      <c r="G136" s="71">
        <v>1.1679999999999999</v>
      </c>
      <c r="H136" s="255">
        <v>-1.5020000000000001E-3</v>
      </c>
      <c r="I136" s="80">
        <v>18062849.66</v>
      </c>
      <c r="J136" s="221">
        <f>(I136/$I$139)</f>
        <v>5.8776244011937272E-4</v>
      </c>
      <c r="K136" s="71">
        <v>1.1684000000000001</v>
      </c>
      <c r="L136" s="71">
        <v>1.1684000000000001</v>
      </c>
      <c r="M136" s="255">
        <v>2.9100000000000003E-4</v>
      </c>
      <c r="N136" s="86">
        <f>((I136-D136)/D136)</f>
        <v>2.9097229634470818E-4</v>
      </c>
      <c r="O136" s="86">
        <f>((L136-G136)/G136)</f>
        <v>3.4246575342480992E-4</v>
      </c>
      <c r="P136" s="262">
        <f t="shared" si="50"/>
        <v>1.7930000000000001E-3</v>
      </c>
      <c r="Q136" s="136"/>
      <c r="R136" s="137"/>
      <c r="T136" s="165"/>
    </row>
    <row r="137" spans="1:23" s="138" customFormat="1" ht="12" customHeight="1">
      <c r="A137" s="337">
        <v>113</v>
      </c>
      <c r="B137" s="259" t="s">
        <v>188</v>
      </c>
      <c r="C137" s="352" t="s">
        <v>235</v>
      </c>
      <c r="D137" s="80">
        <v>206508239.94999999</v>
      </c>
      <c r="E137" s="220">
        <f>(D137/$D$139)</f>
        <v>6.6804466080360751E-3</v>
      </c>
      <c r="F137" s="71">
        <v>1.0685</v>
      </c>
      <c r="G137" s="71">
        <v>1.0685</v>
      </c>
      <c r="H137" s="255">
        <v>6.8409708555907833E-2</v>
      </c>
      <c r="I137" s="80">
        <v>205810111.50999999</v>
      </c>
      <c r="J137" s="221">
        <f>(I137/$I$139)</f>
        <v>6.6970304032502141E-3</v>
      </c>
      <c r="K137" s="71">
        <v>1.0660000000000001</v>
      </c>
      <c r="L137" s="71">
        <v>1.0660000000000001</v>
      </c>
      <c r="M137" s="255">
        <v>-0.12200013369877456</v>
      </c>
      <c r="N137" s="86">
        <f>((I137-D137)/D137)</f>
        <v>-3.3806323668684082E-3</v>
      </c>
      <c r="O137" s="86">
        <f>((L137-G137)/G137)</f>
        <v>-2.3397285914833381E-3</v>
      </c>
      <c r="P137" s="262">
        <f>M137-H137</f>
        <v>-0.19040984225468238</v>
      </c>
      <c r="Q137" s="136"/>
      <c r="R137" s="137"/>
      <c r="S137" s="166"/>
      <c r="T137" s="165"/>
    </row>
    <row r="138" spans="1:23" s="138" customFormat="1" ht="12" customHeight="1">
      <c r="A138" s="337">
        <v>114</v>
      </c>
      <c r="B138" s="259" t="s">
        <v>198</v>
      </c>
      <c r="C138" s="352" t="s">
        <v>200</v>
      </c>
      <c r="D138" s="71">
        <v>4172674.5434811008</v>
      </c>
      <c r="E138" s="220">
        <f t="shared" si="51"/>
        <v>1.3498410284832219E-4</v>
      </c>
      <c r="F138" s="71">
        <v>102.11628311728279</v>
      </c>
      <c r="G138" s="71">
        <v>102.33073482832155</v>
      </c>
      <c r="H138" s="255">
        <v>1.6866123297841311E-2</v>
      </c>
      <c r="I138" s="71">
        <v>4026904.94</v>
      </c>
      <c r="J138" s="221">
        <f t="shared" si="48"/>
        <v>1.310348875296544E-4</v>
      </c>
      <c r="K138" s="71">
        <v>102.315</v>
      </c>
      <c r="L138" s="71">
        <v>102.538</v>
      </c>
      <c r="M138" s="255">
        <v>1.7767999999999999E-2</v>
      </c>
      <c r="N138" s="86">
        <f t="shared" si="54"/>
        <v>-3.4934333354331285E-2</v>
      </c>
      <c r="O138" s="86">
        <f t="shared" si="53"/>
        <v>2.025443988320504E-3</v>
      </c>
      <c r="P138" s="262">
        <f t="shared" si="50"/>
        <v>9.018767021586882E-4</v>
      </c>
      <c r="Q138" s="136"/>
      <c r="R138" s="137"/>
      <c r="S138" s="166"/>
      <c r="T138" s="165"/>
    </row>
    <row r="139" spans="1:23" s="138" customFormat="1" ht="12" customHeight="1">
      <c r="A139" s="345"/>
      <c r="B139" s="346"/>
      <c r="C139" s="290" t="s">
        <v>47</v>
      </c>
      <c r="D139" s="247">
        <f>SUM(D117:D138)</f>
        <v>30912340456.637451</v>
      </c>
      <c r="E139" s="310">
        <f>(D139/$D$160)</f>
        <v>2.2164351923331289E-2</v>
      </c>
      <c r="F139" s="312"/>
      <c r="G139" s="210"/>
      <c r="H139" s="327"/>
      <c r="I139" s="247">
        <f>SUM(I117:I138)</f>
        <v>30731548032.112244</v>
      </c>
      <c r="J139" s="310">
        <f>(I139/$I$160)</f>
        <v>2.2080608591605901E-2</v>
      </c>
      <c r="K139" s="312"/>
      <c r="L139" s="210"/>
      <c r="M139" s="327"/>
      <c r="N139" s="314">
        <f>((I139-D139)/D139)</f>
        <v>-5.8485518034073038E-3</v>
      </c>
      <c r="O139" s="314"/>
      <c r="P139" s="315">
        <f t="shared" si="50"/>
        <v>0</v>
      </c>
      <c r="Q139" s="136"/>
      <c r="R139" s="137"/>
      <c r="S139" s="166"/>
      <c r="T139" s="165"/>
    </row>
    <row r="140" spans="1:23" s="138" customFormat="1" ht="5.25" customHeight="1">
      <c r="A140" s="384"/>
      <c r="B140" s="385"/>
      <c r="C140" s="385"/>
      <c r="D140" s="385"/>
      <c r="E140" s="385"/>
      <c r="F140" s="385"/>
      <c r="G140" s="385"/>
      <c r="H140" s="385"/>
      <c r="I140" s="385"/>
      <c r="J140" s="385"/>
      <c r="K140" s="385"/>
      <c r="L140" s="385"/>
      <c r="M140" s="385"/>
      <c r="N140" s="385"/>
      <c r="O140" s="385"/>
      <c r="P140" s="386"/>
      <c r="R140" s="137"/>
      <c r="S140" s="166"/>
      <c r="T140" s="165"/>
    </row>
    <row r="141" spans="1:23" s="138" customFormat="1" ht="12" customHeight="1">
      <c r="A141" s="378" t="s">
        <v>74</v>
      </c>
      <c r="B141" s="379"/>
      <c r="C141" s="379"/>
      <c r="D141" s="379"/>
      <c r="E141" s="379"/>
      <c r="F141" s="379"/>
      <c r="G141" s="379"/>
      <c r="H141" s="379"/>
      <c r="I141" s="379"/>
      <c r="J141" s="379"/>
      <c r="K141" s="379"/>
      <c r="L141" s="379"/>
      <c r="M141" s="379"/>
      <c r="N141" s="379"/>
      <c r="O141" s="379"/>
      <c r="P141" s="380"/>
      <c r="S141" s="167"/>
      <c r="T141" s="165"/>
    </row>
    <row r="142" spans="1:23" s="138" customFormat="1" ht="12" customHeight="1">
      <c r="A142" s="337">
        <v>115</v>
      </c>
      <c r="B142" s="259" t="s">
        <v>210</v>
      </c>
      <c r="C142" s="352" t="s">
        <v>209</v>
      </c>
      <c r="D142" s="74">
        <v>612406753.46000004</v>
      </c>
      <c r="E142" s="220">
        <f>(D142/$D$145)</f>
        <v>0.2067521790193767</v>
      </c>
      <c r="F142" s="74">
        <v>16.240300000000001</v>
      </c>
      <c r="G142" s="74">
        <v>16.420300000000001</v>
      </c>
      <c r="H142" s="255">
        <v>0.1116</v>
      </c>
      <c r="I142" s="74">
        <v>607680363.75</v>
      </c>
      <c r="J142" s="220">
        <f>(I142/$I$145)</f>
        <v>0.20538809803260075</v>
      </c>
      <c r="K142" s="74">
        <v>16.187799999999999</v>
      </c>
      <c r="L142" s="74">
        <v>16.366099999999999</v>
      </c>
      <c r="M142" s="255">
        <v>0.108</v>
      </c>
      <c r="N142" s="86">
        <f>((I142-D142)/D142)</f>
        <v>-7.7177295699250434E-3</v>
      </c>
      <c r="O142" s="135">
        <f>((L142-G142)/G142)</f>
        <v>-3.3007923119554197E-3</v>
      </c>
      <c r="P142" s="262">
        <f>M142-H142</f>
        <v>-3.600000000000006E-3</v>
      </c>
      <c r="Q142" s="136"/>
      <c r="S142" s="139"/>
      <c r="T142" s="165"/>
    </row>
    <row r="143" spans="1:23" s="138" customFormat="1" ht="11.25" customHeight="1">
      <c r="A143" s="337">
        <v>116</v>
      </c>
      <c r="B143" s="259" t="s">
        <v>6</v>
      </c>
      <c r="C143" s="352" t="s">
        <v>30</v>
      </c>
      <c r="D143" s="72">
        <v>1811365491.24</v>
      </c>
      <c r="E143" s="220">
        <f>(D143/$D$145)</f>
        <v>0.61152781251755872</v>
      </c>
      <c r="F143" s="74">
        <v>1.47</v>
      </c>
      <c r="G143" s="74">
        <v>1.5</v>
      </c>
      <c r="H143" s="255">
        <v>0.15379999999999999</v>
      </c>
      <c r="I143" s="72">
        <v>1803582280.73</v>
      </c>
      <c r="J143" s="220">
        <f>(I143/$I$145)</f>
        <v>0.60958746798807495</v>
      </c>
      <c r="K143" s="74">
        <v>1.47</v>
      </c>
      <c r="L143" s="74">
        <v>1.49</v>
      </c>
      <c r="M143" s="255">
        <v>0.15379999999999999</v>
      </c>
      <c r="N143" s="86">
        <f>((I143-D143)/D143)</f>
        <v>-4.2968746769443339E-3</v>
      </c>
      <c r="O143" s="86">
        <f>((L143-G143)/G143)</f>
        <v>-6.6666666666666723E-3</v>
      </c>
      <c r="P143" s="262">
        <f>M143-H143</f>
        <v>0</v>
      </c>
      <c r="Q143" s="136"/>
    </row>
    <row r="144" spans="1:23" s="138" customFormat="1" ht="12" customHeight="1">
      <c r="A144" s="337">
        <v>117</v>
      </c>
      <c r="B144" s="259" t="s">
        <v>8</v>
      </c>
      <c r="C144" s="352" t="s">
        <v>31</v>
      </c>
      <c r="D144" s="74">
        <v>538260641.07000005</v>
      </c>
      <c r="E144" s="220">
        <f>(D144/$D$145)</f>
        <v>0.1817200084630646</v>
      </c>
      <c r="F144" s="74">
        <v>43.98</v>
      </c>
      <c r="G144" s="74">
        <v>45.305999999999997</v>
      </c>
      <c r="H144" s="343">
        <v>1.8499999999999999E-2</v>
      </c>
      <c r="I144" s="74">
        <v>547430529.90999997</v>
      </c>
      <c r="J144" s="220">
        <f>(I144/$I$145)</f>
        <v>0.1850244339793243</v>
      </c>
      <c r="K144" s="74">
        <v>43.741199999999999</v>
      </c>
      <c r="L144" s="74">
        <v>45.06</v>
      </c>
      <c r="M144" s="343">
        <v>-0.28310000000000002</v>
      </c>
      <c r="N144" s="86">
        <f>((I144-D144)/D144)</f>
        <v>1.7036149664911841E-2</v>
      </c>
      <c r="O144" s="86">
        <f>((L144-G144)/G144)</f>
        <v>-5.4297444047145E-3</v>
      </c>
      <c r="P144" s="262">
        <f>M144-H144</f>
        <v>-0.30160000000000003</v>
      </c>
      <c r="Q144" s="136"/>
      <c r="U144" s="208"/>
      <c r="V144" s="209"/>
      <c r="W144" s="136"/>
    </row>
    <row r="145" spans="1:20" s="138" customFormat="1" ht="12.75" customHeight="1">
      <c r="A145" s="244"/>
      <c r="B145" s="13"/>
      <c r="C145" s="339" t="s">
        <v>47</v>
      </c>
      <c r="D145" s="247">
        <f>SUM(D142:D144)</f>
        <v>2962032885.77</v>
      </c>
      <c r="E145" s="310">
        <f>(D145/$D$160)</f>
        <v>2.1237971088206692E-3</v>
      </c>
      <c r="F145" s="13"/>
      <c r="G145" s="13"/>
      <c r="H145" s="326"/>
      <c r="I145" s="247">
        <f>SUM(I142:I144)</f>
        <v>2958693174.3899999</v>
      </c>
      <c r="J145" s="310">
        <f>(I145/$I$160)</f>
        <v>2.1258202111425271E-3</v>
      </c>
      <c r="K145" s="312"/>
      <c r="L145" s="210"/>
      <c r="M145" s="327"/>
      <c r="N145" s="314">
        <f>((I145-D145)/D145)</f>
        <v>-1.1275065162323255E-3</v>
      </c>
      <c r="O145" s="314"/>
      <c r="P145" s="315">
        <f>M145-H145</f>
        <v>0</v>
      </c>
      <c r="Q145" s="136"/>
      <c r="T145" s="137"/>
    </row>
    <row r="146" spans="1:20" s="138" customFormat="1" ht="4.5" customHeight="1">
      <c r="A146" s="384"/>
      <c r="B146" s="385"/>
      <c r="C146" s="385"/>
      <c r="D146" s="385"/>
      <c r="E146" s="385"/>
      <c r="F146" s="385"/>
      <c r="G146" s="385"/>
      <c r="H146" s="385"/>
      <c r="I146" s="385"/>
      <c r="J146" s="385"/>
      <c r="K146" s="385"/>
      <c r="L146" s="385"/>
      <c r="M146" s="385"/>
      <c r="N146" s="385"/>
      <c r="O146" s="385"/>
      <c r="P146" s="386"/>
      <c r="T146" s="137"/>
    </row>
    <row r="147" spans="1:20" s="138" customFormat="1" ht="12.75" customHeight="1">
      <c r="A147" s="378" t="s">
        <v>220</v>
      </c>
      <c r="B147" s="379"/>
      <c r="C147" s="379"/>
      <c r="D147" s="379"/>
      <c r="E147" s="379"/>
      <c r="F147" s="379"/>
      <c r="G147" s="379"/>
      <c r="H147" s="379"/>
      <c r="I147" s="379"/>
      <c r="J147" s="379"/>
      <c r="K147" s="379"/>
      <c r="L147" s="379"/>
      <c r="M147" s="379"/>
      <c r="N147" s="379"/>
      <c r="O147" s="379"/>
      <c r="P147" s="380"/>
      <c r="T147" s="137"/>
    </row>
    <row r="148" spans="1:20" s="138" customFormat="1" ht="12.75" customHeight="1">
      <c r="A148" s="375" t="s">
        <v>221</v>
      </c>
      <c r="B148" s="376"/>
      <c r="C148" s="376"/>
      <c r="D148" s="376"/>
      <c r="E148" s="376"/>
      <c r="F148" s="376"/>
      <c r="G148" s="376"/>
      <c r="H148" s="376"/>
      <c r="I148" s="376"/>
      <c r="J148" s="376"/>
      <c r="K148" s="376"/>
      <c r="L148" s="376"/>
      <c r="M148" s="376"/>
      <c r="N148" s="376"/>
      <c r="O148" s="376"/>
      <c r="P148" s="377"/>
      <c r="T148" s="137"/>
    </row>
    <row r="149" spans="1:20" s="138" customFormat="1" ht="12" customHeight="1">
      <c r="A149" s="337">
        <v>118</v>
      </c>
      <c r="B149" s="259" t="s">
        <v>28</v>
      </c>
      <c r="C149" s="352" t="s">
        <v>142</v>
      </c>
      <c r="D149" s="248">
        <v>3300922171.7399998</v>
      </c>
      <c r="E149" s="220">
        <f>(D149/$D$159)</f>
        <v>0.1734378762579375</v>
      </c>
      <c r="F149" s="114">
        <v>1.63</v>
      </c>
      <c r="G149" s="114">
        <v>1.64</v>
      </c>
      <c r="H149" s="256">
        <v>0.13600000000000001</v>
      </c>
      <c r="I149" s="248">
        <v>3298694201.0500002</v>
      </c>
      <c r="J149" s="220">
        <f>(I149/$I$159)</f>
        <v>0.17516710583937861</v>
      </c>
      <c r="K149" s="114">
        <v>1.63</v>
      </c>
      <c r="L149" s="114">
        <v>1.64</v>
      </c>
      <c r="M149" s="256">
        <v>0.13519999999999999</v>
      </c>
      <c r="N149" s="135">
        <f>((I149-D149)/D149)</f>
        <v>-6.7495402014436487E-4</v>
      </c>
      <c r="O149" s="135">
        <f>((L149-G149)/G149)</f>
        <v>0</v>
      </c>
      <c r="P149" s="262">
        <f>M149-H149</f>
        <v>-8.0000000000002292E-4</v>
      </c>
      <c r="Q149" s="136"/>
      <c r="T149" s="137"/>
    </row>
    <row r="150" spans="1:20" s="138" customFormat="1" ht="12.75" customHeight="1">
      <c r="A150" s="337">
        <v>119</v>
      </c>
      <c r="B150" s="259" t="s">
        <v>6</v>
      </c>
      <c r="C150" s="352" t="s">
        <v>73</v>
      </c>
      <c r="D150" s="248">
        <v>343462291.25999999</v>
      </c>
      <c r="E150" s="220">
        <f>(D150/$D$159)</f>
        <v>1.8046281393971502E-2</v>
      </c>
      <c r="F150" s="114">
        <v>275.57</v>
      </c>
      <c r="G150" s="114">
        <v>279.67</v>
      </c>
      <c r="H150" s="256">
        <v>0.1467</v>
      </c>
      <c r="I150" s="248">
        <v>339878738.22000003</v>
      </c>
      <c r="J150" s="220">
        <f>(I150/$I$159)</f>
        <v>1.8048224928332721E-2</v>
      </c>
      <c r="K150" s="114">
        <v>273.83</v>
      </c>
      <c r="L150" s="114">
        <v>277.87</v>
      </c>
      <c r="M150" s="256">
        <v>0.14549999999999999</v>
      </c>
      <c r="N150" s="86">
        <f>((I150-D150)/D150)</f>
        <v>-1.043361420216935E-2</v>
      </c>
      <c r="O150" s="86">
        <f>((L150-G150)/G150)</f>
        <v>-6.4361568992026717E-3</v>
      </c>
      <c r="P150" s="262">
        <f>M150-H150</f>
        <v>-1.2000000000000066E-3</v>
      </c>
      <c r="Q150" s="136"/>
      <c r="R150" s="215"/>
    </row>
    <row r="151" spans="1:20" s="138" customFormat="1" ht="6" customHeight="1">
      <c r="A151" s="384"/>
      <c r="B151" s="385"/>
      <c r="C151" s="385"/>
      <c r="D151" s="385"/>
      <c r="E151" s="385"/>
      <c r="F151" s="385"/>
      <c r="G151" s="385"/>
      <c r="H151" s="385"/>
      <c r="I151" s="385"/>
      <c r="J151" s="385"/>
      <c r="K151" s="385"/>
      <c r="L151" s="385"/>
      <c r="M151" s="385"/>
      <c r="N151" s="385"/>
      <c r="O151" s="385"/>
      <c r="P151" s="386"/>
      <c r="R151" s="215"/>
    </row>
    <row r="152" spans="1:20" s="138" customFormat="1" ht="12" customHeight="1">
      <c r="A152" s="375" t="s">
        <v>222</v>
      </c>
      <c r="B152" s="376"/>
      <c r="C152" s="376"/>
      <c r="D152" s="376"/>
      <c r="E152" s="376"/>
      <c r="F152" s="376"/>
      <c r="G152" s="376"/>
      <c r="H152" s="376"/>
      <c r="I152" s="376"/>
      <c r="J152" s="376"/>
      <c r="K152" s="376"/>
      <c r="L152" s="376"/>
      <c r="M152" s="376"/>
      <c r="N152" s="376"/>
      <c r="O152" s="376"/>
      <c r="P152" s="377"/>
      <c r="R152" s="215"/>
    </row>
    <row r="153" spans="1:20" s="138" customFormat="1" ht="12" customHeight="1">
      <c r="A153" s="337">
        <v>120</v>
      </c>
      <c r="B153" s="259" t="s">
        <v>6</v>
      </c>
      <c r="C153" s="352" t="s">
        <v>144</v>
      </c>
      <c r="D153" s="80">
        <v>6917005723.6700001</v>
      </c>
      <c r="E153" s="220">
        <f t="shared" ref="E153:E158" si="55">(D153/$D$159)</f>
        <v>0.36343504037992691</v>
      </c>
      <c r="F153" s="81">
        <v>118.88</v>
      </c>
      <c r="G153" s="81">
        <v>118.88</v>
      </c>
      <c r="H153" s="255">
        <v>1.66E-2</v>
      </c>
      <c r="I153" s="80">
        <v>6854790341.4399996</v>
      </c>
      <c r="J153" s="220">
        <f t="shared" ref="J153:J158" si="56">(I153/$I$159)</f>
        <v>0.36400275747402344</v>
      </c>
      <c r="K153" s="81">
        <v>118.98</v>
      </c>
      <c r="L153" s="81">
        <v>118.98</v>
      </c>
      <c r="M153" s="255">
        <v>1.7399999999999999E-2</v>
      </c>
      <c r="N153" s="86">
        <f t="shared" ref="N153:N160" si="57">((I153-D153)/D153)</f>
        <v>-8.9945541055574674E-3</v>
      </c>
      <c r="O153" s="86">
        <f t="shared" ref="O153:O158" si="58">((L153-G153)/G153)</f>
        <v>8.411843876178376E-4</v>
      </c>
      <c r="P153" s="262">
        <f t="shared" ref="P153:P159" si="59">M153-H153</f>
        <v>7.9999999999999863E-4</v>
      </c>
      <c r="Q153" s="136"/>
      <c r="R153" s="215"/>
    </row>
    <row r="154" spans="1:20" s="138" customFormat="1" ht="12" customHeight="1">
      <c r="A154" s="337">
        <v>121</v>
      </c>
      <c r="B154" s="259" t="s">
        <v>205</v>
      </c>
      <c r="C154" s="352" t="s">
        <v>206</v>
      </c>
      <c r="D154" s="80">
        <v>5566347918.3900003</v>
      </c>
      <c r="E154" s="220">
        <f t="shared" si="55"/>
        <v>0.29246844101430536</v>
      </c>
      <c r="F154" s="80">
        <v>121.16</v>
      </c>
      <c r="G154" s="80">
        <v>121.16</v>
      </c>
      <c r="H154" s="255">
        <v>0.1017</v>
      </c>
      <c r="I154" s="80">
        <v>5573817372.5100002</v>
      </c>
      <c r="J154" s="220">
        <f t="shared" si="56"/>
        <v>0.29598059053459602</v>
      </c>
      <c r="K154" s="80">
        <v>121.38</v>
      </c>
      <c r="L154" s="80">
        <v>121.38</v>
      </c>
      <c r="M154" s="255">
        <v>0.1017</v>
      </c>
      <c r="N154" s="86">
        <f t="shared" si="57"/>
        <v>1.3418949425210087E-3</v>
      </c>
      <c r="O154" s="86">
        <f t="shared" si="58"/>
        <v>1.8157807857378579E-3</v>
      </c>
      <c r="P154" s="262">
        <f t="shared" si="59"/>
        <v>0</v>
      </c>
      <c r="Q154" s="136"/>
      <c r="R154" s="215"/>
    </row>
    <row r="155" spans="1:20" s="138" customFormat="1" ht="12" customHeight="1">
      <c r="A155" s="337">
        <v>122</v>
      </c>
      <c r="B155" s="259" t="s">
        <v>46</v>
      </c>
      <c r="C155" s="352" t="s">
        <v>180</v>
      </c>
      <c r="D155" s="80">
        <v>2123504236.24</v>
      </c>
      <c r="E155" s="220">
        <f t="shared" si="55"/>
        <v>0.11157368934998579</v>
      </c>
      <c r="F155" s="81">
        <v>1.0662</v>
      </c>
      <c r="G155" s="81">
        <v>1.0662</v>
      </c>
      <c r="H155" s="255">
        <v>7.3999999999999996E-2</v>
      </c>
      <c r="I155" s="80">
        <v>1936505575.71</v>
      </c>
      <c r="J155" s="220">
        <f t="shared" si="56"/>
        <v>0.10283222889559346</v>
      </c>
      <c r="K155" s="81">
        <v>1.0676000000000001</v>
      </c>
      <c r="L155" s="81">
        <v>1.0676000000000001</v>
      </c>
      <c r="M155" s="255">
        <v>7.3800000000000004E-2</v>
      </c>
      <c r="N155" s="86">
        <f t="shared" si="57"/>
        <v>-8.8061355065206112E-2</v>
      </c>
      <c r="O155" s="86">
        <f t="shared" si="58"/>
        <v>1.3130744700807239E-3</v>
      </c>
      <c r="P155" s="262">
        <f t="shared" si="59"/>
        <v>-1.9999999999999185E-4</v>
      </c>
      <c r="Q155" s="136"/>
      <c r="R155" s="215"/>
    </row>
    <row r="156" spans="1:20" s="138" customFormat="1" ht="12" customHeight="1">
      <c r="A156" s="337">
        <v>123</v>
      </c>
      <c r="B156" s="259" t="s">
        <v>192</v>
      </c>
      <c r="C156" s="352" t="s">
        <v>193</v>
      </c>
      <c r="D156" s="80">
        <v>309123154.66000003</v>
      </c>
      <c r="E156" s="220">
        <f t="shared" si="55"/>
        <v>1.6242025911844881E-2</v>
      </c>
      <c r="F156" s="81">
        <v>100.86</v>
      </c>
      <c r="G156" s="81">
        <v>100.86</v>
      </c>
      <c r="H156" s="255">
        <v>1.67E-2</v>
      </c>
      <c r="I156" s="80">
        <v>309652599.93000001</v>
      </c>
      <c r="J156" s="220">
        <f t="shared" si="56"/>
        <v>1.6443157940530456E-2</v>
      </c>
      <c r="K156" s="81">
        <v>101.02</v>
      </c>
      <c r="L156" s="81">
        <v>101.02</v>
      </c>
      <c r="M156" s="255">
        <v>1.72E-2</v>
      </c>
      <c r="N156" s="86">
        <f t="shared" si="57"/>
        <v>1.7127324887141176E-3</v>
      </c>
      <c r="O156" s="86">
        <f t="shared" si="58"/>
        <v>1.5863573269878702E-3</v>
      </c>
      <c r="P156" s="262">
        <f t="shared" si="59"/>
        <v>5.0000000000000044E-4</v>
      </c>
      <c r="Q156" s="136"/>
      <c r="R156" s="215"/>
    </row>
    <row r="157" spans="1:20" s="138" customFormat="1" ht="12" customHeight="1">
      <c r="A157" s="337">
        <v>124</v>
      </c>
      <c r="B157" s="259" t="s">
        <v>267</v>
      </c>
      <c r="C157" s="352" t="s">
        <v>266</v>
      </c>
      <c r="D157" s="80">
        <v>471937268.35000002</v>
      </c>
      <c r="E157" s="220">
        <f t="shared" si="55"/>
        <v>2.479664569202799E-2</v>
      </c>
      <c r="F157" s="80">
        <v>1019.36</v>
      </c>
      <c r="G157" s="80">
        <v>1019.36</v>
      </c>
      <c r="H157" s="255">
        <v>1.9400000000000001E-2</v>
      </c>
      <c r="I157" s="80">
        <v>467943580.88999999</v>
      </c>
      <c r="J157" s="220">
        <f t="shared" si="56"/>
        <v>2.4848718239637156E-2</v>
      </c>
      <c r="K157" s="80">
        <v>1010.73</v>
      </c>
      <c r="L157" s="80">
        <v>1010.73</v>
      </c>
      <c r="M157" s="255">
        <v>1.0699999999999999E-2</v>
      </c>
      <c r="N157" s="86">
        <f t="shared" si="57"/>
        <v>-8.4623269401098104E-3</v>
      </c>
      <c r="O157" s="86">
        <f t="shared" si="58"/>
        <v>-8.4660963741955697E-3</v>
      </c>
      <c r="P157" s="262">
        <f t="shared" ref="P157" si="60">M157-H157</f>
        <v>-8.7000000000000011E-3</v>
      </c>
      <c r="Q157" s="136"/>
      <c r="R157" s="215"/>
    </row>
    <row r="158" spans="1:20" s="138" customFormat="1" ht="12" customHeight="1">
      <c r="A158" s="337">
        <v>125</v>
      </c>
      <c r="B158" s="259" t="s">
        <v>97</v>
      </c>
      <c r="C158" s="352" t="s">
        <v>276</v>
      </c>
      <c r="D158" s="80">
        <v>0</v>
      </c>
      <c r="E158" s="220">
        <f t="shared" si="55"/>
        <v>0</v>
      </c>
      <c r="F158" s="80">
        <v>0</v>
      </c>
      <c r="G158" s="80">
        <v>0</v>
      </c>
      <c r="H158" s="255">
        <v>0</v>
      </c>
      <c r="I158" s="80">
        <v>50416528.490000002</v>
      </c>
      <c r="J158" s="220">
        <f t="shared" si="56"/>
        <v>2.6772161479081025E-3</v>
      </c>
      <c r="K158" s="80">
        <v>101.11</v>
      </c>
      <c r="L158" s="80">
        <v>101.11</v>
      </c>
      <c r="M158" s="255">
        <v>5.0020000000000002E-2</v>
      </c>
      <c r="N158" s="86" t="e">
        <f t="shared" ref="N158" si="61">((I158-D158)/D158)</f>
        <v>#DIV/0!</v>
      </c>
      <c r="O158" s="86" t="e">
        <f t="shared" si="58"/>
        <v>#DIV/0!</v>
      </c>
      <c r="P158" s="262">
        <f t="shared" si="59"/>
        <v>5.0020000000000002E-2</v>
      </c>
      <c r="Q158" s="136"/>
      <c r="R158" s="215"/>
    </row>
    <row r="159" spans="1:20" s="138" customFormat="1" ht="12" customHeight="1">
      <c r="A159" s="309"/>
      <c r="B159" s="13"/>
      <c r="C159" s="339" t="s">
        <v>47</v>
      </c>
      <c r="D159" s="84">
        <f>SUM(D149:D158)</f>
        <v>19032302764.310001</v>
      </c>
      <c r="E159" s="310">
        <f>(D159/$D$160)</f>
        <v>1.3646286568669737E-2</v>
      </c>
      <c r="F159" s="311"/>
      <c r="G159" s="77"/>
      <c r="H159" s="292"/>
      <c r="I159" s="84">
        <f>SUM(I149:I158)</f>
        <v>18831698938.240002</v>
      </c>
      <c r="J159" s="310">
        <f>(I159/$I$160)</f>
        <v>1.3530570374643702E-2</v>
      </c>
      <c r="K159" s="312"/>
      <c r="L159" s="77"/>
      <c r="M159" s="313"/>
      <c r="N159" s="314">
        <f t="shared" si="57"/>
        <v>-1.0540176275788266E-2</v>
      </c>
      <c r="O159" s="314"/>
      <c r="P159" s="315">
        <f t="shared" si="59"/>
        <v>0</v>
      </c>
      <c r="Q159" s="136"/>
      <c r="R159" s="163" t="s">
        <v>185</v>
      </c>
    </row>
    <row r="160" spans="1:20" s="138" customFormat="1" ht="12" customHeight="1">
      <c r="A160" s="316"/>
      <c r="B160" s="317"/>
      <c r="C160" s="318" t="s">
        <v>33</v>
      </c>
      <c r="D160" s="319">
        <f>SUM(D21,D53,D85,D107,D114,D139,D145,D159)</f>
        <v>1394687314276.832</v>
      </c>
      <c r="E160" s="320"/>
      <c r="F160" s="320"/>
      <c r="G160" s="321"/>
      <c r="H160" s="322"/>
      <c r="I160" s="319">
        <f>SUM(I21,I53,I85,I107,I114,I139,I145,I159)</f>
        <v>1391788994611.0933</v>
      </c>
      <c r="J160" s="320"/>
      <c r="K160" s="320"/>
      <c r="L160" s="321"/>
      <c r="M160" s="323"/>
      <c r="N160" s="324">
        <f t="shared" si="57"/>
        <v>-2.0781143099746304E-3</v>
      </c>
      <c r="O160" s="324"/>
      <c r="P160" s="325"/>
      <c r="R160" s="164">
        <f>((I160-D160)/D160)</f>
        <v>-2.0781143099746304E-3</v>
      </c>
    </row>
    <row r="161" spans="1:18" s="138" customFormat="1" ht="6.75" customHeight="1">
      <c r="A161" s="384"/>
      <c r="B161" s="385"/>
      <c r="C161" s="385"/>
      <c r="D161" s="385"/>
      <c r="E161" s="385"/>
      <c r="F161" s="385"/>
      <c r="G161" s="385"/>
      <c r="H161" s="385"/>
      <c r="I161" s="385"/>
      <c r="J161" s="385"/>
      <c r="K161" s="385"/>
      <c r="L161" s="385"/>
      <c r="M161" s="385"/>
      <c r="N161" s="385"/>
      <c r="O161" s="385"/>
      <c r="P161" s="386"/>
      <c r="R161" s="215"/>
    </row>
    <row r="162" spans="1:18" s="138" customFormat="1" ht="12" customHeight="1">
      <c r="A162" s="392" t="s">
        <v>223</v>
      </c>
      <c r="B162" s="393"/>
      <c r="C162" s="393"/>
      <c r="D162" s="393"/>
      <c r="E162" s="393"/>
      <c r="F162" s="393"/>
      <c r="G162" s="393"/>
      <c r="H162" s="393"/>
      <c r="I162" s="393"/>
      <c r="J162" s="393"/>
      <c r="K162" s="393"/>
      <c r="L162" s="393"/>
      <c r="M162" s="393"/>
      <c r="N162" s="393"/>
      <c r="O162" s="393"/>
      <c r="P162" s="394"/>
      <c r="R162" s="215"/>
    </row>
    <row r="163" spans="1:18" s="138" customFormat="1" ht="25.5" customHeight="1">
      <c r="A163" s="287"/>
      <c r="B163" s="288"/>
      <c r="C163" s="288"/>
      <c r="D163" s="304" t="s">
        <v>228</v>
      </c>
      <c r="E163" s="305"/>
      <c r="F163" s="305"/>
      <c r="G163" s="306" t="s">
        <v>229</v>
      </c>
      <c r="H163" s="307"/>
      <c r="I163" s="308" t="s">
        <v>228</v>
      </c>
      <c r="J163" s="305"/>
      <c r="K163" s="305"/>
      <c r="L163" s="306" t="s">
        <v>229</v>
      </c>
      <c r="M163" s="306"/>
      <c r="N163" s="390" t="s">
        <v>70</v>
      </c>
      <c r="O163" s="390"/>
      <c r="P163" s="391"/>
      <c r="R163" s="215"/>
    </row>
    <row r="164" spans="1:18" s="138" customFormat="1" ht="12" customHeight="1">
      <c r="A164" s="333" t="s">
        <v>2</v>
      </c>
      <c r="B164" s="334" t="s">
        <v>216</v>
      </c>
      <c r="C164" s="335" t="s">
        <v>3</v>
      </c>
      <c r="D164" s="228"/>
      <c r="E164" s="228"/>
      <c r="F164" s="228"/>
      <c r="G164" s="228"/>
      <c r="H164" s="228"/>
      <c r="I164" s="268"/>
      <c r="J164" s="269"/>
      <c r="K164" s="269"/>
      <c r="L164" s="270"/>
      <c r="M164" s="270"/>
      <c r="N164" s="264" t="s">
        <v>227</v>
      </c>
      <c r="O164" s="263" t="s">
        <v>230</v>
      </c>
      <c r="P164" s="266" t="s">
        <v>243</v>
      </c>
      <c r="R164" s="215"/>
    </row>
    <row r="165" spans="1:18" s="138" customFormat="1" ht="12" customHeight="1">
      <c r="A165" s="337">
        <v>1</v>
      </c>
      <c r="B165" s="259" t="s">
        <v>129</v>
      </c>
      <c r="C165" s="352" t="s">
        <v>247</v>
      </c>
      <c r="D165" s="80">
        <v>78055229066</v>
      </c>
      <c r="E165" s="220">
        <f>(D165/$D$167)</f>
        <v>0.91691498820801653</v>
      </c>
      <c r="F165" s="81">
        <v>107.55</v>
      </c>
      <c r="G165" s="81">
        <v>107.55</v>
      </c>
      <c r="H165" s="258">
        <v>0.121</v>
      </c>
      <c r="I165" s="80">
        <v>78055229066</v>
      </c>
      <c r="J165" s="220">
        <f>(I165/$I$167)</f>
        <v>0.92126493259133424</v>
      </c>
      <c r="K165" s="81">
        <v>107.55</v>
      </c>
      <c r="L165" s="81">
        <v>107.55</v>
      </c>
      <c r="M165" s="258">
        <v>0.121</v>
      </c>
      <c r="N165" s="86">
        <f>((I165-D165)/D165)</f>
        <v>0</v>
      </c>
      <c r="O165" s="86">
        <f>((L165-G165)/G165)</f>
        <v>0</v>
      </c>
      <c r="P165" s="262">
        <f>M165-H165</f>
        <v>0</v>
      </c>
      <c r="R165" s="215"/>
    </row>
    <row r="166" spans="1:18" s="138" customFormat="1" ht="12" customHeight="1">
      <c r="A166" s="337">
        <v>2</v>
      </c>
      <c r="B166" s="259" t="s">
        <v>44</v>
      </c>
      <c r="C166" s="352" t="s">
        <v>224</v>
      </c>
      <c r="D166" s="80">
        <v>7072869034.5100002</v>
      </c>
      <c r="E166" s="220">
        <f>(D166/$D$167)</f>
        <v>8.3085011791983493E-2</v>
      </c>
      <c r="F166" s="82">
        <v>104.86</v>
      </c>
      <c r="G166" s="82">
        <v>104.86</v>
      </c>
      <c r="H166" s="258"/>
      <c r="I166" s="80">
        <v>6670918977.4799995</v>
      </c>
      <c r="J166" s="220">
        <f>(I166/$I$167)</f>
        <v>7.8735067408665843E-2</v>
      </c>
      <c r="K166" s="82">
        <v>98.9</v>
      </c>
      <c r="L166" s="82">
        <v>98.9</v>
      </c>
      <c r="M166" s="258"/>
      <c r="N166" s="86">
        <f>((I166-D166)/D166)</f>
        <v>-5.6829845861531253E-2</v>
      </c>
      <c r="O166" s="86">
        <f>((L166-G166)/G166)</f>
        <v>-5.6837688346366523E-2</v>
      </c>
      <c r="P166" s="262">
        <f>M166-H166</f>
        <v>0</v>
      </c>
      <c r="R166" s="163" t="s">
        <v>232</v>
      </c>
    </row>
    <row r="167" spans="1:18" s="138" customFormat="1" ht="12" customHeight="1">
      <c r="A167" s="289"/>
      <c r="B167" s="290"/>
      <c r="C167" s="290" t="s">
        <v>225</v>
      </c>
      <c r="D167" s="85">
        <f>SUM(D165:D166)</f>
        <v>85128098100.509995</v>
      </c>
      <c r="E167" s="291"/>
      <c r="F167" s="77"/>
      <c r="G167" s="77"/>
      <c r="H167" s="292"/>
      <c r="I167" s="85">
        <f>SUM(I165:I166)</f>
        <v>84726148043.479996</v>
      </c>
      <c r="J167" s="272"/>
      <c r="K167" s="82"/>
      <c r="L167" s="82"/>
      <c r="M167" s="267"/>
      <c r="N167" s="86">
        <f>((I167-D167)/D167)</f>
        <v>-4.7217084135419063E-3</v>
      </c>
      <c r="O167" s="245"/>
      <c r="P167" s="262">
        <f>M167-H167</f>
        <v>0</v>
      </c>
      <c r="R167" s="164">
        <f>((I167-D167)/D167)</f>
        <v>-4.7217084135419063E-3</v>
      </c>
    </row>
    <row r="168" spans="1:18" s="138" customFormat="1" ht="7.5" customHeight="1">
      <c r="A168" s="395"/>
      <c r="B168" s="396"/>
      <c r="C168" s="396"/>
      <c r="D168" s="396"/>
      <c r="E168" s="396"/>
      <c r="F168" s="396"/>
      <c r="G168" s="396"/>
      <c r="H168" s="396"/>
      <c r="I168" s="396"/>
      <c r="J168" s="396"/>
      <c r="K168" s="396"/>
      <c r="L168" s="396"/>
      <c r="M168" s="396"/>
      <c r="N168" s="396"/>
      <c r="O168" s="396"/>
      <c r="P168" s="397"/>
      <c r="R168" s="215"/>
    </row>
    <row r="169" spans="1:18" s="138" customFormat="1" ht="12" customHeight="1">
      <c r="A169" s="392" t="s">
        <v>248</v>
      </c>
      <c r="B169" s="393"/>
      <c r="C169" s="393"/>
      <c r="D169" s="393"/>
      <c r="E169" s="393"/>
      <c r="F169" s="393"/>
      <c r="G169" s="393"/>
      <c r="H169" s="393"/>
      <c r="I169" s="393"/>
      <c r="J169" s="393"/>
      <c r="K169" s="393"/>
      <c r="L169" s="393"/>
      <c r="M169" s="393"/>
      <c r="N169" s="393"/>
      <c r="O169" s="393"/>
      <c r="P169" s="394"/>
      <c r="R169" s="215"/>
    </row>
    <row r="170" spans="1:18" s="138" customFormat="1" ht="25.5" customHeight="1">
      <c r="A170" s="298"/>
      <c r="B170" s="299" t="s">
        <v>216</v>
      </c>
      <c r="C170" s="300" t="s">
        <v>51</v>
      </c>
      <c r="D170" s="300" t="s">
        <v>81</v>
      </c>
      <c r="E170" s="301" t="s">
        <v>69</v>
      </c>
      <c r="F170" s="301"/>
      <c r="G170" s="301" t="s">
        <v>82</v>
      </c>
      <c r="H170" s="302"/>
      <c r="I170" s="303" t="s">
        <v>81</v>
      </c>
      <c r="J170" s="301" t="s">
        <v>69</v>
      </c>
      <c r="K170" s="301"/>
      <c r="L170" s="301" t="s">
        <v>82</v>
      </c>
      <c r="M170" s="301"/>
      <c r="N170" s="390" t="s">
        <v>70</v>
      </c>
      <c r="O170" s="390"/>
      <c r="P170" s="391"/>
      <c r="R170" s="215"/>
    </row>
    <row r="171" spans="1:18" s="138" customFormat="1" ht="12" customHeight="1">
      <c r="A171" s="216"/>
      <c r="B171" s="73"/>
      <c r="C171" s="73"/>
      <c r="D171" s="228"/>
      <c r="E171" s="228"/>
      <c r="F171" s="228"/>
      <c r="G171" s="228"/>
      <c r="H171" s="253"/>
      <c r="I171" s="249"/>
      <c r="J171" s="228"/>
      <c r="K171" s="228"/>
      <c r="L171" s="228"/>
      <c r="M171" s="252"/>
      <c r="N171" s="263" t="s">
        <v>132</v>
      </c>
      <c r="O171" s="265" t="s">
        <v>131</v>
      </c>
      <c r="P171" s="266" t="s">
        <v>243</v>
      </c>
      <c r="R171" s="215"/>
    </row>
    <row r="172" spans="1:18" s="138" customFormat="1" ht="12" customHeight="1">
      <c r="A172" s="337">
        <v>1</v>
      </c>
      <c r="B172" s="259" t="s">
        <v>34</v>
      </c>
      <c r="C172" s="352" t="s">
        <v>35</v>
      </c>
      <c r="D172" s="83">
        <v>2905847000</v>
      </c>
      <c r="E172" s="222">
        <f t="shared" ref="E172:E183" si="62">(D172/$D$184)</f>
        <v>0.38677294223562964</v>
      </c>
      <c r="F172" s="82">
        <v>19.03</v>
      </c>
      <c r="G172" s="82">
        <v>19.23</v>
      </c>
      <c r="H172" s="257"/>
      <c r="I172" s="83">
        <v>2905847000</v>
      </c>
      <c r="J172" s="222">
        <f t="shared" ref="J172:J182" si="63">(I172/$I$184)</f>
        <v>0.38413767170625851</v>
      </c>
      <c r="K172" s="82">
        <v>19.2</v>
      </c>
      <c r="L172" s="82">
        <v>19.399999999999999</v>
      </c>
      <c r="M172" s="257"/>
      <c r="N172" s="86">
        <f>((I172-D172)/D172)</f>
        <v>0</v>
      </c>
      <c r="O172" s="86">
        <f t="shared" ref="O172:O183" si="64">((L172-G172)/G172)</f>
        <v>8.8403536141444701E-3</v>
      </c>
      <c r="P172" s="262">
        <f t="shared" ref="P172:P183" si="65">M172-H172</f>
        <v>0</v>
      </c>
      <c r="R172" s="215"/>
    </row>
    <row r="173" spans="1:18" s="138" customFormat="1" ht="12" customHeight="1">
      <c r="A173" s="337">
        <v>2</v>
      </c>
      <c r="B173" s="259" t="s">
        <v>34</v>
      </c>
      <c r="C173" s="352" t="s">
        <v>67</v>
      </c>
      <c r="D173" s="83">
        <v>336556562.35000002</v>
      </c>
      <c r="E173" s="222">
        <f t="shared" si="62"/>
        <v>4.4796223561948942E-2</v>
      </c>
      <c r="F173" s="82">
        <v>3.93</v>
      </c>
      <c r="G173" s="82">
        <v>4.03</v>
      </c>
      <c r="H173" s="257"/>
      <c r="I173" s="83">
        <v>336556562.35000002</v>
      </c>
      <c r="J173" s="222">
        <f t="shared" si="63"/>
        <v>4.4491005293324538E-2</v>
      </c>
      <c r="K173" s="82">
        <v>3.91</v>
      </c>
      <c r="L173" s="82">
        <v>4.01</v>
      </c>
      <c r="M173" s="257"/>
      <c r="N173" s="86">
        <f t="shared" ref="N173:N183" si="66">((I173-D173)/D173)</f>
        <v>0</v>
      </c>
      <c r="O173" s="86">
        <f t="shared" si="64"/>
        <v>-4.9627791563276579E-3</v>
      </c>
      <c r="P173" s="262">
        <f t="shared" si="65"/>
        <v>0</v>
      </c>
      <c r="R173" s="215"/>
    </row>
    <row r="174" spans="1:18" s="138" customFormat="1" ht="12" customHeight="1">
      <c r="A174" s="337">
        <v>3</v>
      </c>
      <c r="B174" s="259" t="s">
        <v>34</v>
      </c>
      <c r="C174" s="352" t="s">
        <v>56</v>
      </c>
      <c r="D174" s="83">
        <v>137100833.47999999</v>
      </c>
      <c r="E174" s="222">
        <f t="shared" si="62"/>
        <v>1.8248342995352721E-2</v>
      </c>
      <c r="F174" s="82">
        <v>6.1</v>
      </c>
      <c r="G174" s="82">
        <v>6.2</v>
      </c>
      <c r="H174" s="257"/>
      <c r="I174" s="83">
        <v>157939478.40000001</v>
      </c>
      <c r="J174" s="222">
        <f t="shared" si="63"/>
        <v>2.0878767362175952E-2</v>
      </c>
      <c r="K174" s="82">
        <v>6.08</v>
      </c>
      <c r="L174" s="82">
        <v>6.18</v>
      </c>
      <c r="M174" s="257"/>
      <c r="N174" s="86">
        <f t="shared" si="66"/>
        <v>0.15199502724423566</v>
      </c>
      <c r="O174" s="86">
        <f t="shared" si="64"/>
        <v>-3.2258064516129778E-3</v>
      </c>
      <c r="P174" s="262">
        <f t="shared" si="65"/>
        <v>0</v>
      </c>
      <c r="R174" s="215"/>
    </row>
    <row r="175" spans="1:18" s="138" customFormat="1" ht="12" customHeight="1">
      <c r="A175" s="337">
        <v>4</v>
      </c>
      <c r="B175" s="259" t="s">
        <v>34</v>
      </c>
      <c r="C175" s="352" t="s">
        <v>57</v>
      </c>
      <c r="D175" s="83">
        <v>223328388.78999999</v>
      </c>
      <c r="E175" s="222">
        <f t="shared" si="62"/>
        <v>2.9725370267963493E-2</v>
      </c>
      <c r="F175" s="82">
        <v>21.4</v>
      </c>
      <c r="G175" s="82">
        <v>21.6</v>
      </c>
      <c r="H175" s="257"/>
      <c r="I175" s="83">
        <v>227057101.11000001</v>
      </c>
      <c r="J175" s="222">
        <f t="shared" si="63"/>
        <v>3.0015753122847804E-2</v>
      </c>
      <c r="K175" s="82">
        <v>20.67</v>
      </c>
      <c r="L175" s="82">
        <v>20.87</v>
      </c>
      <c r="M175" s="257"/>
      <c r="N175" s="86">
        <f t="shared" si="66"/>
        <v>1.6696096453309404E-2</v>
      </c>
      <c r="O175" s="86">
        <f t="shared" si="64"/>
        <v>-3.379629629629631E-2</v>
      </c>
      <c r="P175" s="262">
        <f t="shared" si="65"/>
        <v>0</v>
      </c>
      <c r="R175" s="215"/>
    </row>
    <row r="176" spans="1:18" s="138" customFormat="1" ht="12" customHeight="1">
      <c r="A176" s="337">
        <v>5</v>
      </c>
      <c r="B176" s="259" t="s">
        <v>34</v>
      </c>
      <c r="C176" s="352" t="s">
        <v>101</v>
      </c>
      <c r="D176" s="83">
        <v>697031082</v>
      </c>
      <c r="E176" s="222">
        <f t="shared" si="62"/>
        <v>9.2775965979910308E-2</v>
      </c>
      <c r="F176" s="82">
        <v>153.9</v>
      </c>
      <c r="G176" s="82">
        <v>155.9</v>
      </c>
      <c r="H176" s="257"/>
      <c r="I176" s="83">
        <v>697031082</v>
      </c>
      <c r="J176" s="222">
        <f t="shared" si="63"/>
        <v>9.2143838593833099E-2</v>
      </c>
      <c r="K176" s="82">
        <v>153.4</v>
      </c>
      <c r="L176" s="82">
        <v>153.4</v>
      </c>
      <c r="M176" s="257"/>
      <c r="N176" s="86">
        <f t="shared" si="66"/>
        <v>0</v>
      </c>
      <c r="O176" s="86">
        <f t="shared" si="64"/>
        <v>-1.603592046183451E-2</v>
      </c>
      <c r="P176" s="262">
        <f t="shared" si="65"/>
        <v>0</v>
      </c>
      <c r="R176" s="215"/>
    </row>
    <row r="177" spans="1:18" s="138" customFormat="1" ht="12" customHeight="1">
      <c r="A177" s="337">
        <v>6</v>
      </c>
      <c r="B177" s="259" t="s">
        <v>36</v>
      </c>
      <c r="C177" s="352" t="s">
        <v>37</v>
      </c>
      <c r="D177" s="83">
        <v>600227830</v>
      </c>
      <c r="E177" s="222">
        <f t="shared" si="62"/>
        <v>7.9891296348640284E-2</v>
      </c>
      <c r="F177" s="82">
        <v>10499</v>
      </c>
      <c r="G177" s="82">
        <v>10499</v>
      </c>
      <c r="H177" s="257"/>
      <c r="I177" s="83">
        <v>576534000</v>
      </c>
      <c r="J177" s="222">
        <f t="shared" si="63"/>
        <v>7.621475887047599E-2</v>
      </c>
      <c r="K177" s="82">
        <v>10500</v>
      </c>
      <c r="L177" s="82">
        <v>10500</v>
      </c>
      <c r="M177" s="257"/>
      <c r="N177" s="86">
        <f t="shared" si="66"/>
        <v>-3.9474727454739976E-2</v>
      </c>
      <c r="O177" s="86">
        <f t="shared" si="64"/>
        <v>9.5247166396799691E-5</v>
      </c>
      <c r="P177" s="262">
        <f t="shared" si="65"/>
        <v>0</v>
      </c>
      <c r="R177" s="215"/>
    </row>
    <row r="178" spans="1:18" s="138" customFormat="1" ht="12" customHeight="1">
      <c r="A178" s="337">
        <v>7</v>
      </c>
      <c r="B178" s="259" t="s">
        <v>28</v>
      </c>
      <c r="C178" s="352" t="s">
        <v>105</v>
      </c>
      <c r="D178" s="83">
        <v>516236211.94999999</v>
      </c>
      <c r="E178" s="222">
        <f t="shared" si="62"/>
        <v>6.871187594683327E-2</v>
      </c>
      <c r="F178" s="82">
        <v>15.46</v>
      </c>
      <c r="G178" s="82">
        <v>15.46</v>
      </c>
      <c r="H178" s="257">
        <v>0.1011</v>
      </c>
      <c r="I178" s="83">
        <v>509143331.77999997</v>
      </c>
      <c r="J178" s="222">
        <f t="shared" si="63"/>
        <v>6.7306067399534888E-2</v>
      </c>
      <c r="K178" s="82">
        <v>15.24</v>
      </c>
      <c r="L178" s="82">
        <v>15.24</v>
      </c>
      <c r="M178" s="257">
        <v>8.5999999999999993E-2</v>
      </c>
      <c r="N178" s="86">
        <f t="shared" si="66"/>
        <v>-1.3739602154617928E-2</v>
      </c>
      <c r="O178" s="86">
        <f t="shared" si="64"/>
        <v>-1.4230271668822809E-2</v>
      </c>
      <c r="P178" s="262">
        <f t="shared" si="65"/>
        <v>-1.5100000000000002E-2</v>
      </c>
      <c r="R178" s="215"/>
    </row>
    <row r="179" spans="1:18" s="138" customFormat="1" ht="12" customHeight="1">
      <c r="A179" s="337">
        <v>8</v>
      </c>
      <c r="B179" s="259" t="s">
        <v>44</v>
      </c>
      <c r="C179" s="352" t="s">
        <v>45</v>
      </c>
      <c r="D179" s="83">
        <v>502714472.43000001</v>
      </c>
      <c r="E179" s="222">
        <f t="shared" si="62"/>
        <v>6.6912110515861101E-2</v>
      </c>
      <c r="F179" s="82">
        <v>60</v>
      </c>
      <c r="G179" s="82">
        <v>60</v>
      </c>
      <c r="H179" s="257">
        <v>0.1114</v>
      </c>
      <c r="I179" s="83">
        <v>498030050.91000003</v>
      </c>
      <c r="J179" s="222">
        <f t="shared" si="63"/>
        <v>6.5836950189158888E-2</v>
      </c>
      <c r="K179" s="82">
        <v>66</v>
      </c>
      <c r="L179" s="82">
        <v>66</v>
      </c>
      <c r="M179" s="257">
        <v>0.1099</v>
      </c>
      <c r="N179" s="86">
        <f t="shared" si="66"/>
        <v>-9.3182547487774166E-3</v>
      </c>
      <c r="O179" s="86">
        <f t="shared" si="64"/>
        <v>0.1</v>
      </c>
      <c r="P179" s="262">
        <f t="shared" si="65"/>
        <v>-1.5000000000000013E-3</v>
      </c>
      <c r="R179" s="215"/>
    </row>
    <row r="180" spans="1:18" s="138" customFormat="1" ht="12" customHeight="1">
      <c r="A180" s="337">
        <v>9</v>
      </c>
      <c r="B180" s="259" t="s">
        <v>44</v>
      </c>
      <c r="C180" s="352" t="s">
        <v>103</v>
      </c>
      <c r="D180" s="83">
        <v>669994480.63</v>
      </c>
      <c r="E180" s="222">
        <f t="shared" si="62"/>
        <v>8.9177350546982573E-2</v>
      </c>
      <c r="F180" s="82">
        <v>54</v>
      </c>
      <c r="G180" s="82">
        <v>54</v>
      </c>
      <c r="H180" s="257">
        <v>0.1032</v>
      </c>
      <c r="I180" s="83">
        <v>666275428.46000004</v>
      </c>
      <c r="J180" s="222">
        <f t="shared" si="63"/>
        <v>8.8078103149861017E-2</v>
      </c>
      <c r="K180" s="82">
        <v>54</v>
      </c>
      <c r="L180" s="82">
        <v>54</v>
      </c>
      <c r="M180" s="257">
        <v>0.10249999999999999</v>
      </c>
      <c r="N180" s="86">
        <f>((I180-D180)/D180)</f>
        <v>-5.5508698616485753E-3</v>
      </c>
      <c r="O180" s="86">
        <f t="shared" si="64"/>
        <v>0</v>
      </c>
      <c r="P180" s="262">
        <f t="shared" si="65"/>
        <v>-7.0000000000000617E-4</v>
      </c>
      <c r="R180" s="215"/>
    </row>
    <row r="181" spans="1:18" s="138" customFormat="1" ht="12" customHeight="1">
      <c r="A181" s="337">
        <v>10</v>
      </c>
      <c r="B181" s="259" t="s">
        <v>96</v>
      </c>
      <c r="C181" s="352" t="s">
        <v>255</v>
      </c>
      <c r="D181" s="83">
        <v>557513827.42379165</v>
      </c>
      <c r="E181" s="222">
        <f t="shared" si="62"/>
        <v>7.4205993422828853E-2</v>
      </c>
      <c r="F181" s="82">
        <v>134.67320620784889</v>
      </c>
      <c r="G181" s="82">
        <v>136.25653153217448</v>
      </c>
      <c r="H181" s="257"/>
      <c r="I181" s="83">
        <v>584562949.58999991</v>
      </c>
      <c r="J181" s="222">
        <f t="shared" si="63"/>
        <v>7.7276143727197447E-2</v>
      </c>
      <c r="K181" s="82">
        <v>126.62358821616837</v>
      </c>
      <c r="L181" s="82">
        <v>128.26607709220673</v>
      </c>
      <c r="M181" s="257"/>
      <c r="N181" s="86">
        <f>((I181-D181)/D181)</f>
        <v>4.8517401426973035E-2</v>
      </c>
      <c r="O181" s="86">
        <f t="shared" si="64"/>
        <v>-5.8642725967825993E-2</v>
      </c>
      <c r="P181" s="262">
        <f t="shared" si="65"/>
        <v>0</v>
      </c>
      <c r="R181" s="215"/>
    </row>
    <row r="182" spans="1:18" s="138" customFormat="1" ht="12" customHeight="1">
      <c r="A182" s="337">
        <v>11</v>
      </c>
      <c r="B182" s="259" t="s">
        <v>61</v>
      </c>
      <c r="C182" s="352" t="s">
        <v>203</v>
      </c>
      <c r="D182" s="83">
        <v>203180848.49000001</v>
      </c>
      <c r="E182" s="222">
        <f t="shared" si="62"/>
        <v>2.7043700021511453E-2</v>
      </c>
      <c r="F182" s="82">
        <v>21.34</v>
      </c>
      <c r="G182" s="82">
        <v>21.44</v>
      </c>
      <c r="H182" s="257"/>
      <c r="I182" s="83">
        <v>215141927.53</v>
      </c>
      <c r="J182" s="222">
        <f t="shared" si="63"/>
        <v>2.8440629918839774E-2</v>
      </c>
      <c r="K182" s="82">
        <v>21.25</v>
      </c>
      <c r="L182" s="82">
        <v>21.35</v>
      </c>
      <c r="M182" s="257"/>
      <c r="N182" s="86">
        <f>((I182-D182)/D182)</f>
        <v>5.8869126341839655E-2</v>
      </c>
      <c r="O182" s="86">
        <f t="shared" si="64"/>
        <v>-4.1977611940298438E-3</v>
      </c>
      <c r="P182" s="262">
        <f t="shared" si="65"/>
        <v>0</v>
      </c>
      <c r="R182" s="215"/>
    </row>
    <row r="183" spans="1:18" s="138" customFormat="1" ht="12" customHeight="1">
      <c r="A183" s="337">
        <v>12</v>
      </c>
      <c r="B183" s="259" t="s">
        <v>61</v>
      </c>
      <c r="C183" s="352" t="s">
        <v>204</v>
      </c>
      <c r="D183" s="83">
        <v>163325046</v>
      </c>
      <c r="E183" s="222">
        <f t="shared" si="62"/>
        <v>2.1738828156537337E-2</v>
      </c>
      <c r="F183" s="82">
        <v>23.18</v>
      </c>
      <c r="G183" s="82">
        <v>23.28</v>
      </c>
      <c r="H183" s="257"/>
      <c r="I183" s="83">
        <v>190478923.56999999</v>
      </c>
      <c r="J183" s="222">
        <f>(I183/$I$184)</f>
        <v>2.518031066649213E-2</v>
      </c>
      <c r="K183" s="82">
        <v>23.29</v>
      </c>
      <c r="L183" s="82">
        <v>23.39</v>
      </c>
      <c r="M183" s="257"/>
      <c r="N183" s="86">
        <f t="shared" si="66"/>
        <v>0.16625666568004513</v>
      </c>
      <c r="O183" s="86">
        <f t="shared" si="64"/>
        <v>4.7250859106528964E-3</v>
      </c>
      <c r="P183" s="262">
        <f t="shared" si="65"/>
        <v>0</v>
      </c>
      <c r="R183" s="217"/>
    </row>
    <row r="184" spans="1:18" s="138" customFormat="1" ht="12" customHeight="1">
      <c r="A184" s="289"/>
      <c r="B184" s="290"/>
      <c r="C184" s="290" t="s">
        <v>38</v>
      </c>
      <c r="D184" s="85">
        <f>SUM(D172:D183)</f>
        <v>7513056583.5437918</v>
      </c>
      <c r="E184" s="291"/>
      <c r="F184" s="271"/>
      <c r="G184" s="82"/>
      <c r="H184" s="267"/>
      <c r="I184" s="85">
        <f>SUM(I172:I183)</f>
        <v>7564597835.6999998</v>
      </c>
      <c r="J184" s="272"/>
      <c r="K184" s="271"/>
      <c r="L184" s="82"/>
      <c r="M184" s="267"/>
      <c r="N184" s="86">
        <f>((I184-D184)/D184)</f>
        <v>6.8602241422088201E-3</v>
      </c>
      <c r="O184" s="245"/>
      <c r="P184" s="262" t="e">
        <f>((M184-H184)/H184)</f>
        <v>#DIV/0!</v>
      </c>
      <c r="R184" s="163" t="s">
        <v>184</v>
      </c>
    </row>
    <row r="185" spans="1:18" s="138" customFormat="1" ht="12" customHeight="1" thickBot="1">
      <c r="A185" s="293"/>
      <c r="B185" s="294"/>
      <c r="C185" s="294" t="s">
        <v>48</v>
      </c>
      <c r="D185" s="295">
        <f>SUM(D160,D167,D184)</f>
        <v>1487328468960.8857</v>
      </c>
      <c r="E185" s="295"/>
      <c r="F185" s="295"/>
      <c r="G185" s="296"/>
      <c r="H185" s="297"/>
      <c r="I185" s="295">
        <f>SUM(I160,I167,I184)</f>
        <v>1484079740490.2732</v>
      </c>
      <c r="J185" s="273"/>
      <c r="K185" s="273"/>
      <c r="L185" s="274"/>
      <c r="M185" s="275"/>
      <c r="N185" s="241"/>
      <c r="O185" s="246"/>
      <c r="P185" s="242"/>
      <c r="R185" s="164">
        <f>((I184-D184)/D184)</f>
        <v>6.8602241422088201E-3</v>
      </c>
    </row>
    <row r="186" spans="1:18" ht="12" customHeight="1">
      <c r="A186" s="276"/>
      <c r="B186" s="277"/>
      <c r="C186" s="116"/>
      <c r="D186" s="69"/>
      <c r="E186" s="69"/>
      <c r="F186" s="69"/>
      <c r="G186" s="278"/>
      <c r="H186" s="279"/>
      <c r="I186" s="8"/>
      <c r="J186" s="69"/>
      <c r="K186" s="69"/>
      <c r="L186" s="280"/>
      <c r="M186" s="281"/>
    </row>
    <row r="187" spans="1:18" ht="12" customHeight="1">
      <c r="A187" s="281"/>
      <c r="B187" s="283"/>
      <c r="C187" s="280"/>
      <c r="D187" s="280"/>
      <c r="E187" s="280"/>
      <c r="F187" s="280"/>
      <c r="G187" s="280"/>
      <c r="H187" s="282"/>
      <c r="I187" s="284"/>
      <c r="J187" s="280"/>
      <c r="K187" s="280"/>
      <c r="L187" s="280"/>
      <c r="M187" s="281"/>
    </row>
    <row r="188" spans="1:18" ht="12" customHeight="1">
      <c r="A188" s="281"/>
      <c r="B188" s="280"/>
      <c r="C188" s="283"/>
      <c r="D188" s="280"/>
      <c r="E188" s="280"/>
      <c r="F188" s="280"/>
      <c r="G188" s="280"/>
      <c r="H188" s="282"/>
      <c r="I188" s="284"/>
      <c r="J188" s="280"/>
      <c r="K188" s="280"/>
      <c r="L188" s="280"/>
      <c r="M188" s="281"/>
    </row>
    <row r="189" spans="1:18" ht="12" customHeight="1">
      <c r="A189" s="281"/>
      <c r="B189" s="285"/>
      <c r="C189" s="286"/>
      <c r="D189" s="280"/>
      <c r="E189" s="280"/>
      <c r="F189" s="280"/>
      <c r="G189" s="280"/>
      <c r="H189" s="282"/>
      <c r="I189" s="284"/>
      <c r="J189" s="280"/>
      <c r="K189" s="280"/>
      <c r="L189" s="280"/>
      <c r="M189" s="281"/>
    </row>
    <row r="190" spans="1:18" ht="12" customHeight="1">
      <c r="A190" s="281"/>
      <c r="B190" s="285"/>
      <c r="C190" s="285"/>
      <c r="D190" s="280"/>
      <c r="E190" s="280"/>
      <c r="F190" s="280"/>
      <c r="G190" s="280"/>
      <c r="H190" s="282"/>
      <c r="I190" s="284"/>
      <c r="J190" s="280"/>
      <c r="K190" s="280"/>
      <c r="L190" s="280"/>
      <c r="M190" s="281"/>
    </row>
    <row r="191" spans="1:18" ht="12" customHeight="1">
      <c r="A191" s="281"/>
      <c r="B191" s="285"/>
      <c r="C191" s="285"/>
      <c r="D191" s="280"/>
      <c r="E191" s="280"/>
      <c r="F191" s="280"/>
      <c r="G191" s="280"/>
      <c r="H191" s="282"/>
      <c r="I191" s="284"/>
      <c r="J191" s="280"/>
      <c r="K191" s="280"/>
      <c r="L191" s="280"/>
      <c r="M191" s="281"/>
    </row>
    <row r="192" spans="1:18" ht="12" customHeight="1">
      <c r="A192" s="281"/>
      <c r="B192" s="285"/>
      <c r="C192" s="285"/>
      <c r="D192" s="280"/>
      <c r="E192" s="280"/>
      <c r="F192" s="280"/>
      <c r="G192" s="280"/>
      <c r="H192" s="282"/>
      <c r="I192" s="284"/>
      <c r="J192" s="280"/>
      <c r="K192" s="280"/>
      <c r="L192" s="280"/>
      <c r="M192" s="281"/>
    </row>
    <row r="193" spans="1:13" ht="12" customHeight="1">
      <c r="A193" s="281"/>
      <c r="B193" s="285"/>
      <c r="C193" s="286"/>
      <c r="D193" s="280"/>
      <c r="E193" s="280"/>
      <c r="F193" s="280"/>
      <c r="G193" s="280"/>
      <c r="H193" s="282"/>
      <c r="I193" s="284"/>
      <c r="J193" s="280"/>
      <c r="K193" s="280"/>
      <c r="L193" s="280"/>
      <c r="M193" s="281"/>
    </row>
    <row r="194" spans="1:13" ht="12" customHeight="1">
      <c r="B194" s="285"/>
      <c r="C194" s="285"/>
      <c r="D194" s="280"/>
      <c r="E194" s="280"/>
      <c r="F194" s="280"/>
      <c r="G194" s="280"/>
      <c r="H194" s="282"/>
      <c r="I194" s="284"/>
      <c r="J194" s="280"/>
      <c r="K194" s="280"/>
      <c r="L194" s="280"/>
      <c r="M194" s="281"/>
    </row>
    <row r="195" spans="1:13" ht="12" customHeight="1">
      <c r="B195" s="5"/>
      <c r="C195" s="5"/>
    </row>
    <row r="196" spans="1:13" ht="12" customHeight="1">
      <c r="B196" s="5"/>
      <c r="C196" s="5"/>
    </row>
    <row r="197" spans="1:13" ht="12" customHeight="1">
      <c r="B197" s="5"/>
      <c r="C197" s="7"/>
    </row>
    <row r="198" spans="1:13" ht="12" customHeight="1">
      <c r="B198" s="5"/>
      <c r="C198" s="5"/>
    </row>
    <row r="199" spans="1:13" ht="12" customHeight="1">
      <c r="B199" s="5"/>
      <c r="C199" s="5"/>
    </row>
    <row r="200" spans="1:13" ht="12" customHeight="1">
      <c r="B200" s="5"/>
      <c r="C200" s="5"/>
    </row>
    <row r="201" spans="1:13" ht="12" customHeight="1">
      <c r="B201" s="5"/>
      <c r="C201" s="5"/>
    </row>
    <row r="202" spans="1:13" ht="12" customHeight="1">
      <c r="B202" s="5"/>
      <c r="C202" s="5"/>
    </row>
    <row r="203" spans="1:13" ht="12" customHeight="1">
      <c r="B203" s="5"/>
      <c r="C203" s="5"/>
    </row>
    <row r="204" spans="1:13" ht="12" customHeight="1">
      <c r="B204" s="5"/>
      <c r="C204" s="5"/>
    </row>
    <row r="205" spans="1:13" ht="12" customHeight="1">
      <c r="B205" s="5"/>
      <c r="C205" s="5"/>
    </row>
    <row r="206" spans="1:13" ht="12" customHeight="1">
      <c r="B206" s="5"/>
      <c r="C206" s="5"/>
    </row>
    <row r="207" spans="1:13" ht="12" customHeight="1">
      <c r="B207" s="5"/>
      <c r="C207" s="5"/>
    </row>
    <row r="208" spans="1:13" ht="12" customHeight="1">
      <c r="B208" s="5"/>
      <c r="C208" s="5"/>
    </row>
    <row r="209" spans="2:3" ht="12" customHeight="1">
      <c r="B209" s="5"/>
      <c r="C209" s="5"/>
    </row>
    <row r="210" spans="2:3" ht="12" customHeight="1">
      <c r="B210" s="5"/>
      <c r="C210" s="5"/>
    </row>
    <row r="211" spans="2:3" ht="12" customHeight="1">
      <c r="B211" s="5"/>
      <c r="C211" s="5"/>
    </row>
    <row r="212" spans="2:3" ht="12" customHeight="1">
      <c r="B212" s="5"/>
      <c r="C212" s="5"/>
    </row>
    <row r="213" spans="2:3" ht="12" customHeight="1">
      <c r="B213" s="5"/>
      <c r="C213" s="5"/>
    </row>
    <row r="214" spans="2:3" ht="12" customHeight="1">
      <c r="B214" s="5"/>
      <c r="C214" s="5"/>
    </row>
    <row r="215" spans="2:3" ht="12" customHeight="1">
      <c r="B215" s="5"/>
      <c r="C215" s="5"/>
    </row>
    <row r="216" spans="2:3" ht="12" customHeight="1">
      <c r="B216" s="5"/>
      <c r="C216" s="5"/>
    </row>
    <row r="217" spans="2:3" ht="12" customHeight="1">
      <c r="B217" s="5"/>
      <c r="C217" s="5"/>
    </row>
    <row r="218" spans="2:3" ht="12" customHeight="1">
      <c r="B218" s="5"/>
      <c r="C218" s="5"/>
    </row>
    <row r="219" spans="2:3" ht="12" customHeight="1">
      <c r="B219" s="5"/>
      <c r="C219" s="5"/>
    </row>
    <row r="220" spans="2:3" ht="12" customHeight="1">
      <c r="B220" s="5"/>
      <c r="C220" s="5"/>
    </row>
    <row r="221" spans="2:3" ht="12" customHeight="1">
      <c r="B221" s="5"/>
      <c r="C221" s="5"/>
    </row>
    <row r="222" spans="2:3" ht="12" customHeight="1">
      <c r="B222" s="5"/>
      <c r="C222" s="5"/>
    </row>
    <row r="223" spans="2:3" ht="12" customHeight="1">
      <c r="B223" s="5"/>
      <c r="C223" s="5"/>
    </row>
    <row r="224" spans="2:3" ht="12" customHeight="1">
      <c r="B224" s="5"/>
      <c r="C224" s="5"/>
    </row>
    <row r="225" spans="2:3" ht="12" customHeight="1">
      <c r="B225" s="5"/>
      <c r="C225" s="5"/>
    </row>
    <row r="226" spans="2:3" ht="12" customHeight="1">
      <c r="B226" s="5"/>
      <c r="C226" s="5"/>
    </row>
    <row r="227" spans="2:3" ht="12" customHeight="1">
      <c r="B227" s="5"/>
      <c r="C227" s="5"/>
    </row>
    <row r="228" spans="2:3" ht="12" customHeight="1">
      <c r="B228" s="5"/>
      <c r="C228" s="5"/>
    </row>
    <row r="229" spans="2:3" ht="12" customHeight="1">
      <c r="B229" s="5"/>
      <c r="C229" s="5"/>
    </row>
    <row r="230" spans="2:3" ht="12" customHeight="1">
      <c r="B230" s="6"/>
      <c r="C230" s="6"/>
    </row>
    <row r="231" spans="2:3" ht="12" customHeight="1">
      <c r="B231" s="6"/>
      <c r="C231" s="6"/>
    </row>
    <row r="232" spans="2:3" ht="12" customHeight="1">
      <c r="B232" s="6"/>
      <c r="C232" s="6"/>
    </row>
  </sheetData>
  <protectedRanges>
    <protectedRange password="CADF" sqref="M19 H19" name="Yield_1_1_2_1"/>
    <protectedRange password="CADF" sqref="M46 E46 H46" name="Yield_1_1_2_1_1"/>
    <protectedRange password="CADF" sqref="M77 H77" name="Yield_1_1_2_1_2"/>
    <protectedRange password="CADF" sqref="M51 E51 H51" name="Yield_1_1_1"/>
    <protectedRange password="CADF" sqref="M138 H138" name="Yield_1_1_2"/>
    <protectedRange password="CADF" sqref="I138 D138" name="Fund Name_1_1_1"/>
    <protectedRange password="CADF" sqref="K138:L138 F138:G138" name="Fund Name_1_1_1_1"/>
    <protectedRange password="CADF" sqref="I19 D19" name="Fund Name_1_1_1_3_1"/>
    <protectedRange password="CADF" sqref="K19:L19 F19:G19" name="Fund Name_1_1_1_1_1"/>
    <protectedRange password="CADF" sqref="I46 D46" name="Yield_2_1_2_3"/>
    <protectedRange password="CADF" sqref="K77:L77 F77:G77" name="Fund Name_2_2_1"/>
    <protectedRange password="CADF" sqref="I77 D77" name="Yield_2_1_2_1"/>
    <protectedRange password="CADF" sqref="I51 D51" name="Yield_2_1_2_4"/>
    <protectedRange password="CADF" sqref="K76 F76" name="BidOffer Prices_2_1_1_1_1_1_1_1"/>
    <protectedRange password="CADF" sqref="L76 G76" name="BidOffer Prices_2_1_1_1_1_1_1_1_1"/>
  </protectedRanges>
  <mergeCells count="42">
    <mergeCell ref="A1:P1"/>
    <mergeCell ref="A55:P55"/>
    <mergeCell ref="A22:P22"/>
    <mergeCell ref="A54:P54"/>
    <mergeCell ref="A23:P23"/>
    <mergeCell ref="D2:H2"/>
    <mergeCell ref="I2:M2"/>
    <mergeCell ref="N2:O2"/>
    <mergeCell ref="A4:P4"/>
    <mergeCell ref="A5:P5"/>
    <mergeCell ref="A98:P98"/>
    <mergeCell ref="A88:P88"/>
    <mergeCell ref="A87:P87"/>
    <mergeCell ref="S69:T69"/>
    <mergeCell ref="S99:S100"/>
    <mergeCell ref="T30:U30"/>
    <mergeCell ref="T31:U31"/>
    <mergeCell ref="T29:U29"/>
    <mergeCell ref="T34:U34"/>
    <mergeCell ref="S39:S40"/>
    <mergeCell ref="U114:U116"/>
    <mergeCell ref="T70:T83"/>
    <mergeCell ref="R117:R118"/>
    <mergeCell ref="N170:P170"/>
    <mergeCell ref="A169:P169"/>
    <mergeCell ref="N163:P163"/>
    <mergeCell ref="A162:P162"/>
    <mergeCell ref="A152:P152"/>
    <mergeCell ref="A151:P151"/>
    <mergeCell ref="A161:P161"/>
    <mergeCell ref="A168:P168"/>
    <mergeCell ref="A86:P86"/>
    <mergeCell ref="A97:P97"/>
    <mergeCell ref="A108:P108"/>
    <mergeCell ref="A115:P115"/>
    <mergeCell ref="A147:P147"/>
    <mergeCell ref="A148:P148"/>
    <mergeCell ref="A141:P141"/>
    <mergeCell ref="A116:P116"/>
    <mergeCell ref="A109:P109"/>
    <mergeCell ref="A146:P146"/>
    <mergeCell ref="A140:P140"/>
  </mergeCells>
  <pageMargins left="0.44" right="0.49" top="0.17" bottom="0.69" header="0.33" footer="0.55000000000000004"/>
  <pageSetup paperSize="9" scale="95" orientation="landscape" r:id="rId1"/>
  <rowBreaks count="4" manualBreakCount="4">
    <brk id="44" max="16383" man="1"/>
    <brk id="87" max="16383" man="1"/>
    <brk id="96" max="16383" man="1"/>
    <brk id="134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26"/>
  <sheetViews>
    <sheetView showGridLines="0" zoomScale="70" zoomScaleNormal="70" workbookViewId="0">
      <selection activeCell="M4" sqref="M4"/>
    </sheetView>
  </sheetViews>
  <sheetFormatPr defaultColWidth="8.85546875" defaultRowHeight="15"/>
  <cols>
    <col min="1" max="1" width="11.42578125" customWidth="1"/>
    <col min="2" max="2" width="17.28515625" customWidth="1"/>
    <col min="4" max="4" width="4.28515625" customWidth="1"/>
    <col min="5" max="5" width="30.7109375" customWidth="1"/>
    <col min="6" max="6" width="22.7109375" customWidth="1"/>
    <col min="12" max="12" width="3.28515625" customWidth="1"/>
  </cols>
  <sheetData>
    <row r="3" spans="1:7">
      <c r="E3" s="126"/>
      <c r="F3" s="126"/>
      <c r="G3" s="126"/>
    </row>
    <row r="4" spans="1:7">
      <c r="E4" s="126"/>
      <c r="F4" s="126"/>
      <c r="G4" s="126"/>
    </row>
    <row r="5" spans="1:7">
      <c r="E5" s="126"/>
      <c r="F5" s="126"/>
      <c r="G5" s="126"/>
    </row>
    <row r="6" spans="1:7">
      <c r="E6" s="123" t="s">
        <v>72</v>
      </c>
      <c r="F6" s="124" t="s">
        <v>166</v>
      </c>
      <c r="G6" s="126"/>
    </row>
    <row r="7" spans="1:7">
      <c r="E7" s="223" t="s">
        <v>0</v>
      </c>
      <c r="F7" s="125">
        <f>'NAV Trend'!J2</f>
        <v>16727141116.67815</v>
      </c>
      <c r="G7" s="126"/>
    </row>
    <row r="8" spans="1:7">
      <c r="E8" s="223" t="s">
        <v>49</v>
      </c>
      <c r="F8" s="125">
        <f>'NAV Trend'!J3</f>
        <v>579071693976.47729</v>
      </c>
      <c r="G8" s="126"/>
    </row>
    <row r="9" spans="1:7">
      <c r="A9" s="126"/>
      <c r="B9" s="126"/>
      <c r="E9" s="223" t="s">
        <v>215</v>
      </c>
      <c r="F9" s="125">
        <f>'NAV Trend'!J4</f>
        <v>409191848531.33008</v>
      </c>
      <c r="G9" s="126"/>
    </row>
    <row r="10" spans="1:7">
      <c r="A10" s="415"/>
      <c r="B10" s="415"/>
      <c r="E10" s="223" t="s">
        <v>217</v>
      </c>
      <c r="F10" s="125">
        <f>'NAV Trend'!J5</f>
        <v>291294252763.33899</v>
      </c>
      <c r="G10" s="126"/>
    </row>
    <row r="11" spans="1:7">
      <c r="A11" s="119"/>
      <c r="B11" s="119"/>
      <c r="E11" s="223" t="s">
        <v>239</v>
      </c>
      <c r="F11" s="125">
        <f>'NAV Trend'!J6</f>
        <v>45495701782.290001</v>
      </c>
      <c r="G11" s="126"/>
    </row>
    <row r="12" spans="1:7">
      <c r="A12" s="120"/>
      <c r="B12" s="121"/>
      <c r="E12" s="223" t="s">
        <v>68</v>
      </c>
      <c r="F12" s="125">
        <f>'NAV Trend'!J7</f>
        <v>30912340456.637451</v>
      </c>
      <c r="G12" s="126"/>
    </row>
    <row r="13" spans="1:7">
      <c r="A13" s="120"/>
      <c r="B13" s="121"/>
      <c r="E13" s="223" t="s">
        <v>74</v>
      </c>
      <c r="F13" s="125">
        <f>'NAV Trend'!J8</f>
        <v>2962032885.77</v>
      </c>
      <c r="G13" s="126"/>
    </row>
    <row r="14" spans="1:7">
      <c r="A14" s="120"/>
      <c r="B14" s="121"/>
      <c r="E14" s="223" t="s">
        <v>231</v>
      </c>
      <c r="F14" s="224">
        <f>'NAV Trend'!J9</f>
        <v>19032302764.310001</v>
      </c>
      <c r="G14" s="126"/>
    </row>
    <row r="15" spans="1:7">
      <c r="A15" s="120"/>
      <c r="B15" s="121"/>
      <c r="E15" s="126"/>
      <c r="F15" s="126"/>
      <c r="G15" s="126"/>
    </row>
    <row r="16" spans="1:7">
      <c r="A16" s="120"/>
      <c r="B16" s="121"/>
      <c r="E16" s="126"/>
      <c r="F16" s="126"/>
      <c r="G16" s="126"/>
    </row>
    <row r="17" spans="1:13">
      <c r="A17" s="120"/>
      <c r="B17" s="121"/>
      <c r="E17" s="126"/>
      <c r="F17" s="126"/>
      <c r="G17" s="126"/>
    </row>
    <row r="18" spans="1:13">
      <c r="A18" s="120"/>
      <c r="B18" s="121"/>
      <c r="E18" s="126"/>
      <c r="F18" s="126"/>
      <c r="G18" s="126"/>
    </row>
    <row r="19" spans="1:13">
      <c r="A19" s="120"/>
      <c r="B19" s="121"/>
      <c r="E19" s="126"/>
      <c r="F19" s="126"/>
      <c r="G19" s="126"/>
    </row>
    <row r="24" spans="1:13" s="117" customFormat="1" ht="21.75" customHeight="1"/>
    <row r="25" spans="1:13" ht="30.75" customHeight="1">
      <c r="B25" s="127" t="s">
        <v>168</v>
      </c>
      <c r="M25" s="118"/>
    </row>
    <row r="26" spans="1:13" ht="68.25" customHeight="1">
      <c r="B26" s="416" t="s">
        <v>280</v>
      </c>
      <c r="C26" s="416"/>
      <c r="D26" s="416"/>
      <c r="E26" s="416"/>
      <c r="F26" s="416"/>
      <c r="G26" s="416"/>
      <c r="H26" s="416"/>
      <c r="I26" s="416"/>
      <c r="J26" s="416"/>
      <c r="K26" s="416"/>
      <c r="L26" s="416"/>
      <c r="M26" s="122"/>
    </row>
  </sheetData>
  <mergeCells count="2">
    <mergeCell ref="A10:B10"/>
    <mergeCell ref="B26:L26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3"/>
  <sheetViews>
    <sheetView topLeftCell="B1" zoomScale="110" zoomScaleNormal="110" workbookViewId="0">
      <pane xSplit="1" topLeftCell="F1" activePane="topRight" state="frozen"/>
      <selection activeCell="B1" sqref="B1"/>
      <selection pane="topRight" activeCell="K9" sqref="K9"/>
    </sheetView>
  </sheetViews>
  <sheetFormatPr defaultColWidth="8.85546875" defaultRowHeight="15"/>
  <cols>
    <col min="1" max="1" width="0.28515625" hidden="1" customWidth="1"/>
    <col min="2" max="2" width="30.28515625" customWidth="1"/>
    <col min="3" max="3" width="22.140625" customWidth="1"/>
    <col min="4" max="4" width="22" customWidth="1"/>
    <col min="5" max="5" width="20.42578125" customWidth="1"/>
    <col min="6" max="6" width="21.140625" customWidth="1"/>
    <col min="7" max="7" width="20.85546875" customWidth="1"/>
    <col min="8" max="8" width="21.42578125" customWidth="1"/>
    <col min="9" max="10" width="21" customWidth="1"/>
    <col min="11" max="11" width="20.7109375" bestFit="1" customWidth="1"/>
  </cols>
  <sheetData>
    <row r="1" spans="2:24">
      <c r="B1" s="103" t="s">
        <v>72</v>
      </c>
      <c r="C1" s="104">
        <v>44701</v>
      </c>
      <c r="D1" s="104">
        <v>44708</v>
      </c>
      <c r="E1" s="104">
        <v>44715</v>
      </c>
      <c r="F1" s="104">
        <v>44722</v>
      </c>
      <c r="G1" s="104">
        <v>44729</v>
      </c>
      <c r="H1" s="104">
        <v>44736</v>
      </c>
      <c r="I1" s="104">
        <v>44743</v>
      </c>
      <c r="J1" s="104">
        <v>44750</v>
      </c>
      <c r="K1" s="104">
        <v>44757</v>
      </c>
    </row>
    <row r="2" spans="2:24" s="134" customFormat="1">
      <c r="B2" s="105" t="s">
        <v>0</v>
      </c>
      <c r="C2" s="106">
        <v>17573852370.655609</v>
      </c>
      <c r="D2" s="106">
        <v>17306754395.799999</v>
      </c>
      <c r="E2" s="106">
        <v>16870776072.370001</v>
      </c>
      <c r="F2" s="106">
        <v>16908384721.479996</v>
      </c>
      <c r="G2" s="106">
        <v>16789893632.119999</v>
      </c>
      <c r="H2" s="106">
        <v>16679688294.980003</v>
      </c>
      <c r="I2" s="106">
        <v>16730720209.260601</v>
      </c>
      <c r="J2" s="106">
        <v>16727141116.67815</v>
      </c>
      <c r="K2" s="106">
        <v>16644357010.510269</v>
      </c>
    </row>
    <row r="3" spans="2:24" s="134" customFormat="1">
      <c r="B3" s="105" t="s">
        <v>49</v>
      </c>
      <c r="C3" s="108">
        <v>609345211700.35559</v>
      </c>
      <c r="D3" s="108">
        <v>612426859939.94995</v>
      </c>
      <c r="E3" s="108">
        <v>609635917973.14001</v>
      </c>
      <c r="F3" s="108">
        <v>601252172081.96912</v>
      </c>
      <c r="G3" s="108">
        <v>595557060480.97021</v>
      </c>
      <c r="H3" s="108">
        <v>586959413118.53455</v>
      </c>
      <c r="I3" s="108">
        <v>586772299944.53882</v>
      </c>
      <c r="J3" s="108">
        <v>579071693976.47729</v>
      </c>
      <c r="K3" s="108">
        <v>574457274222.39368</v>
      </c>
    </row>
    <row r="4" spans="2:24" s="134" customFormat="1">
      <c r="B4" s="105" t="s">
        <v>215</v>
      </c>
      <c r="C4" s="106">
        <v>423605832544.70996</v>
      </c>
      <c r="D4" s="106">
        <v>423881337019.67999</v>
      </c>
      <c r="E4" s="106">
        <v>423417886681.36993</v>
      </c>
      <c r="F4" s="106">
        <v>412398367881.5</v>
      </c>
      <c r="G4" s="106">
        <v>419645385579.06</v>
      </c>
      <c r="H4" s="106">
        <v>417302626522.15002</v>
      </c>
      <c r="I4" s="106">
        <v>406450019940.09003</v>
      </c>
      <c r="J4" s="106">
        <v>409191848531.33008</v>
      </c>
      <c r="K4" s="106">
        <v>407293748070.25989</v>
      </c>
    </row>
    <row r="5" spans="2:24" s="134" customFormat="1">
      <c r="B5" s="105" t="s">
        <v>217</v>
      </c>
      <c r="C5" s="108">
        <v>285856181895.64563</v>
      </c>
      <c r="D5" s="108">
        <v>281621364672.79999</v>
      </c>
      <c r="E5" s="108">
        <v>286153462616.57074</v>
      </c>
      <c r="F5" s="108">
        <v>279412771456.53168</v>
      </c>
      <c r="G5" s="108">
        <v>279589388098.77533</v>
      </c>
      <c r="H5" s="108">
        <v>279911341896.60498</v>
      </c>
      <c r="I5" s="108">
        <v>289741777394.96783</v>
      </c>
      <c r="J5" s="108">
        <v>291294252763.33899</v>
      </c>
      <c r="K5" s="108">
        <v>295362285727.43726</v>
      </c>
    </row>
    <row r="6" spans="2:24" s="134" customFormat="1">
      <c r="B6" s="105" t="s">
        <v>240</v>
      </c>
      <c r="C6" s="106">
        <v>45272071796.080002</v>
      </c>
      <c r="D6" s="106">
        <v>45297921855.339996</v>
      </c>
      <c r="E6" s="106">
        <v>45371843202.309998</v>
      </c>
      <c r="F6" s="106">
        <v>45364029302.449997</v>
      </c>
      <c r="G6" s="106">
        <v>45365286267.028</v>
      </c>
      <c r="H6" s="106">
        <v>45369481875.959999</v>
      </c>
      <c r="I6" s="106">
        <v>45466121584.910004</v>
      </c>
      <c r="J6" s="106">
        <v>45495701782.290001</v>
      </c>
      <c r="K6" s="106">
        <v>45509389435.75</v>
      </c>
    </row>
    <row r="7" spans="2:24" s="134" customFormat="1">
      <c r="B7" s="105" t="s">
        <v>253</v>
      </c>
      <c r="C7" s="107">
        <v>32284134552.048656</v>
      </c>
      <c r="D7" s="107">
        <v>31876713315.169998</v>
      </c>
      <c r="E7" s="107">
        <v>31454079522.75</v>
      </c>
      <c r="F7" s="107">
        <v>31434391641.343563</v>
      </c>
      <c r="G7" s="107">
        <v>31180488381.049999</v>
      </c>
      <c r="H7" s="107">
        <v>31195242304.963715</v>
      </c>
      <c r="I7" s="107">
        <v>30966196375.378197</v>
      </c>
      <c r="J7" s="107">
        <v>30912340456.637451</v>
      </c>
      <c r="K7" s="107">
        <v>30731548032.112244</v>
      </c>
    </row>
    <row r="8" spans="2:24" s="336" customFormat="1">
      <c r="B8" s="105" t="s">
        <v>74</v>
      </c>
      <c r="C8" s="106">
        <v>3078030222.0900002</v>
      </c>
      <c r="D8" s="106">
        <v>3021121428.5300002</v>
      </c>
      <c r="E8" s="106">
        <v>2964742276.3400002</v>
      </c>
      <c r="F8" s="106">
        <v>2977554914.6500001</v>
      </c>
      <c r="G8" s="106">
        <v>2937105885.2600002</v>
      </c>
      <c r="H8" s="106">
        <v>2939002444.4700003</v>
      </c>
      <c r="I8" s="106">
        <v>2952957786.0099998</v>
      </c>
      <c r="J8" s="106">
        <v>2962032885.77</v>
      </c>
      <c r="K8" s="106">
        <v>2958693174.3899999</v>
      </c>
    </row>
    <row r="9" spans="2:24">
      <c r="B9" s="105" t="s">
        <v>231</v>
      </c>
      <c r="C9" s="341">
        <v>18480263659.259998</v>
      </c>
      <c r="D9" s="341">
        <v>18431143418.310001</v>
      </c>
      <c r="E9" s="341">
        <v>18383653215.219997</v>
      </c>
      <c r="F9" s="341">
        <v>18801608490.450001</v>
      </c>
      <c r="G9" s="341">
        <v>18873953983.870003</v>
      </c>
      <c r="H9" s="341">
        <v>18899338421.490002</v>
      </c>
      <c r="I9" s="341">
        <v>18918152351.829998</v>
      </c>
      <c r="J9" s="341">
        <v>19032302764.310001</v>
      </c>
      <c r="K9" s="341">
        <v>18831698938.240002</v>
      </c>
    </row>
    <row r="10" spans="2:24" s="2" customFormat="1">
      <c r="B10" s="109" t="s">
        <v>1</v>
      </c>
      <c r="C10" s="110">
        <f t="shared" ref="C10" si="0">SUM(C2:C9)</f>
        <v>1435495578740.8455</v>
      </c>
      <c r="D10" s="110">
        <f t="shared" ref="D10:J10" si="1">SUM(D2:D9)</f>
        <v>1433863216045.5801</v>
      </c>
      <c r="E10" s="110">
        <f t="shared" si="1"/>
        <v>1434252361560.0708</v>
      </c>
      <c r="F10" s="110">
        <f t="shared" si="1"/>
        <v>1408549280490.374</v>
      </c>
      <c r="G10" s="110">
        <f t="shared" si="1"/>
        <v>1409938562308.1338</v>
      </c>
      <c r="H10" s="110">
        <f t="shared" si="1"/>
        <v>1399256134879.1531</v>
      </c>
      <c r="I10" s="110">
        <f t="shared" si="1"/>
        <v>1397998245586.9854</v>
      </c>
      <c r="J10" s="110">
        <f t="shared" si="1"/>
        <v>1394687314276.832</v>
      </c>
      <c r="K10" s="110">
        <f t="shared" ref="K10" si="2">SUM(K2:K9)</f>
        <v>1391788994611.0933</v>
      </c>
      <c r="L10" s="129"/>
      <c r="M10" s="129"/>
      <c r="N10" s="129"/>
      <c r="O10" s="129"/>
      <c r="P10" s="129"/>
      <c r="Q10" s="129"/>
      <c r="R10" s="129"/>
      <c r="S10" s="129"/>
      <c r="T10" s="129"/>
      <c r="U10" s="129"/>
      <c r="V10" s="129"/>
      <c r="W10" s="129"/>
      <c r="X10" s="129"/>
    </row>
    <row r="11" spans="2:24">
      <c r="C11" s="8"/>
      <c r="D11" s="8"/>
      <c r="E11" s="8"/>
      <c r="F11" s="8"/>
      <c r="G11" s="8"/>
      <c r="H11" s="8"/>
      <c r="I11" s="8"/>
    </row>
    <row r="12" spans="2:24">
      <c r="B12" s="95" t="s">
        <v>126</v>
      </c>
      <c r="C12" s="96" t="s">
        <v>125</v>
      </c>
      <c r="D12" s="97">
        <f t="shared" ref="D12:J12" si="3">(C10+D10)/2</f>
        <v>1434679397393.2129</v>
      </c>
      <c r="E12" s="98">
        <f t="shared" si="3"/>
        <v>1434057788802.8254</v>
      </c>
      <c r="F12" s="98">
        <f t="shared" si="3"/>
        <v>1421400821025.2224</v>
      </c>
      <c r="G12" s="98">
        <f t="shared" si="3"/>
        <v>1409243921399.2539</v>
      </c>
      <c r="H12" s="98">
        <f>(G10+H10)/2</f>
        <v>1404597348593.6436</v>
      </c>
      <c r="I12" s="98">
        <f t="shared" si="3"/>
        <v>1398627190233.0693</v>
      </c>
      <c r="J12" s="98">
        <f t="shared" si="3"/>
        <v>1396342779931.9087</v>
      </c>
    </row>
    <row r="13" spans="2:24">
      <c r="B13" s="9"/>
      <c r="C13" s="12"/>
      <c r="D13" s="12"/>
      <c r="E13" s="12"/>
      <c r="F13" s="12"/>
      <c r="G13" s="12"/>
      <c r="H13" s="12"/>
      <c r="I13" s="12"/>
    </row>
    <row r="14" spans="2:24">
      <c r="B14" s="9"/>
      <c r="C14" s="12"/>
      <c r="D14" s="12"/>
      <c r="E14" s="12"/>
      <c r="F14" s="12"/>
      <c r="G14" s="12"/>
      <c r="H14" s="340"/>
      <c r="I14" s="113"/>
      <c r="J14" s="112"/>
    </row>
    <row r="15" spans="2:24">
      <c r="B15" s="9"/>
      <c r="C15" s="12"/>
      <c r="D15" s="12"/>
      <c r="E15" s="12"/>
      <c r="F15" s="12"/>
      <c r="G15" s="12"/>
      <c r="H15" s="12"/>
      <c r="I15" s="12"/>
    </row>
    <row r="16" spans="2:24">
      <c r="B16" s="9"/>
      <c r="C16" s="12"/>
      <c r="D16" s="12"/>
      <c r="E16" s="12"/>
      <c r="F16" s="12"/>
      <c r="G16" s="12"/>
      <c r="H16" s="12"/>
      <c r="I16" s="12"/>
      <c r="J16" s="113"/>
    </row>
    <row r="17" spans="2:10">
      <c r="B17" s="9"/>
      <c r="C17" s="12"/>
      <c r="D17" s="12"/>
      <c r="E17" s="12"/>
      <c r="F17" s="12"/>
      <c r="G17" s="12"/>
      <c r="H17" s="12"/>
      <c r="I17" s="12"/>
    </row>
    <row r="18" spans="2:10">
      <c r="B18" s="9"/>
      <c r="C18" s="10"/>
      <c r="D18" s="10"/>
      <c r="E18" s="10"/>
      <c r="F18" s="10"/>
      <c r="G18" s="10"/>
      <c r="H18" s="10"/>
      <c r="I18" s="10"/>
    </row>
    <row r="19" spans="2:10">
      <c r="B19" s="9"/>
      <c r="C19" s="11"/>
      <c r="D19" s="11"/>
      <c r="E19" s="9"/>
      <c r="F19" s="9"/>
      <c r="G19" s="9"/>
      <c r="H19" s="9"/>
      <c r="I19" s="9"/>
    </row>
    <row r="20" spans="2:10">
      <c r="B20" s="9"/>
      <c r="C20" s="11"/>
      <c r="D20" s="11"/>
      <c r="E20" s="9"/>
      <c r="F20" s="9"/>
      <c r="G20" s="9"/>
      <c r="H20" s="9"/>
      <c r="I20" s="9"/>
      <c r="J20" s="115"/>
    </row>
    <row r="21" spans="2:10">
      <c r="B21" s="9"/>
      <c r="C21" s="11"/>
      <c r="D21" s="11"/>
      <c r="E21" s="9"/>
      <c r="F21" s="9"/>
      <c r="G21" s="9"/>
      <c r="H21" s="9"/>
      <c r="I21" s="9"/>
    </row>
    <row r="22" spans="2:10">
      <c r="C22" s="1"/>
      <c r="D22" s="1"/>
    </row>
    <row r="23" spans="2:10">
      <c r="C23" s="1"/>
      <c r="D23" s="1"/>
    </row>
  </sheetData>
  <pageMargins left="0.18" right="0.24" top="0.59" bottom="0.75" header="0.25" footer="0.3"/>
  <pageSetup scale="7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179"/>
  <sheetViews>
    <sheetView zoomScale="120" zoomScaleNormal="120" workbookViewId="0">
      <pane xSplit="1" ySplit="8" topLeftCell="AE9" activePane="bottomRight" state="frozen"/>
      <selection pane="topRight" activeCell="E1" sqref="E1"/>
      <selection pane="bottomLeft" activeCell="A8" sqref="A8"/>
      <selection pane="bottomRight" activeCell="AP1" sqref="AP1"/>
    </sheetView>
  </sheetViews>
  <sheetFormatPr defaultColWidth="8.85546875" defaultRowHeight="15"/>
  <cols>
    <col min="1" max="1" width="37.140625" customWidth="1"/>
    <col min="2" max="2" width="17.7109375" style="342" customWidth="1"/>
    <col min="3" max="3" width="9.28515625" style="342" customWidth="1"/>
    <col min="4" max="4" width="19.140625" style="342" customWidth="1"/>
    <col min="5" max="5" width="10.42578125" style="342" customWidth="1"/>
    <col min="6" max="7" width="9.28515625" style="342" customWidth="1"/>
    <col min="8" max="8" width="19.42578125" style="342" customWidth="1"/>
    <col min="9" max="9" width="10.7109375" style="342" customWidth="1"/>
    <col min="10" max="11" width="9.28515625" style="342" customWidth="1"/>
    <col min="12" max="12" width="18.140625" style="342" customWidth="1"/>
    <col min="13" max="15" width="9.28515625" style="342" customWidth="1"/>
    <col min="16" max="16" width="19.5703125" style="342" customWidth="1"/>
    <col min="17" max="19" width="9.28515625" style="342" customWidth="1"/>
    <col min="20" max="20" width="18.85546875" style="342" customWidth="1"/>
    <col min="21" max="23" width="9.28515625" style="342" customWidth="1"/>
    <col min="24" max="24" width="17.85546875" style="342" customWidth="1"/>
    <col min="25" max="27" width="9.28515625" style="342" customWidth="1"/>
    <col min="28" max="28" width="17.5703125" style="342" customWidth="1"/>
    <col min="29" max="31" width="9.28515625" style="342" customWidth="1"/>
    <col min="32" max="32" width="18.140625" style="374" customWidth="1"/>
    <col min="33" max="35" width="9.28515625" style="374" customWidth="1"/>
    <col min="36" max="36" width="8.28515625" customWidth="1"/>
    <col min="37" max="37" width="9" customWidth="1"/>
    <col min="38" max="38" width="7.28515625" customWidth="1"/>
    <col min="39" max="39" width="7.140625" customWidth="1"/>
    <col min="40" max="40" width="6.85546875" customWidth="1"/>
    <col min="41" max="41" width="7" customWidth="1"/>
    <col min="43" max="43" width="13.42578125" hidden="1" customWidth="1"/>
    <col min="44" max="44" width="9.7109375" hidden="1" customWidth="1"/>
    <col min="45" max="46" width="6.42578125" hidden="1" customWidth="1"/>
    <col min="47" max="47" width="10.7109375" customWidth="1"/>
  </cols>
  <sheetData>
    <row r="1" spans="1:49" s="134" customFormat="1" ht="51" customHeight="1" thickBot="1">
      <c r="A1" s="421" t="s">
        <v>79</v>
      </c>
      <c r="B1" s="422"/>
      <c r="C1" s="422"/>
      <c r="D1" s="422"/>
      <c r="E1" s="422"/>
      <c r="F1" s="422"/>
      <c r="G1" s="422"/>
      <c r="H1" s="422"/>
      <c r="I1" s="422"/>
      <c r="J1" s="422"/>
      <c r="K1" s="422"/>
      <c r="L1" s="422"/>
      <c r="M1" s="422"/>
      <c r="N1" s="422"/>
      <c r="O1" s="422"/>
      <c r="P1" s="422"/>
      <c r="Q1" s="422"/>
      <c r="R1" s="422"/>
      <c r="S1" s="422"/>
      <c r="T1" s="422"/>
      <c r="U1" s="422"/>
      <c r="V1" s="422"/>
      <c r="W1" s="422"/>
      <c r="X1" s="422"/>
      <c r="Y1" s="422"/>
      <c r="Z1" s="422"/>
      <c r="AA1" s="422"/>
      <c r="AB1" s="422"/>
      <c r="AC1" s="422"/>
      <c r="AD1" s="422"/>
      <c r="AE1" s="422"/>
      <c r="AF1" s="422"/>
      <c r="AG1" s="422"/>
      <c r="AH1" s="422"/>
      <c r="AI1" s="422"/>
      <c r="AJ1" s="422"/>
      <c r="AK1" s="422"/>
      <c r="AL1" s="422"/>
      <c r="AM1" s="422"/>
      <c r="AN1" s="422"/>
      <c r="AO1" s="423"/>
    </row>
    <row r="2" spans="1:49" ht="30.75" customHeight="1">
      <c r="A2" s="229"/>
      <c r="B2" s="420" t="s">
        <v>258</v>
      </c>
      <c r="C2" s="420"/>
      <c r="D2" s="420" t="s">
        <v>264</v>
      </c>
      <c r="E2" s="420"/>
      <c r="F2" s="420" t="s">
        <v>70</v>
      </c>
      <c r="G2" s="420"/>
      <c r="H2" s="420" t="s">
        <v>265</v>
      </c>
      <c r="I2" s="420"/>
      <c r="J2" s="420" t="s">
        <v>70</v>
      </c>
      <c r="K2" s="420"/>
      <c r="L2" s="420" t="s">
        <v>268</v>
      </c>
      <c r="M2" s="420"/>
      <c r="N2" s="420" t="s">
        <v>70</v>
      </c>
      <c r="O2" s="420"/>
      <c r="P2" s="420" t="s">
        <v>269</v>
      </c>
      <c r="Q2" s="420"/>
      <c r="R2" s="420" t="s">
        <v>70</v>
      </c>
      <c r="S2" s="420"/>
      <c r="T2" s="420" t="s">
        <v>270</v>
      </c>
      <c r="U2" s="420"/>
      <c r="V2" s="420" t="s">
        <v>70</v>
      </c>
      <c r="W2" s="420"/>
      <c r="X2" s="420" t="s">
        <v>273</v>
      </c>
      <c r="Y2" s="420"/>
      <c r="Z2" s="420" t="s">
        <v>70</v>
      </c>
      <c r="AA2" s="420"/>
      <c r="AB2" s="420" t="s">
        <v>274</v>
      </c>
      <c r="AC2" s="420"/>
      <c r="AD2" s="420" t="s">
        <v>70</v>
      </c>
      <c r="AE2" s="420"/>
      <c r="AF2" s="420" t="s">
        <v>277</v>
      </c>
      <c r="AG2" s="420"/>
      <c r="AH2" s="420" t="s">
        <v>70</v>
      </c>
      <c r="AI2" s="420"/>
      <c r="AJ2" s="420" t="s">
        <v>87</v>
      </c>
      <c r="AK2" s="420"/>
      <c r="AL2" s="420" t="s">
        <v>88</v>
      </c>
      <c r="AM2" s="420"/>
      <c r="AN2" s="420" t="s">
        <v>78</v>
      </c>
      <c r="AO2" s="424"/>
      <c r="AP2" s="17"/>
      <c r="AQ2" s="417" t="s">
        <v>92</v>
      </c>
      <c r="AR2" s="418"/>
      <c r="AS2" s="17"/>
      <c r="AT2" s="17"/>
    </row>
    <row r="3" spans="1:49" ht="14.25" customHeight="1">
      <c r="A3" s="230" t="s">
        <v>3</v>
      </c>
      <c r="B3" s="218" t="s">
        <v>66</v>
      </c>
      <c r="C3" s="219" t="s">
        <v>4</v>
      </c>
      <c r="D3" s="218" t="s">
        <v>66</v>
      </c>
      <c r="E3" s="219" t="s">
        <v>4</v>
      </c>
      <c r="F3" s="225" t="s">
        <v>66</v>
      </c>
      <c r="G3" s="226" t="s">
        <v>4</v>
      </c>
      <c r="H3" s="218" t="s">
        <v>66</v>
      </c>
      <c r="I3" s="219" t="s">
        <v>4</v>
      </c>
      <c r="J3" s="225" t="s">
        <v>66</v>
      </c>
      <c r="K3" s="226" t="s">
        <v>4</v>
      </c>
      <c r="L3" s="218" t="s">
        <v>66</v>
      </c>
      <c r="M3" s="219" t="s">
        <v>4</v>
      </c>
      <c r="N3" s="225" t="s">
        <v>66</v>
      </c>
      <c r="O3" s="226" t="s">
        <v>4</v>
      </c>
      <c r="P3" s="218" t="s">
        <v>66</v>
      </c>
      <c r="Q3" s="219" t="s">
        <v>4</v>
      </c>
      <c r="R3" s="225" t="s">
        <v>66</v>
      </c>
      <c r="S3" s="226" t="s">
        <v>4</v>
      </c>
      <c r="T3" s="218" t="s">
        <v>66</v>
      </c>
      <c r="U3" s="219" t="s">
        <v>4</v>
      </c>
      <c r="V3" s="225" t="s">
        <v>66</v>
      </c>
      <c r="W3" s="226" t="s">
        <v>4</v>
      </c>
      <c r="X3" s="218" t="s">
        <v>66</v>
      </c>
      <c r="Y3" s="219" t="s">
        <v>4</v>
      </c>
      <c r="Z3" s="225" t="s">
        <v>66</v>
      </c>
      <c r="AA3" s="226" t="s">
        <v>4</v>
      </c>
      <c r="AB3" s="218" t="s">
        <v>66</v>
      </c>
      <c r="AC3" s="219" t="s">
        <v>4</v>
      </c>
      <c r="AD3" s="225" t="s">
        <v>66</v>
      </c>
      <c r="AE3" s="226" t="s">
        <v>4</v>
      </c>
      <c r="AF3" s="218" t="s">
        <v>66</v>
      </c>
      <c r="AG3" s="219" t="s">
        <v>4</v>
      </c>
      <c r="AH3" s="225" t="s">
        <v>66</v>
      </c>
      <c r="AI3" s="226" t="s">
        <v>4</v>
      </c>
      <c r="AJ3" s="225" t="s">
        <v>66</v>
      </c>
      <c r="AK3" s="226" t="s">
        <v>4</v>
      </c>
      <c r="AL3" s="225" t="s">
        <v>66</v>
      </c>
      <c r="AM3" s="226" t="s">
        <v>4</v>
      </c>
      <c r="AN3" s="225" t="s">
        <v>66</v>
      </c>
      <c r="AO3" s="227" t="s">
        <v>4</v>
      </c>
      <c r="AP3" s="17"/>
      <c r="AQ3" s="20" t="s">
        <v>66</v>
      </c>
      <c r="AR3" s="21" t="s">
        <v>4</v>
      </c>
      <c r="AS3" s="17"/>
      <c r="AT3" s="17"/>
    </row>
    <row r="4" spans="1:49">
      <c r="A4" s="231" t="s">
        <v>0</v>
      </c>
      <c r="B4" s="70" t="s">
        <v>5</v>
      </c>
      <c r="C4" s="70" t="s">
        <v>5</v>
      </c>
      <c r="D4" s="70" t="s">
        <v>5</v>
      </c>
      <c r="E4" s="70" t="s">
        <v>5</v>
      </c>
      <c r="F4" s="22" t="s">
        <v>86</v>
      </c>
      <c r="G4" s="22" t="s">
        <v>86</v>
      </c>
      <c r="H4" s="70" t="s">
        <v>5</v>
      </c>
      <c r="I4" s="70" t="s">
        <v>5</v>
      </c>
      <c r="J4" s="22" t="s">
        <v>86</v>
      </c>
      <c r="K4" s="22" t="s">
        <v>86</v>
      </c>
      <c r="L4" s="70" t="s">
        <v>5</v>
      </c>
      <c r="M4" s="70" t="s">
        <v>5</v>
      </c>
      <c r="N4" s="22" t="s">
        <v>86</v>
      </c>
      <c r="O4" s="22" t="s">
        <v>86</v>
      </c>
      <c r="P4" s="70" t="s">
        <v>5</v>
      </c>
      <c r="Q4" s="70" t="s">
        <v>5</v>
      </c>
      <c r="R4" s="22" t="s">
        <v>86</v>
      </c>
      <c r="S4" s="22" t="s">
        <v>86</v>
      </c>
      <c r="T4" s="70" t="s">
        <v>5</v>
      </c>
      <c r="U4" s="70" t="s">
        <v>5</v>
      </c>
      <c r="V4" s="22" t="s">
        <v>86</v>
      </c>
      <c r="W4" s="22" t="s">
        <v>86</v>
      </c>
      <c r="X4" s="70" t="s">
        <v>5</v>
      </c>
      <c r="Y4" s="70" t="s">
        <v>5</v>
      </c>
      <c r="Z4" s="22" t="s">
        <v>86</v>
      </c>
      <c r="AA4" s="22" t="s">
        <v>86</v>
      </c>
      <c r="AB4" s="70" t="s">
        <v>5</v>
      </c>
      <c r="AC4" s="70" t="s">
        <v>5</v>
      </c>
      <c r="AD4" s="22" t="s">
        <v>86</v>
      </c>
      <c r="AE4" s="22" t="s">
        <v>86</v>
      </c>
      <c r="AF4" s="70" t="s">
        <v>5</v>
      </c>
      <c r="AG4" s="70" t="s">
        <v>5</v>
      </c>
      <c r="AH4" s="22" t="s">
        <v>86</v>
      </c>
      <c r="AI4" s="22" t="s">
        <v>86</v>
      </c>
      <c r="AJ4" s="23" t="s">
        <v>86</v>
      </c>
      <c r="AK4" s="23" t="s">
        <v>86</v>
      </c>
      <c r="AL4" s="24" t="s">
        <v>86</v>
      </c>
      <c r="AM4" s="24" t="s">
        <v>86</v>
      </c>
      <c r="AN4" s="18" t="s">
        <v>86</v>
      </c>
      <c r="AO4" s="19" t="s">
        <v>86</v>
      </c>
      <c r="AP4" s="17"/>
      <c r="AQ4" s="25" t="s">
        <v>5</v>
      </c>
      <c r="AR4" s="25" t="s">
        <v>5</v>
      </c>
      <c r="AS4" s="17"/>
      <c r="AT4" s="17"/>
    </row>
    <row r="5" spans="1:49">
      <c r="A5" s="232" t="s">
        <v>7</v>
      </c>
      <c r="B5" s="80">
        <v>7940188539.8599997</v>
      </c>
      <c r="C5" s="71">
        <v>13228.58</v>
      </c>
      <c r="D5" s="80">
        <v>7770699062.5</v>
      </c>
      <c r="E5" s="71">
        <v>12765.39</v>
      </c>
      <c r="F5" s="26">
        <f t="shared" ref="F5:F19" si="0">((D5-B5)/B5)</f>
        <v>-2.1345774915690865E-2</v>
      </c>
      <c r="G5" s="26">
        <f t="shared" ref="G5:G19" si="1">((E5-C5)/C5)</f>
        <v>-3.5014340163494535E-2</v>
      </c>
      <c r="H5" s="80">
        <v>7547713486.3999996</v>
      </c>
      <c r="I5" s="71">
        <v>12587.89</v>
      </c>
      <c r="J5" s="26">
        <f t="shared" ref="J5:J19" si="2">((H5-D5)/D5)</f>
        <v>-2.8695690607308266E-2</v>
      </c>
      <c r="K5" s="26">
        <f t="shared" ref="K5:K19" si="3">((I5-E5)/E5)</f>
        <v>-1.3904784734348108E-2</v>
      </c>
      <c r="L5" s="80">
        <v>7599797411.4799995</v>
      </c>
      <c r="M5" s="71">
        <v>12692.17</v>
      </c>
      <c r="N5" s="26">
        <f t="shared" ref="N5:N19" si="4">((L5-H5)/H5)</f>
        <v>6.900622973281696E-3</v>
      </c>
      <c r="O5" s="26">
        <f t="shared" ref="O5:O19" si="5">((M5-I5)/I5)</f>
        <v>8.2841524671728676E-3</v>
      </c>
      <c r="P5" s="80">
        <v>7546639033.6499996</v>
      </c>
      <c r="Q5" s="71">
        <v>12599.98</v>
      </c>
      <c r="R5" s="26">
        <f t="shared" ref="R5:R19" si="6">((P5-L5)/L5)</f>
        <v>-6.9947098523574667E-3</v>
      </c>
      <c r="S5" s="26">
        <f t="shared" ref="S5:S19" si="7">((Q5-M5)/M5)</f>
        <v>-7.2635333437860118E-3</v>
      </c>
      <c r="T5" s="80">
        <v>7471878615.6599998</v>
      </c>
      <c r="U5" s="71">
        <v>12506.25</v>
      </c>
      <c r="V5" s="26">
        <f t="shared" ref="V5:V19" si="8">((T5-P5)/P5)</f>
        <v>-9.906452085047087E-3</v>
      </c>
      <c r="W5" s="26">
        <f t="shared" ref="W5:W19" si="9">((U5-Q5)/Q5)</f>
        <v>-7.4389006966677383E-3</v>
      </c>
      <c r="X5" s="80">
        <v>7542367133.4399996</v>
      </c>
      <c r="Y5" s="71">
        <v>12628.2</v>
      </c>
      <c r="Z5" s="26">
        <f t="shared" ref="Z5:Z19" si="10">((X5-T5)/T5)</f>
        <v>9.4338413946213982E-3</v>
      </c>
      <c r="AA5" s="26">
        <f t="shared" ref="AA5:AA19" si="11">((Y5-U5)/U5)</f>
        <v>9.7511244377811671E-3</v>
      </c>
      <c r="AB5" s="80">
        <v>7510096590.7700005</v>
      </c>
      <c r="AC5" s="71">
        <v>12578.49</v>
      </c>
      <c r="AD5" s="26">
        <f t="shared" ref="AD5:AD19" si="12">((AB5-X5)/X5)</f>
        <v>-4.2785695921541342E-3</v>
      </c>
      <c r="AE5" s="26">
        <f t="shared" ref="AE5:AE19" si="13">((AC5-Y5)/Y5)</f>
        <v>-3.9364279944886001E-3</v>
      </c>
      <c r="AF5" s="80">
        <v>7476585822.79</v>
      </c>
      <c r="AG5" s="71">
        <v>12517.93</v>
      </c>
      <c r="AH5" s="26">
        <f t="shared" ref="AH5:AH19" si="14">((AF5-AB5)/AB5)</f>
        <v>-4.462095470407882E-3</v>
      </c>
      <c r="AI5" s="26">
        <f t="shared" ref="AI5:AI19" si="15">((AG5-AC5)/AC5)</f>
        <v>-4.8145683623391595E-3</v>
      </c>
      <c r="AJ5" s="27">
        <f>AVERAGE(F5,J5,N5,R5,V5,Z5,AD5,AH5)</f>
        <v>-7.418603519382826E-3</v>
      </c>
      <c r="AK5" s="27">
        <f>AVERAGE(G5,K5,O5,S5,W5,AA5,AE5,AI5)</f>
        <v>-6.7921597987712643E-3</v>
      </c>
      <c r="AL5" s="28">
        <f>((AF5-D5)/D5)</f>
        <v>-3.7849006549402715E-2</v>
      </c>
      <c r="AM5" s="28">
        <f>((AG5-E5)/E5)</f>
        <v>-1.9385228340066316E-2</v>
      </c>
      <c r="AN5" s="29">
        <f>STDEV(F5,J5,N5,R5,V5,Z5,AD5,AH5)</f>
        <v>1.2876864714959035E-2</v>
      </c>
      <c r="AO5" s="87">
        <f>STDEV(G5,K5,O5,S5,W5,AA5,AE5,AI5)</f>
        <v>1.394254988833092E-2</v>
      </c>
      <c r="AP5" s="30"/>
      <c r="AQ5" s="31">
        <v>7877662528.1199999</v>
      </c>
      <c r="AR5" s="31">
        <v>7704.04</v>
      </c>
      <c r="AS5" s="32" t="e">
        <f>(#REF!/AQ5)-1</f>
        <v>#REF!</v>
      </c>
      <c r="AT5" s="32" t="e">
        <f>(#REF!/AR5)-1</f>
        <v>#REF!</v>
      </c>
    </row>
    <row r="6" spans="1:49">
      <c r="A6" s="232" t="s">
        <v>50</v>
      </c>
      <c r="B6" s="80">
        <v>1009334359.37</v>
      </c>
      <c r="C6" s="71">
        <v>2.06</v>
      </c>
      <c r="D6" s="80">
        <v>1010485380.85</v>
      </c>
      <c r="E6" s="71">
        <v>2.06</v>
      </c>
      <c r="F6" s="26">
        <f t="shared" si="0"/>
        <v>1.1403767931951277E-3</v>
      </c>
      <c r="G6" s="26">
        <f t="shared" si="1"/>
        <v>0</v>
      </c>
      <c r="H6" s="80">
        <v>989552900.59000003</v>
      </c>
      <c r="I6" s="71">
        <v>2.02</v>
      </c>
      <c r="J6" s="26">
        <f t="shared" si="2"/>
        <v>-2.0715272735951914E-2</v>
      </c>
      <c r="K6" s="26">
        <f t="shared" si="3"/>
        <v>-1.9417475728155355E-2</v>
      </c>
      <c r="L6" s="80">
        <v>992420369.33000004</v>
      </c>
      <c r="M6" s="71">
        <v>2.02</v>
      </c>
      <c r="N6" s="26">
        <f t="shared" si="4"/>
        <v>2.8977417359803016E-3</v>
      </c>
      <c r="O6" s="26">
        <f t="shared" si="5"/>
        <v>0</v>
      </c>
      <c r="P6" s="80">
        <v>975796543.62</v>
      </c>
      <c r="Q6" s="71">
        <v>1.99</v>
      </c>
      <c r="R6" s="26">
        <f t="shared" si="6"/>
        <v>-1.6750790515538357E-2</v>
      </c>
      <c r="S6" s="26">
        <f t="shared" si="7"/>
        <v>-1.4851485148514865E-2</v>
      </c>
      <c r="T6" s="80">
        <v>971485201.76999998</v>
      </c>
      <c r="U6" s="71">
        <v>1.98</v>
      </c>
      <c r="V6" s="26">
        <f t="shared" si="8"/>
        <v>-4.4182794847846584E-3</v>
      </c>
      <c r="W6" s="26">
        <f t="shared" si="9"/>
        <v>-5.0251256281407079E-3</v>
      </c>
      <c r="X6" s="80">
        <v>980127711.13</v>
      </c>
      <c r="Y6" s="71">
        <v>2</v>
      </c>
      <c r="Z6" s="26">
        <f t="shared" si="10"/>
        <v>8.8961822004635493E-3</v>
      </c>
      <c r="AA6" s="26">
        <f t="shared" si="11"/>
        <v>1.0101010101010111E-2</v>
      </c>
      <c r="AB6" s="80">
        <v>979017301.52999997</v>
      </c>
      <c r="AC6" s="71">
        <v>1.99</v>
      </c>
      <c r="AD6" s="26">
        <f t="shared" si="12"/>
        <v>-1.1329233806886456E-3</v>
      </c>
      <c r="AE6" s="26">
        <f t="shared" si="13"/>
        <v>-5.0000000000000044E-3</v>
      </c>
      <c r="AF6" s="80">
        <v>979735331.47000003</v>
      </c>
      <c r="AG6" s="71">
        <v>2</v>
      </c>
      <c r="AH6" s="26">
        <f t="shared" si="14"/>
        <v>7.3341905079504321E-4</v>
      </c>
      <c r="AI6" s="26">
        <f t="shared" si="15"/>
        <v>5.0251256281407079E-3</v>
      </c>
      <c r="AJ6" s="27">
        <f t="shared" ref="AJ6:AJ69" si="16">AVERAGE(F6,J6,N6,R6,V6,Z6,AD6,AH6)</f>
        <v>-3.6686932920661939E-3</v>
      </c>
      <c r="AK6" s="27">
        <f t="shared" ref="AK6:AK69" si="17">AVERAGE(G6,K6,O6,S6,W6,AA6,AE6,AI6)</f>
        <v>-3.6459938469575151E-3</v>
      </c>
      <c r="AL6" s="28">
        <f t="shared" ref="AL6:AL69" si="18">((AF6-D6)/D6)</f>
        <v>-3.0430969079566168E-2</v>
      </c>
      <c r="AM6" s="28">
        <f t="shared" ref="AM6:AM69" si="19">((AG6-E6)/E6)</f>
        <v>-2.9126213592233035E-2</v>
      </c>
      <c r="AN6" s="29">
        <f t="shared" ref="AN6:AN69" si="20">STDEV(F6,J6,N6,R6,V6,Z6,AD6,AH6)</f>
        <v>1.0086901409319374E-2</v>
      </c>
      <c r="AO6" s="87">
        <f t="shared" ref="AO6:AO69" si="21">STDEV(G6,K6,O6,S6,W6,AA6,AE6,AI6)</f>
        <v>9.7745514031631064E-3</v>
      </c>
      <c r="AP6" s="33"/>
      <c r="AQ6" s="34">
        <v>486981928.81999999</v>
      </c>
      <c r="AR6" s="35">
        <v>0.95</v>
      </c>
      <c r="AS6" s="32" t="e">
        <f>(#REF!/AQ6)-1</f>
        <v>#REF!</v>
      </c>
      <c r="AT6" s="32" t="e">
        <f>(#REF!/AR6)-1</f>
        <v>#REF!</v>
      </c>
    </row>
    <row r="7" spans="1:49">
      <c r="A7" s="232" t="s">
        <v>12</v>
      </c>
      <c r="B7" s="80">
        <v>266469718.75999999</v>
      </c>
      <c r="C7" s="71">
        <v>137.26</v>
      </c>
      <c r="D7" s="80">
        <v>264170620.74000001</v>
      </c>
      <c r="E7" s="71">
        <v>136.06</v>
      </c>
      <c r="F7" s="26">
        <f t="shared" si="0"/>
        <v>-8.6279898169994255E-3</v>
      </c>
      <c r="G7" s="26">
        <f t="shared" si="1"/>
        <v>-8.7425324202243093E-3</v>
      </c>
      <c r="H7" s="80">
        <v>260438613.34</v>
      </c>
      <c r="I7" s="71">
        <v>134.11000000000001</v>
      </c>
      <c r="J7" s="26">
        <f t="shared" si="2"/>
        <v>-1.4127261349297027E-2</v>
      </c>
      <c r="K7" s="26">
        <f t="shared" si="3"/>
        <v>-1.433191239159186E-2</v>
      </c>
      <c r="L7" s="80">
        <v>261759598.96000001</v>
      </c>
      <c r="M7" s="71">
        <v>134.78</v>
      </c>
      <c r="N7" s="26">
        <f t="shared" si="4"/>
        <v>5.0721573235972938E-3</v>
      </c>
      <c r="O7" s="26">
        <f t="shared" si="5"/>
        <v>4.9958988889716458E-3</v>
      </c>
      <c r="P7" s="80">
        <v>255948804.69999999</v>
      </c>
      <c r="Q7" s="71">
        <v>131.44999999999999</v>
      </c>
      <c r="R7" s="26">
        <f t="shared" si="6"/>
        <v>-2.2198972962546366E-2</v>
      </c>
      <c r="S7" s="26">
        <f t="shared" si="7"/>
        <v>-2.4706929811544834E-2</v>
      </c>
      <c r="T7" s="80">
        <v>254538531.13</v>
      </c>
      <c r="U7" s="71">
        <v>130.72</v>
      </c>
      <c r="V7" s="26">
        <f t="shared" si="8"/>
        <v>-5.5099830282582789E-3</v>
      </c>
      <c r="W7" s="26">
        <f t="shared" si="9"/>
        <v>-5.553442373525978E-3</v>
      </c>
      <c r="X7" s="80">
        <v>253253154.66</v>
      </c>
      <c r="Y7" s="71">
        <v>130.07</v>
      </c>
      <c r="Z7" s="26">
        <f t="shared" si="10"/>
        <v>-5.0498306260104917E-3</v>
      </c>
      <c r="AA7" s="26">
        <f t="shared" si="11"/>
        <v>-4.9724602203182807E-3</v>
      </c>
      <c r="AB7" s="80">
        <v>253363780.03999999</v>
      </c>
      <c r="AC7" s="71">
        <v>129.49</v>
      </c>
      <c r="AD7" s="26">
        <f t="shared" si="12"/>
        <v>4.3681738199278559E-4</v>
      </c>
      <c r="AE7" s="26">
        <f t="shared" si="13"/>
        <v>-4.4591373875604223E-3</v>
      </c>
      <c r="AF7" s="80">
        <v>251664222.59999999</v>
      </c>
      <c r="AG7" s="71">
        <v>128.61000000000001</v>
      </c>
      <c r="AH7" s="26">
        <f t="shared" si="14"/>
        <v>-6.7079731749016321E-3</v>
      </c>
      <c r="AI7" s="26">
        <f t="shared" si="15"/>
        <v>-6.7958915746389329E-3</v>
      </c>
      <c r="AJ7" s="27">
        <f t="shared" si="16"/>
        <v>-7.0891295315528933E-3</v>
      </c>
      <c r="AK7" s="27">
        <f t="shared" si="17"/>
        <v>-8.0708009113041219E-3</v>
      </c>
      <c r="AL7" s="28">
        <f t="shared" si="18"/>
        <v>-4.7342123454026962E-2</v>
      </c>
      <c r="AM7" s="28">
        <f t="shared" si="19"/>
        <v>-5.4755255034543503E-2</v>
      </c>
      <c r="AN7" s="29">
        <f t="shared" si="20"/>
        <v>8.3797822829132698E-3</v>
      </c>
      <c r="AO7" s="87">
        <f t="shared" si="21"/>
        <v>8.6003196362130167E-3</v>
      </c>
      <c r="AP7" s="33"/>
      <c r="AQ7" s="31">
        <v>204065067.03999999</v>
      </c>
      <c r="AR7" s="35">
        <v>105.02</v>
      </c>
      <c r="AS7" s="32" t="e">
        <f>(#REF!/AQ7)-1</f>
        <v>#REF!</v>
      </c>
      <c r="AT7" s="32" t="e">
        <f>(#REF!/AR7)-1</f>
        <v>#REF!</v>
      </c>
    </row>
    <row r="8" spans="1:49">
      <c r="A8" s="232" t="s">
        <v>14</v>
      </c>
      <c r="B8" s="80">
        <v>737207406.09000003</v>
      </c>
      <c r="C8" s="71">
        <v>21.23</v>
      </c>
      <c r="D8" s="80">
        <v>732220231.52999997</v>
      </c>
      <c r="E8" s="71">
        <v>21.04</v>
      </c>
      <c r="F8" s="26">
        <f t="shared" si="0"/>
        <v>-6.7649545010013317E-3</v>
      </c>
      <c r="G8" s="26">
        <f t="shared" si="1"/>
        <v>-8.9495996231748129E-3</v>
      </c>
      <c r="H8" s="80">
        <v>732740858.08000004</v>
      </c>
      <c r="I8" s="71">
        <v>20.78</v>
      </c>
      <c r="J8" s="26">
        <f t="shared" si="2"/>
        <v>7.1102453549009973E-4</v>
      </c>
      <c r="K8" s="26">
        <f t="shared" si="3"/>
        <v>-1.2357414448669108E-2</v>
      </c>
      <c r="L8" s="80">
        <v>736122626.78999996</v>
      </c>
      <c r="M8" s="71">
        <v>20.84</v>
      </c>
      <c r="N8" s="26">
        <f t="shared" si="4"/>
        <v>4.6152315279117413E-3</v>
      </c>
      <c r="O8" s="26">
        <f t="shared" si="5"/>
        <v>2.8873917228103329E-3</v>
      </c>
      <c r="P8" s="80">
        <v>733537396.07000005</v>
      </c>
      <c r="Q8" s="71">
        <v>20.22</v>
      </c>
      <c r="R8" s="26">
        <f t="shared" si="6"/>
        <v>-3.5119566033084602E-3</v>
      </c>
      <c r="S8" s="26">
        <f t="shared" si="7"/>
        <v>-2.9750479846449185E-2</v>
      </c>
      <c r="T8" s="80">
        <v>737485888.75999999</v>
      </c>
      <c r="U8" s="71">
        <v>20.329999999999998</v>
      </c>
      <c r="V8" s="26">
        <f t="shared" si="8"/>
        <v>5.3828103531658811E-3</v>
      </c>
      <c r="W8" s="26">
        <f t="shared" si="9"/>
        <v>5.4401582591493292E-3</v>
      </c>
      <c r="X8" s="80">
        <v>736423974.61000001</v>
      </c>
      <c r="Y8" s="71">
        <v>20.3</v>
      </c>
      <c r="Z8" s="26">
        <f t="shared" si="10"/>
        <v>-1.4399111443141861E-3</v>
      </c>
      <c r="AA8" s="26">
        <f t="shared" si="11"/>
        <v>-1.475651746187781E-3</v>
      </c>
      <c r="AB8" s="80">
        <v>733595738.77999997</v>
      </c>
      <c r="AC8" s="71">
        <v>20.32</v>
      </c>
      <c r="AD8" s="26">
        <f t="shared" si="12"/>
        <v>-3.8404993964215213E-3</v>
      </c>
      <c r="AE8" s="26">
        <f t="shared" si="13"/>
        <v>9.8522167487682618E-4</v>
      </c>
      <c r="AF8" s="80">
        <v>735072291.44000006</v>
      </c>
      <c r="AG8" s="71">
        <v>20.36</v>
      </c>
      <c r="AH8" s="26">
        <f t="shared" si="14"/>
        <v>2.0127606826828817E-3</v>
      </c>
      <c r="AI8" s="26">
        <f t="shared" si="15"/>
        <v>1.9685039370078319E-3</v>
      </c>
      <c r="AJ8" s="27">
        <f t="shared" si="16"/>
        <v>-3.5443681822436187E-4</v>
      </c>
      <c r="AK8" s="27">
        <f t="shared" si="17"/>
        <v>-5.1564837588295711E-3</v>
      </c>
      <c r="AL8" s="28">
        <f t="shared" si="18"/>
        <v>3.8950848217354037E-3</v>
      </c>
      <c r="AM8" s="28">
        <f t="shared" si="19"/>
        <v>-3.2319391634980973E-2</v>
      </c>
      <c r="AN8" s="29">
        <f t="shared" si="20"/>
        <v>4.2886560573360041E-3</v>
      </c>
      <c r="AO8" s="87">
        <f t="shared" si="21"/>
        <v>1.1650463195849673E-2</v>
      </c>
      <c r="AP8" s="33"/>
      <c r="AQ8" s="36">
        <v>166618649</v>
      </c>
      <c r="AR8" s="37">
        <v>9.4</v>
      </c>
      <c r="AS8" s="32" t="e">
        <f>(#REF!/AQ8)-1</f>
        <v>#REF!</v>
      </c>
      <c r="AT8" s="32" t="e">
        <f>(#REF!/AR8)-1</f>
        <v>#REF!</v>
      </c>
    </row>
    <row r="9" spans="1:49" s="101" customFormat="1">
      <c r="A9" s="232" t="s">
        <v>18</v>
      </c>
      <c r="B9" s="80">
        <v>432333364.64999998</v>
      </c>
      <c r="C9" s="71">
        <v>207.59809999999999</v>
      </c>
      <c r="D9" s="80">
        <v>428013177.33999997</v>
      </c>
      <c r="E9" s="71">
        <v>201.56</v>
      </c>
      <c r="F9" s="26">
        <f t="shared" si="0"/>
        <v>-9.9927224295942446E-3</v>
      </c>
      <c r="G9" s="26">
        <f t="shared" si="1"/>
        <v>-2.9085526312620329E-2</v>
      </c>
      <c r="H9" s="80">
        <v>421424169.44</v>
      </c>
      <c r="I9" s="71">
        <v>202.98740000000001</v>
      </c>
      <c r="J9" s="26">
        <f t="shared" si="2"/>
        <v>-1.5394404305374643E-2</v>
      </c>
      <c r="K9" s="26">
        <f t="shared" si="3"/>
        <v>7.0817622544155868E-3</v>
      </c>
      <c r="L9" s="80">
        <v>428845159.22000003</v>
      </c>
      <c r="M9" s="71">
        <v>203.46950000000001</v>
      </c>
      <c r="N9" s="26">
        <f t="shared" si="4"/>
        <v>1.7609312227775748E-2</v>
      </c>
      <c r="O9" s="26">
        <f t="shared" si="5"/>
        <v>2.3750242625897107E-3</v>
      </c>
      <c r="P9" s="80">
        <v>419625506.72000003</v>
      </c>
      <c r="Q9" s="71">
        <v>194.73</v>
      </c>
      <c r="R9" s="26">
        <f t="shared" si="6"/>
        <v>-2.149879111791551E-2</v>
      </c>
      <c r="S9" s="26">
        <f t="shared" si="7"/>
        <v>-4.2952383526769472E-2</v>
      </c>
      <c r="T9" s="80">
        <v>420469203.04000002</v>
      </c>
      <c r="U9" s="71">
        <v>199.85329999999999</v>
      </c>
      <c r="V9" s="26">
        <f t="shared" si="8"/>
        <v>2.0105935089473935E-3</v>
      </c>
      <c r="W9" s="26">
        <f t="shared" si="9"/>
        <v>2.6309762234889338E-2</v>
      </c>
      <c r="X9" s="80">
        <v>424572900.11000001</v>
      </c>
      <c r="Y9" s="71">
        <v>201.85120000000001</v>
      </c>
      <c r="Z9" s="26">
        <f t="shared" si="10"/>
        <v>9.7598041433954921E-3</v>
      </c>
      <c r="AA9" s="26">
        <f t="shared" si="11"/>
        <v>9.9968326767684874E-3</v>
      </c>
      <c r="AB9" s="80">
        <v>417441355.00999999</v>
      </c>
      <c r="AC9" s="71">
        <v>199.32679999999999</v>
      </c>
      <c r="AD9" s="26">
        <f t="shared" si="12"/>
        <v>-1.6796986096268403E-2</v>
      </c>
      <c r="AE9" s="26">
        <f t="shared" si="13"/>
        <v>-1.2506242221993301E-2</v>
      </c>
      <c r="AF9" s="80">
        <v>419239642.60000002</v>
      </c>
      <c r="AG9" s="71">
        <v>200.25659999999999</v>
      </c>
      <c r="AH9" s="26">
        <f t="shared" si="14"/>
        <v>4.3078807799408246E-3</v>
      </c>
      <c r="AI9" s="26">
        <f t="shared" si="15"/>
        <v>4.6647013848614451E-3</v>
      </c>
      <c r="AJ9" s="27">
        <f t="shared" si="16"/>
        <v>-3.7494141611366682E-3</v>
      </c>
      <c r="AK9" s="27">
        <f t="shared" si="17"/>
        <v>-4.2645086559823155E-3</v>
      </c>
      <c r="AL9" s="28">
        <f t="shared" si="18"/>
        <v>-2.0498281839183972E-2</v>
      </c>
      <c r="AM9" s="28">
        <f t="shared" si="19"/>
        <v>-6.4665608255606794E-3</v>
      </c>
      <c r="AN9" s="29">
        <f t="shared" si="20"/>
        <v>1.4125236137765878E-2</v>
      </c>
      <c r="AO9" s="87">
        <f t="shared" si="21"/>
        <v>2.2587875071506867E-2</v>
      </c>
      <c r="AP9" s="33"/>
      <c r="AQ9" s="36"/>
      <c r="AR9" s="37"/>
      <c r="AS9" s="32"/>
      <c r="AT9" s="32"/>
    </row>
    <row r="10" spans="1:49">
      <c r="A10" s="232" t="s">
        <v>84</v>
      </c>
      <c r="B10" s="71">
        <v>2134140241.1800001</v>
      </c>
      <c r="C10" s="71">
        <v>1.49</v>
      </c>
      <c r="D10" s="71">
        <v>2117027756.1199999</v>
      </c>
      <c r="E10" s="71">
        <v>1.1327</v>
      </c>
      <c r="F10" s="26">
        <f t="shared" si="0"/>
        <v>-8.0184444910417017E-3</v>
      </c>
      <c r="G10" s="26">
        <f t="shared" si="1"/>
        <v>-0.23979865771812078</v>
      </c>
      <c r="H10" s="71">
        <v>2037465596.8699999</v>
      </c>
      <c r="I10" s="71">
        <v>1.0888</v>
      </c>
      <c r="J10" s="26">
        <f t="shared" si="2"/>
        <v>-3.7582010448374191E-2</v>
      </c>
      <c r="K10" s="26">
        <f t="shared" si="3"/>
        <v>-3.8756952414584663E-2</v>
      </c>
      <c r="L10" s="71">
        <v>1968802688.55</v>
      </c>
      <c r="M10" s="71">
        <v>1.0521</v>
      </c>
      <c r="N10" s="26">
        <f t="shared" si="4"/>
        <v>-3.37001559317033E-2</v>
      </c>
      <c r="O10" s="26">
        <f t="shared" si="5"/>
        <v>-3.3706833210874317E-2</v>
      </c>
      <c r="P10" s="71">
        <v>2010494809.2</v>
      </c>
      <c r="Q10" s="71">
        <v>1.0394000000000001</v>
      </c>
      <c r="R10" s="26">
        <f t="shared" si="6"/>
        <v>2.1176383439777732E-2</v>
      </c>
      <c r="S10" s="26">
        <f t="shared" si="7"/>
        <v>-1.2071095903431169E-2</v>
      </c>
      <c r="T10" s="71">
        <v>1984286556.2</v>
      </c>
      <c r="U10" s="78">
        <v>1.038</v>
      </c>
      <c r="V10" s="26">
        <f t="shared" si="8"/>
        <v>-1.3035722788276473E-2</v>
      </c>
      <c r="W10" s="26">
        <f t="shared" si="9"/>
        <v>-1.346930921685653E-3</v>
      </c>
      <c r="X10" s="71">
        <v>1923411948.1500001</v>
      </c>
      <c r="Y10" s="78">
        <v>1.0316000000000001</v>
      </c>
      <c r="Z10" s="26">
        <f t="shared" si="10"/>
        <v>-3.0678335172807714E-2</v>
      </c>
      <c r="AA10" s="26">
        <f t="shared" si="11"/>
        <v>-6.1657032755298279E-3</v>
      </c>
      <c r="AB10" s="71">
        <v>1973123401.55</v>
      </c>
      <c r="AC10" s="78">
        <v>1.0306</v>
      </c>
      <c r="AD10" s="26">
        <f t="shared" si="12"/>
        <v>2.5845453153087637E-2</v>
      </c>
      <c r="AE10" s="26">
        <f t="shared" si="13"/>
        <v>-9.6936797208231086E-4</v>
      </c>
      <c r="AF10" s="71">
        <v>1958243740.8</v>
      </c>
      <c r="AG10" s="78">
        <v>1.0245</v>
      </c>
      <c r="AH10" s="26">
        <f t="shared" si="14"/>
        <v>-7.5411708858711957E-3</v>
      </c>
      <c r="AI10" s="26">
        <f t="shared" si="15"/>
        <v>-5.9188822045410389E-3</v>
      </c>
      <c r="AJ10" s="27">
        <f t="shared" si="16"/>
        <v>-1.044175039065115E-2</v>
      </c>
      <c r="AK10" s="27">
        <f t="shared" si="17"/>
        <v>-4.2341802952606228E-2</v>
      </c>
      <c r="AL10" s="28">
        <f t="shared" si="18"/>
        <v>-7.5003275163010918E-2</v>
      </c>
      <c r="AM10" s="28">
        <f t="shared" si="19"/>
        <v>-9.552396927694895E-2</v>
      </c>
      <c r="AN10" s="29">
        <f t="shared" si="20"/>
        <v>2.3977812665784554E-2</v>
      </c>
      <c r="AO10" s="87">
        <f t="shared" si="21"/>
        <v>8.1082441562084467E-2</v>
      </c>
      <c r="AP10" s="33"/>
      <c r="AQ10" s="31">
        <v>1147996444.8800001</v>
      </c>
      <c r="AR10" s="35">
        <v>0.69840000000000002</v>
      </c>
      <c r="AS10" s="32" t="e">
        <f>(#REF!/AQ10)-1</f>
        <v>#REF!</v>
      </c>
      <c r="AT10" s="32" t="e">
        <f>(#REF!/AR10)-1</f>
        <v>#REF!</v>
      </c>
    </row>
    <row r="11" spans="1:49">
      <c r="A11" s="232" t="s">
        <v>15</v>
      </c>
      <c r="B11" s="71">
        <v>2496547627.48</v>
      </c>
      <c r="C11" s="71">
        <v>23.7424</v>
      </c>
      <c r="D11" s="71">
        <v>2455942517.9400001</v>
      </c>
      <c r="E11" s="71">
        <v>23.370699999999999</v>
      </c>
      <c r="F11" s="26">
        <f t="shared" si="0"/>
        <v>-1.6264504267033155E-2</v>
      </c>
      <c r="G11" s="26">
        <f t="shared" si="1"/>
        <v>-1.5655536087337447E-2</v>
      </c>
      <c r="H11" s="71">
        <v>2400721382.2399998</v>
      </c>
      <c r="I11" s="71">
        <v>22.925999999999998</v>
      </c>
      <c r="J11" s="26">
        <f t="shared" si="2"/>
        <v>-2.2484702022390481E-2</v>
      </c>
      <c r="K11" s="26">
        <f t="shared" si="3"/>
        <v>-1.902809928671375E-2</v>
      </c>
      <c r="L11" s="71">
        <v>2439172316.3499999</v>
      </c>
      <c r="M11" s="71">
        <v>23.025700000000001</v>
      </c>
      <c r="N11" s="26">
        <f t="shared" si="4"/>
        <v>1.6016408398930235E-2</v>
      </c>
      <c r="O11" s="26">
        <f t="shared" si="5"/>
        <v>4.3487743173690188E-3</v>
      </c>
      <c r="P11" s="71">
        <v>2393104209.6100001</v>
      </c>
      <c r="Q11" s="71">
        <v>22.602</v>
      </c>
      <c r="R11" s="26">
        <f t="shared" si="6"/>
        <v>-1.8886778285896796E-2</v>
      </c>
      <c r="S11" s="26">
        <f t="shared" si="7"/>
        <v>-1.8401177814355272E-2</v>
      </c>
      <c r="T11" s="71">
        <v>2387723655.4000001</v>
      </c>
      <c r="U11" s="71">
        <v>22.607199999999999</v>
      </c>
      <c r="V11" s="26">
        <f t="shared" si="8"/>
        <v>-2.2483576721788047E-3</v>
      </c>
      <c r="W11" s="26">
        <f t="shared" si="9"/>
        <v>2.3006813556315987E-4</v>
      </c>
      <c r="X11" s="71">
        <v>2434387903.6300001</v>
      </c>
      <c r="Y11" s="71">
        <v>23.057600000000001</v>
      </c>
      <c r="Z11" s="26">
        <f t="shared" si="10"/>
        <v>1.9543404080478759E-2</v>
      </c>
      <c r="AA11" s="26">
        <f t="shared" si="11"/>
        <v>1.99228564351181E-2</v>
      </c>
      <c r="AB11" s="71">
        <v>2432401943.0799999</v>
      </c>
      <c r="AC11" s="71">
        <v>23.054099999999998</v>
      </c>
      <c r="AD11" s="26">
        <f t="shared" si="12"/>
        <v>-8.1579461803883279E-4</v>
      </c>
      <c r="AE11" s="26">
        <f t="shared" si="13"/>
        <v>-1.5179376864905719E-4</v>
      </c>
      <c r="AF11" s="71">
        <v>2417365378.5900002</v>
      </c>
      <c r="AG11" s="71">
        <v>22.935300000000002</v>
      </c>
      <c r="AH11" s="26">
        <f t="shared" si="14"/>
        <v>-6.1817762203231512E-3</v>
      </c>
      <c r="AI11" s="26">
        <f t="shared" si="15"/>
        <v>-5.153096412351673E-3</v>
      </c>
      <c r="AJ11" s="27">
        <f t="shared" si="16"/>
        <v>-3.9152625758065275E-3</v>
      </c>
      <c r="AK11" s="27">
        <f t="shared" si="17"/>
        <v>-4.2360005601696149E-3</v>
      </c>
      <c r="AL11" s="28">
        <f t="shared" si="18"/>
        <v>-1.570767192969879E-2</v>
      </c>
      <c r="AM11" s="28">
        <f t="shared" si="19"/>
        <v>-1.8630165121284251E-2</v>
      </c>
      <c r="AN11" s="29">
        <f t="shared" si="20"/>
        <v>1.5522228490512656E-2</v>
      </c>
      <c r="AO11" s="87">
        <f t="shared" si="21"/>
        <v>1.3334598036495423E-2</v>
      </c>
      <c r="AP11" s="33"/>
      <c r="AQ11" s="31">
        <v>2845469436.1399999</v>
      </c>
      <c r="AR11" s="35">
        <v>13.0688</v>
      </c>
      <c r="AS11" s="32" t="e">
        <f>(#REF!/AQ11)-1</f>
        <v>#REF!</v>
      </c>
      <c r="AT11" s="32" t="e">
        <f>(#REF!/AR11)-1</f>
        <v>#REF!</v>
      </c>
    </row>
    <row r="12" spans="1:49" ht="12.75" customHeight="1">
      <c r="A12" s="232" t="s">
        <v>59</v>
      </c>
      <c r="B12" s="71">
        <v>432483385.06</v>
      </c>
      <c r="C12" s="71">
        <v>176.77</v>
      </c>
      <c r="D12" s="71">
        <v>422009323.86000001</v>
      </c>
      <c r="E12" s="71">
        <v>172.44</v>
      </c>
      <c r="F12" s="26">
        <f t="shared" si="0"/>
        <v>-2.4218412919023196E-2</v>
      </c>
      <c r="G12" s="26">
        <f t="shared" si="1"/>
        <v>-2.4495106635741427E-2</v>
      </c>
      <c r="H12" s="71">
        <v>414881364.81</v>
      </c>
      <c r="I12" s="71">
        <v>169.24</v>
      </c>
      <c r="J12" s="26">
        <f t="shared" si="2"/>
        <v>-1.6890525035803912E-2</v>
      </c>
      <c r="K12" s="26">
        <f t="shared" si="3"/>
        <v>-1.8557179308745005E-2</v>
      </c>
      <c r="L12" s="71">
        <v>417056481.23000002</v>
      </c>
      <c r="M12" s="71">
        <v>170.13</v>
      </c>
      <c r="N12" s="26">
        <f t="shared" si="4"/>
        <v>5.2427431176527723E-3</v>
      </c>
      <c r="O12" s="26">
        <f t="shared" si="5"/>
        <v>5.2588040652327243E-3</v>
      </c>
      <c r="P12" s="71">
        <v>410661138.76999998</v>
      </c>
      <c r="Q12" s="71">
        <v>167.69</v>
      </c>
      <c r="R12" s="26">
        <f t="shared" si="6"/>
        <v>-1.5334475659360653E-2</v>
      </c>
      <c r="S12" s="26">
        <f t="shared" si="7"/>
        <v>-1.4341973784752823E-2</v>
      </c>
      <c r="T12" s="71">
        <v>411815671.01999998</v>
      </c>
      <c r="U12" s="71">
        <v>168.2</v>
      </c>
      <c r="V12" s="26">
        <f t="shared" si="8"/>
        <v>2.8113988420185574E-3</v>
      </c>
      <c r="W12" s="26">
        <f t="shared" si="9"/>
        <v>3.041326256783296E-3</v>
      </c>
      <c r="X12" s="71">
        <v>410717935.44</v>
      </c>
      <c r="Y12" s="71">
        <v>167.77</v>
      </c>
      <c r="Z12" s="26">
        <f t="shared" si="10"/>
        <v>-2.6655993378811253E-3</v>
      </c>
      <c r="AA12" s="26">
        <f t="shared" si="11"/>
        <v>-2.5564803804992773E-3</v>
      </c>
      <c r="AB12" s="71">
        <v>405832581.07999998</v>
      </c>
      <c r="AC12" s="71">
        <v>166.5</v>
      </c>
      <c r="AD12" s="26">
        <f t="shared" si="12"/>
        <v>-1.1894670133570767E-2</v>
      </c>
      <c r="AE12" s="26">
        <f t="shared" si="13"/>
        <v>-7.5698873457710567E-3</v>
      </c>
      <c r="AF12" s="71">
        <v>396869211.38999999</v>
      </c>
      <c r="AG12" s="71">
        <v>165.17</v>
      </c>
      <c r="AH12" s="26">
        <f t="shared" si="14"/>
        <v>-2.2086372824347212E-2</v>
      </c>
      <c r="AI12" s="26">
        <f t="shared" si="15"/>
        <v>-7.9879879879880631E-3</v>
      </c>
      <c r="AJ12" s="27">
        <f t="shared" si="16"/>
        <v>-1.0629489243789441E-2</v>
      </c>
      <c r="AK12" s="27">
        <f t="shared" si="17"/>
        <v>-8.4010606401852036E-3</v>
      </c>
      <c r="AL12" s="28">
        <f t="shared" si="18"/>
        <v>-5.9572410012296705E-2</v>
      </c>
      <c r="AM12" s="28">
        <f t="shared" si="19"/>
        <v>-4.2159591742055268E-2</v>
      </c>
      <c r="AN12" s="29">
        <f t="shared" si="20"/>
        <v>1.1179483454573024E-2</v>
      </c>
      <c r="AO12" s="87">
        <f t="shared" si="21"/>
        <v>1.0350984977642979E-2</v>
      </c>
      <c r="AP12" s="33"/>
      <c r="AQ12" s="36">
        <v>155057555.75</v>
      </c>
      <c r="AR12" s="36">
        <v>111.51</v>
      </c>
      <c r="AS12" s="32" t="e">
        <f>(#REF!/AQ12)-1</f>
        <v>#REF!</v>
      </c>
      <c r="AT12" s="32" t="e">
        <f>(#REF!/AR12)-1</f>
        <v>#REF!</v>
      </c>
      <c r="AU12" s="92"/>
      <c r="AV12" s="93"/>
      <c r="AW12" s="102"/>
    </row>
    <row r="13" spans="1:49" ht="12.75" customHeight="1">
      <c r="A13" s="232" t="s">
        <v>60</v>
      </c>
      <c r="B13" s="71">
        <v>290011347.58999997</v>
      </c>
      <c r="C13" s="71">
        <v>13.193300000000001</v>
      </c>
      <c r="D13" s="71">
        <v>299122782.69999999</v>
      </c>
      <c r="E13" s="71">
        <v>13.0456</v>
      </c>
      <c r="F13" s="26">
        <f t="shared" si="0"/>
        <v>3.1417512403277392E-2</v>
      </c>
      <c r="G13" s="26">
        <f t="shared" si="1"/>
        <v>-1.1195076288722334E-2</v>
      </c>
      <c r="H13" s="71">
        <v>293428792.63999999</v>
      </c>
      <c r="I13" s="71">
        <v>12.7462</v>
      </c>
      <c r="J13" s="26">
        <f t="shared" si="2"/>
        <v>-1.9035628141072392E-2</v>
      </c>
      <c r="K13" s="26">
        <f t="shared" si="3"/>
        <v>-2.2950266756607617E-2</v>
      </c>
      <c r="L13" s="71">
        <v>294287421.94999999</v>
      </c>
      <c r="M13" s="71">
        <v>12.7601</v>
      </c>
      <c r="N13" s="26">
        <f t="shared" si="4"/>
        <v>2.9261931055737669E-3</v>
      </c>
      <c r="O13" s="26">
        <f t="shared" si="5"/>
        <v>1.0905210964836248E-3</v>
      </c>
      <c r="P13" s="71">
        <v>294519971.00999999</v>
      </c>
      <c r="Q13" s="71">
        <v>12.3498</v>
      </c>
      <c r="R13" s="26">
        <f t="shared" si="6"/>
        <v>7.9021066703799836E-4</v>
      </c>
      <c r="S13" s="26">
        <f t="shared" si="7"/>
        <v>-3.215492041598416E-2</v>
      </c>
      <c r="T13" s="71">
        <v>299883542.38999999</v>
      </c>
      <c r="U13" s="71">
        <v>12.5885</v>
      </c>
      <c r="V13" s="26">
        <f t="shared" si="8"/>
        <v>1.8211231522285744E-2</v>
      </c>
      <c r="W13" s="26">
        <f t="shared" si="9"/>
        <v>1.9328248230740554E-2</v>
      </c>
      <c r="X13" s="71">
        <v>288870044.75999999</v>
      </c>
      <c r="Y13" s="71">
        <v>12.6518</v>
      </c>
      <c r="Z13" s="26">
        <f t="shared" si="10"/>
        <v>-3.6725915474470718E-2</v>
      </c>
      <c r="AA13" s="26">
        <f t="shared" si="11"/>
        <v>5.0283989355363956E-3</v>
      </c>
      <c r="AB13" s="71">
        <v>289317939.68000001</v>
      </c>
      <c r="AC13" s="71">
        <v>12.74</v>
      </c>
      <c r="AD13" s="26">
        <f t="shared" si="12"/>
        <v>1.5505066313543806E-3</v>
      </c>
      <c r="AE13" s="26">
        <f t="shared" si="13"/>
        <v>6.9713400464756397E-3</v>
      </c>
      <c r="AF13" s="71">
        <v>286087588.44999999</v>
      </c>
      <c r="AG13" s="71">
        <v>12.590199999999999</v>
      </c>
      <c r="AH13" s="26">
        <f t="shared" si="14"/>
        <v>-1.1165402441248364E-2</v>
      </c>
      <c r="AI13" s="26">
        <f t="shared" si="15"/>
        <v>-1.1758241758241823E-2</v>
      </c>
      <c r="AJ13" s="27">
        <f t="shared" si="16"/>
        <v>-1.5039114659077734E-3</v>
      </c>
      <c r="AK13" s="27">
        <f t="shared" si="17"/>
        <v>-5.7049996137899638E-3</v>
      </c>
      <c r="AL13" s="28">
        <f t="shared" si="18"/>
        <v>-4.3578072296396833E-2</v>
      </c>
      <c r="AM13" s="28">
        <f t="shared" si="19"/>
        <v>-3.4908321579689774E-2</v>
      </c>
      <c r="AN13" s="29">
        <f t="shared" si="20"/>
        <v>2.1206536624458653E-2</v>
      </c>
      <c r="AO13" s="87">
        <f t="shared" si="21"/>
        <v>1.6955901891149663E-2</v>
      </c>
      <c r="AP13" s="33"/>
      <c r="AQ13" s="41">
        <v>212579164.06</v>
      </c>
      <c r="AR13" s="41">
        <v>9.9</v>
      </c>
      <c r="AS13" s="32" t="e">
        <f>(#REF!/AQ13)-1</f>
        <v>#REF!</v>
      </c>
      <c r="AT13" s="32" t="e">
        <f>(#REF!/AR13)-1</f>
        <v>#REF!</v>
      </c>
    </row>
    <row r="14" spans="1:49" ht="12.75" customHeight="1">
      <c r="A14" s="233" t="s">
        <v>75</v>
      </c>
      <c r="B14" s="80">
        <v>383819943.98000002</v>
      </c>
      <c r="C14" s="71">
        <v>3410.78</v>
      </c>
      <c r="D14" s="80">
        <v>376032675.20999998</v>
      </c>
      <c r="E14" s="71">
        <v>3294.25</v>
      </c>
      <c r="F14" s="26">
        <f t="shared" si="0"/>
        <v>-2.0288859117768558E-2</v>
      </c>
      <c r="G14" s="26">
        <f t="shared" si="1"/>
        <v>-3.4165205612792439E-2</v>
      </c>
      <c r="H14" s="80">
        <v>370839153.18000001</v>
      </c>
      <c r="I14" s="71">
        <v>3294.76</v>
      </c>
      <c r="J14" s="26">
        <f t="shared" si="2"/>
        <v>-1.3811358353631334E-2</v>
      </c>
      <c r="K14" s="26">
        <f t="shared" si="3"/>
        <v>1.5481520831758921E-4</v>
      </c>
      <c r="L14" s="80">
        <v>372900960.49000001</v>
      </c>
      <c r="M14" s="71">
        <v>3313.14</v>
      </c>
      <c r="N14" s="26">
        <f t="shared" si="4"/>
        <v>5.5598425687247502E-3</v>
      </c>
      <c r="O14" s="26">
        <f t="shared" si="5"/>
        <v>5.578555038910164E-3</v>
      </c>
      <c r="P14" s="80">
        <v>371835513.76999998</v>
      </c>
      <c r="Q14" s="71">
        <v>3303.65</v>
      </c>
      <c r="R14" s="26">
        <f t="shared" si="6"/>
        <v>-2.8571841665411867E-3</v>
      </c>
      <c r="S14" s="26">
        <f t="shared" si="7"/>
        <v>-2.8643522459056311E-3</v>
      </c>
      <c r="T14" s="80">
        <v>361730331.57999998</v>
      </c>
      <c r="U14" s="71">
        <v>3285.51</v>
      </c>
      <c r="V14" s="26">
        <f t="shared" si="8"/>
        <v>-2.7176484805188861E-2</v>
      </c>
      <c r="W14" s="26">
        <f t="shared" si="9"/>
        <v>-5.4908964327334527E-3</v>
      </c>
      <c r="X14" s="80">
        <v>363498039.92000002</v>
      </c>
      <c r="Y14" s="71">
        <v>3301.6</v>
      </c>
      <c r="Z14" s="26">
        <f t="shared" si="10"/>
        <v>4.8868125940085523E-3</v>
      </c>
      <c r="AA14" s="26">
        <f t="shared" si="11"/>
        <v>4.8972610036188266E-3</v>
      </c>
      <c r="AB14" s="80">
        <v>360966289.31</v>
      </c>
      <c r="AC14" s="71">
        <v>3230.67</v>
      </c>
      <c r="AD14" s="26">
        <f t="shared" si="12"/>
        <v>-6.964963581529109E-3</v>
      </c>
      <c r="AE14" s="26">
        <f t="shared" si="13"/>
        <v>-2.1483523140295564E-2</v>
      </c>
      <c r="AF14" s="80">
        <v>355043898.13999999</v>
      </c>
      <c r="AG14" s="71">
        <v>3283.28</v>
      </c>
      <c r="AH14" s="26">
        <f t="shared" si="14"/>
        <v>-1.6407047819675571E-2</v>
      </c>
      <c r="AI14" s="26">
        <f t="shared" si="15"/>
        <v>1.6284547787301124E-2</v>
      </c>
      <c r="AJ14" s="27">
        <f t="shared" si="16"/>
        <v>-9.6324053352001646E-3</v>
      </c>
      <c r="AK14" s="27">
        <f t="shared" si="17"/>
        <v>-4.6360997991974229E-3</v>
      </c>
      <c r="AL14" s="28">
        <f t="shared" si="18"/>
        <v>-5.5816365049336625E-2</v>
      </c>
      <c r="AM14" s="28">
        <f t="shared" si="19"/>
        <v>-3.3300447749866585E-3</v>
      </c>
      <c r="AN14" s="29">
        <f t="shared" si="20"/>
        <v>1.1828205478163795E-2</v>
      </c>
      <c r="AO14" s="87">
        <f t="shared" si="21"/>
        <v>1.6104675602214843E-2</v>
      </c>
      <c r="AP14" s="33"/>
      <c r="AQ14" s="31">
        <v>305162610.31</v>
      </c>
      <c r="AR14" s="31">
        <v>1481.86</v>
      </c>
      <c r="AS14" s="32" t="e">
        <f>(#REF!/AQ14)-1</f>
        <v>#REF!</v>
      </c>
      <c r="AT14" s="32" t="e">
        <f>(#REF!/AR14)-1</f>
        <v>#REF!</v>
      </c>
    </row>
    <row r="15" spans="1:49" s="101" customFormat="1" ht="12.75" customHeight="1">
      <c r="A15" s="232" t="s">
        <v>90</v>
      </c>
      <c r="B15" s="80">
        <v>283165920.37561297</v>
      </c>
      <c r="C15" s="71">
        <v>156.69922307170782</v>
      </c>
      <c r="D15" s="80">
        <v>280026271.06</v>
      </c>
      <c r="E15" s="71">
        <v>154.65</v>
      </c>
      <c r="F15" s="26">
        <f t="shared" si="0"/>
        <v>-1.1087666592958293E-2</v>
      </c>
      <c r="G15" s="26">
        <f t="shared" si="1"/>
        <v>-1.3077429686872541E-2</v>
      </c>
      <c r="H15" s="80">
        <v>271669926.33999997</v>
      </c>
      <c r="I15" s="71">
        <v>149.09690543199022</v>
      </c>
      <c r="J15" s="26">
        <f t="shared" si="2"/>
        <v>-2.9841288420433779E-2</v>
      </c>
      <c r="K15" s="26">
        <f t="shared" si="3"/>
        <v>-3.5907498014935549E-2</v>
      </c>
      <c r="L15" s="80">
        <v>270691279.56</v>
      </c>
      <c r="M15" s="71">
        <v>148.11000000000001</v>
      </c>
      <c r="N15" s="26">
        <f t="shared" si="4"/>
        <v>-3.6023375615568749E-3</v>
      </c>
      <c r="O15" s="26">
        <f t="shared" si="5"/>
        <v>-6.6192214327371194E-3</v>
      </c>
      <c r="P15" s="80">
        <v>268257022.47</v>
      </c>
      <c r="Q15" s="71">
        <v>146.81</v>
      </c>
      <c r="R15" s="26">
        <f t="shared" si="6"/>
        <v>-8.9927429282421305E-3</v>
      </c>
      <c r="S15" s="26">
        <f t="shared" si="7"/>
        <v>-8.7772601444872818E-3</v>
      </c>
      <c r="T15" s="80">
        <v>268045719.44</v>
      </c>
      <c r="U15" s="71">
        <v>147.59</v>
      </c>
      <c r="V15" s="26">
        <f t="shared" si="8"/>
        <v>-7.8768871753816564E-4</v>
      </c>
      <c r="W15" s="26">
        <f t="shared" si="9"/>
        <v>5.3129895783666043E-3</v>
      </c>
      <c r="X15" s="80">
        <v>268991917.72060227</v>
      </c>
      <c r="Y15" s="71">
        <v>150.01006278663633</v>
      </c>
      <c r="Z15" s="26">
        <f t="shared" si="10"/>
        <v>3.5299884011543623E-3</v>
      </c>
      <c r="AA15" s="26">
        <f t="shared" si="11"/>
        <v>1.6397200261781434E-2</v>
      </c>
      <c r="AB15" s="80">
        <v>269021423.85815102</v>
      </c>
      <c r="AC15" s="71">
        <v>150.52000000000001</v>
      </c>
      <c r="AD15" s="26">
        <f t="shared" si="12"/>
        <v>1.09691539429048E-4</v>
      </c>
      <c r="AE15" s="26">
        <f t="shared" si="13"/>
        <v>3.3993533759730729E-3</v>
      </c>
      <c r="AF15" s="80">
        <v>268509677.88026804</v>
      </c>
      <c r="AG15" s="71">
        <v>150.47</v>
      </c>
      <c r="AH15" s="26">
        <f t="shared" si="14"/>
        <v>-1.9022499046500235E-3</v>
      </c>
      <c r="AI15" s="26">
        <f t="shared" si="15"/>
        <v>-3.3218176986454535E-4</v>
      </c>
      <c r="AJ15" s="27">
        <f t="shared" si="16"/>
        <v>-6.5717867730994807E-3</v>
      </c>
      <c r="AK15" s="27">
        <f t="shared" si="17"/>
        <v>-4.950505979096991E-3</v>
      </c>
      <c r="AL15" s="28">
        <f t="shared" si="18"/>
        <v>-4.1126831193864503E-2</v>
      </c>
      <c r="AM15" s="28">
        <f t="shared" si="19"/>
        <v>-2.7028774652441041E-2</v>
      </c>
      <c r="AN15" s="29">
        <f t="shared" si="20"/>
        <v>1.054575008361102E-2</v>
      </c>
      <c r="AO15" s="87">
        <f t="shared" si="21"/>
        <v>1.5555999651592739E-2</v>
      </c>
      <c r="AP15" s="33"/>
      <c r="AQ15" s="31"/>
      <c r="AR15" s="31"/>
      <c r="AS15" s="32"/>
      <c r="AT15" s="32"/>
    </row>
    <row r="16" spans="1:49" s="101" customFormat="1" ht="12.75" customHeight="1">
      <c r="A16" s="232" t="s">
        <v>136</v>
      </c>
      <c r="B16" s="80">
        <v>349039733.39999998</v>
      </c>
      <c r="C16" s="71">
        <v>1.39</v>
      </c>
      <c r="D16" s="80">
        <v>347289073.50999999</v>
      </c>
      <c r="E16" s="71">
        <v>1.39</v>
      </c>
      <c r="F16" s="26">
        <f t="shared" si="0"/>
        <v>-5.0156464221044065E-3</v>
      </c>
      <c r="G16" s="26">
        <f t="shared" si="1"/>
        <v>0</v>
      </c>
      <c r="H16" s="80">
        <v>344236226.00999999</v>
      </c>
      <c r="I16" s="71">
        <v>1.38</v>
      </c>
      <c r="J16" s="26">
        <f t="shared" si="2"/>
        <v>-8.7905083484064606E-3</v>
      </c>
      <c r="K16" s="26">
        <f t="shared" si="3"/>
        <v>-7.1942446043165541E-3</v>
      </c>
      <c r="L16" s="80">
        <v>340437465.42000002</v>
      </c>
      <c r="M16" s="71">
        <v>1.3599000000000001</v>
      </c>
      <c r="N16" s="26">
        <f t="shared" si="4"/>
        <v>-1.103533069145843E-2</v>
      </c>
      <c r="O16" s="26">
        <f t="shared" si="5"/>
        <v>-1.4565217391304192E-2</v>
      </c>
      <c r="P16" s="80">
        <v>332828101.10000002</v>
      </c>
      <c r="Q16" s="71">
        <v>1.33</v>
      </c>
      <c r="R16" s="26">
        <f t="shared" si="6"/>
        <v>-2.2351724157657762E-2</v>
      </c>
      <c r="S16" s="26">
        <f t="shared" si="7"/>
        <v>-2.1986910802264899E-2</v>
      </c>
      <c r="T16" s="80">
        <v>334039045.27999997</v>
      </c>
      <c r="U16" s="71">
        <v>1.33</v>
      </c>
      <c r="V16" s="26">
        <f t="shared" si="8"/>
        <v>3.6383471708000782E-3</v>
      </c>
      <c r="W16" s="26">
        <f t="shared" si="9"/>
        <v>0</v>
      </c>
      <c r="X16" s="80">
        <v>333058585.67000002</v>
      </c>
      <c r="Y16" s="71">
        <v>1.33</v>
      </c>
      <c r="Z16" s="26">
        <f t="shared" si="10"/>
        <v>-2.9351646876433521E-3</v>
      </c>
      <c r="AA16" s="26">
        <f t="shared" si="11"/>
        <v>0</v>
      </c>
      <c r="AB16" s="80">
        <v>332621655.63999999</v>
      </c>
      <c r="AC16" s="71">
        <v>1.33</v>
      </c>
      <c r="AD16" s="26">
        <f t="shared" si="12"/>
        <v>-1.3118713907977395E-3</v>
      </c>
      <c r="AE16" s="26">
        <f t="shared" si="13"/>
        <v>0</v>
      </c>
      <c r="AF16" s="80">
        <v>331583234.86000001</v>
      </c>
      <c r="AG16" s="71">
        <v>1.33</v>
      </c>
      <c r="AH16" s="26">
        <f t="shared" si="14"/>
        <v>-3.1219277590388327E-3</v>
      </c>
      <c r="AI16" s="26">
        <f t="shared" si="15"/>
        <v>0</v>
      </c>
      <c r="AJ16" s="27">
        <f t="shared" si="16"/>
        <v>-6.3654782857883634E-3</v>
      </c>
      <c r="AK16" s="27">
        <f t="shared" si="17"/>
        <v>-5.4682965997357056E-3</v>
      </c>
      <c r="AL16" s="28">
        <f t="shared" si="18"/>
        <v>-4.5224108237162074E-2</v>
      </c>
      <c r="AM16" s="28">
        <f t="shared" si="19"/>
        <v>-4.3165467625899165E-2</v>
      </c>
      <c r="AN16" s="29">
        <f t="shared" si="20"/>
        <v>7.8646908326083908E-3</v>
      </c>
      <c r="AO16" s="87">
        <f t="shared" si="21"/>
        <v>8.5197989420273471E-3</v>
      </c>
      <c r="AP16" s="33"/>
      <c r="AQ16" s="31"/>
      <c r="AR16" s="31"/>
      <c r="AS16" s="32"/>
      <c r="AT16" s="32"/>
    </row>
    <row r="17" spans="1:46" s="101" customFormat="1" ht="12.75" customHeight="1">
      <c r="A17" s="232" t="s">
        <v>139</v>
      </c>
      <c r="B17" s="71">
        <v>313968954.5</v>
      </c>
      <c r="C17" s="71">
        <v>1.6106</v>
      </c>
      <c r="D17" s="71">
        <v>306952894.88</v>
      </c>
      <c r="E17" s="71">
        <v>1.5752999999999999</v>
      </c>
      <c r="F17" s="26">
        <f t="shared" si="0"/>
        <v>-2.2346348323429552E-2</v>
      </c>
      <c r="G17" s="26">
        <f t="shared" si="1"/>
        <v>-2.191729790140327E-2</v>
      </c>
      <c r="H17" s="71">
        <v>300752185.55000001</v>
      </c>
      <c r="I17" s="71">
        <v>1.5436000000000001</v>
      </c>
      <c r="J17" s="26">
        <f t="shared" si="2"/>
        <v>-2.0200849815813222E-2</v>
      </c>
      <c r="K17" s="26">
        <f t="shared" si="3"/>
        <v>-2.0123151145813395E-2</v>
      </c>
      <c r="L17" s="71">
        <v>301157285.83999997</v>
      </c>
      <c r="M17" s="71">
        <v>1.5315000000000001</v>
      </c>
      <c r="N17" s="26">
        <f t="shared" si="4"/>
        <v>1.3469570944568048E-3</v>
      </c>
      <c r="O17" s="26">
        <f t="shared" si="5"/>
        <v>-7.8388183467219489E-3</v>
      </c>
      <c r="P17" s="71">
        <v>298138272.63</v>
      </c>
      <c r="Q17" s="71">
        <v>1.5311999999999999</v>
      </c>
      <c r="R17" s="26">
        <f t="shared" si="6"/>
        <v>-1.0024705866169652E-2</v>
      </c>
      <c r="S17" s="26">
        <f t="shared" si="7"/>
        <v>-1.9588638589630361E-4</v>
      </c>
      <c r="T17" s="71">
        <v>298740385.25999999</v>
      </c>
      <c r="U17" s="71">
        <v>1.5192000000000001</v>
      </c>
      <c r="V17" s="26">
        <f t="shared" si="8"/>
        <v>2.0195750940948062E-3</v>
      </c>
      <c r="W17" s="26">
        <f t="shared" si="9"/>
        <v>-7.8369905956111475E-3</v>
      </c>
      <c r="X17" s="71">
        <v>293961986.05000001</v>
      </c>
      <c r="Y17" s="71">
        <v>1.5107999999999999</v>
      </c>
      <c r="Z17" s="26">
        <f t="shared" si="10"/>
        <v>-1.5995156482914882E-2</v>
      </c>
      <c r="AA17" s="26">
        <f t="shared" si="11"/>
        <v>-5.5292259083729494E-3</v>
      </c>
      <c r="AB17" s="71">
        <v>294139642.07999998</v>
      </c>
      <c r="AC17" s="71">
        <v>1.5121</v>
      </c>
      <c r="AD17" s="26">
        <f t="shared" si="12"/>
        <v>6.0435035287097921E-4</v>
      </c>
      <c r="AE17" s="26">
        <f t="shared" si="13"/>
        <v>8.6047127349753703E-4</v>
      </c>
      <c r="AF17" s="71">
        <v>293185870.88</v>
      </c>
      <c r="AG17" s="71">
        <v>1.5077</v>
      </c>
      <c r="AH17" s="26">
        <f t="shared" si="14"/>
        <v>-3.2425795899370196E-3</v>
      </c>
      <c r="AI17" s="26">
        <f t="shared" si="15"/>
        <v>-2.9098604589643273E-3</v>
      </c>
      <c r="AJ17" s="27">
        <f t="shared" si="16"/>
        <v>-8.4798446921052172E-3</v>
      </c>
      <c r="AK17" s="27">
        <f t="shared" si="17"/>
        <v>-8.186344933660725E-3</v>
      </c>
      <c r="AL17" s="28">
        <f t="shared" si="18"/>
        <v>-4.4850608121425516E-2</v>
      </c>
      <c r="AM17" s="28">
        <f t="shared" si="19"/>
        <v>-4.2912461118517035E-2</v>
      </c>
      <c r="AN17" s="29">
        <f t="shared" si="20"/>
        <v>1.0037670375657897E-2</v>
      </c>
      <c r="AO17" s="87">
        <f t="shared" si="21"/>
        <v>8.5512164243030288E-3</v>
      </c>
      <c r="AP17" s="33"/>
      <c r="AQ17" s="31"/>
      <c r="AR17" s="31"/>
      <c r="AS17" s="32"/>
      <c r="AT17" s="32"/>
    </row>
    <row r="18" spans="1:46" s="134" customFormat="1" ht="12.75" customHeight="1">
      <c r="A18" s="232" t="s">
        <v>150</v>
      </c>
      <c r="B18" s="71">
        <v>479247817.32999998</v>
      </c>
      <c r="C18" s="71">
        <v>157.56209999999999</v>
      </c>
      <c r="D18" s="71">
        <v>471020163.66000003</v>
      </c>
      <c r="E18" s="71">
        <v>154.81200000000001</v>
      </c>
      <c r="F18" s="26">
        <f t="shared" si="0"/>
        <v>-1.7167847974432333E-2</v>
      </c>
      <c r="G18" s="26">
        <f t="shared" si="1"/>
        <v>-1.745407049030176E-2</v>
      </c>
      <c r="H18" s="71">
        <v>459466773.44</v>
      </c>
      <c r="I18" s="71">
        <v>151.0033</v>
      </c>
      <c r="J18" s="26">
        <f t="shared" si="2"/>
        <v>-2.4528440842587151E-2</v>
      </c>
      <c r="K18" s="26">
        <f t="shared" si="3"/>
        <v>-2.4602098028576696E-2</v>
      </c>
      <c r="L18" s="71">
        <v>459616955.63</v>
      </c>
      <c r="M18" s="71">
        <v>151.0214</v>
      </c>
      <c r="N18" s="26">
        <f t="shared" si="4"/>
        <v>3.2686191620689482E-4</v>
      </c>
      <c r="O18" s="26">
        <f t="shared" si="5"/>
        <v>1.1986493010420304E-4</v>
      </c>
      <c r="P18" s="71">
        <v>453990287.31</v>
      </c>
      <c r="Q18" s="71">
        <v>147.5222</v>
      </c>
      <c r="R18" s="26">
        <f t="shared" si="6"/>
        <v>-1.2242081696676054E-2</v>
      </c>
      <c r="S18" s="26">
        <f t="shared" si="7"/>
        <v>-2.3170226206352226E-2</v>
      </c>
      <c r="T18" s="71">
        <v>453089158.61000001</v>
      </c>
      <c r="U18" s="71">
        <v>148.37639999999999</v>
      </c>
      <c r="V18" s="26">
        <f t="shared" si="8"/>
        <v>-1.9849074422701621E-3</v>
      </c>
      <c r="W18" s="26">
        <f t="shared" si="9"/>
        <v>5.7903149492075879E-3</v>
      </c>
      <c r="X18" s="71">
        <v>452353360.95999998</v>
      </c>
      <c r="Y18" s="71">
        <v>147.55779999999999</v>
      </c>
      <c r="Z18" s="26">
        <f t="shared" si="10"/>
        <v>-1.6239577487515637E-3</v>
      </c>
      <c r="AA18" s="26">
        <f t="shared" si="11"/>
        <v>-5.5170498812479856E-3</v>
      </c>
      <c r="AB18" s="71">
        <v>451348284.68000001</v>
      </c>
      <c r="AC18" s="71">
        <v>147.7079</v>
      </c>
      <c r="AD18" s="26">
        <f t="shared" si="12"/>
        <v>-2.2218830824357392E-3</v>
      </c>
      <c r="AE18" s="26">
        <f t="shared" si="13"/>
        <v>1.0172285030002413E-3</v>
      </c>
      <c r="AF18" s="71">
        <v>450455226.67000002</v>
      </c>
      <c r="AG18" s="71">
        <v>147.41159999999999</v>
      </c>
      <c r="AH18" s="26">
        <f t="shared" si="14"/>
        <v>-1.9786449629096447E-3</v>
      </c>
      <c r="AI18" s="26">
        <f t="shared" si="15"/>
        <v>-2.0059861388592097E-3</v>
      </c>
      <c r="AJ18" s="27">
        <f t="shared" si="16"/>
        <v>-7.6776127292319685E-3</v>
      </c>
      <c r="AK18" s="27">
        <f t="shared" si="17"/>
        <v>-8.2277527953782282E-3</v>
      </c>
      <c r="AL18" s="28">
        <f t="shared" si="18"/>
        <v>-4.3660417486595222E-2</v>
      </c>
      <c r="AM18" s="28">
        <f t="shared" si="19"/>
        <v>-4.7802495930548139E-2</v>
      </c>
      <c r="AN18" s="29">
        <f t="shared" si="20"/>
        <v>9.1824196632690324E-3</v>
      </c>
      <c r="AO18" s="87">
        <f t="shared" si="21"/>
        <v>1.1797327460477122E-2</v>
      </c>
      <c r="AP18" s="33"/>
      <c r="AQ18" s="31"/>
      <c r="AR18" s="31"/>
      <c r="AS18" s="32"/>
      <c r="AT18" s="32"/>
    </row>
    <row r="19" spans="1:46">
      <c r="A19" s="232" t="s">
        <v>245</v>
      </c>
      <c r="B19" s="80">
        <v>25894011.030000001</v>
      </c>
      <c r="C19" s="71">
        <v>103.72</v>
      </c>
      <c r="D19" s="80">
        <v>25742463.899999999</v>
      </c>
      <c r="E19" s="71">
        <v>103.11</v>
      </c>
      <c r="F19" s="26">
        <f t="shared" si="0"/>
        <v>-5.8525938613536877E-3</v>
      </c>
      <c r="G19" s="26">
        <f t="shared" si="1"/>
        <v>-5.8812186656382517E-3</v>
      </c>
      <c r="H19" s="80">
        <v>25444643.440000001</v>
      </c>
      <c r="I19" s="71">
        <v>102.01</v>
      </c>
      <c r="J19" s="26">
        <f t="shared" si="2"/>
        <v>-1.1569229004531971E-2</v>
      </c>
      <c r="K19" s="26">
        <f t="shared" si="3"/>
        <v>-1.0668218407525888E-2</v>
      </c>
      <c r="L19" s="80">
        <v>25316700.68</v>
      </c>
      <c r="M19" s="71">
        <v>101.5</v>
      </c>
      <c r="N19" s="26">
        <f t="shared" si="4"/>
        <v>-5.0282787535104734E-3</v>
      </c>
      <c r="O19" s="26">
        <f t="shared" si="5"/>
        <v>-4.9995098519753462E-3</v>
      </c>
      <c r="P19" s="80">
        <v>24517021.489999998</v>
      </c>
      <c r="Q19" s="71">
        <v>98.28</v>
      </c>
      <c r="R19" s="26">
        <f t="shared" si="6"/>
        <v>-3.1587022341807033E-2</v>
      </c>
      <c r="S19" s="26">
        <f t="shared" si="7"/>
        <v>-3.1724137931034471E-2</v>
      </c>
      <c r="T19" s="80">
        <v>24476789.440000001</v>
      </c>
      <c r="U19" s="71">
        <v>98.12</v>
      </c>
      <c r="V19" s="26">
        <f t="shared" si="8"/>
        <v>-1.640984408175637E-3</v>
      </c>
      <c r="W19" s="26">
        <f t="shared" si="9"/>
        <v>-1.6280016280015932E-3</v>
      </c>
      <c r="X19" s="80">
        <v>24723613.010000002</v>
      </c>
      <c r="Y19" s="71">
        <v>99.09</v>
      </c>
      <c r="Z19" s="26">
        <f t="shared" si="10"/>
        <v>1.0083984691090283E-2</v>
      </c>
      <c r="AA19" s="26">
        <f t="shared" si="11"/>
        <v>9.8858540562576317E-3</v>
      </c>
      <c r="AB19" s="80">
        <v>24853189.59</v>
      </c>
      <c r="AC19" s="71">
        <v>99.09</v>
      </c>
      <c r="AD19" s="26">
        <f t="shared" si="12"/>
        <v>5.2410050241276694E-3</v>
      </c>
      <c r="AE19" s="26">
        <f t="shared" si="13"/>
        <v>0</v>
      </c>
      <c r="AF19" s="80">
        <v>24715871.949999999</v>
      </c>
      <c r="AG19" s="71">
        <v>99.06</v>
      </c>
      <c r="AH19" s="26">
        <f t="shared" si="14"/>
        <v>-5.5251515908144085E-3</v>
      </c>
      <c r="AI19" s="26">
        <f t="shared" si="15"/>
        <v>-3.027550711474532E-4</v>
      </c>
      <c r="AJ19" s="27">
        <f t="shared" si="16"/>
        <v>-5.7347837806219076E-3</v>
      </c>
      <c r="AK19" s="27">
        <f t="shared" si="17"/>
        <v>-5.664748437383172E-3</v>
      </c>
      <c r="AL19" s="28">
        <f t="shared" si="18"/>
        <v>-3.9879319788033163E-2</v>
      </c>
      <c r="AM19" s="28">
        <f t="shared" si="19"/>
        <v>-3.9278440500436398E-2</v>
      </c>
      <c r="AN19" s="29">
        <f t="shared" si="20"/>
        <v>1.2480822620946087E-2</v>
      </c>
      <c r="AO19" s="87">
        <f t="shared" si="21"/>
        <v>1.2092339987989155E-2</v>
      </c>
      <c r="AP19" s="33"/>
      <c r="AQ19" s="42">
        <v>100020653.31</v>
      </c>
      <c r="AR19" s="31">
        <v>100</v>
      </c>
      <c r="AS19" s="32" t="e">
        <f>(#REF!/AQ19)-1</f>
        <v>#REF!</v>
      </c>
      <c r="AT19" s="32" t="e">
        <f>(#REF!/AR19)-1</f>
        <v>#REF!</v>
      </c>
    </row>
    <row r="20" spans="1:46">
      <c r="A20" s="234" t="s">
        <v>47</v>
      </c>
      <c r="B20" s="75">
        <f>SUM(B5:B19)</f>
        <v>17573852370.655609</v>
      </c>
      <c r="C20" s="100"/>
      <c r="D20" s="75">
        <f>SUM(D5:D19)</f>
        <v>17306754395.800003</v>
      </c>
      <c r="E20" s="100"/>
      <c r="F20" s="26">
        <f>((D20-B20)/B20)</f>
        <v>-1.5198601264091633E-2</v>
      </c>
      <c r="G20" s="26"/>
      <c r="H20" s="75">
        <f>SUM(H5:H19)</f>
        <v>16870776072.370001</v>
      </c>
      <c r="I20" s="100"/>
      <c r="J20" s="26">
        <f>((H20-D20)/D20)</f>
        <v>-2.5191223811196237E-2</v>
      </c>
      <c r="K20" s="26"/>
      <c r="L20" s="75">
        <f>SUM(L5:L19)</f>
        <v>16908384721.479996</v>
      </c>
      <c r="M20" s="100"/>
      <c r="N20" s="26">
        <f>((L20-H20)/H20)</f>
        <v>2.2292186766433466E-3</v>
      </c>
      <c r="O20" s="26"/>
      <c r="P20" s="75">
        <f>SUM(P5:P19)</f>
        <v>16789893632.119999</v>
      </c>
      <c r="Q20" s="100"/>
      <c r="R20" s="26">
        <f>((P20-L20)/L20)</f>
        <v>-7.0078302162990547E-3</v>
      </c>
      <c r="S20" s="26"/>
      <c r="T20" s="75">
        <f>SUM(T5:T19)</f>
        <v>16679688294.980003</v>
      </c>
      <c r="U20" s="100"/>
      <c r="V20" s="26">
        <f>((T20-P20)/P20)</f>
        <v>-6.5637900724496937E-3</v>
      </c>
      <c r="W20" s="26"/>
      <c r="X20" s="75">
        <f>SUM(X5:X19)</f>
        <v>16730720209.260601</v>
      </c>
      <c r="Y20" s="100"/>
      <c r="Z20" s="26">
        <f>((X20-T20)/T20)</f>
        <v>3.0595244574178576E-3</v>
      </c>
      <c r="AA20" s="26"/>
      <c r="AB20" s="75">
        <f>SUM(AB5:AB19)</f>
        <v>16727141116.67815</v>
      </c>
      <c r="AC20" s="100"/>
      <c r="AD20" s="26">
        <f>((AB20-X20)/X20)</f>
        <v>-2.1392340184314405E-4</v>
      </c>
      <c r="AE20" s="26"/>
      <c r="AF20" s="75">
        <f>SUM(AF5:AF19)</f>
        <v>16644357010.510269</v>
      </c>
      <c r="AG20" s="100"/>
      <c r="AH20" s="26">
        <f>((AF20-AB20)/AB20)</f>
        <v>-4.9490887648062807E-3</v>
      </c>
      <c r="AI20" s="26"/>
      <c r="AJ20" s="27">
        <f t="shared" si="16"/>
        <v>-6.7294642995781055E-3</v>
      </c>
      <c r="AK20" s="27"/>
      <c r="AL20" s="28">
        <f t="shared" si="18"/>
        <v>-3.8273923009532293E-2</v>
      </c>
      <c r="AM20" s="28"/>
      <c r="AN20" s="29">
        <f t="shared" si="20"/>
        <v>9.519694566750574E-3</v>
      </c>
      <c r="AO20" s="87"/>
      <c r="AP20" s="33"/>
      <c r="AQ20" s="43">
        <f>SUM(AQ5:AQ19)</f>
        <v>13501614037.429998</v>
      </c>
      <c r="AR20" s="44"/>
      <c r="AS20" s="32" t="e">
        <f>(#REF!/AQ20)-1</f>
        <v>#REF!</v>
      </c>
      <c r="AT20" s="32" t="e">
        <f>(#REF!/AR20)-1</f>
        <v>#REF!</v>
      </c>
    </row>
    <row r="21" spans="1:46" s="134" customFormat="1" ht="6" customHeight="1">
      <c r="A21" s="234"/>
      <c r="B21" s="100"/>
      <c r="C21" s="100"/>
      <c r="D21" s="100"/>
      <c r="E21" s="100"/>
      <c r="F21" s="26"/>
      <c r="G21" s="26"/>
      <c r="H21" s="100"/>
      <c r="I21" s="100"/>
      <c r="J21" s="26"/>
      <c r="K21" s="26"/>
      <c r="L21" s="100"/>
      <c r="M21" s="100"/>
      <c r="N21" s="26"/>
      <c r="O21" s="26"/>
      <c r="P21" s="100"/>
      <c r="Q21" s="100"/>
      <c r="R21" s="26"/>
      <c r="S21" s="26"/>
      <c r="T21" s="100"/>
      <c r="U21" s="100"/>
      <c r="V21" s="26"/>
      <c r="W21" s="26"/>
      <c r="X21" s="100"/>
      <c r="Y21" s="100"/>
      <c r="Z21" s="26"/>
      <c r="AA21" s="26"/>
      <c r="AB21" s="100"/>
      <c r="AC21" s="100"/>
      <c r="AD21" s="26"/>
      <c r="AE21" s="26"/>
      <c r="AF21" s="100"/>
      <c r="AG21" s="100"/>
      <c r="AH21" s="26"/>
      <c r="AI21" s="26"/>
      <c r="AJ21" s="27"/>
      <c r="AK21" s="27"/>
      <c r="AL21" s="28"/>
      <c r="AM21" s="28"/>
      <c r="AN21" s="29"/>
      <c r="AO21" s="87"/>
      <c r="AP21" s="33"/>
      <c r="AQ21" s="43"/>
      <c r="AR21" s="44"/>
      <c r="AS21" s="32"/>
      <c r="AT21" s="32"/>
    </row>
    <row r="22" spans="1:46">
      <c r="A22" s="231" t="s">
        <v>49</v>
      </c>
      <c r="B22" s="100"/>
      <c r="C22" s="100"/>
      <c r="D22" s="100"/>
      <c r="E22" s="100"/>
      <c r="F22" s="26"/>
      <c r="G22" s="26"/>
      <c r="H22" s="100"/>
      <c r="I22" s="100"/>
      <c r="J22" s="26"/>
      <c r="K22" s="26"/>
      <c r="L22" s="100"/>
      <c r="M22" s="100"/>
      <c r="N22" s="26"/>
      <c r="O22" s="26"/>
      <c r="P22" s="100"/>
      <c r="Q22" s="100"/>
      <c r="R22" s="26"/>
      <c r="S22" s="26"/>
      <c r="T22" s="100"/>
      <c r="U22" s="100"/>
      <c r="V22" s="26"/>
      <c r="W22" s="26"/>
      <c r="X22" s="100"/>
      <c r="Y22" s="100"/>
      <c r="Z22" s="26"/>
      <c r="AA22" s="26"/>
      <c r="AB22" s="100"/>
      <c r="AC22" s="100"/>
      <c r="AD22" s="26"/>
      <c r="AE22" s="26"/>
      <c r="AF22" s="100"/>
      <c r="AG22" s="100"/>
      <c r="AH22" s="26"/>
      <c r="AI22" s="26"/>
      <c r="AJ22" s="27"/>
      <c r="AK22" s="27"/>
      <c r="AL22" s="28"/>
      <c r="AM22" s="28"/>
      <c r="AN22" s="29"/>
      <c r="AO22" s="87"/>
      <c r="AP22" s="33"/>
      <c r="AQ22" s="43"/>
      <c r="AR22" s="16"/>
      <c r="AS22" s="32" t="e">
        <f>(#REF!/AQ22)-1</f>
        <v>#REF!</v>
      </c>
      <c r="AT22" s="32" t="e">
        <f>(#REF!/AR22)-1</f>
        <v>#REF!</v>
      </c>
    </row>
    <row r="23" spans="1:46">
      <c r="A23" s="232" t="s">
        <v>39</v>
      </c>
      <c r="B23" s="72">
        <v>230601924900.89001</v>
      </c>
      <c r="C23" s="78">
        <v>100</v>
      </c>
      <c r="D23" s="72">
        <v>233502411543</v>
      </c>
      <c r="E23" s="78">
        <v>100</v>
      </c>
      <c r="F23" s="26">
        <f t="shared" ref="F23:F51" si="22">((D23-B23)/B23)</f>
        <v>1.2577894323113653E-2</v>
      </c>
      <c r="G23" s="26">
        <f t="shared" ref="G23:G51" si="23">((E23-C23)/C23)</f>
        <v>0</v>
      </c>
      <c r="H23" s="72">
        <v>232691722154.64999</v>
      </c>
      <c r="I23" s="78">
        <v>100</v>
      </c>
      <c r="J23" s="26">
        <f t="shared" ref="J23:J51" si="24">((H23-D23)/D23)</f>
        <v>-3.4718673053220944E-3</v>
      </c>
      <c r="K23" s="26">
        <f t="shared" ref="K23:K51" si="25">((I23-E23)/E23)</f>
        <v>0</v>
      </c>
      <c r="L23" s="72">
        <v>229685963964.13</v>
      </c>
      <c r="M23" s="78">
        <v>100</v>
      </c>
      <c r="N23" s="26">
        <f t="shared" ref="N23:N51" si="26">((L23-H23)/H23)</f>
        <v>-1.2917340430882721E-2</v>
      </c>
      <c r="O23" s="26">
        <f t="shared" ref="O23:O51" si="27">((M23-I23)/I23)</f>
        <v>0</v>
      </c>
      <c r="P23" s="72">
        <v>227554127129.98001</v>
      </c>
      <c r="Q23" s="78">
        <v>100</v>
      </c>
      <c r="R23" s="26">
        <f t="shared" ref="R23:R51" si="28">((P23-L23)/L23)</f>
        <v>-9.2815285590673799E-3</v>
      </c>
      <c r="S23" s="26">
        <f t="shared" ref="S23:S51" si="29">((Q23-M23)/M23)</f>
        <v>0</v>
      </c>
      <c r="T23" s="72">
        <v>219968771893.39999</v>
      </c>
      <c r="U23" s="78">
        <v>100</v>
      </c>
      <c r="V23" s="26">
        <f t="shared" ref="V23:V51" si="30">((T23-P23)/P23)</f>
        <v>-3.3334289877534173E-2</v>
      </c>
      <c r="W23" s="26">
        <f t="shared" ref="W23:W51" si="31">((U23-Q23)/Q23)</f>
        <v>0</v>
      </c>
      <c r="X23" s="72">
        <v>218153249541.35999</v>
      </c>
      <c r="Y23" s="78">
        <v>100</v>
      </c>
      <c r="Z23" s="26">
        <f t="shared" ref="Z23:Z51" si="32">((X23-T23)/T23)</f>
        <v>-8.2535458847760295E-3</v>
      </c>
      <c r="AA23" s="26">
        <f t="shared" ref="AA23:AA51" si="33">((Y23-U23)/U23)</f>
        <v>0</v>
      </c>
      <c r="AB23" s="72">
        <v>217285178612.67001</v>
      </c>
      <c r="AC23" s="78">
        <v>100</v>
      </c>
      <c r="AD23" s="26">
        <f t="shared" ref="AD23:AD51" si="34">((AB23-X23)/X23)</f>
        <v>-3.9791794553369376E-3</v>
      </c>
      <c r="AE23" s="26">
        <f t="shared" ref="AE23:AE51" si="35">((AC23-Y23)/Y23)</f>
        <v>0</v>
      </c>
      <c r="AF23" s="72">
        <v>217262013057.16</v>
      </c>
      <c r="AG23" s="78">
        <v>100</v>
      </c>
      <c r="AH23" s="26">
        <f t="shared" ref="AH23:AH51" si="36">((AF23-AB23)/AB23)</f>
        <v>-1.0661360180164156E-4</v>
      </c>
      <c r="AI23" s="26">
        <f t="shared" ref="AI23:AI51" si="37">((AG23-AC23)/AC23)</f>
        <v>0</v>
      </c>
      <c r="AJ23" s="27">
        <f t="shared" si="16"/>
        <v>-7.3458088489509153E-3</v>
      </c>
      <c r="AK23" s="27">
        <f t="shared" si="17"/>
        <v>0</v>
      </c>
      <c r="AL23" s="28">
        <f t="shared" si="18"/>
        <v>-6.9551309464096434E-2</v>
      </c>
      <c r="AM23" s="28">
        <f t="shared" si="19"/>
        <v>0</v>
      </c>
      <c r="AN23" s="29">
        <f t="shared" si="20"/>
        <v>1.3020399489900017E-2</v>
      </c>
      <c r="AO23" s="87">
        <f t="shared" si="21"/>
        <v>0</v>
      </c>
      <c r="AP23" s="33"/>
      <c r="AQ23" s="31">
        <v>58847545464.410004</v>
      </c>
      <c r="AR23" s="45">
        <v>100</v>
      </c>
      <c r="AS23" s="32" t="e">
        <f>(#REF!/AQ23)-1</f>
        <v>#REF!</v>
      </c>
      <c r="AT23" s="32" t="e">
        <f>(#REF!/AR23)-1</f>
        <v>#REF!</v>
      </c>
    </row>
    <row r="24" spans="1:46">
      <c r="A24" s="232" t="s">
        <v>19</v>
      </c>
      <c r="B24" s="72">
        <v>174781558100.48001</v>
      </c>
      <c r="C24" s="78">
        <v>100</v>
      </c>
      <c r="D24" s="72">
        <v>170515854482.45001</v>
      </c>
      <c r="E24" s="78">
        <v>100</v>
      </c>
      <c r="F24" s="26">
        <f t="shared" si="22"/>
        <v>-2.4405913669551409E-2</v>
      </c>
      <c r="G24" s="26">
        <f t="shared" si="23"/>
        <v>0</v>
      </c>
      <c r="H24" s="72">
        <v>167559504943.88</v>
      </c>
      <c r="I24" s="78">
        <v>100</v>
      </c>
      <c r="J24" s="26">
        <f t="shared" si="24"/>
        <v>-1.7337681282148947E-2</v>
      </c>
      <c r="K24" s="26">
        <f t="shared" si="25"/>
        <v>0</v>
      </c>
      <c r="L24" s="72">
        <v>166247822424.09</v>
      </c>
      <c r="M24" s="78">
        <v>100</v>
      </c>
      <c r="N24" s="26">
        <f t="shared" si="26"/>
        <v>-7.8281594364302091E-3</v>
      </c>
      <c r="O24" s="26">
        <f t="shared" si="27"/>
        <v>0</v>
      </c>
      <c r="P24" s="72">
        <v>163411159007.17999</v>
      </c>
      <c r="Q24" s="78">
        <v>100</v>
      </c>
      <c r="R24" s="26">
        <f t="shared" si="28"/>
        <v>-1.7062860586972473E-2</v>
      </c>
      <c r="S24" s="26">
        <f t="shared" si="29"/>
        <v>0</v>
      </c>
      <c r="T24" s="72">
        <v>162766515000.76999</v>
      </c>
      <c r="U24" s="78">
        <v>100</v>
      </c>
      <c r="V24" s="26">
        <f t="shared" si="30"/>
        <v>-3.9449203489321022E-3</v>
      </c>
      <c r="W24" s="26">
        <f t="shared" si="31"/>
        <v>0</v>
      </c>
      <c r="X24" s="72">
        <v>162448625199.37</v>
      </c>
      <c r="Y24" s="78">
        <v>100</v>
      </c>
      <c r="Z24" s="26">
        <f t="shared" si="32"/>
        <v>-1.9530417629110635E-3</v>
      </c>
      <c r="AA24" s="26">
        <f t="shared" si="33"/>
        <v>0</v>
      </c>
      <c r="AB24" s="72">
        <v>160551037655</v>
      </c>
      <c r="AC24" s="78">
        <v>100</v>
      </c>
      <c r="AD24" s="26">
        <f t="shared" si="34"/>
        <v>-1.1681154839206077E-2</v>
      </c>
      <c r="AE24" s="26">
        <f t="shared" si="35"/>
        <v>0</v>
      </c>
      <c r="AF24" s="72">
        <v>156557848324.48999</v>
      </c>
      <c r="AG24" s="78">
        <v>100</v>
      </c>
      <c r="AH24" s="26">
        <f t="shared" si="36"/>
        <v>-2.4871775286129088E-2</v>
      </c>
      <c r="AI24" s="26">
        <f t="shared" si="37"/>
        <v>0</v>
      </c>
      <c r="AJ24" s="27">
        <f t="shared" si="16"/>
        <v>-1.3635688401535171E-2</v>
      </c>
      <c r="AK24" s="27">
        <f t="shared" si="17"/>
        <v>0</v>
      </c>
      <c r="AL24" s="28">
        <f t="shared" si="18"/>
        <v>-8.185752697498648E-2</v>
      </c>
      <c r="AM24" s="28">
        <f t="shared" si="19"/>
        <v>0</v>
      </c>
      <c r="AN24" s="29">
        <f t="shared" si="20"/>
        <v>8.7475749565058686E-3</v>
      </c>
      <c r="AO24" s="87">
        <f t="shared" si="21"/>
        <v>0</v>
      </c>
      <c r="AP24" s="33"/>
      <c r="AQ24" s="31">
        <v>56630718400</v>
      </c>
      <c r="AR24" s="45">
        <v>100</v>
      </c>
      <c r="AS24" s="32" t="e">
        <f>(#REF!/AQ24)-1</f>
        <v>#REF!</v>
      </c>
      <c r="AT24" s="32" t="e">
        <f>(#REF!/AR24)-1</f>
        <v>#REF!</v>
      </c>
    </row>
    <row r="25" spans="1:46">
      <c r="A25" s="232" t="s">
        <v>85</v>
      </c>
      <c r="B25" s="72">
        <v>20685900026.93</v>
      </c>
      <c r="C25" s="78">
        <v>1</v>
      </c>
      <c r="D25" s="72">
        <v>21557489494.200001</v>
      </c>
      <c r="E25" s="78">
        <v>1</v>
      </c>
      <c r="F25" s="26">
        <f t="shared" si="22"/>
        <v>4.2134471603136395E-2</v>
      </c>
      <c r="G25" s="26">
        <f t="shared" si="23"/>
        <v>0</v>
      </c>
      <c r="H25" s="72">
        <v>20891105620.459999</v>
      </c>
      <c r="I25" s="78">
        <v>1</v>
      </c>
      <c r="J25" s="26">
        <f t="shared" si="24"/>
        <v>-3.0911942409587671E-2</v>
      </c>
      <c r="K25" s="26">
        <f t="shared" si="25"/>
        <v>0</v>
      </c>
      <c r="L25" s="72">
        <v>20143706107.950001</v>
      </c>
      <c r="M25" s="78">
        <v>1</v>
      </c>
      <c r="N25" s="26">
        <f t="shared" si="26"/>
        <v>-3.5775967346506642E-2</v>
      </c>
      <c r="O25" s="26">
        <f t="shared" si="27"/>
        <v>0</v>
      </c>
      <c r="P25" s="72">
        <v>19474917973.119999</v>
      </c>
      <c r="Q25" s="78">
        <v>1</v>
      </c>
      <c r="R25" s="26">
        <f t="shared" si="28"/>
        <v>-3.3200848505531712E-2</v>
      </c>
      <c r="S25" s="26">
        <f t="shared" si="29"/>
        <v>0</v>
      </c>
      <c r="T25" s="72">
        <v>19642854237.299999</v>
      </c>
      <c r="U25" s="78">
        <v>1</v>
      </c>
      <c r="V25" s="26">
        <f t="shared" si="30"/>
        <v>8.6232077799656016E-3</v>
      </c>
      <c r="W25" s="26">
        <f t="shared" si="31"/>
        <v>0</v>
      </c>
      <c r="X25" s="72">
        <v>20304786075.349998</v>
      </c>
      <c r="Y25" s="78">
        <v>1</v>
      </c>
      <c r="Z25" s="26">
        <f t="shared" si="32"/>
        <v>3.3698353103544937E-2</v>
      </c>
      <c r="AA25" s="26">
        <f t="shared" si="33"/>
        <v>0</v>
      </c>
      <c r="AB25" s="72">
        <v>20578102862.68</v>
      </c>
      <c r="AC25" s="78">
        <v>1</v>
      </c>
      <c r="AD25" s="26">
        <f t="shared" si="34"/>
        <v>1.3460707555141805E-2</v>
      </c>
      <c r="AE25" s="26">
        <f t="shared" si="35"/>
        <v>0</v>
      </c>
      <c r="AF25" s="72">
        <v>20526445718.639999</v>
      </c>
      <c r="AG25" s="78">
        <v>1</v>
      </c>
      <c r="AH25" s="26">
        <f t="shared" si="36"/>
        <v>-2.5102967161120177E-3</v>
      </c>
      <c r="AI25" s="26">
        <f t="shared" si="37"/>
        <v>0</v>
      </c>
      <c r="AJ25" s="27">
        <f t="shared" si="16"/>
        <v>-5.6028936699366273E-4</v>
      </c>
      <c r="AK25" s="27">
        <f t="shared" si="17"/>
        <v>0</v>
      </c>
      <c r="AL25" s="28">
        <f t="shared" si="18"/>
        <v>-4.7827636693846085E-2</v>
      </c>
      <c r="AM25" s="28">
        <f t="shared" si="19"/>
        <v>0</v>
      </c>
      <c r="AN25" s="29">
        <f t="shared" si="20"/>
        <v>3.0491210959113751E-2</v>
      </c>
      <c r="AO25" s="87">
        <f t="shared" si="21"/>
        <v>0</v>
      </c>
      <c r="AP25" s="33"/>
      <c r="AQ25" s="31">
        <v>366113097.69999999</v>
      </c>
      <c r="AR25" s="35">
        <v>1.1357999999999999</v>
      </c>
      <c r="AS25" s="32" t="e">
        <f>(#REF!/AQ25)-1</f>
        <v>#REF!</v>
      </c>
      <c r="AT25" s="32" t="e">
        <f>(#REF!/AR25)-1</f>
        <v>#REF!</v>
      </c>
    </row>
    <row r="26" spans="1:46">
      <c r="A26" s="232" t="s">
        <v>42</v>
      </c>
      <c r="B26" s="72">
        <v>999383201.38</v>
      </c>
      <c r="C26" s="78">
        <v>100</v>
      </c>
      <c r="D26" s="72">
        <v>997294032.51999998</v>
      </c>
      <c r="E26" s="78">
        <v>100</v>
      </c>
      <c r="F26" s="26">
        <f t="shared" si="22"/>
        <v>-2.0904582517648706E-3</v>
      </c>
      <c r="G26" s="26">
        <f t="shared" si="23"/>
        <v>0</v>
      </c>
      <c r="H26" s="72">
        <v>1034602032.52</v>
      </c>
      <c r="I26" s="78">
        <v>100</v>
      </c>
      <c r="J26" s="26">
        <f t="shared" si="24"/>
        <v>3.7409228154838894E-2</v>
      </c>
      <c r="K26" s="26">
        <f t="shared" si="25"/>
        <v>0</v>
      </c>
      <c r="L26" s="72">
        <v>1026435167.83</v>
      </c>
      <c r="M26" s="78">
        <v>100</v>
      </c>
      <c r="N26" s="26">
        <f t="shared" si="26"/>
        <v>-7.8937257353996777E-3</v>
      </c>
      <c r="O26" s="26">
        <f t="shared" si="27"/>
        <v>0</v>
      </c>
      <c r="P26" s="72">
        <v>1028561301.48</v>
      </c>
      <c r="Q26" s="78">
        <v>100</v>
      </c>
      <c r="R26" s="26">
        <f t="shared" si="28"/>
        <v>2.0713764654954905E-3</v>
      </c>
      <c r="S26" s="26">
        <f t="shared" si="29"/>
        <v>0</v>
      </c>
      <c r="T26" s="72">
        <v>1020618668.3</v>
      </c>
      <c r="U26" s="78">
        <v>100</v>
      </c>
      <c r="V26" s="26">
        <f t="shared" si="30"/>
        <v>-7.722080510487209E-3</v>
      </c>
      <c r="W26" s="26">
        <f t="shared" si="31"/>
        <v>0</v>
      </c>
      <c r="X26" s="72">
        <v>1029255668.3</v>
      </c>
      <c r="Y26" s="78">
        <v>100</v>
      </c>
      <c r="Z26" s="26">
        <f t="shared" si="32"/>
        <v>8.4625142261862355E-3</v>
      </c>
      <c r="AA26" s="26">
        <f t="shared" si="33"/>
        <v>0</v>
      </c>
      <c r="AB26" s="72">
        <v>1029987007.95</v>
      </c>
      <c r="AC26" s="78">
        <v>100</v>
      </c>
      <c r="AD26" s="26">
        <f t="shared" si="34"/>
        <v>7.1055197704962244E-4</v>
      </c>
      <c r="AE26" s="26">
        <f t="shared" si="35"/>
        <v>0</v>
      </c>
      <c r="AF26" s="72">
        <v>1023523600.8099999</v>
      </c>
      <c r="AG26" s="78">
        <v>100</v>
      </c>
      <c r="AH26" s="26">
        <f t="shared" si="36"/>
        <v>-6.2752317166255619E-3</v>
      </c>
      <c r="AI26" s="26">
        <f t="shared" si="37"/>
        <v>0</v>
      </c>
      <c r="AJ26" s="27">
        <f t="shared" si="16"/>
        <v>3.0840218261616158E-3</v>
      </c>
      <c r="AK26" s="27">
        <f t="shared" si="17"/>
        <v>0</v>
      </c>
      <c r="AL26" s="28">
        <f t="shared" si="18"/>
        <v>2.6300737229643403E-2</v>
      </c>
      <c r="AM26" s="28">
        <f t="shared" si="19"/>
        <v>0</v>
      </c>
      <c r="AN26" s="29">
        <f t="shared" si="20"/>
        <v>1.4954504528951596E-2</v>
      </c>
      <c r="AO26" s="87">
        <f t="shared" si="21"/>
        <v>0</v>
      </c>
      <c r="AP26" s="33"/>
      <c r="AQ26" s="31">
        <v>691810420.35000002</v>
      </c>
      <c r="AR26" s="45">
        <v>100</v>
      </c>
      <c r="AS26" s="32" t="e">
        <f>(#REF!/AQ26)-1</f>
        <v>#REF!</v>
      </c>
      <c r="AT26" s="32" t="e">
        <f>(#REF!/AR26)-1</f>
        <v>#REF!</v>
      </c>
    </row>
    <row r="27" spans="1:46">
      <c r="A27" s="232" t="s">
        <v>20</v>
      </c>
      <c r="B27" s="72">
        <v>67936289456.529999</v>
      </c>
      <c r="C27" s="78">
        <v>1</v>
      </c>
      <c r="D27" s="72">
        <v>68244681355.309998</v>
      </c>
      <c r="E27" s="78">
        <v>1</v>
      </c>
      <c r="F27" s="26">
        <f t="shared" si="22"/>
        <v>4.5394280618950749E-3</v>
      </c>
      <c r="G27" s="26">
        <f t="shared" si="23"/>
        <v>0</v>
      </c>
      <c r="H27" s="72">
        <v>68633885178.639999</v>
      </c>
      <c r="I27" s="78">
        <v>1</v>
      </c>
      <c r="J27" s="26">
        <f t="shared" si="24"/>
        <v>5.7030645553701976E-3</v>
      </c>
      <c r="K27" s="26">
        <f t="shared" si="25"/>
        <v>0</v>
      </c>
      <c r="L27" s="72">
        <v>66463888110.760002</v>
      </c>
      <c r="M27" s="78">
        <v>1</v>
      </c>
      <c r="N27" s="26">
        <f t="shared" si="26"/>
        <v>-3.1616993009093652E-2</v>
      </c>
      <c r="O27" s="26">
        <f t="shared" si="27"/>
        <v>0</v>
      </c>
      <c r="P27" s="72">
        <v>66677566180.059998</v>
      </c>
      <c r="Q27" s="78">
        <v>1</v>
      </c>
      <c r="R27" s="26">
        <f t="shared" si="28"/>
        <v>3.2149498829184891E-3</v>
      </c>
      <c r="S27" s="26">
        <f t="shared" si="29"/>
        <v>0</v>
      </c>
      <c r="T27" s="72">
        <v>66970018616.510002</v>
      </c>
      <c r="U27" s="78">
        <v>1</v>
      </c>
      <c r="V27" s="26">
        <f t="shared" si="30"/>
        <v>4.3860694564083055E-3</v>
      </c>
      <c r="W27" s="26">
        <f t="shared" si="31"/>
        <v>0</v>
      </c>
      <c r="X27" s="72">
        <v>67635743574.510002</v>
      </c>
      <c r="Y27" s="78">
        <v>1</v>
      </c>
      <c r="Z27" s="26">
        <f t="shared" si="32"/>
        <v>9.9406416744802877E-3</v>
      </c>
      <c r="AA27" s="26">
        <f t="shared" si="33"/>
        <v>0</v>
      </c>
      <c r="AB27" s="72">
        <v>67292504016.93</v>
      </c>
      <c r="AC27" s="78">
        <v>1</v>
      </c>
      <c r="AD27" s="26">
        <f t="shared" si="34"/>
        <v>-5.0748249289501281E-3</v>
      </c>
      <c r="AE27" s="26">
        <f t="shared" si="35"/>
        <v>0</v>
      </c>
      <c r="AF27" s="72">
        <v>66415674718.25</v>
      </c>
      <c r="AG27" s="78">
        <v>1</v>
      </c>
      <c r="AH27" s="26">
        <f t="shared" si="36"/>
        <v>-1.3030118458058871E-2</v>
      </c>
      <c r="AI27" s="26">
        <f t="shared" si="37"/>
        <v>0</v>
      </c>
      <c r="AJ27" s="27">
        <f t="shared" si="16"/>
        <v>-2.7422228456287865E-3</v>
      </c>
      <c r="AK27" s="27">
        <f t="shared" si="17"/>
        <v>0</v>
      </c>
      <c r="AL27" s="28">
        <f t="shared" si="18"/>
        <v>-2.6800720594436271E-2</v>
      </c>
      <c r="AM27" s="28">
        <f t="shared" si="19"/>
        <v>0</v>
      </c>
      <c r="AN27" s="29">
        <f t="shared" si="20"/>
        <v>1.3714096034608641E-2</v>
      </c>
      <c r="AO27" s="87">
        <f t="shared" si="21"/>
        <v>0</v>
      </c>
      <c r="AP27" s="33"/>
      <c r="AQ27" s="31">
        <v>13880602273.7041</v>
      </c>
      <c r="AR27" s="38">
        <v>1</v>
      </c>
      <c r="AS27" s="32" t="e">
        <f>(#REF!/AQ27)-1</f>
        <v>#REF!</v>
      </c>
      <c r="AT27" s="32" t="e">
        <f>(#REF!/AR27)-1</f>
        <v>#REF!</v>
      </c>
    </row>
    <row r="28" spans="1:46">
      <c r="A28" s="232" t="s">
        <v>62</v>
      </c>
      <c r="B28" s="72">
        <v>2036802977</v>
      </c>
      <c r="C28" s="78">
        <v>10</v>
      </c>
      <c r="D28" s="248">
        <v>2048168104.1199999</v>
      </c>
      <c r="E28" s="78">
        <v>10</v>
      </c>
      <c r="F28" s="26">
        <f t="shared" si="22"/>
        <v>5.5798853636494297E-3</v>
      </c>
      <c r="G28" s="26">
        <f t="shared" si="23"/>
        <v>0</v>
      </c>
      <c r="H28" s="248">
        <v>2057129943.1500001</v>
      </c>
      <c r="I28" s="78">
        <v>10</v>
      </c>
      <c r="J28" s="26">
        <f t="shared" si="24"/>
        <v>4.3755388104975319E-3</v>
      </c>
      <c r="K28" s="26">
        <f t="shared" si="25"/>
        <v>0</v>
      </c>
      <c r="L28" s="248">
        <v>2057144677.72</v>
      </c>
      <c r="M28" s="78">
        <v>10</v>
      </c>
      <c r="N28" s="26">
        <f t="shared" si="26"/>
        <v>7.1626831591254706E-6</v>
      </c>
      <c r="O28" s="26">
        <f t="shared" si="27"/>
        <v>0</v>
      </c>
      <c r="P28" s="248">
        <v>2065947762.8699999</v>
      </c>
      <c r="Q28" s="78">
        <v>10</v>
      </c>
      <c r="R28" s="26">
        <f t="shared" si="28"/>
        <v>4.2792737163030265E-3</v>
      </c>
      <c r="S28" s="26">
        <f t="shared" si="29"/>
        <v>0</v>
      </c>
      <c r="T28" s="248">
        <v>2047441914.78</v>
      </c>
      <c r="U28" s="78">
        <v>10</v>
      </c>
      <c r="V28" s="26">
        <f t="shared" si="30"/>
        <v>-8.9575585707412676E-3</v>
      </c>
      <c r="W28" s="26">
        <f t="shared" si="31"/>
        <v>0</v>
      </c>
      <c r="X28" s="248">
        <v>2052595331.3099999</v>
      </c>
      <c r="Y28" s="78">
        <v>10</v>
      </c>
      <c r="Z28" s="26">
        <f t="shared" si="32"/>
        <v>2.5170025546505975E-3</v>
      </c>
      <c r="AA28" s="26">
        <f t="shared" si="33"/>
        <v>0</v>
      </c>
      <c r="AB28" s="248">
        <v>2012429427.54</v>
      </c>
      <c r="AC28" s="78">
        <v>10</v>
      </c>
      <c r="AD28" s="26">
        <f t="shared" si="34"/>
        <v>-1.9568349960323375E-2</v>
      </c>
      <c r="AE28" s="26">
        <f t="shared" si="35"/>
        <v>0</v>
      </c>
      <c r="AF28" s="248">
        <v>2022754254.3299999</v>
      </c>
      <c r="AG28" s="78">
        <v>10</v>
      </c>
      <c r="AH28" s="26">
        <f t="shared" si="36"/>
        <v>5.1305286280876258E-3</v>
      </c>
      <c r="AI28" s="26">
        <f t="shared" si="37"/>
        <v>0</v>
      </c>
      <c r="AJ28" s="27">
        <f t="shared" si="16"/>
        <v>-8.2956459683966328E-4</v>
      </c>
      <c r="AK28" s="27">
        <f t="shared" si="17"/>
        <v>0</v>
      </c>
      <c r="AL28" s="28">
        <f t="shared" si="18"/>
        <v>-1.2408087860990824E-2</v>
      </c>
      <c r="AM28" s="28">
        <f t="shared" si="19"/>
        <v>0</v>
      </c>
      <c r="AN28" s="29">
        <f t="shared" si="20"/>
        <v>8.9355076409934463E-3</v>
      </c>
      <c r="AO28" s="87">
        <f t="shared" si="21"/>
        <v>0</v>
      </c>
      <c r="AP28" s="33"/>
      <c r="AQ28" s="41">
        <v>246915130.99000001</v>
      </c>
      <c r="AR28" s="38">
        <v>10</v>
      </c>
      <c r="AS28" s="32" t="e">
        <f>(#REF!/AQ28)-1</f>
        <v>#REF!</v>
      </c>
      <c r="AT28" s="32" t="e">
        <f>(#REF!/AR28)-1</f>
        <v>#REF!</v>
      </c>
    </row>
    <row r="29" spans="1:46">
      <c r="A29" s="232" t="s">
        <v>91</v>
      </c>
      <c r="B29" s="72">
        <v>33222198288.78532</v>
      </c>
      <c r="C29" s="78">
        <v>1</v>
      </c>
      <c r="D29" s="72">
        <v>33513748166.369999</v>
      </c>
      <c r="E29" s="78">
        <v>1</v>
      </c>
      <c r="F29" s="26">
        <f t="shared" si="22"/>
        <v>8.7757551457121954E-3</v>
      </c>
      <c r="G29" s="26">
        <f t="shared" si="23"/>
        <v>0</v>
      </c>
      <c r="H29" s="72">
        <v>33589466690.060001</v>
      </c>
      <c r="I29" s="78">
        <v>1</v>
      </c>
      <c r="J29" s="26">
        <f t="shared" si="24"/>
        <v>2.2593272263704486E-3</v>
      </c>
      <c r="K29" s="26">
        <f t="shared" si="25"/>
        <v>0</v>
      </c>
      <c r="L29" s="72">
        <v>33612954552.529999</v>
      </c>
      <c r="M29" s="78">
        <v>1</v>
      </c>
      <c r="N29" s="26">
        <f t="shared" si="26"/>
        <v>6.9926273872481805E-4</v>
      </c>
      <c r="O29" s="26">
        <f t="shared" si="27"/>
        <v>0</v>
      </c>
      <c r="P29" s="72">
        <v>33958113105.91</v>
      </c>
      <c r="Q29" s="78">
        <v>1</v>
      </c>
      <c r="R29" s="26">
        <f t="shared" si="28"/>
        <v>1.0268616906038136E-2</v>
      </c>
      <c r="S29" s="26">
        <f t="shared" si="29"/>
        <v>0</v>
      </c>
      <c r="T29" s="72">
        <v>33675647956.09</v>
      </c>
      <c r="U29" s="78">
        <v>1</v>
      </c>
      <c r="V29" s="26">
        <f t="shared" si="30"/>
        <v>-8.3180460863368777E-3</v>
      </c>
      <c r="W29" s="26">
        <f t="shared" si="31"/>
        <v>0</v>
      </c>
      <c r="X29" s="72">
        <v>32211430914.705513</v>
      </c>
      <c r="Y29" s="78">
        <v>1</v>
      </c>
      <c r="Z29" s="26">
        <f t="shared" si="32"/>
        <v>-4.3479996087787048E-2</v>
      </c>
      <c r="AA29" s="26">
        <f t="shared" si="33"/>
        <v>0</v>
      </c>
      <c r="AB29" s="72">
        <v>32752674553.509998</v>
      </c>
      <c r="AC29" s="78">
        <v>1</v>
      </c>
      <c r="AD29" s="26">
        <f t="shared" si="34"/>
        <v>1.6802843693522192E-2</v>
      </c>
      <c r="AE29" s="26">
        <f t="shared" si="35"/>
        <v>0</v>
      </c>
      <c r="AF29" s="72">
        <v>32881923071.906155</v>
      </c>
      <c r="AG29" s="78">
        <v>1</v>
      </c>
      <c r="AH29" s="26">
        <f t="shared" si="36"/>
        <v>3.9461973764919655E-3</v>
      </c>
      <c r="AI29" s="26">
        <f t="shared" si="37"/>
        <v>0</v>
      </c>
      <c r="AJ29" s="27">
        <f t="shared" si="16"/>
        <v>-1.1307548859080213E-3</v>
      </c>
      <c r="AK29" s="27">
        <f t="shared" si="17"/>
        <v>0</v>
      </c>
      <c r="AL29" s="28">
        <f t="shared" si="18"/>
        <v>-1.8852713558845116E-2</v>
      </c>
      <c r="AM29" s="28">
        <f t="shared" si="19"/>
        <v>0</v>
      </c>
      <c r="AN29" s="29">
        <f t="shared" si="20"/>
        <v>1.8652579396310185E-2</v>
      </c>
      <c r="AO29" s="87">
        <f t="shared" si="21"/>
        <v>0</v>
      </c>
      <c r="AP29" s="33"/>
      <c r="AQ29" s="41"/>
      <c r="AR29" s="38"/>
      <c r="AS29" s="32"/>
      <c r="AT29" s="32"/>
    </row>
    <row r="30" spans="1:46">
      <c r="A30" s="232" t="s">
        <v>95</v>
      </c>
      <c r="B30" s="72">
        <v>2301785990.6203351</v>
      </c>
      <c r="C30" s="78">
        <v>100</v>
      </c>
      <c r="D30" s="72">
        <v>2216517847.6899996</v>
      </c>
      <c r="E30" s="78">
        <v>100</v>
      </c>
      <c r="F30" s="26">
        <f t="shared" si="22"/>
        <v>-3.7044340037605157E-2</v>
      </c>
      <c r="G30" s="26">
        <f t="shared" si="23"/>
        <v>0</v>
      </c>
      <c r="H30" s="72">
        <v>2258000380.5500002</v>
      </c>
      <c r="I30" s="78">
        <v>100</v>
      </c>
      <c r="J30" s="26">
        <f t="shared" si="24"/>
        <v>1.8715181068012912E-2</v>
      </c>
      <c r="K30" s="26">
        <f t="shared" si="25"/>
        <v>0</v>
      </c>
      <c r="L30" s="72">
        <v>2201755381.2187605</v>
      </c>
      <c r="M30" s="78">
        <v>100</v>
      </c>
      <c r="N30" s="26">
        <f t="shared" si="26"/>
        <v>-2.4909207197538041E-2</v>
      </c>
      <c r="O30" s="26">
        <f t="shared" si="27"/>
        <v>0</v>
      </c>
      <c r="P30" s="72">
        <v>2229234205.75</v>
      </c>
      <c r="Q30" s="78">
        <v>100</v>
      </c>
      <c r="R30" s="26">
        <f t="shared" si="28"/>
        <v>1.248041665556365E-2</v>
      </c>
      <c r="S30" s="26">
        <f t="shared" si="29"/>
        <v>0</v>
      </c>
      <c r="T30" s="72">
        <v>2350725929.7251964</v>
      </c>
      <c r="U30" s="78">
        <v>100</v>
      </c>
      <c r="V30" s="26">
        <f t="shared" si="30"/>
        <v>5.4499309072965657E-2</v>
      </c>
      <c r="W30" s="26">
        <f t="shared" si="31"/>
        <v>0</v>
      </c>
      <c r="X30" s="72">
        <v>2413902627.6653223</v>
      </c>
      <c r="Y30" s="78">
        <v>100</v>
      </c>
      <c r="Z30" s="26">
        <f t="shared" si="32"/>
        <v>2.6875399271879985E-2</v>
      </c>
      <c r="AA30" s="26">
        <f t="shared" si="33"/>
        <v>0</v>
      </c>
      <c r="AB30" s="72">
        <v>2260964959.5190992</v>
      </c>
      <c r="AC30" s="78">
        <v>100</v>
      </c>
      <c r="AD30" s="26">
        <f t="shared" si="34"/>
        <v>-6.3357016307712996E-2</v>
      </c>
      <c r="AE30" s="26">
        <f t="shared" si="35"/>
        <v>0</v>
      </c>
      <c r="AF30" s="72">
        <v>2289991360.0175672</v>
      </c>
      <c r="AG30" s="78">
        <v>100</v>
      </c>
      <c r="AH30" s="26">
        <f t="shared" si="36"/>
        <v>1.2838058536140142E-2</v>
      </c>
      <c r="AI30" s="26">
        <f t="shared" si="37"/>
        <v>0</v>
      </c>
      <c r="AJ30" s="27">
        <f t="shared" si="16"/>
        <v>1.2225132713269884E-5</v>
      </c>
      <c r="AK30" s="27">
        <f t="shared" si="17"/>
        <v>0</v>
      </c>
      <c r="AL30" s="28">
        <f t="shared" si="18"/>
        <v>3.3148170859142803E-2</v>
      </c>
      <c r="AM30" s="28">
        <f t="shared" si="19"/>
        <v>0</v>
      </c>
      <c r="AN30" s="29">
        <f t="shared" si="20"/>
        <v>3.8489624532467737E-2</v>
      </c>
      <c r="AO30" s="87">
        <f t="shared" si="21"/>
        <v>0</v>
      </c>
      <c r="AP30" s="33"/>
      <c r="AQ30" s="41"/>
      <c r="AR30" s="38"/>
      <c r="AS30" s="32"/>
      <c r="AT30" s="32"/>
    </row>
    <row r="31" spans="1:46">
      <c r="A31" s="232" t="s">
        <v>98</v>
      </c>
      <c r="B31" s="72">
        <v>5066545221.6700001</v>
      </c>
      <c r="C31" s="78">
        <v>100</v>
      </c>
      <c r="D31" s="72">
        <v>4875559764.8100004</v>
      </c>
      <c r="E31" s="78">
        <v>100</v>
      </c>
      <c r="F31" s="26">
        <f t="shared" si="22"/>
        <v>-3.7695401600905544E-2</v>
      </c>
      <c r="G31" s="26">
        <f t="shared" si="23"/>
        <v>0</v>
      </c>
      <c r="H31" s="72">
        <v>5648813787.5699997</v>
      </c>
      <c r="I31" s="78">
        <v>100</v>
      </c>
      <c r="J31" s="26">
        <f t="shared" si="24"/>
        <v>0.15859799901153152</v>
      </c>
      <c r="K31" s="26">
        <f t="shared" si="25"/>
        <v>0</v>
      </c>
      <c r="L31" s="72">
        <v>5545109384.9099998</v>
      </c>
      <c r="M31" s="78">
        <v>100</v>
      </c>
      <c r="N31" s="26">
        <f t="shared" si="26"/>
        <v>-1.8358615907679138E-2</v>
      </c>
      <c r="O31" s="26">
        <f t="shared" si="27"/>
        <v>0</v>
      </c>
      <c r="P31" s="72">
        <v>5534674355.25</v>
      </c>
      <c r="Q31" s="78">
        <v>100</v>
      </c>
      <c r="R31" s="26">
        <f t="shared" si="28"/>
        <v>-1.881843789844231E-3</v>
      </c>
      <c r="S31" s="26">
        <f t="shared" si="29"/>
        <v>0</v>
      </c>
      <c r="T31" s="72">
        <v>5474739990.3900003</v>
      </c>
      <c r="U31" s="78">
        <v>100</v>
      </c>
      <c r="V31" s="26">
        <f t="shared" si="30"/>
        <v>-1.0828887304480344E-2</v>
      </c>
      <c r="W31" s="26">
        <f t="shared" si="31"/>
        <v>0</v>
      </c>
      <c r="X31" s="72">
        <v>6475586189.5500002</v>
      </c>
      <c r="Y31" s="78">
        <v>100</v>
      </c>
      <c r="Z31" s="26">
        <f t="shared" si="32"/>
        <v>0.18281164053759991</v>
      </c>
      <c r="AA31" s="26">
        <f t="shared" si="33"/>
        <v>0</v>
      </c>
      <c r="AB31" s="72">
        <v>5290766569.4799995</v>
      </c>
      <c r="AC31" s="78">
        <v>100</v>
      </c>
      <c r="AD31" s="26">
        <f t="shared" si="34"/>
        <v>-0.18296716086985415</v>
      </c>
      <c r="AE31" s="26">
        <f t="shared" si="35"/>
        <v>0</v>
      </c>
      <c r="AF31" s="72">
        <v>5239983284.79</v>
      </c>
      <c r="AG31" s="78">
        <v>100</v>
      </c>
      <c r="AH31" s="26">
        <f t="shared" si="36"/>
        <v>-9.5984738738890893E-3</v>
      </c>
      <c r="AI31" s="26">
        <f t="shared" si="37"/>
        <v>0</v>
      </c>
      <c r="AJ31" s="27">
        <f t="shared" si="16"/>
        <v>1.0009907025309867E-2</v>
      </c>
      <c r="AK31" s="27">
        <f t="shared" si="17"/>
        <v>0</v>
      </c>
      <c r="AL31" s="28">
        <f t="shared" si="18"/>
        <v>7.4744960078281603E-2</v>
      </c>
      <c r="AM31" s="28">
        <f t="shared" si="19"/>
        <v>0</v>
      </c>
      <c r="AN31" s="29">
        <f t="shared" si="20"/>
        <v>0.11539976242297419</v>
      </c>
      <c r="AO31" s="87">
        <f t="shared" si="21"/>
        <v>0</v>
      </c>
      <c r="AP31" s="33"/>
      <c r="AQ31" s="41"/>
      <c r="AR31" s="38"/>
      <c r="AS31" s="32"/>
      <c r="AT31" s="32"/>
    </row>
    <row r="32" spans="1:46">
      <c r="A32" s="232" t="s">
        <v>104</v>
      </c>
      <c r="B32" s="72">
        <v>719732041.64999998</v>
      </c>
      <c r="C32" s="78">
        <v>10</v>
      </c>
      <c r="D32" s="72">
        <v>723492013.17999995</v>
      </c>
      <c r="E32" s="78">
        <v>10</v>
      </c>
      <c r="F32" s="26">
        <f t="shared" si="22"/>
        <v>5.2241269144835652E-3</v>
      </c>
      <c r="G32" s="26">
        <f t="shared" si="23"/>
        <v>0</v>
      </c>
      <c r="H32" s="248">
        <v>787304199.59000003</v>
      </c>
      <c r="I32" s="78">
        <v>10</v>
      </c>
      <c r="J32" s="26">
        <f t="shared" si="24"/>
        <v>8.8200263786635674E-2</v>
      </c>
      <c r="K32" s="26">
        <f t="shared" si="25"/>
        <v>0</v>
      </c>
      <c r="L32" s="248">
        <v>743092768.62</v>
      </c>
      <c r="M32" s="78">
        <v>10</v>
      </c>
      <c r="N32" s="26">
        <f t="shared" si="26"/>
        <v>-5.6155461882489342E-2</v>
      </c>
      <c r="O32" s="26">
        <f t="shared" si="27"/>
        <v>0</v>
      </c>
      <c r="P32" s="248">
        <v>750302225.59000003</v>
      </c>
      <c r="Q32" s="78">
        <v>10</v>
      </c>
      <c r="R32" s="26">
        <f t="shared" si="28"/>
        <v>9.7019608781669809E-3</v>
      </c>
      <c r="S32" s="26">
        <f t="shared" si="29"/>
        <v>0</v>
      </c>
      <c r="T32" s="248">
        <v>751586589.15999997</v>
      </c>
      <c r="U32" s="78">
        <v>10</v>
      </c>
      <c r="V32" s="26">
        <f t="shared" si="30"/>
        <v>1.7117949623433066E-3</v>
      </c>
      <c r="W32" s="26">
        <f t="shared" si="31"/>
        <v>0</v>
      </c>
      <c r="X32" s="248">
        <v>755070717.47000003</v>
      </c>
      <c r="Y32" s="78">
        <v>10</v>
      </c>
      <c r="Z32" s="26">
        <f t="shared" si="32"/>
        <v>4.6356978161279441E-3</v>
      </c>
      <c r="AA32" s="26">
        <f t="shared" si="33"/>
        <v>0</v>
      </c>
      <c r="AB32" s="248">
        <v>719709028.36000001</v>
      </c>
      <c r="AC32" s="78">
        <v>10</v>
      </c>
      <c r="AD32" s="26">
        <f t="shared" si="34"/>
        <v>-4.6832287747147316E-2</v>
      </c>
      <c r="AE32" s="26">
        <f t="shared" si="35"/>
        <v>0</v>
      </c>
      <c r="AF32" s="248">
        <v>716654391.73000002</v>
      </c>
      <c r="AG32" s="78">
        <v>10</v>
      </c>
      <c r="AH32" s="26">
        <f t="shared" si="36"/>
        <v>-4.2442660987046269E-3</v>
      </c>
      <c r="AI32" s="26">
        <f t="shared" si="37"/>
        <v>0</v>
      </c>
      <c r="AJ32" s="27">
        <f t="shared" si="16"/>
        <v>2.8022857867702306E-4</v>
      </c>
      <c r="AK32" s="27">
        <f t="shared" si="17"/>
        <v>0</v>
      </c>
      <c r="AL32" s="28">
        <f t="shared" si="18"/>
        <v>-9.4508596161914701E-3</v>
      </c>
      <c r="AM32" s="28">
        <f t="shared" si="19"/>
        <v>0</v>
      </c>
      <c r="AN32" s="29">
        <f t="shared" si="20"/>
        <v>4.3571305531936069E-2</v>
      </c>
      <c r="AO32" s="87">
        <f t="shared" si="21"/>
        <v>0</v>
      </c>
      <c r="AP32" s="33"/>
      <c r="AQ32" s="41"/>
      <c r="AR32" s="38"/>
      <c r="AS32" s="32"/>
      <c r="AT32" s="32"/>
    </row>
    <row r="33" spans="1:47">
      <c r="A33" s="232" t="s">
        <v>106</v>
      </c>
      <c r="B33" s="72">
        <v>2227428089.1599998</v>
      </c>
      <c r="C33" s="78">
        <v>100</v>
      </c>
      <c r="D33" s="72">
        <v>2717769015.7399998</v>
      </c>
      <c r="E33" s="78">
        <v>100</v>
      </c>
      <c r="F33" s="26">
        <f t="shared" si="22"/>
        <v>0.22013771352094047</v>
      </c>
      <c r="G33" s="26">
        <f t="shared" si="23"/>
        <v>0</v>
      </c>
      <c r="H33" s="72">
        <v>2740994835.75</v>
      </c>
      <c r="I33" s="78">
        <v>100</v>
      </c>
      <c r="J33" s="26">
        <f t="shared" si="24"/>
        <v>8.5459139005145575E-3</v>
      </c>
      <c r="K33" s="26">
        <f t="shared" si="25"/>
        <v>0</v>
      </c>
      <c r="L33" s="72">
        <v>2549012632.3200002</v>
      </c>
      <c r="M33" s="78">
        <v>100</v>
      </c>
      <c r="N33" s="26">
        <f t="shared" si="26"/>
        <v>-7.004106717970851E-2</v>
      </c>
      <c r="O33" s="26">
        <f t="shared" si="27"/>
        <v>0</v>
      </c>
      <c r="P33" s="72">
        <v>2285069246.7800002</v>
      </c>
      <c r="Q33" s="78">
        <v>100</v>
      </c>
      <c r="R33" s="26">
        <f t="shared" si="28"/>
        <v>-0.1035473038435946</v>
      </c>
      <c r="S33" s="26">
        <f t="shared" si="29"/>
        <v>0</v>
      </c>
      <c r="T33" s="72">
        <v>2511724796.3099999</v>
      </c>
      <c r="U33" s="78">
        <v>100</v>
      </c>
      <c r="V33" s="26">
        <f t="shared" si="30"/>
        <v>9.9189794729149169E-2</v>
      </c>
      <c r="W33" s="26">
        <f t="shared" si="31"/>
        <v>0</v>
      </c>
      <c r="X33" s="72">
        <v>3362836386.8699999</v>
      </c>
      <c r="Y33" s="78">
        <v>100</v>
      </c>
      <c r="Z33" s="26">
        <f t="shared" si="32"/>
        <v>0.33885543185717498</v>
      </c>
      <c r="AA33" s="26">
        <f t="shared" si="33"/>
        <v>0</v>
      </c>
      <c r="AB33" s="72">
        <v>3344096115.9000001</v>
      </c>
      <c r="AC33" s="78">
        <v>100</v>
      </c>
      <c r="AD33" s="26">
        <f t="shared" si="34"/>
        <v>-5.5727572840504804E-3</v>
      </c>
      <c r="AE33" s="26">
        <f t="shared" si="35"/>
        <v>0</v>
      </c>
      <c r="AF33" s="72">
        <v>3360631258.8800001</v>
      </c>
      <c r="AG33" s="78">
        <v>100</v>
      </c>
      <c r="AH33" s="26">
        <f t="shared" si="36"/>
        <v>4.9445776696971219E-3</v>
      </c>
      <c r="AI33" s="26">
        <f t="shared" si="37"/>
        <v>0</v>
      </c>
      <c r="AJ33" s="27">
        <f t="shared" si="16"/>
        <v>6.1564037921265344E-2</v>
      </c>
      <c r="AK33" s="27">
        <f t="shared" si="17"/>
        <v>0</v>
      </c>
      <c r="AL33" s="28">
        <f t="shared" si="18"/>
        <v>0.23654042687838961</v>
      </c>
      <c r="AM33" s="28">
        <f t="shared" si="19"/>
        <v>0</v>
      </c>
      <c r="AN33" s="29">
        <f t="shared" si="20"/>
        <v>0.15050273761715466</v>
      </c>
      <c r="AO33" s="87">
        <f t="shared" si="21"/>
        <v>0</v>
      </c>
      <c r="AP33" s="33"/>
      <c r="AQ33" s="41"/>
      <c r="AR33" s="38"/>
      <c r="AS33" s="32"/>
      <c r="AT33" s="32"/>
    </row>
    <row r="34" spans="1:47">
      <c r="A34" s="232" t="s">
        <v>107</v>
      </c>
      <c r="B34" s="72">
        <v>18157215667.080002</v>
      </c>
      <c r="C34" s="78">
        <v>100</v>
      </c>
      <c r="D34" s="72">
        <v>20388223341.490002</v>
      </c>
      <c r="E34" s="78">
        <v>100</v>
      </c>
      <c r="F34" s="26">
        <f t="shared" si="22"/>
        <v>0.12287168447610256</v>
      </c>
      <c r="G34" s="26">
        <f t="shared" si="23"/>
        <v>0</v>
      </c>
      <c r="H34" s="72">
        <v>20289952615.240002</v>
      </c>
      <c r="I34" s="78">
        <v>100</v>
      </c>
      <c r="J34" s="26">
        <f t="shared" si="24"/>
        <v>-4.8199749730041081E-3</v>
      </c>
      <c r="K34" s="26">
        <f t="shared" si="25"/>
        <v>0</v>
      </c>
      <c r="L34" s="72">
        <v>20333897831.049999</v>
      </c>
      <c r="M34" s="78">
        <v>100</v>
      </c>
      <c r="N34" s="26">
        <f t="shared" si="26"/>
        <v>2.1658609383340714E-3</v>
      </c>
      <c r="O34" s="26">
        <f t="shared" si="27"/>
        <v>0</v>
      </c>
      <c r="P34" s="72">
        <v>20246287970.779999</v>
      </c>
      <c r="Q34" s="78">
        <v>100</v>
      </c>
      <c r="R34" s="26">
        <f t="shared" si="28"/>
        <v>-4.3085620375361384E-3</v>
      </c>
      <c r="S34" s="26">
        <f t="shared" si="29"/>
        <v>0</v>
      </c>
      <c r="T34" s="72">
        <v>20284546101.48</v>
      </c>
      <c r="U34" s="78">
        <v>100</v>
      </c>
      <c r="V34" s="26">
        <f t="shared" si="30"/>
        <v>1.889636794419597E-3</v>
      </c>
      <c r="W34" s="26">
        <f t="shared" si="31"/>
        <v>0</v>
      </c>
      <c r="X34" s="72">
        <v>20250154247.509998</v>
      </c>
      <c r="Y34" s="78">
        <v>100</v>
      </c>
      <c r="Z34" s="26">
        <f t="shared" si="32"/>
        <v>-1.6954707193320893E-3</v>
      </c>
      <c r="AA34" s="26">
        <f t="shared" si="33"/>
        <v>0</v>
      </c>
      <c r="AB34" s="72">
        <v>16430263086.200001</v>
      </c>
      <c r="AC34" s="78">
        <v>100</v>
      </c>
      <c r="AD34" s="26">
        <f t="shared" si="34"/>
        <v>-0.18863516369410863</v>
      </c>
      <c r="AE34" s="26">
        <f t="shared" si="35"/>
        <v>0</v>
      </c>
      <c r="AF34" s="72">
        <v>16447999258.4</v>
      </c>
      <c r="AG34" s="78">
        <v>100</v>
      </c>
      <c r="AH34" s="26">
        <f t="shared" si="36"/>
        <v>1.0794819356785409E-3</v>
      </c>
      <c r="AI34" s="26">
        <f t="shared" si="37"/>
        <v>0</v>
      </c>
      <c r="AJ34" s="27">
        <f t="shared" si="16"/>
        <v>-8.9315634099307751E-3</v>
      </c>
      <c r="AK34" s="27">
        <f t="shared" si="17"/>
        <v>0</v>
      </c>
      <c r="AL34" s="28">
        <f t="shared" si="18"/>
        <v>-0.1932598057758006</v>
      </c>
      <c r="AM34" s="28">
        <f t="shared" si="19"/>
        <v>0</v>
      </c>
      <c r="AN34" s="29">
        <f t="shared" si="20"/>
        <v>8.4597020107037402E-2</v>
      </c>
      <c r="AO34" s="87">
        <f t="shared" si="21"/>
        <v>0</v>
      </c>
      <c r="AP34" s="33"/>
      <c r="AQ34" s="41"/>
      <c r="AR34" s="38"/>
      <c r="AS34" s="32"/>
      <c r="AT34" s="32"/>
    </row>
    <row r="35" spans="1:47">
      <c r="A35" s="232" t="s">
        <v>110</v>
      </c>
      <c r="B35" s="72">
        <v>11863921447.049999</v>
      </c>
      <c r="C35" s="74">
        <v>100</v>
      </c>
      <c r="D35" s="72">
        <v>11987273655.639999</v>
      </c>
      <c r="E35" s="74">
        <v>100</v>
      </c>
      <c r="F35" s="26">
        <f t="shared" si="22"/>
        <v>1.0397254326112557E-2</v>
      </c>
      <c r="G35" s="26">
        <f t="shared" si="23"/>
        <v>0</v>
      </c>
      <c r="H35" s="72">
        <v>12030957800.52</v>
      </c>
      <c r="I35" s="74">
        <v>100</v>
      </c>
      <c r="J35" s="26">
        <f t="shared" si="24"/>
        <v>3.6442101961564649E-3</v>
      </c>
      <c r="K35" s="26">
        <f t="shared" si="25"/>
        <v>0</v>
      </c>
      <c r="L35" s="72">
        <v>12177581322.52</v>
      </c>
      <c r="M35" s="74">
        <v>100</v>
      </c>
      <c r="N35" s="26">
        <f t="shared" si="26"/>
        <v>1.2187186126915236E-2</v>
      </c>
      <c r="O35" s="26">
        <f t="shared" si="27"/>
        <v>0</v>
      </c>
      <c r="P35" s="72">
        <v>11985678542.290001</v>
      </c>
      <c r="Q35" s="74">
        <v>100</v>
      </c>
      <c r="R35" s="26">
        <f t="shared" si="28"/>
        <v>-1.575869420597617E-2</v>
      </c>
      <c r="S35" s="26">
        <f t="shared" si="29"/>
        <v>0</v>
      </c>
      <c r="T35" s="72">
        <v>11874284291.190001</v>
      </c>
      <c r="U35" s="74">
        <v>100</v>
      </c>
      <c r="V35" s="26">
        <f t="shared" si="30"/>
        <v>-9.2939461630778264E-3</v>
      </c>
      <c r="W35" s="26">
        <f t="shared" si="31"/>
        <v>0</v>
      </c>
      <c r="X35" s="72">
        <v>11591205143</v>
      </c>
      <c r="Y35" s="74">
        <v>100</v>
      </c>
      <c r="Z35" s="26">
        <f t="shared" si="32"/>
        <v>-2.3839680880811325E-2</v>
      </c>
      <c r="AA35" s="26">
        <f t="shared" si="33"/>
        <v>0</v>
      </c>
      <c r="AB35" s="72">
        <v>11528561764.709999</v>
      </c>
      <c r="AC35" s="74">
        <v>100</v>
      </c>
      <c r="AD35" s="26">
        <f t="shared" si="34"/>
        <v>-5.4043887168912404E-3</v>
      </c>
      <c r="AE35" s="26">
        <f t="shared" si="35"/>
        <v>0</v>
      </c>
      <c r="AF35" s="72">
        <v>11507453699.32</v>
      </c>
      <c r="AG35" s="74">
        <v>100</v>
      </c>
      <c r="AH35" s="26">
        <f t="shared" si="36"/>
        <v>-1.8309365748130997E-3</v>
      </c>
      <c r="AI35" s="26">
        <f t="shared" si="37"/>
        <v>0</v>
      </c>
      <c r="AJ35" s="27">
        <f t="shared" si="16"/>
        <v>-3.7373744865481754E-3</v>
      </c>
      <c r="AK35" s="27">
        <f t="shared" si="17"/>
        <v>0</v>
      </c>
      <c r="AL35" s="28">
        <f t="shared" si="18"/>
        <v>-4.0027446615790316E-2</v>
      </c>
      <c r="AM35" s="28">
        <f t="shared" si="19"/>
        <v>0</v>
      </c>
      <c r="AN35" s="29">
        <f t="shared" si="20"/>
        <v>1.2500119632278548E-2</v>
      </c>
      <c r="AO35" s="87">
        <f t="shared" si="21"/>
        <v>0</v>
      </c>
      <c r="AP35" s="33"/>
      <c r="AQ35" s="41"/>
      <c r="AR35" s="38"/>
      <c r="AS35" s="32"/>
      <c r="AT35" s="32"/>
    </row>
    <row r="36" spans="1:47">
      <c r="A36" s="232" t="s">
        <v>109</v>
      </c>
      <c r="B36" s="72">
        <v>394875606.20999998</v>
      </c>
      <c r="C36" s="74">
        <v>1000000</v>
      </c>
      <c r="D36" s="72">
        <v>397035524.62</v>
      </c>
      <c r="E36" s="74">
        <v>1000000</v>
      </c>
      <c r="F36" s="26">
        <f t="shared" si="22"/>
        <v>5.469870450420666E-3</v>
      </c>
      <c r="G36" s="26">
        <f t="shared" si="23"/>
        <v>0</v>
      </c>
      <c r="H36" s="72">
        <v>395692069.47000003</v>
      </c>
      <c r="I36" s="74">
        <v>1000000</v>
      </c>
      <c r="J36" s="26">
        <f t="shared" si="24"/>
        <v>-3.3837152262024611E-3</v>
      </c>
      <c r="K36" s="26">
        <f t="shared" si="25"/>
        <v>0</v>
      </c>
      <c r="L36" s="72">
        <v>396086264.80000001</v>
      </c>
      <c r="M36" s="74">
        <v>1000000</v>
      </c>
      <c r="N36" s="26">
        <f t="shared" si="26"/>
        <v>9.9621741352556924E-4</v>
      </c>
      <c r="O36" s="26">
        <f t="shared" si="27"/>
        <v>0</v>
      </c>
      <c r="P36" s="72">
        <v>390478719.5</v>
      </c>
      <c r="Q36" s="74">
        <v>1000000</v>
      </c>
      <c r="R36" s="26">
        <f t="shared" si="28"/>
        <v>-1.4157383879068588E-2</v>
      </c>
      <c r="S36" s="26">
        <f t="shared" si="29"/>
        <v>0</v>
      </c>
      <c r="T36" s="72">
        <v>390867902.61000001</v>
      </c>
      <c r="U36" s="74">
        <v>1000000</v>
      </c>
      <c r="V36" s="26">
        <f t="shared" si="30"/>
        <v>9.9668199716070396E-4</v>
      </c>
      <c r="W36" s="26">
        <f t="shared" si="31"/>
        <v>0</v>
      </c>
      <c r="X36" s="72">
        <v>391357626.05000001</v>
      </c>
      <c r="Y36" s="74">
        <v>1000000</v>
      </c>
      <c r="Z36" s="26">
        <f t="shared" si="32"/>
        <v>1.252912906713227E-3</v>
      </c>
      <c r="AA36" s="26">
        <f t="shared" si="33"/>
        <v>0</v>
      </c>
      <c r="AB36" s="72">
        <v>388837914.45999998</v>
      </c>
      <c r="AC36" s="74">
        <v>1000000</v>
      </c>
      <c r="AD36" s="26">
        <f t="shared" si="34"/>
        <v>-6.4383863307626308E-3</v>
      </c>
      <c r="AE36" s="26">
        <f t="shared" si="35"/>
        <v>0</v>
      </c>
      <c r="AF36" s="72">
        <v>389354085.80000001</v>
      </c>
      <c r="AG36" s="74">
        <v>1000000</v>
      </c>
      <c r="AH36" s="26">
        <f t="shared" si="36"/>
        <v>1.3274717325774882E-3</v>
      </c>
      <c r="AI36" s="26">
        <f t="shared" si="37"/>
        <v>0</v>
      </c>
      <c r="AJ36" s="27">
        <f t="shared" si="16"/>
        <v>-1.742041366954503E-3</v>
      </c>
      <c r="AK36" s="27">
        <f t="shared" si="17"/>
        <v>0</v>
      </c>
      <c r="AL36" s="28">
        <f t="shared" si="18"/>
        <v>-1.9346981173414761E-2</v>
      </c>
      <c r="AM36" s="28">
        <f t="shared" si="19"/>
        <v>0</v>
      </c>
      <c r="AN36" s="29">
        <f t="shared" si="20"/>
        <v>6.1446083150481588E-3</v>
      </c>
      <c r="AO36" s="87">
        <f t="shared" si="21"/>
        <v>0</v>
      </c>
      <c r="AP36" s="33"/>
      <c r="AQ36" s="41"/>
      <c r="AR36" s="38"/>
      <c r="AS36" s="32"/>
      <c r="AT36" s="32"/>
      <c r="AU36" s="111"/>
    </row>
    <row r="37" spans="1:47">
      <c r="A37" s="232" t="s">
        <v>119</v>
      </c>
      <c r="B37" s="72">
        <v>5045547121.5799999</v>
      </c>
      <c r="C37" s="78">
        <v>1</v>
      </c>
      <c r="D37" s="72">
        <v>4991591756.4899998</v>
      </c>
      <c r="E37" s="78">
        <v>1</v>
      </c>
      <c r="F37" s="26">
        <f t="shared" si="22"/>
        <v>-1.0693659932186734E-2</v>
      </c>
      <c r="G37" s="26">
        <f t="shared" si="23"/>
        <v>0</v>
      </c>
      <c r="H37" s="72">
        <v>5046963478.5100002</v>
      </c>
      <c r="I37" s="78">
        <v>1</v>
      </c>
      <c r="J37" s="26">
        <f t="shared" si="24"/>
        <v>1.1092998931254122E-2</v>
      </c>
      <c r="K37" s="26">
        <f t="shared" si="25"/>
        <v>0</v>
      </c>
      <c r="L37" s="72">
        <v>5113850202.2700005</v>
      </c>
      <c r="M37" s="78">
        <v>1</v>
      </c>
      <c r="N37" s="26">
        <f t="shared" si="26"/>
        <v>1.3252864627375309E-2</v>
      </c>
      <c r="O37" s="26">
        <f t="shared" si="27"/>
        <v>0</v>
      </c>
      <c r="P37" s="72">
        <v>5097218336.6099997</v>
      </c>
      <c r="Q37" s="78">
        <v>1</v>
      </c>
      <c r="R37" s="26">
        <f t="shared" si="28"/>
        <v>-3.2523177258141113E-3</v>
      </c>
      <c r="S37" s="26">
        <f t="shared" si="29"/>
        <v>0</v>
      </c>
      <c r="T37" s="72">
        <v>5122778260.6899996</v>
      </c>
      <c r="U37" s="78">
        <v>1</v>
      </c>
      <c r="V37" s="26">
        <f t="shared" si="30"/>
        <v>5.014484840961125E-3</v>
      </c>
      <c r="W37" s="26">
        <f t="shared" si="31"/>
        <v>0</v>
      </c>
      <c r="X37" s="72">
        <v>5053930819.4200001</v>
      </c>
      <c r="Y37" s="78">
        <v>1</v>
      </c>
      <c r="Z37" s="26">
        <f t="shared" si="32"/>
        <v>-1.343947322457917E-2</v>
      </c>
      <c r="AA37" s="26">
        <f t="shared" si="33"/>
        <v>0</v>
      </c>
      <c r="AB37" s="72">
        <v>4870766165.5</v>
      </c>
      <c r="AC37" s="78">
        <v>1</v>
      </c>
      <c r="AD37" s="26">
        <f t="shared" si="34"/>
        <v>-3.6242018433687316E-2</v>
      </c>
      <c r="AE37" s="26">
        <f t="shared" si="35"/>
        <v>0</v>
      </c>
      <c r="AF37" s="72">
        <v>5086424911.6800003</v>
      </c>
      <c r="AG37" s="78">
        <v>1</v>
      </c>
      <c r="AH37" s="26">
        <f t="shared" si="36"/>
        <v>4.4276144420055986E-2</v>
      </c>
      <c r="AI37" s="26">
        <f t="shared" si="37"/>
        <v>0</v>
      </c>
      <c r="AJ37" s="27">
        <f t="shared" si="16"/>
        <v>1.2511279379224015E-3</v>
      </c>
      <c r="AK37" s="27">
        <f t="shared" si="17"/>
        <v>0</v>
      </c>
      <c r="AL37" s="28">
        <f t="shared" si="18"/>
        <v>1.8998579975355506E-2</v>
      </c>
      <c r="AM37" s="28">
        <f t="shared" si="19"/>
        <v>0</v>
      </c>
      <c r="AN37" s="29">
        <f t="shared" si="20"/>
        <v>2.3575798044806872E-2</v>
      </c>
      <c r="AO37" s="87">
        <f t="shared" si="21"/>
        <v>0</v>
      </c>
      <c r="AP37" s="33"/>
      <c r="AQ37" s="41"/>
      <c r="AR37" s="38"/>
      <c r="AS37" s="32"/>
      <c r="AT37" s="32"/>
    </row>
    <row r="38" spans="1:47" s="99" customFormat="1">
      <c r="A38" s="232" t="s">
        <v>124</v>
      </c>
      <c r="B38" s="72">
        <v>16971948406.74</v>
      </c>
      <c r="C38" s="78">
        <v>1</v>
      </c>
      <c r="D38" s="72">
        <v>17338239877.740002</v>
      </c>
      <c r="E38" s="78">
        <v>1</v>
      </c>
      <c r="F38" s="26">
        <f t="shared" si="22"/>
        <v>2.1582169720392154E-2</v>
      </c>
      <c r="G38" s="26">
        <f t="shared" si="23"/>
        <v>0</v>
      </c>
      <c r="H38" s="72">
        <v>17348566843.380001</v>
      </c>
      <c r="I38" s="78">
        <v>1</v>
      </c>
      <c r="J38" s="26">
        <f t="shared" si="24"/>
        <v>5.9561787775573702E-4</v>
      </c>
      <c r="K38" s="26">
        <f t="shared" si="25"/>
        <v>0</v>
      </c>
      <c r="L38" s="72">
        <v>16453144077.42</v>
      </c>
      <c r="M38" s="78">
        <v>1</v>
      </c>
      <c r="N38" s="26">
        <f t="shared" si="26"/>
        <v>-5.1613644749086765E-2</v>
      </c>
      <c r="O38" s="26">
        <f t="shared" si="27"/>
        <v>0</v>
      </c>
      <c r="P38" s="72">
        <v>16577812537.790001</v>
      </c>
      <c r="Q38" s="78">
        <v>1</v>
      </c>
      <c r="R38" s="26">
        <f t="shared" si="28"/>
        <v>7.5771815881132167E-3</v>
      </c>
      <c r="S38" s="26">
        <f t="shared" si="29"/>
        <v>0</v>
      </c>
      <c r="T38" s="72">
        <v>15918955374.209999</v>
      </c>
      <c r="U38" s="78">
        <v>1</v>
      </c>
      <c r="V38" s="26">
        <f t="shared" si="30"/>
        <v>-3.9743311252802629E-2</v>
      </c>
      <c r="W38" s="26">
        <f t="shared" si="31"/>
        <v>0</v>
      </c>
      <c r="X38" s="72">
        <v>15987501204.219999</v>
      </c>
      <c r="Y38" s="78">
        <v>1</v>
      </c>
      <c r="Z38" s="26">
        <f t="shared" si="32"/>
        <v>4.3059251313091835E-3</v>
      </c>
      <c r="AA38" s="26">
        <f t="shared" si="33"/>
        <v>0</v>
      </c>
      <c r="AB38" s="72">
        <v>15993498470.35</v>
      </c>
      <c r="AC38" s="78">
        <v>1</v>
      </c>
      <c r="AD38" s="26">
        <f t="shared" si="34"/>
        <v>3.751221690865645E-4</v>
      </c>
      <c r="AE38" s="26">
        <f t="shared" si="35"/>
        <v>0</v>
      </c>
      <c r="AF38" s="72">
        <v>16010977843.23</v>
      </c>
      <c r="AG38" s="78">
        <v>1</v>
      </c>
      <c r="AH38" s="26">
        <f t="shared" si="36"/>
        <v>1.0929049021015502E-3</v>
      </c>
      <c r="AI38" s="26">
        <f t="shared" si="37"/>
        <v>0</v>
      </c>
      <c r="AJ38" s="27">
        <f t="shared" si="16"/>
        <v>-6.9785043266413736E-3</v>
      </c>
      <c r="AK38" s="27">
        <f t="shared" si="17"/>
        <v>0</v>
      </c>
      <c r="AL38" s="28">
        <f t="shared" si="18"/>
        <v>-7.6551140361948183E-2</v>
      </c>
      <c r="AM38" s="28">
        <f t="shared" si="19"/>
        <v>0</v>
      </c>
      <c r="AN38" s="29">
        <f t="shared" si="20"/>
        <v>2.5063740379979303E-2</v>
      </c>
      <c r="AO38" s="87">
        <f t="shared" si="21"/>
        <v>0</v>
      </c>
      <c r="AP38" s="33"/>
      <c r="AQ38" s="41"/>
      <c r="AR38" s="38"/>
      <c r="AS38" s="32"/>
      <c r="AT38" s="32"/>
    </row>
    <row r="39" spans="1:47" s="101" customFormat="1">
      <c r="A39" s="232" t="s">
        <v>127</v>
      </c>
      <c r="B39" s="72">
        <v>589251553.99000001</v>
      </c>
      <c r="C39" s="78">
        <v>100</v>
      </c>
      <c r="D39" s="72">
        <v>589961421.84000003</v>
      </c>
      <c r="E39" s="78">
        <v>100</v>
      </c>
      <c r="F39" s="26">
        <f t="shared" si="22"/>
        <v>1.2046940651972737E-3</v>
      </c>
      <c r="G39" s="26">
        <f t="shared" si="23"/>
        <v>0</v>
      </c>
      <c r="H39" s="72">
        <v>595981002.37</v>
      </c>
      <c r="I39" s="78">
        <v>100</v>
      </c>
      <c r="J39" s="26">
        <f t="shared" si="24"/>
        <v>1.0203346027653494E-2</v>
      </c>
      <c r="K39" s="26">
        <f t="shared" si="25"/>
        <v>0</v>
      </c>
      <c r="L39" s="72">
        <v>592240908.13</v>
      </c>
      <c r="M39" s="78">
        <v>100</v>
      </c>
      <c r="N39" s="26">
        <f t="shared" si="26"/>
        <v>-6.2755259397984384E-3</v>
      </c>
      <c r="O39" s="26">
        <f t="shared" si="27"/>
        <v>0</v>
      </c>
      <c r="P39" s="72">
        <v>597035568.21000004</v>
      </c>
      <c r="Q39" s="78">
        <v>100</v>
      </c>
      <c r="R39" s="26">
        <f t="shared" si="28"/>
        <v>8.0957934755624648E-3</v>
      </c>
      <c r="S39" s="26">
        <f t="shared" si="29"/>
        <v>0</v>
      </c>
      <c r="T39" s="72">
        <v>575804576.13999999</v>
      </c>
      <c r="U39" s="78">
        <v>100</v>
      </c>
      <c r="V39" s="26">
        <f t="shared" si="30"/>
        <v>-3.5560682144371518E-2</v>
      </c>
      <c r="W39" s="26">
        <f t="shared" si="31"/>
        <v>0</v>
      </c>
      <c r="X39" s="72">
        <v>575009215.94000006</v>
      </c>
      <c r="Y39" s="78">
        <v>100</v>
      </c>
      <c r="Z39" s="26">
        <f t="shared" si="32"/>
        <v>-1.3813023254031003E-3</v>
      </c>
      <c r="AA39" s="26">
        <f t="shared" si="33"/>
        <v>0</v>
      </c>
      <c r="AB39" s="72">
        <v>581633320.94000006</v>
      </c>
      <c r="AC39" s="78">
        <v>100</v>
      </c>
      <c r="AD39" s="26">
        <f t="shared" si="34"/>
        <v>1.1519997969373762E-2</v>
      </c>
      <c r="AE39" s="26">
        <f t="shared" si="35"/>
        <v>0</v>
      </c>
      <c r="AF39" s="72">
        <v>581638484.88999999</v>
      </c>
      <c r="AG39" s="78">
        <v>100</v>
      </c>
      <c r="AH39" s="26">
        <f t="shared" si="36"/>
        <v>8.8783599804475016E-6</v>
      </c>
      <c r="AI39" s="26">
        <f t="shared" si="37"/>
        <v>0</v>
      </c>
      <c r="AJ39" s="27">
        <f t="shared" si="16"/>
        <v>-1.523100063975702E-3</v>
      </c>
      <c r="AK39" s="27">
        <f t="shared" si="17"/>
        <v>0</v>
      </c>
      <c r="AL39" s="28">
        <f t="shared" si="18"/>
        <v>-1.4107595245875692E-2</v>
      </c>
      <c r="AM39" s="28">
        <f t="shared" si="19"/>
        <v>0</v>
      </c>
      <c r="AN39" s="29">
        <f t="shared" si="20"/>
        <v>1.507649792633068E-2</v>
      </c>
      <c r="AO39" s="87">
        <f t="shared" si="21"/>
        <v>0</v>
      </c>
      <c r="AP39" s="33"/>
      <c r="AQ39" s="41"/>
      <c r="AR39" s="38"/>
      <c r="AS39" s="32"/>
      <c r="AT39" s="32"/>
    </row>
    <row r="40" spans="1:47" s="101" customFormat="1">
      <c r="A40" s="232" t="s">
        <v>134</v>
      </c>
      <c r="B40" s="72">
        <v>4332428862.1599998</v>
      </c>
      <c r="C40" s="78">
        <v>1</v>
      </c>
      <c r="D40" s="72">
        <v>4308909864.1499996</v>
      </c>
      <c r="E40" s="78">
        <v>1</v>
      </c>
      <c r="F40" s="26">
        <f t="shared" si="22"/>
        <v>-5.4285941577525325E-3</v>
      </c>
      <c r="G40" s="26">
        <f t="shared" si="23"/>
        <v>0</v>
      </c>
      <c r="H40" s="72">
        <v>4267927130.0100002</v>
      </c>
      <c r="I40" s="78">
        <v>1</v>
      </c>
      <c r="J40" s="26">
        <f t="shared" si="24"/>
        <v>-9.511160695417303E-3</v>
      </c>
      <c r="K40" s="26">
        <f t="shared" si="25"/>
        <v>0</v>
      </c>
      <c r="L40" s="72">
        <v>4135353477.5799999</v>
      </c>
      <c r="M40" s="78">
        <v>1</v>
      </c>
      <c r="N40" s="26">
        <f t="shared" si="26"/>
        <v>-3.1062773189777883E-2</v>
      </c>
      <c r="O40" s="26">
        <f t="shared" si="27"/>
        <v>0</v>
      </c>
      <c r="P40" s="72">
        <v>4140549179.2399998</v>
      </c>
      <c r="Q40" s="78">
        <v>1</v>
      </c>
      <c r="R40" s="26">
        <f t="shared" si="28"/>
        <v>1.2564105313290802E-3</v>
      </c>
      <c r="S40" s="26">
        <f t="shared" si="29"/>
        <v>0</v>
      </c>
      <c r="T40" s="72">
        <v>4078787982.3499999</v>
      </c>
      <c r="U40" s="78">
        <v>1</v>
      </c>
      <c r="V40" s="26">
        <f t="shared" si="30"/>
        <v>-1.4916184838392904E-2</v>
      </c>
      <c r="W40" s="26">
        <f t="shared" si="31"/>
        <v>0</v>
      </c>
      <c r="X40" s="72">
        <v>4251851407.5500002</v>
      </c>
      <c r="Y40" s="78">
        <v>1</v>
      </c>
      <c r="Z40" s="26">
        <f t="shared" si="32"/>
        <v>4.2430110598759174E-2</v>
      </c>
      <c r="AA40" s="26">
        <f t="shared" si="33"/>
        <v>0</v>
      </c>
      <c r="AB40" s="72">
        <v>4226341248.9400001</v>
      </c>
      <c r="AC40" s="78">
        <v>1</v>
      </c>
      <c r="AD40" s="26">
        <f t="shared" si="34"/>
        <v>-5.9997766066570007E-3</v>
      </c>
      <c r="AE40" s="26">
        <f t="shared" si="35"/>
        <v>0</v>
      </c>
      <c r="AF40" s="72">
        <v>4227022002.46</v>
      </c>
      <c r="AG40" s="78">
        <v>1</v>
      </c>
      <c r="AH40" s="26">
        <f t="shared" si="36"/>
        <v>1.6107395969757986E-4</v>
      </c>
      <c r="AI40" s="26">
        <f t="shared" si="37"/>
        <v>0</v>
      </c>
      <c r="AJ40" s="27">
        <f t="shared" si="16"/>
        <v>-2.8838617997764735E-3</v>
      </c>
      <c r="AK40" s="27">
        <f t="shared" si="17"/>
        <v>0</v>
      </c>
      <c r="AL40" s="28">
        <f t="shared" si="18"/>
        <v>-1.9004310665977055E-2</v>
      </c>
      <c r="AM40" s="28">
        <f t="shared" si="19"/>
        <v>0</v>
      </c>
      <c r="AN40" s="29">
        <f t="shared" si="20"/>
        <v>2.0971760286602734E-2</v>
      </c>
      <c r="AO40" s="87">
        <f t="shared" si="21"/>
        <v>0</v>
      </c>
      <c r="AP40" s="33"/>
      <c r="AQ40" s="41"/>
      <c r="AR40" s="38"/>
      <c r="AS40" s="32"/>
      <c r="AT40" s="32"/>
    </row>
    <row r="41" spans="1:47" s="101" customFormat="1">
      <c r="A41" s="232" t="s">
        <v>135</v>
      </c>
      <c r="B41" s="72">
        <v>646807607.94000006</v>
      </c>
      <c r="C41" s="78">
        <v>10</v>
      </c>
      <c r="D41" s="72">
        <v>627783614.12</v>
      </c>
      <c r="E41" s="78">
        <v>10</v>
      </c>
      <c r="F41" s="26">
        <f t="shared" si="22"/>
        <v>-2.9412136756691919E-2</v>
      </c>
      <c r="G41" s="26">
        <f t="shared" si="23"/>
        <v>0</v>
      </c>
      <c r="H41" s="72">
        <v>606729631.52999997</v>
      </c>
      <c r="I41" s="78">
        <v>10</v>
      </c>
      <c r="J41" s="26">
        <f t="shared" si="24"/>
        <v>-3.3537005612216557E-2</v>
      </c>
      <c r="K41" s="26">
        <f t="shared" si="25"/>
        <v>0</v>
      </c>
      <c r="L41" s="72">
        <v>599751076.54999995</v>
      </c>
      <c r="M41" s="78">
        <v>10</v>
      </c>
      <c r="N41" s="26">
        <f t="shared" si="26"/>
        <v>-1.1501918840525529E-2</v>
      </c>
      <c r="O41" s="26">
        <f t="shared" si="27"/>
        <v>0</v>
      </c>
      <c r="P41" s="72">
        <v>585320613.53999996</v>
      </c>
      <c r="Q41" s="78">
        <v>10</v>
      </c>
      <c r="R41" s="26">
        <f t="shared" si="28"/>
        <v>-2.4060753826420107E-2</v>
      </c>
      <c r="S41" s="26">
        <f t="shared" si="29"/>
        <v>0</v>
      </c>
      <c r="T41" s="72">
        <v>582841050.13999999</v>
      </c>
      <c r="U41" s="78">
        <v>10</v>
      </c>
      <c r="V41" s="26">
        <f t="shared" si="30"/>
        <v>-4.2362482076338604E-3</v>
      </c>
      <c r="W41" s="26">
        <f t="shared" si="31"/>
        <v>0</v>
      </c>
      <c r="X41" s="72">
        <v>589346780.38999999</v>
      </c>
      <c r="Y41" s="78">
        <v>10</v>
      </c>
      <c r="Z41" s="26">
        <f t="shared" si="32"/>
        <v>1.1162100281778893E-2</v>
      </c>
      <c r="AA41" s="26">
        <f t="shared" si="33"/>
        <v>0</v>
      </c>
      <c r="AB41" s="72">
        <v>597237447.10000002</v>
      </c>
      <c r="AC41" s="78">
        <v>10</v>
      </c>
      <c r="AD41" s="26">
        <f t="shared" si="34"/>
        <v>1.3388834846570967E-2</v>
      </c>
      <c r="AE41" s="26">
        <f t="shared" si="35"/>
        <v>0</v>
      </c>
      <c r="AF41" s="72">
        <v>606184340.11000001</v>
      </c>
      <c r="AG41" s="78">
        <v>10</v>
      </c>
      <c r="AH41" s="26">
        <f t="shared" si="36"/>
        <v>1.4980462215561549E-2</v>
      </c>
      <c r="AI41" s="26">
        <f t="shared" si="37"/>
        <v>0</v>
      </c>
      <c r="AJ41" s="27">
        <f t="shared" si="16"/>
        <v>-7.9020832374470679E-3</v>
      </c>
      <c r="AK41" s="27">
        <f t="shared" si="17"/>
        <v>0</v>
      </c>
      <c r="AL41" s="28">
        <f t="shared" si="18"/>
        <v>-3.440560333878246E-2</v>
      </c>
      <c r="AM41" s="28">
        <f t="shared" si="19"/>
        <v>0</v>
      </c>
      <c r="AN41" s="29">
        <f t="shared" si="20"/>
        <v>1.9812292786201748E-2</v>
      </c>
      <c r="AO41" s="87">
        <f t="shared" si="21"/>
        <v>0</v>
      </c>
      <c r="AP41" s="33"/>
      <c r="AQ41" s="41"/>
      <c r="AR41" s="38"/>
      <c r="AS41" s="32"/>
      <c r="AT41" s="32"/>
    </row>
    <row r="42" spans="1:47" s="101" customFormat="1">
      <c r="A42" s="232" t="s">
        <v>145</v>
      </c>
      <c r="B42" s="72">
        <v>611647724.70000005</v>
      </c>
      <c r="C42" s="78">
        <v>1</v>
      </c>
      <c r="D42" s="72">
        <v>609805770.59000003</v>
      </c>
      <c r="E42" s="78">
        <v>1</v>
      </c>
      <c r="F42" s="26">
        <f t="shared" si="22"/>
        <v>-3.0114623755094533E-3</v>
      </c>
      <c r="G42" s="26">
        <f t="shared" si="23"/>
        <v>0</v>
      </c>
      <c r="H42" s="72">
        <v>610542842</v>
      </c>
      <c r="I42" s="78">
        <v>1</v>
      </c>
      <c r="J42" s="26">
        <f t="shared" si="24"/>
        <v>1.2086986472542467E-3</v>
      </c>
      <c r="K42" s="26">
        <f t="shared" si="25"/>
        <v>0</v>
      </c>
      <c r="L42" s="72">
        <v>611094551.14999998</v>
      </c>
      <c r="M42" s="78">
        <v>1</v>
      </c>
      <c r="N42" s="26">
        <f t="shared" si="26"/>
        <v>9.0363707842794783E-4</v>
      </c>
      <c r="O42" s="26">
        <f t="shared" si="27"/>
        <v>0</v>
      </c>
      <c r="P42" s="72">
        <v>612235710.51999998</v>
      </c>
      <c r="Q42" s="78">
        <v>1</v>
      </c>
      <c r="R42" s="26">
        <f t="shared" si="28"/>
        <v>1.8674022994518479E-3</v>
      </c>
      <c r="S42" s="26">
        <f t="shared" si="29"/>
        <v>0</v>
      </c>
      <c r="T42" s="72">
        <v>612556661.24000001</v>
      </c>
      <c r="U42" s="78">
        <v>1</v>
      </c>
      <c r="V42" s="26">
        <f t="shared" si="30"/>
        <v>5.2422737596836749E-4</v>
      </c>
      <c r="W42" s="26">
        <f t="shared" si="31"/>
        <v>0</v>
      </c>
      <c r="X42" s="72">
        <v>606096434.58000004</v>
      </c>
      <c r="Y42" s="78">
        <v>1</v>
      </c>
      <c r="Z42" s="26">
        <f t="shared" si="32"/>
        <v>-1.0546333210910667E-2</v>
      </c>
      <c r="AA42" s="26">
        <f t="shared" si="33"/>
        <v>0</v>
      </c>
      <c r="AB42" s="72">
        <v>604136940.16999996</v>
      </c>
      <c r="AC42" s="78">
        <v>1</v>
      </c>
      <c r="AD42" s="26">
        <f t="shared" si="34"/>
        <v>-3.2329746525533269E-3</v>
      </c>
      <c r="AE42" s="26">
        <f t="shared" si="35"/>
        <v>0</v>
      </c>
      <c r="AF42" s="72">
        <v>603742926.21000004</v>
      </c>
      <c r="AG42" s="78">
        <v>1</v>
      </c>
      <c r="AH42" s="26">
        <f t="shared" si="36"/>
        <v>-6.5219312675872149E-4</v>
      </c>
      <c r="AI42" s="26">
        <f t="shared" si="37"/>
        <v>0</v>
      </c>
      <c r="AJ42" s="27">
        <f t="shared" si="16"/>
        <v>-1.6173747455787201E-3</v>
      </c>
      <c r="AK42" s="27">
        <f t="shared" si="17"/>
        <v>0</v>
      </c>
      <c r="AL42" s="28">
        <f t="shared" si="18"/>
        <v>-9.9422548496614985E-3</v>
      </c>
      <c r="AM42" s="28">
        <f t="shared" si="19"/>
        <v>0</v>
      </c>
      <c r="AN42" s="29">
        <f t="shared" si="20"/>
        <v>4.0757793356664598E-3</v>
      </c>
      <c r="AO42" s="87">
        <f t="shared" si="21"/>
        <v>0</v>
      </c>
      <c r="AP42" s="33"/>
      <c r="AQ42" s="41"/>
      <c r="AR42" s="38"/>
      <c r="AS42" s="32"/>
      <c r="AT42" s="32"/>
    </row>
    <row r="43" spans="1:47" s="101" customFormat="1">
      <c r="A43" s="232" t="s">
        <v>183</v>
      </c>
      <c r="B43" s="72">
        <v>5703268117.0100002</v>
      </c>
      <c r="C43" s="78">
        <v>100</v>
      </c>
      <c r="D43" s="72">
        <v>5735356708.6400003</v>
      </c>
      <c r="E43" s="78">
        <v>100</v>
      </c>
      <c r="F43" s="26">
        <f t="shared" si="22"/>
        <v>5.6263515885384861E-3</v>
      </c>
      <c r="G43" s="26">
        <f t="shared" si="23"/>
        <v>0</v>
      </c>
      <c r="H43" s="72">
        <v>6009057745.6899996</v>
      </c>
      <c r="I43" s="78">
        <v>100</v>
      </c>
      <c r="J43" s="26">
        <f t="shared" si="24"/>
        <v>4.7721711299609948E-2</v>
      </c>
      <c r="K43" s="26">
        <f t="shared" si="25"/>
        <v>0</v>
      </c>
      <c r="L43" s="72">
        <v>6012005194.1899996</v>
      </c>
      <c r="M43" s="78">
        <v>100</v>
      </c>
      <c r="N43" s="26">
        <f t="shared" si="26"/>
        <v>4.9050094453062282E-4</v>
      </c>
      <c r="O43" s="26">
        <f t="shared" si="27"/>
        <v>0</v>
      </c>
      <c r="P43" s="72">
        <v>5812600568.6300001</v>
      </c>
      <c r="Q43" s="78">
        <v>100</v>
      </c>
      <c r="R43" s="26">
        <f t="shared" si="28"/>
        <v>-3.31677400666094E-2</v>
      </c>
      <c r="S43" s="26">
        <f t="shared" si="29"/>
        <v>0</v>
      </c>
      <c r="T43" s="72">
        <v>5734361783.5699997</v>
      </c>
      <c r="U43" s="78">
        <v>100</v>
      </c>
      <c r="V43" s="26">
        <f t="shared" si="30"/>
        <v>-1.3460203249169914E-2</v>
      </c>
      <c r="W43" s="26">
        <f t="shared" si="31"/>
        <v>0</v>
      </c>
      <c r="X43" s="72">
        <v>5826980660.9499998</v>
      </c>
      <c r="Y43" s="78">
        <v>100</v>
      </c>
      <c r="Z43" s="26">
        <f t="shared" si="32"/>
        <v>1.6151558076675631E-2</v>
      </c>
      <c r="AA43" s="26">
        <f t="shared" si="33"/>
        <v>0</v>
      </c>
      <c r="AB43" s="72">
        <v>5876029635.75</v>
      </c>
      <c r="AC43" s="78">
        <v>100</v>
      </c>
      <c r="AD43" s="26">
        <f t="shared" si="34"/>
        <v>8.4175626544817656E-3</v>
      </c>
      <c r="AE43" s="26">
        <f t="shared" si="35"/>
        <v>0</v>
      </c>
      <c r="AF43" s="72">
        <v>5870111284.2700005</v>
      </c>
      <c r="AG43" s="78">
        <v>100</v>
      </c>
      <c r="AH43" s="26">
        <f t="shared" si="36"/>
        <v>-1.0072024558882506E-3</v>
      </c>
      <c r="AI43" s="26">
        <f t="shared" si="37"/>
        <v>0</v>
      </c>
      <c r="AJ43" s="27">
        <f t="shared" si="16"/>
        <v>3.846567349021111E-3</v>
      </c>
      <c r="AK43" s="27">
        <f t="shared" si="17"/>
        <v>0</v>
      </c>
      <c r="AL43" s="28">
        <f t="shared" si="18"/>
        <v>2.3495413184501625E-2</v>
      </c>
      <c r="AM43" s="28">
        <f t="shared" si="19"/>
        <v>0</v>
      </c>
      <c r="AN43" s="29">
        <f t="shared" si="20"/>
        <v>2.3314337123452423E-2</v>
      </c>
      <c r="AO43" s="87">
        <f t="shared" si="21"/>
        <v>0</v>
      </c>
      <c r="AP43" s="33"/>
      <c r="AQ43" s="41"/>
      <c r="AR43" s="38"/>
      <c r="AS43" s="32"/>
      <c r="AT43" s="32"/>
    </row>
    <row r="44" spans="1:47" s="101" customFormat="1">
      <c r="A44" s="232" t="s">
        <v>148</v>
      </c>
      <c r="B44" s="72">
        <v>300211325.30000001</v>
      </c>
      <c r="C44" s="78">
        <v>1</v>
      </c>
      <c r="D44" s="72">
        <v>300720220.47000003</v>
      </c>
      <c r="E44" s="78">
        <v>1</v>
      </c>
      <c r="F44" s="26">
        <f t="shared" si="22"/>
        <v>1.6951231586332719E-3</v>
      </c>
      <c r="G44" s="26">
        <f t="shared" si="23"/>
        <v>0</v>
      </c>
      <c r="H44" s="72">
        <v>303256759.33999997</v>
      </c>
      <c r="I44" s="78">
        <v>1</v>
      </c>
      <c r="J44" s="26">
        <f t="shared" si="24"/>
        <v>8.4348796566973503E-3</v>
      </c>
      <c r="K44" s="26">
        <f t="shared" si="25"/>
        <v>0</v>
      </c>
      <c r="L44" s="72">
        <v>301061074.52999997</v>
      </c>
      <c r="M44" s="78">
        <v>1</v>
      </c>
      <c r="N44" s="26">
        <f t="shared" si="26"/>
        <v>-7.2403491179508514E-3</v>
      </c>
      <c r="O44" s="26">
        <f t="shared" si="27"/>
        <v>0</v>
      </c>
      <c r="P44" s="72">
        <v>300958348.75</v>
      </c>
      <c r="Q44" s="78">
        <v>1</v>
      </c>
      <c r="R44" s="26">
        <f t="shared" si="28"/>
        <v>-3.4121242728021628E-4</v>
      </c>
      <c r="S44" s="26">
        <f t="shared" si="29"/>
        <v>0</v>
      </c>
      <c r="T44" s="72">
        <v>300524883.08999997</v>
      </c>
      <c r="U44" s="78">
        <v>1</v>
      </c>
      <c r="V44" s="26">
        <f t="shared" si="30"/>
        <v>-1.4402845503385499E-3</v>
      </c>
      <c r="W44" s="26">
        <f t="shared" si="31"/>
        <v>0</v>
      </c>
      <c r="X44" s="72">
        <v>271235940.45999998</v>
      </c>
      <c r="Y44" s="78">
        <v>1</v>
      </c>
      <c r="Z44" s="26">
        <f t="shared" si="32"/>
        <v>-9.7459292983831436E-2</v>
      </c>
      <c r="AA44" s="26">
        <f t="shared" si="33"/>
        <v>0</v>
      </c>
      <c r="AB44" s="72">
        <v>301107400.41000003</v>
      </c>
      <c r="AC44" s="78">
        <v>1</v>
      </c>
      <c r="AD44" s="26">
        <f t="shared" si="34"/>
        <v>0.11013090632214828</v>
      </c>
      <c r="AE44" s="26">
        <f t="shared" si="35"/>
        <v>0</v>
      </c>
      <c r="AF44" s="72">
        <v>300881787.30000001</v>
      </c>
      <c r="AG44" s="78">
        <v>1</v>
      </c>
      <c r="AH44" s="26">
        <f t="shared" si="36"/>
        <v>-7.4927786461843969E-4</v>
      </c>
      <c r="AI44" s="26">
        <f t="shared" si="37"/>
        <v>0</v>
      </c>
      <c r="AJ44" s="27">
        <f t="shared" si="16"/>
        <v>1.6288115241824257E-3</v>
      </c>
      <c r="AK44" s="27">
        <f t="shared" si="17"/>
        <v>0</v>
      </c>
      <c r="AL44" s="28">
        <f t="shared" si="18"/>
        <v>5.3726626612426705E-4</v>
      </c>
      <c r="AM44" s="28">
        <f t="shared" si="19"/>
        <v>0</v>
      </c>
      <c r="AN44" s="29">
        <f t="shared" si="20"/>
        <v>5.5722657171690448E-2</v>
      </c>
      <c r="AO44" s="87">
        <f t="shared" si="21"/>
        <v>0</v>
      </c>
      <c r="AP44" s="33"/>
      <c r="AQ44" s="41"/>
      <c r="AR44" s="38"/>
      <c r="AS44" s="32"/>
      <c r="AT44" s="32"/>
    </row>
    <row r="45" spans="1:47" s="101" customFormat="1">
      <c r="A45" s="232" t="s">
        <v>153</v>
      </c>
      <c r="B45" s="72">
        <v>352714314.97000003</v>
      </c>
      <c r="C45" s="78">
        <v>100</v>
      </c>
      <c r="D45" s="72">
        <v>417029210.97000003</v>
      </c>
      <c r="E45" s="78">
        <v>100</v>
      </c>
      <c r="F45" s="26">
        <f t="shared" si="22"/>
        <v>0.18234274388741573</v>
      </c>
      <c r="G45" s="26">
        <f t="shared" si="23"/>
        <v>0</v>
      </c>
      <c r="H45" s="72">
        <v>416891425.86000001</v>
      </c>
      <c r="I45" s="78">
        <v>100</v>
      </c>
      <c r="J45" s="26">
        <f t="shared" si="24"/>
        <v>-3.3039678366781407E-4</v>
      </c>
      <c r="K45" s="26">
        <f t="shared" si="25"/>
        <v>0</v>
      </c>
      <c r="L45" s="72">
        <v>423015560.41000003</v>
      </c>
      <c r="M45" s="78">
        <v>100</v>
      </c>
      <c r="N45" s="26">
        <f t="shared" si="26"/>
        <v>1.46899988105215E-2</v>
      </c>
      <c r="O45" s="26">
        <f t="shared" si="27"/>
        <v>0</v>
      </c>
      <c r="P45" s="72">
        <v>438242887.85000002</v>
      </c>
      <c r="Q45" s="78">
        <v>100</v>
      </c>
      <c r="R45" s="26">
        <f t="shared" si="28"/>
        <v>3.5997085840627684E-2</v>
      </c>
      <c r="S45" s="26">
        <f t="shared" si="29"/>
        <v>0</v>
      </c>
      <c r="T45" s="72">
        <v>445229079.32999998</v>
      </c>
      <c r="U45" s="78">
        <v>100</v>
      </c>
      <c r="V45" s="26">
        <f t="shared" si="30"/>
        <v>1.5941368756202529E-2</v>
      </c>
      <c r="W45" s="26">
        <f t="shared" si="31"/>
        <v>0</v>
      </c>
      <c r="X45" s="72">
        <v>436981730.19999999</v>
      </c>
      <c r="Y45" s="78">
        <v>100</v>
      </c>
      <c r="Z45" s="26">
        <f t="shared" si="32"/>
        <v>-1.8523833039861107E-2</v>
      </c>
      <c r="AA45" s="26">
        <f t="shared" si="33"/>
        <v>0</v>
      </c>
      <c r="AB45" s="72">
        <v>443795683.26999998</v>
      </c>
      <c r="AC45" s="78">
        <v>100</v>
      </c>
      <c r="AD45" s="26">
        <f t="shared" si="34"/>
        <v>1.559322186509113E-2</v>
      </c>
      <c r="AE45" s="26">
        <f t="shared" si="35"/>
        <v>0</v>
      </c>
      <c r="AF45" s="72">
        <v>446602646.35000002</v>
      </c>
      <c r="AG45" s="78">
        <v>100</v>
      </c>
      <c r="AH45" s="26">
        <f t="shared" si="36"/>
        <v>6.3248994657127394E-3</v>
      </c>
      <c r="AI45" s="26">
        <f t="shared" si="37"/>
        <v>0</v>
      </c>
      <c r="AJ45" s="27">
        <f t="shared" si="16"/>
        <v>3.1504386100255299E-2</v>
      </c>
      <c r="AK45" s="27">
        <f t="shared" si="17"/>
        <v>0</v>
      </c>
      <c r="AL45" s="28">
        <f t="shared" si="18"/>
        <v>7.0914541720501753E-2</v>
      </c>
      <c r="AM45" s="28">
        <f t="shared" si="19"/>
        <v>0</v>
      </c>
      <c r="AN45" s="29">
        <f t="shared" si="20"/>
        <v>6.2906703555753909E-2</v>
      </c>
      <c r="AO45" s="87">
        <f t="shared" si="21"/>
        <v>0</v>
      </c>
      <c r="AP45" s="33"/>
      <c r="AQ45" s="41"/>
      <c r="AR45" s="38"/>
      <c r="AS45" s="32"/>
      <c r="AT45" s="32"/>
    </row>
    <row r="46" spans="1:47" s="117" customFormat="1">
      <c r="A46" s="232" t="s">
        <v>165</v>
      </c>
      <c r="B46" s="72">
        <v>122269385.53</v>
      </c>
      <c r="C46" s="78">
        <v>1</v>
      </c>
      <c r="D46" s="72">
        <v>122389543.67</v>
      </c>
      <c r="E46" s="78">
        <v>1</v>
      </c>
      <c r="F46" s="26">
        <f t="shared" si="22"/>
        <v>9.8273283601739056E-4</v>
      </c>
      <c r="G46" s="26">
        <f t="shared" si="23"/>
        <v>0</v>
      </c>
      <c r="H46" s="72">
        <v>122598375.37</v>
      </c>
      <c r="I46" s="78">
        <v>1</v>
      </c>
      <c r="J46" s="26">
        <f t="shared" si="24"/>
        <v>1.7062871037666235E-3</v>
      </c>
      <c r="K46" s="26">
        <f t="shared" si="25"/>
        <v>0</v>
      </c>
      <c r="L46" s="72">
        <v>122806973.77</v>
      </c>
      <c r="M46" s="78">
        <v>1</v>
      </c>
      <c r="N46" s="26">
        <f t="shared" si="26"/>
        <v>1.7014776857396708E-3</v>
      </c>
      <c r="O46" s="26">
        <f t="shared" si="27"/>
        <v>0</v>
      </c>
      <c r="P46" s="72">
        <v>132684997.29000001</v>
      </c>
      <c r="Q46" s="78">
        <v>1</v>
      </c>
      <c r="R46" s="26">
        <f t="shared" si="28"/>
        <v>8.0435363047868469E-2</v>
      </c>
      <c r="S46" s="26">
        <f t="shared" si="29"/>
        <v>0</v>
      </c>
      <c r="T46" s="72">
        <v>136738336.00999999</v>
      </c>
      <c r="U46" s="78">
        <v>1</v>
      </c>
      <c r="V46" s="26">
        <f t="shared" si="30"/>
        <v>3.05485835082085E-2</v>
      </c>
      <c r="W46" s="26">
        <f t="shared" si="31"/>
        <v>0</v>
      </c>
      <c r="X46" s="72">
        <v>138293008.13</v>
      </c>
      <c r="Y46" s="78">
        <v>1</v>
      </c>
      <c r="Z46" s="26">
        <f t="shared" si="32"/>
        <v>1.136968728276983E-2</v>
      </c>
      <c r="AA46" s="26">
        <f t="shared" si="33"/>
        <v>0</v>
      </c>
      <c r="AB46" s="72">
        <v>146206573.99000001</v>
      </c>
      <c r="AC46" s="78">
        <v>1</v>
      </c>
      <c r="AD46" s="26">
        <f t="shared" si="34"/>
        <v>5.7223181178913986E-2</v>
      </c>
      <c r="AE46" s="26">
        <f t="shared" si="35"/>
        <v>0</v>
      </c>
      <c r="AF46" s="72">
        <v>146358552.78</v>
      </c>
      <c r="AG46" s="78">
        <v>1</v>
      </c>
      <c r="AH46" s="26">
        <f t="shared" si="36"/>
        <v>1.0394798664141219E-3</v>
      </c>
      <c r="AI46" s="26">
        <f t="shared" si="37"/>
        <v>0</v>
      </c>
      <c r="AJ46" s="27">
        <f t="shared" si="16"/>
        <v>2.3125849063712321E-2</v>
      </c>
      <c r="AK46" s="27">
        <f t="shared" si="17"/>
        <v>0</v>
      </c>
      <c r="AL46" s="28">
        <f t="shared" si="18"/>
        <v>0.19584196812292926</v>
      </c>
      <c r="AM46" s="28">
        <f t="shared" si="19"/>
        <v>0</v>
      </c>
      <c r="AN46" s="29">
        <f t="shared" si="20"/>
        <v>3.0557298405776208E-2</v>
      </c>
      <c r="AO46" s="87">
        <f t="shared" si="21"/>
        <v>0</v>
      </c>
      <c r="AP46" s="33"/>
      <c r="AQ46" s="41"/>
      <c r="AR46" s="38"/>
      <c r="AS46" s="32"/>
      <c r="AT46" s="32"/>
    </row>
    <row r="47" spans="1:47" s="117" customFormat="1">
      <c r="A47" s="232" t="s">
        <v>173</v>
      </c>
      <c r="B47" s="72">
        <v>1401845879.0999999</v>
      </c>
      <c r="C47" s="78">
        <v>1</v>
      </c>
      <c r="D47" s="72">
        <v>1379113336.22</v>
      </c>
      <c r="E47" s="78">
        <v>1</v>
      </c>
      <c r="F47" s="26">
        <f t="shared" si="22"/>
        <v>-1.6216149877042414E-2</v>
      </c>
      <c r="G47" s="26">
        <f t="shared" si="23"/>
        <v>0</v>
      </c>
      <c r="H47" s="72">
        <v>1382707481.96</v>
      </c>
      <c r="I47" s="78">
        <v>1</v>
      </c>
      <c r="J47" s="26">
        <f t="shared" si="24"/>
        <v>2.6061278979805772E-3</v>
      </c>
      <c r="K47" s="26">
        <f t="shared" si="25"/>
        <v>0</v>
      </c>
      <c r="L47" s="72">
        <v>1383266452.0599999</v>
      </c>
      <c r="M47" s="78">
        <v>1</v>
      </c>
      <c r="N47" s="26">
        <f t="shared" si="26"/>
        <v>4.042576664209263E-4</v>
      </c>
      <c r="O47" s="26">
        <f t="shared" si="27"/>
        <v>0</v>
      </c>
      <c r="P47" s="72">
        <v>1384402674.8900001</v>
      </c>
      <c r="Q47" s="78">
        <v>1</v>
      </c>
      <c r="R47" s="26">
        <f t="shared" si="28"/>
        <v>8.2140561444837086E-4</v>
      </c>
      <c r="S47" s="26">
        <f t="shared" si="29"/>
        <v>0</v>
      </c>
      <c r="T47" s="72">
        <v>1379174694.46</v>
      </c>
      <c r="U47" s="78">
        <v>1</v>
      </c>
      <c r="V47" s="26">
        <f t="shared" si="30"/>
        <v>-3.7763437797571895E-3</v>
      </c>
      <c r="W47" s="26">
        <f t="shared" si="31"/>
        <v>0</v>
      </c>
      <c r="X47" s="72">
        <v>1381890977.01</v>
      </c>
      <c r="Y47" s="78">
        <v>1</v>
      </c>
      <c r="Z47" s="26">
        <f t="shared" si="32"/>
        <v>1.9694985420708297E-3</v>
      </c>
      <c r="AA47" s="26">
        <f t="shared" si="33"/>
        <v>0</v>
      </c>
      <c r="AB47" s="72">
        <v>1384391551</v>
      </c>
      <c r="AC47" s="78">
        <v>1</v>
      </c>
      <c r="AD47" s="26">
        <f t="shared" si="34"/>
        <v>1.8095305864218798E-3</v>
      </c>
      <c r="AE47" s="26">
        <f t="shared" si="35"/>
        <v>0</v>
      </c>
      <c r="AF47" s="72">
        <v>1363201149.1900001</v>
      </c>
      <c r="AG47" s="78">
        <v>1</v>
      </c>
      <c r="AH47" s="26">
        <f t="shared" si="36"/>
        <v>-1.5306653522042437E-2</v>
      </c>
      <c r="AI47" s="26">
        <f t="shared" si="37"/>
        <v>0</v>
      </c>
      <c r="AJ47" s="27">
        <f t="shared" si="16"/>
        <v>-3.4610408589374319E-3</v>
      </c>
      <c r="AK47" s="27">
        <f t="shared" si="17"/>
        <v>0</v>
      </c>
      <c r="AL47" s="28">
        <f t="shared" si="18"/>
        <v>-1.1537983581257759E-2</v>
      </c>
      <c r="AM47" s="28">
        <f t="shared" si="19"/>
        <v>0</v>
      </c>
      <c r="AN47" s="29">
        <f t="shared" si="20"/>
        <v>7.84192815319356E-3</v>
      </c>
      <c r="AO47" s="87">
        <f t="shared" si="21"/>
        <v>0</v>
      </c>
      <c r="AP47" s="33"/>
      <c r="AQ47" s="41"/>
      <c r="AR47" s="38"/>
      <c r="AS47" s="32"/>
      <c r="AT47" s="32"/>
    </row>
    <row r="48" spans="1:47" s="128" customFormat="1">
      <c r="A48" s="232" t="s">
        <v>178</v>
      </c>
      <c r="B48" s="72">
        <v>149301203.05000001</v>
      </c>
      <c r="C48" s="78">
        <v>1</v>
      </c>
      <c r="D48" s="72">
        <v>150726192.24000001</v>
      </c>
      <c r="E48" s="78">
        <v>1</v>
      </c>
      <c r="F48" s="26">
        <f t="shared" si="22"/>
        <v>9.5443918795669585E-3</v>
      </c>
      <c r="G48" s="26">
        <f t="shared" si="23"/>
        <v>0</v>
      </c>
      <c r="H48" s="72">
        <v>150811191.65000001</v>
      </c>
      <c r="I48" s="78">
        <v>1</v>
      </c>
      <c r="J48" s="26">
        <f t="shared" si="24"/>
        <v>5.6393257692500187E-4</v>
      </c>
      <c r="K48" s="26">
        <f t="shared" si="25"/>
        <v>0</v>
      </c>
      <c r="L48" s="72">
        <v>150570697.50999999</v>
      </c>
      <c r="M48" s="78">
        <v>1</v>
      </c>
      <c r="N48" s="26">
        <f t="shared" si="26"/>
        <v>-1.5946703780323553E-3</v>
      </c>
      <c r="O48" s="26">
        <f t="shared" si="27"/>
        <v>0</v>
      </c>
      <c r="P48" s="72">
        <v>147740718.91999999</v>
      </c>
      <c r="Q48" s="78">
        <v>1</v>
      </c>
      <c r="R48" s="26">
        <f t="shared" si="28"/>
        <v>-1.879501547644789E-2</v>
      </c>
      <c r="S48" s="26">
        <f t="shared" si="29"/>
        <v>0</v>
      </c>
      <c r="T48" s="72">
        <v>147740718.87</v>
      </c>
      <c r="U48" s="78">
        <v>1</v>
      </c>
      <c r="V48" s="26">
        <f t="shared" si="30"/>
        <v>-3.3843061333470985E-10</v>
      </c>
      <c r="W48" s="26">
        <f t="shared" si="31"/>
        <v>0</v>
      </c>
      <c r="X48" s="72">
        <v>148235715.03999999</v>
      </c>
      <c r="Y48" s="78">
        <v>1</v>
      </c>
      <c r="Z48" s="26">
        <f t="shared" si="32"/>
        <v>3.350438347572573E-3</v>
      </c>
      <c r="AA48" s="26">
        <f t="shared" si="33"/>
        <v>0</v>
      </c>
      <c r="AB48" s="72">
        <v>148205715.24000001</v>
      </c>
      <c r="AC48" s="78">
        <v>1</v>
      </c>
      <c r="AD48" s="26">
        <f t="shared" si="34"/>
        <v>-2.0237902850798784E-4</v>
      </c>
      <c r="AE48" s="26">
        <f t="shared" si="35"/>
        <v>0</v>
      </c>
      <c r="AF48" s="72">
        <v>148025702.55000001</v>
      </c>
      <c r="AG48" s="78">
        <v>1</v>
      </c>
      <c r="AH48" s="26">
        <f t="shared" si="36"/>
        <v>-1.214613685501199E-3</v>
      </c>
      <c r="AI48" s="26">
        <f t="shared" si="37"/>
        <v>0</v>
      </c>
      <c r="AJ48" s="27">
        <f t="shared" si="16"/>
        <v>-1.0434895128569389E-3</v>
      </c>
      <c r="AK48" s="27">
        <f t="shared" si="17"/>
        <v>0</v>
      </c>
      <c r="AL48" s="28">
        <f t="shared" si="18"/>
        <v>-1.7916525654015272E-2</v>
      </c>
      <c r="AM48" s="28">
        <f t="shared" si="19"/>
        <v>0</v>
      </c>
      <c r="AN48" s="29">
        <f t="shared" si="20"/>
        <v>8.0288740943999185E-3</v>
      </c>
      <c r="AO48" s="87">
        <f t="shared" si="21"/>
        <v>0</v>
      </c>
      <c r="AP48" s="33"/>
      <c r="AQ48" s="41"/>
      <c r="AR48" s="38"/>
      <c r="AS48" s="32"/>
      <c r="AT48" s="32"/>
    </row>
    <row r="49" spans="1:48" s="128" customFormat="1">
      <c r="A49" s="232" t="s">
        <v>189</v>
      </c>
      <c r="B49" s="72">
        <v>934383927.96000004</v>
      </c>
      <c r="C49" s="78">
        <v>1</v>
      </c>
      <c r="D49" s="72">
        <v>966436220.98000002</v>
      </c>
      <c r="E49" s="78">
        <v>1</v>
      </c>
      <c r="F49" s="26">
        <f t="shared" si="22"/>
        <v>3.4303129646052845E-2</v>
      </c>
      <c r="G49" s="26">
        <f t="shared" si="23"/>
        <v>0</v>
      </c>
      <c r="H49" s="72">
        <v>969518794.95000005</v>
      </c>
      <c r="I49" s="78">
        <v>1</v>
      </c>
      <c r="J49" s="26">
        <f t="shared" si="24"/>
        <v>3.1896300067004849E-3</v>
      </c>
      <c r="K49" s="26">
        <f t="shared" si="25"/>
        <v>0</v>
      </c>
      <c r="L49" s="72">
        <v>983144603.54999995</v>
      </c>
      <c r="M49" s="78">
        <v>1</v>
      </c>
      <c r="N49" s="26">
        <f t="shared" si="26"/>
        <v>1.4054197475050099E-2</v>
      </c>
      <c r="O49" s="26">
        <f t="shared" si="27"/>
        <v>0</v>
      </c>
      <c r="P49" s="72">
        <v>978996903.24000001</v>
      </c>
      <c r="Q49" s="78">
        <v>1</v>
      </c>
      <c r="R49" s="26">
        <f t="shared" si="28"/>
        <v>-4.2188100255274429E-3</v>
      </c>
      <c r="S49" s="26">
        <f t="shared" si="29"/>
        <v>0</v>
      </c>
      <c r="T49" s="72">
        <v>994421061.97000003</v>
      </c>
      <c r="U49" s="78">
        <v>1</v>
      </c>
      <c r="V49" s="26">
        <f t="shared" si="30"/>
        <v>1.5755063860726844E-2</v>
      </c>
      <c r="W49" s="26">
        <f t="shared" si="31"/>
        <v>0</v>
      </c>
      <c r="X49" s="72">
        <v>1012369991.71</v>
      </c>
      <c r="Y49" s="78">
        <v>1</v>
      </c>
      <c r="Z49" s="26">
        <f t="shared" si="32"/>
        <v>1.8049627493249433E-2</v>
      </c>
      <c r="AA49" s="26">
        <f t="shared" si="33"/>
        <v>0</v>
      </c>
      <c r="AB49" s="72">
        <v>1032367308.54</v>
      </c>
      <c r="AC49" s="78">
        <v>1</v>
      </c>
      <c r="AD49" s="26">
        <f t="shared" si="34"/>
        <v>1.9752972721190934E-2</v>
      </c>
      <c r="AE49" s="26">
        <f t="shared" si="35"/>
        <v>0</v>
      </c>
      <c r="AF49" s="72">
        <v>1027054259.73</v>
      </c>
      <c r="AG49" s="78">
        <v>1</v>
      </c>
      <c r="AH49" s="26">
        <f t="shared" si="36"/>
        <v>-5.1464713828586759E-3</v>
      </c>
      <c r="AI49" s="26">
        <f t="shared" si="37"/>
        <v>0</v>
      </c>
      <c r="AJ49" s="27">
        <f t="shared" si="16"/>
        <v>1.1967417474323066E-2</v>
      </c>
      <c r="AK49" s="27">
        <f t="shared" si="17"/>
        <v>0</v>
      </c>
      <c r="AL49" s="28">
        <f t="shared" si="18"/>
        <v>6.272326867936634E-2</v>
      </c>
      <c r="AM49" s="28">
        <f t="shared" si="19"/>
        <v>0</v>
      </c>
      <c r="AN49" s="29">
        <f t="shared" si="20"/>
        <v>1.3347668649694317E-2</v>
      </c>
      <c r="AO49" s="87">
        <f t="shared" si="21"/>
        <v>0</v>
      </c>
      <c r="AP49" s="33"/>
      <c r="AQ49" s="41"/>
      <c r="AR49" s="38"/>
      <c r="AS49" s="32"/>
      <c r="AT49" s="32"/>
    </row>
    <row r="50" spans="1:48" s="134" customFormat="1">
      <c r="A50" s="232" t="s">
        <v>199</v>
      </c>
      <c r="B50" s="72">
        <v>6660417.6299999999</v>
      </c>
      <c r="C50" s="78">
        <v>100</v>
      </c>
      <c r="D50" s="72">
        <v>6660780.5700000003</v>
      </c>
      <c r="E50" s="78">
        <v>100</v>
      </c>
      <c r="F50" s="26">
        <f t="shared" si="22"/>
        <v>5.4492078449502543E-5</v>
      </c>
      <c r="G50" s="26">
        <f t="shared" si="23"/>
        <v>0</v>
      </c>
      <c r="H50" s="72">
        <v>6658082.2000000002</v>
      </c>
      <c r="I50" s="78">
        <v>100</v>
      </c>
      <c r="J50" s="26">
        <f t="shared" si="24"/>
        <v>-4.0511318030104565E-4</v>
      </c>
      <c r="K50" s="26">
        <f t="shared" si="25"/>
        <v>0</v>
      </c>
      <c r="L50" s="72">
        <v>6658444.9000000004</v>
      </c>
      <c r="M50" s="78">
        <v>100</v>
      </c>
      <c r="N50" s="26">
        <f t="shared" si="26"/>
        <v>5.44751460112923E-5</v>
      </c>
      <c r="O50" s="26">
        <f t="shared" si="27"/>
        <v>0</v>
      </c>
      <c r="P50" s="72">
        <v>6658444.9000000004</v>
      </c>
      <c r="Q50" s="78">
        <v>100</v>
      </c>
      <c r="R50" s="26">
        <f t="shared" si="28"/>
        <v>0</v>
      </c>
      <c r="S50" s="26">
        <f t="shared" si="29"/>
        <v>0</v>
      </c>
      <c r="T50" s="72">
        <v>16074879.939582234</v>
      </c>
      <c r="U50" s="78">
        <v>100</v>
      </c>
      <c r="V50" s="26">
        <f t="shared" si="30"/>
        <v>1.4142093508323894</v>
      </c>
      <c r="W50" s="26">
        <f t="shared" si="31"/>
        <v>0</v>
      </c>
      <c r="X50" s="72">
        <v>16079389.128167097</v>
      </c>
      <c r="Y50" s="78">
        <v>100</v>
      </c>
      <c r="Z50" s="26">
        <f t="shared" si="32"/>
        <v>2.8051149382204749E-4</v>
      </c>
      <c r="AA50" s="26">
        <f t="shared" si="33"/>
        <v>0</v>
      </c>
      <c r="AB50" s="72">
        <v>16088412.878211668</v>
      </c>
      <c r="AC50" s="78">
        <v>100</v>
      </c>
      <c r="AD50" s="26">
        <f t="shared" si="34"/>
        <v>5.6119980508238755E-4</v>
      </c>
      <c r="AE50" s="26">
        <f t="shared" si="35"/>
        <v>0</v>
      </c>
      <c r="AF50" s="72">
        <v>16097435.24</v>
      </c>
      <c r="AG50" s="78">
        <v>100</v>
      </c>
      <c r="AH50" s="26">
        <f t="shared" si="36"/>
        <v>5.6079874731157183E-4</v>
      </c>
      <c r="AI50" s="26">
        <f t="shared" si="37"/>
        <v>0</v>
      </c>
      <c r="AJ50" s="27">
        <f t="shared" si="16"/>
        <v>0.17691446436534564</v>
      </c>
      <c r="AK50" s="27">
        <f t="shared" si="17"/>
        <v>0</v>
      </c>
      <c r="AL50" s="28">
        <f t="shared" si="18"/>
        <v>1.4167490687957012</v>
      </c>
      <c r="AM50" s="28">
        <f t="shared" si="19"/>
        <v>0</v>
      </c>
      <c r="AN50" s="29">
        <f t="shared" si="20"/>
        <v>0.49994273165592568</v>
      </c>
      <c r="AO50" s="87">
        <f t="shared" si="21"/>
        <v>0</v>
      </c>
      <c r="AP50" s="33"/>
      <c r="AQ50" s="41"/>
      <c r="AR50" s="38"/>
      <c r="AS50" s="32"/>
      <c r="AT50" s="32"/>
    </row>
    <row r="51" spans="1:48">
      <c r="A51" s="232" t="s">
        <v>208</v>
      </c>
      <c r="B51" s="72">
        <v>1181364837.26</v>
      </c>
      <c r="C51" s="78">
        <v>100</v>
      </c>
      <c r="D51" s="72">
        <v>1196617080.1199999</v>
      </c>
      <c r="E51" s="78">
        <v>100</v>
      </c>
      <c r="F51" s="26">
        <f t="shared" si="22"/>
        <v>1.2910696491843454E-2</v>
      </c>
      <c r="G51" s="26">
        <f t="shared" si="23"/>
        <v>0</v>
      </c>
      <c r="H51" s="72">
        <v>1188574936.27</v>
      </c>
      <c r="I51" s="78">
        <v>100</v>
      </c>
      <c r="J51" s="26">
        <f t="shared" si="24"/>
        <v>-6.720732959280021E-3</v>
      </c>
      <c r="K51" s="26">
        <f t="shared" si="25"/>
        <v>0</v>
      </c>
      <c r="L51" s="72">
        <v>1179758197.5</v>
      </c>
      <c r="M51" s="78">
        <v>100</v>
      </c>
      <c r="N51" s="26">
        <f t="shared" si="26"/>
        <v>-7.4179073619613546E-3</v>
      </c>
      <c r="O51" s="26">
        <f t="shared" si="27"/>
        <v>0</v>
      </c>
      <c r="P51" s="72">
        <v>1152485264.05</v>
      </c>
      <c r="Q51" s="78">
        <v>100</v>
      </c>
      <c r="R51" s="26">
        <f t="shared" si="28"/>
        <v>-2.3117392621465591E-2</v>
      </c>
      <c r="S51" s="26">
        <f t="shared" si="29"/>
        <v>0</v>
      </c>
      <c r="T51" s="72">
        <v>1183079888.51</v>
      </c>
      <c r="U51" s="78">
        <v>100</v>
      </c>
      <c r="V51" s="26">
        <f t="shared" si="30"/>
        <v>2.6546651323320267E-2</v>
      </c>
      <c r="W51" s="26">
        <f t="shared" si="31"/>
        <v>0</v>
      </c>
      <c r="X51" s="72">
        <v>1400697426.79</v>
      </c>
      <c r="Y51" s="78">
        <v>100</v>
      </c>
      <c r="Z51" s="26">
        <f t="shared" si="32"/>
        <v>0.18394154138996721</v>
      </c>
      <c r="AA51" s="26">
        <f t="shared" si="33"/>
        <v>0</v>
      </c>
      <c r="AB51" s="72">
        <v>1384774527.49</v>
      </c>
      <c r="AC51" s="78">
        <v>100</v>
      </c>
      <c r="AD51" s="26">
        <f t="shared" si="34"/>
        <v>-1.1367836475926645E-2</v>
      </c>
      <c r="AE51" s="26">
        <f t="shared" si="35"/>
        <v>0</v>
      </c>
      <c r="AF51" s="72">
        <v>1380700811.8800001</v>
      </c>
      <c r="AG51" s="78">
        <v>100</v>
      </c>
      <c r="AH51" s="26">
        <f t="shared" si="36"/>
        <v>-2.9417898214691945E-3</v>
      </c>
      <c r="AI51" s="26">
        <f t="shared" si="37"/>
        <v>0</v>
      </c>
      <c r="AJ51" s="27">
        <f t="shared" si="16"/>
        <v>2.1479153745628515E-2</v>
      </c>
      <c r="AK51" s="27">
        <f t="shared" si="17"/>
        <v>0</v>
      </c>
      <c r="AL51" s="28">
        <f t="shared" si="18"/>
        <v>0.15383679108235679</v>
      </c>
      <c r="AM51" s="28">
        <f t="shared" si="19"/>
        <v>0</v>
      </c>
      <c r="AN51" s="29">
        <f t="shared" si="20"/>
        <v>6.7387534180534961E-2</v>
      </c>
      <c r="AO51" s="87">
        <f t="shared" si="21"/>
        <v>0</v>
      </c>
      <c r="AP51" s="33"/>
      <c r="AQ51" s="42">
        <v>2266908745.4000001</v>
      </c>
      <c r="AR51" s="38">
        <v>1</v>
      </c>
      <c r="AS51" s="32" t="e">
        <f>(#REF!/AQ51)-1</f>
        <v>#REF!</v>
      </c>
      <c r="AT51" s="32" t="e">
        <f>(#REF!/AR51)-1</f>
        <v>#REF!</v>
      </c>
    </row>
    <row r="52" spans="1:48">
      <c r="A52" s="234" t="s">
        <v>47</v>
      </c>
      <c r="B52" s="84">
        <f>SUM(B23:B51)</f>
        <v>609345211700.35559</v>
      </c>
      <c r="C52" s="100"/>
      <c r="D52" s="84">
        <f>SUM(D23:D51)</f>
        <v>612426859939.94983</v>
      </c>
      <c r="E52" s="100"/>
      <c r="F52" s="26">
        <f>((D52-B52)/B52)</f>
        <v>5.0573109961675276E-3</v>
      </c>
      <c r="G52" s="26"/>
      <c r="H52" s="84">
        <f>SUM(H23:H51)</f>
        <v>609635917973.14001</v>
      </c>
      <c r="I52" s="100"/>
      <c r="J52" s="26">
        <f>((H52-D52)/D52)</f>
        <v>-4.5571841298460919E-3</v>
      </c>
      <c r="K52" s="26"/>
      <c r="L52" s="84">
        <f>SUM(L23:L51)</f>
        <v>601252172081.96912</v>
      </c>
      <c r="M52" s="100"/>
      <c r="N52" s="26">
        <f>((L52-H52)/H52)</f>
        <v>-1.3752053716002145E-2</v>
      </c>
      <c r="O52" s="26"/>
      <c r="P52" s="84">
        <f>SUM(P23:P51)</f>
        <v>595557060480.97021</v>
      </c>
      <c r="Q52" s="100"/>
      <c r="R52" s="26">
        <f>((P52-L52)/L52)</f>
        <v>-9.472084867948689E-3</v>
      </c>
      <c r="S52" s="26"/>
      <c r="T52" s="84">
        <f>SUM(T23:T51)</f>
        <v>586959413118.53455</v>
      </c>
      <c r="U52" s="100"/>
      <c r="V52" s="26">
        <f>((T52-P52)/P52)</f>
        <v>-1.4436311703688363E-2</v>
      </c>
      <c r="W52" s="26"/>
      <c r="X52" s="84">
        <f>SUM(X23:X51)</f>
        <v>586772299944.53882</v>
      </c>
      <c r="Y52" s="100"/>
      <c r="Z52" s="26">
        <f>((X52-T52)/T52)</f>
        <v>-3.1878383720194406E-4</v>
      </c>
      <c r="AA52" s="26"/>
      <c r="AB52" s="84">
        <f>SUM(AB23:AB51)</f>
        <v>579071693976.47729</v>
      </c>
      <c r="AC52" s="100"/>
      <c r="AD52" s="26">
        <f>((AB52-X52)/X52)</f>
        <v>-1.312366989510135E-2</v>
      </c>
      <c r="AE52" s="26"/>
      <c r="AF52" s="84">
        <f>SUM(AF23:AF51)</f>
        <v>574457274222.39368</v>
      </c>
      <c r="AG52" s="100"/>
      <c r="AH52" s="26">
        <f>((AF52-AB52)/AB52)</f>
        <v>-7.9686501724794412E-3</v>
      </c>
      <c r="AI52" s="26"/>
      <c r="AJ52" s="27">
        <f t="shared" si="16"/>
        <v>-7.321428415762562E-3</v>
      </c>
      <c r="AK52" s="27"/>
      <c r="AL52" s="28">
        <f t="shared" si="18"/>
        <v>-6.1998563748949839E-2</v>
      </c>
      <c r="AM52" s="28"/>
      <c r="AN52" s="29">
        <f t="shared" si="20"/>
        <v>6.9754262369455854E-3</v>
      </c>
      <c r="AO52" s="87"/>
      <c r="AP52" s="33"/>
      <c r="AQ52" s="46">
        <f>SUM(AQ23:AQ51)</f>
        <v>132930613532.55411</v>
      </c>
      <c r="AR52" s="47"/>
      <c r="AS52" s="32" t="e">
        <f>(#REF!/AQ52)-1</f>
        <v>#REF!</v>
      </c>
      <c r="AT52" s="32" t="e">
        <f>(#REF!/AR52)-1</f>
        <v>#REF!</v>
      </c>
    </row>
    <row r="53" spans="1:48" s="134" customFormat="1" ht="8.25" customHeight="1">
      <c r="A53" s="234"/>
      <c r="B53" s="100"/>
      <c r="C53" s="100"/>
      <c r="D53" s="100"/>
      <c r="E53" s="100"/>
      <c r="F53" s="26"/>
      <c r="G53" s="26"/>
      <c r="H53" s="100"/>
      <c r="I53" s="100"/>
      <c r="J53" s="26"/>
      <c r="K53" s="26"/>
      <c r="L53" s="100"/>
      <c r="M53" s="100"/>
      <c r="N53" s="26"/>
      <c r="O53" s="26"/>
      <c r="P53" s="100"/>
      <c r="Q53" s="100"/>
      <c r="R53" s="26"/>
      <c r="S53" s="26"/>
      <c r="T53" s="100"/>
      <c r="U53" s="100"/>
      <c r="V53" s="26"/>
      <c r="W53" s="26"/>
      <c r="X53" s="100"/>
      <c r="Y53" s="100"/>
      <c r="Z53" s="26"/>
      <c r="AA53" s="26"/>
      <c r="AB53" s="100"/>
      <c r="AC53" s="100"/>
      <c r="AD53" s="26"/>
      <c r="AE53" s="26"/>
      <c r="AF53" s="100"/>
      <c r="AG53" s="100"/>
      <c r="AH53" s="26"/>
      <c r="AI53" s="26"/>
      <c r="AJ53" s="27"/>
      <c r="AK53" s="27"/>
      <c r="AL53" s="28"/>
      <c r="AM53" s="28"/>
      <c r="AN53" s="29"/>
      <c r="AO53" s="87"/>
      <c r="AP53" s="33"/>
      <c r="AQ53" s="46"/>
      <c r="AR53" s="47"/>
      <c r="AS53" s="32"/>
      <c r="AT53" s="32"/>
    </row>
    <row r="54" spans="1:48">
      <c r="A54" s="235" t="s">
        <v>215</v>
      </c>
      <c r="B54" s="100"/>
      <c r="C54" s="100"/>
      <c r="D54" s="100"/>
      <c r="E54" s="100"/>
      <c r="F54" s="26"/>
      <c r="G54" s="26"/>
      <c r="H54" s="100"/>
      <c r="I54" s="100"/>
      <c r="J54" s="26"/>
      <c r="K54" s="26"/>
      <c r="L54" s="100"/>
      <c r="M54" s="100"/>
      <c r="N54" s="26"/>
      <c r="O54" s="26"/>
      <c r="P54" s="100"/>
      <c r="Q54" s="100"/>
      <c r="R54" s="26"/>
      <c r="S54" s="26"/>
      <c r="T54" s="100"/>
      <c r="U54" s="100"/>
      <c r="V54" s="26"/>
      <c r="W54" s="26"/>
      <c r="X54" s="100"/>
      <c r="Y54" s="100"/>
      <c r="Z54" s="26"/>
      <c r="AA54" s="26"/>
      <c r="AB54" s="100"/>
      <c r="AC54" s="100"/>
      <c r="AD54" s="26"/>
      <c r="AE54" s="26"/>
      <c r="AF54" s="100"/>
      <c r="AG54" s="100"/>
      <c r="AH54" s="26"/>
      <c r="AI54" s="26"/>
      <c r="AJ54" s="27"/>
      <c r="AK54" s="27"/>
      <c r="AL54" s="28"/>
      <c r="AM54" s="28"/>
      <c r="AN54" s="29"/>
      <c r="AO54" s="87"/>
      <c r="AP54" s="33"/>
      <c r="AQ54" s="43"/>
      <c r="AR54" s="16"/>
      <c r="AS54" s="32" t="e">
        <f>(#REF!/AQ54)-1</f>
        <v>#REF!</v>
      </c>
      <c r="AT54" s="32" t="e">
        <f>(#REF!/AR54)-1</f>
        <v>#REF!</v>
      </c>
    </row>
    <row r="55" spans="1:48">
      <c r="A55" s="232" t="s">
        <v>21</v>
      </c>
      <c r="B55" s="80">
        <v>65759670962.550003</v>
      </c>
      <c r="C55" s="81">
        <v>238.62</v>
      </c>
      <c r="D55" s="80">
        <v>65664971352.150002</v>
      </c>
      <c r="E55" s="81">
        <v>238.75</v>
      </c>
      <c r="F55" s="26">
        <f t="shared" ref="F55:F83" si="38">((D55-B55)/B55)</f>
        <v>-1.4400864392088086E-3</v>
      </c>
      <c r="G55" s="26">
        <f t="shared" ref="G55:G83" si="39">((E55-C55)/C55)</f>
        <v>5.4479926242559493E-4</v>
      </c>
      <c r="H55" s="80">
        <v>64820147827.57</v>
      </c>
      <c r="I55" s="81">
        <v>238.9</v>
      </c>
      <c r="J55" s="26">
        <f t="shared" ref="J55:J84" si="40">((H55-D55)/D55)</f>
        <v>-1.2865665014142135E-2</v>
      </c>
      <c r="K55" s="26">
        <f t="shared" ref="K55:K83" si="41">((I55-E55)/E55)</f>
        <v>6.2827225130892433E-4</v>
      </c>
      <c r="L55" s="80">
        <v>64545339011.790001</v>
      </c>
      <c r="M55" s="81">
        <v>239.05</v>
      </c>
      <c r="N55" s="26">
        <f t="shared" ref="N55:N84" si="42">((L55-H55)/H55)</f>
        <v>-4.239558609323537E-3</v>
      </c>
      <c r="O55" s="26">
        <f t="shared" ref="O55:O83" si="43">((M55-I55)/I55)</f>
        <v>6.2787777312685506E-4</v>
      </c>
      <c r="P55" s="80">
        <v>63331786603.449997</v>
      </c>
      <c r="Q55" s="81">
        <v>239.2</v>
      </c>
      <c r="R55" s="26">
        <f t="shared" ref="R55:R84" si="44">((P55-L55)/L55)</f>
        <v>-1.8801549839537347E-2</v>
      </c>
      <c r="S55" s="26">
        <f t="shared" ref="S55:S83" si="45">((Q55-M55)/M55)</f>
        <v>6.2748379000199651E-4</v>
      </c>
      <c r="T55" s="80">
        <v>61330937123.769997</v>
      </c>
      <c r="U55" s="81">
        <v>239.36</v>
      </c>
      <c r="V55" s="26">
        <f t="shared" ref="V55:V84" si="46">((T55-P55)/P55)</f>
        <v>-3.1593131774542489E-2</v>
      </c>
      <c r="W55" s="26">
        <f t="shared" ref="W55:W83" si="47">((U55-Q55)/Q55)</f>
        <v>6.6889632107033871E-4</v>
      </c>
      <c r="X55" s="80">
        <v>57399285029.650002</v>
      </c>
      <c r="Y55" s="81">
        <v>239.5</v>
      </c>
      <c r="Z55" s="26">
        <f t="shared" ref="Z55:Z84" si="48">((X55-T55)/T55)</f>
        <v>-6.4105527789109995E-2</v>
      </c>
      <c r="AA55" s="26">
        <f t="shared" ref="AA55:AA83" si="49">((Y55-U55)/U55)</f>
        <v>5.8489304812828517E-4</v>
      </c>
      <c r="AB55" s="80">
        <v>58041559767.910004</v>
      </c>
      <c r="AC55" s="81">
        <v>239.73</v>
      </c>
      <c r="AD55" s="26">
        <f t="shared" ref="AD55:AD84" si="50">((AB55-X55)/X55)</f>
        <v>1.1189594747185973E-2</v>
      </c>
      <c r="AE55" s="26">
        <f t="shared" ref="AE55:AE83" si="51">((AC55-Y55)/Y55)</f>
        <v>9.6033402922751469E-4</v>
      </c>
      <c r="AF55" s="80">
        <v>57847018054.059998</v>
      </c>
      <c r="AG55" s="81">
        <v>239.87</v>
      </c>
      <c r="AH55" s="26">
        <f t="shared" ref="AH55:AH84" si="52">((AF55-AB55)/AB55)</f>
        <v>-3.3517657800361915E-3</v>
      </c>
      <c r="AI55" s="26">
        <f t="shared" ref="AI55:AI83" si="53">((AG55-AC55)/AC55)</f>
        <v>5.8399032244614687E-4</v>
      </c>
      <c r="AJ55" s="27">
        <f t="shared" si="16"/>
        <v>-1.5650961312339316E-2</v>
      </c>
      <c r="AK55" s="27">
        <f t="shared" si="17"/>
        <v>6.5331834971695706E-4</v>
      </c>
      <c r="AL55" s="28">
        <f t="shared" si="18"/>
        <v>-0.1190582000891108</v>
      </c>
      <c r="AM55" s="28">
        <f t="shared" si="19"/>
        <v>4.6910994764398093E-3</v>
      </c>
      <c r="AN55" s="29">
        <f t="shared" si="20"/>
        <v>2.3371339687961862E-2</v>
      </c>
      <c r="AO55" s="87">
        <f t="shared" si="21"/>
        <v>1.296743419298056E-4</v>
      </c>
      <c r="AP55" s="33"/>
      <c r="AQ55" s="31">
        <v>1092437778.4100001</v>
      </c>
      <c r="AR55" s="35">
        <v>143.21</v>
      </c>
      <c r="AS55" s="32" t="e">
        <f>(#REF!/AQ55)-1</f>
        <v>#REF!</v>
      </c>
      <c r="AT55" s="32" t="e">
        <f>(#REF!/AR55)-1</f>
        <v>#REF!</v>
      </c>
    </row>
    <row r="56" spans="1:48">
      <c r="A56" s="232" t="s">
        <v>22</v>
      </c>
      <c r="B56" s="80">
        <v>1376855942.45</v>
      </c>
      <c r="C56" s="81">
        <v>320.26639999999998</v>
      </c>
      <c r="D56" s="80">
        <v>1379035734.6600001</v>
      </c>
      <c r="E56" s="81">
        <v>320.77339999999998</v>
      </c>
      <c r="F56" s="26">
        <f t="shared" si="38"/>
        <v>1.5831665047842843E-3</v>
      </c>
      <c r="G56" s="26">
        <f t="shared" si="39"/>
        <v>1.5830571049601364E-3</v>
      </c>
      <c r="H56" s="80">
        <v>1368025694.24</v>
      </c>
      <c r="I56" s="81">
        <v>318.2124</v>
      </c>
      <c r="J56" s="26">
        <f t="shared" si="40"/>
        <v>-7.9838688318795391E-3</v>
      </c>
      <c r="K56" s="26">
        <f t="shared" si="41"/>
        <v>-7.9838290830847539E-3</v>
      </c>
      <c r="L56" s="80">
        <v>1370543721.3499999</v>
      </c>
      <c r="M56" s="81">
        <v>318.79809999999998</v>
      </c>
      <c r="N56" s="26">
        <f t="shared" si="42"/>
        <v>1.8406285207960022E-3</v>
      </c>
      <c r="O56" s="26">
        <f t="shared" si="43"/>
        <v>1.8405945211436587E-3</v>
      </c>
      <c r="P56" s="80">
        <v>1373032208</v>
      </c>
      <c r="Q56" s="81">
        <v>319.37700000000001</v>
      </c>
      <c r="R56" s="26">
        <f t="shared" si="44"/>
        <v>1.8156930065309483E-3</v>
      </c>
      <c r="S56" s="26">
        <f t="shared" si="45"/>
        <v>1.8158828424637188E-3</v>
      </c>
      <c r="T56" s="80">
        <v>1375617396.01</v>
      </c>
      <c r="U56" s="81">
        <v>319.95499999999998</v>
      </c>
      <c r="V56" s="26">
        <f t="shared" si="46"/>
        <v>1.8828312948067352E-3</v>
      </c>
      <c r="W56" s="26">
        <f t="shared" si="47"/>
        <v>1.8097734025930938E-3</v>
      </c>
      <c r="X56" s="80">
        <v>1385728956.71</v>
      </c>
      <c r="Y56" s="81">
        <v>324.08150000000001</v>
      </c>
      <c r="Z56" s="26">
        <f t="shared" si="48"/>
        <v>7.3505618127022738E-3</v>
      </c>
      <c r="AA56" s="26">
        <f t="shared" si="49"/>
        <v>1.2897126158366088E-2</v>
      </c>
      <c r="AB56" s="80">
        <v>1388423210.26</v>
      </c>
      <c r="AC56" s="81">
        <v>324.71159999999998</v>
      </c>
      <c r="AD56" s="26">
        <f t="shared" si="50"/>
        <v>1.9442861007946703E-3</v>
      </c>
      <c r="AE56" s="26">
        <f t="shared" si="51"/>
        <v>1.9442640200072214E-3</v>
      </c>
      <c r="AF56" s="80">
        <v>1372125959.1300001</v>
      </c>
      <c r="AG56" s="81">
        <v>320.90019999999998</v>
      </c>
      <c r="AH56" s="26">
        <f t="shared" si="52"/>
        <v>-1.1737956416723981E-2</v>
      </c>
      <c r="AI56" s="26">
        <f t="shared" si="53"/>
        <v>-1.1737800559019117E-2</v>
      </c>
      <c r="AJ56" s="27">
        <f t="shared" si="16"/>
        <v>-4.1308225102357579E-4</v>
      </c>
      <c r="AK56" s="27">
        <f t="shared" si="17"/>
        <v>2.7113355092875575E-4</v>
      </c>
      <c r="AL56" s="28">
        <f t="shared" si="18"/>
        <v>-5.0105848284660798E-3</v>
      </c>
      <c r="AM56" s="28">
        <f t="shared" si="19"/>
        <v>3.9529462230971431E-4</v>
      </c>
      <c r="AN56" s="29">
        <f t="shared" si="20"/>
        <v>6.2186794477019159E-3</v>
      </c>
      <c r="AO56" s="87">
        <f t="shared" si="21"/>
        <v>7.40185281390629E-3</v>
      </c>
      <c r="AP56" s="33"/>
      <c r="AQ56" s="34">
        <v>1186217562.8099999</v>
      </c>
      <c r="AR56" s="38">
        <v>212.98</v>
      </c>
      <c r="AS56" s="32" t="e">
        <f>(#REF!/AQ56)-1</f>
        <v>#REF!</v>
      </c>
      <c r="AT56" s="32" t="e">
        <f>(#REF!/AR56)-1</f>
        <v>#REF!</v>
      </c>
      <c r="AU56" s="94"/>
      <c r="AV56" s="94"/>
    </row>
    <row r="57" spans="1:48">
      <c r="A57" s="232" t="s">
        <v>238</v>
      </c>
      <c r="B57" s="80">
        <v>61518270035.989998</v>
      </c>
      <c r="C57" s="80">
        <v>1452.68</v>
      </c>
      <c r="D57" s="80">
        <v>63775135650.519997</v>
      </c>
      <c r="E57" s="80">
        <v>1455.45</v>
      </c>
      <c r="F57" s="26">
        <f t="shared" si="38"/>
        <v>3.6686103383753575E-2</v>
      </c>
      <c r="G57" s="26">
        <f t="shared" si="39"/>
        <v>1.906820497287759E-3</v>
      </c>
      <c r="H57" s="80">
        <v>65187465853.209999</v>
      </c>
      <c r="I57" s="80">
        <v>1458.22</v>
      </c>
      <c r="J57" s="26">
        <f t="shared" si="40"/>
        <v>2.214546763850728E-2</v>
      </c>
      <c r="K57" s="26">
        <f t="shared" si="41"/>
        <v>1.903191452815268E-3</v>
      </c>
      <c r="L57" s="80">
        <v>65380453295.040001</v>
      </c>
      <c r="M57" s="80">
        <v>1460.71</v>
      </c>
      <c r="N57" s="26">
        <f t="shared" si="42"/>
        <v>2.9604992202730126E-3</v>
      </c>
      <c r="O57" s="26">
        <f t="shared" si="43"/>
        <v>1.7075612733332482E-3</v>
      </c>
      <c r="P57" s="80">
        <v>65999908218.389999</v>
      </c>
      <c r="Q57" s="80">
        <v>1464.5</v>
      </c>
      <c r="R57" s="26">
        <f t="shared" si="44"/>
        <v>9.4746195862944957E-3</v>
      </c>
      <c r="S57" s="26">
        <f t="shared" si="45"/>
        <v>2.5946286394972059E-3</v>
      </c>
      <c r="T57" s="80">
        <v>66761605349.980003</v>
      </c>
      <c r="U57" s="80">
        <v>1467.3</v>
      </c>
      <c r="V57" s="26">
        <f t="shared" si="46"/>
        <v>1.1540881679253111E-2</v>
      </c>
      <c r="W57" s="26">
        <f t="shared" si="47"/>
        <v>1.9119153294639498E-3</v>
      </c>
      <c r="X57" s="80">
        <v>64516138705.279999</v>
      </c>
      <c r="Y57" s="80">
        <v>1470.25</v>
      </c>
      <c r="Z57" s="26">
        <f t="shared" si="48"/>
        <v>-3.3634102010111071E-2</v>
      </c>
      <c r="AA57" s="26">
        <f t="shared" si="49"/>
        <v>2.0104954678661796E-3</v>
      </c>
      <c r="AB57" s="80">
        <v>65155105061.300003</v>
      </c>
      <c r="AC57" s="80">
        <v>1473.08</v>
      </c>
      <c r="AD57" s="26">
        <f t="shared" si="50"/>
        <v>9.9039770333885658E-3</v>
      </c>
      <c r="AE57" s="26">
        <f t="shared" si="51"/>
        <v>1.92484271382413E-3</v>
      </c>
      <c r="AF57" s="80">
        <v>65033018101.150002</v>
      </c>
      <c r="AG57" s="80">
        <v>1475.93</v>
      </c>
      <c r="AH57" s="26">
        <f t="shared" si="52"/>
        <v>-1.8737896291493694E-3</v>
      </c>
      <c r="AI57" s="26">
        <f t="shared" si="53"/>
        <v>1.9347218073696856E-3</v>
      </c>
      <c r="AJ57" s="27">
        <f t="shared" si="16"/>
        <v>7.1504571127761997E-3</v>
      </c>
      <c r="AK57" s="27">
        <f t="shared" si="17"/>
        <v>1.986772147682178E-3</v>
      </c>
      <c r="AL57" s="28">
        <f t="shared" si="18"/>
        <v>1.9723712663239919E-2</v>
      </c>
      <c r="AM57" s="28">
        <f t="shared" si="19"/>
        <v>1.4071249441753421E-2</v>
      </c>
      <c r="AN57" s="29">
        <f t="shared" si="20"/>
        <v>2.0325343826260431E-2</v>
      </c>
      <c r="AO57" s="87">
        <f t="shared" si="21"/>
        <v>2.6009258181614817E-4</v>
      </c>
      <c r="AP57" s="33"/>
      <c r="AQ57" s="34">
        <v>4662655514.79</v>
      </c>
      <c r="AR57" s="38">
        <v>1067.58</v>
      </c>
      <c r="AS57" s="32" t="e">
        <f>(#REF!/AQ57)-1</f>
        <v>#REF!</v>
      </c>
      <c r="AT57" s="32" t="e">
        <f>(#REF!/AR57)-1</f>
        <v>#REF!</v>
      </c>
    </row>
    <row r="58" spans="1:48" s="128" customFormat="1">
      <c r="A58" s="232" t="s">
        <v>190</v>
      </c>
      <c r="B58" s="80">
        <v>639206518.88999999</v>
      </c>
      <c r="C58" s="338">
        <v>1.0401</v>
      </c>
      <c r="D58" s="80">
        <v>639459531.98000002</v>
      </c>
      <c r="E58" s="338">
        <v>1.04</v>
      </c>
      <c r="F58" s="26">
        <f t="shared" si="38"/>
        <v>3.958237009838349E-4</v>
      </c>
      <c r="G58" s="26">
        <f t="shared" si="39"/>
        <v>-9.6144601480616269E-5</v>
      </c>
      <c r="H58" s="80">
        <v>640866572.73000002</v>
      </c>
      <c r="I58" s="338">
        <v>1.0441</v>
      </c>
      <c r="J58" s="26">
        <f t="shared" si="40"/>
        <v>2.2003593341447087E-3</v>
      </c>
      <c r="K58" s="26">
        <f t="shared" si="41"/>
        <v>3.9423076923076851E-3</v>
      </c>
      <c r="L58" s="80">
        <v>641632569.45000005</v>
      </c>
      <c r="M58" s="338">
        <v>1.0452999999999999</v>
      </c>
      <c r="N58" s="26">
        <f t="shared" si="42"/>
        <v>1.1952514807208497E-3</v>
      </c>
      <c r="O58" s="26">
        <f t="shared" si="43"/>
        <v>1.1493151996933894E-3</v>
      </c>
      <c r="P58" s="80">
        <v>641535374.04999995</v>
      </c>
      <c r="Q58" s="338">
        <v>1.0470999999999999</v>
      </c>
      <c r="R58" s="26">
        <f t="shared" si="44"/>
        <v>-1.514814001468319E-4</v>
      </c>
      <c r="S58" s="26">
        <f t="shared" si="45"/>
        <v>1.7219936860231743E-3</v>
      </c>
      <c r="T58" s="80">
        <v>642216144.82000005</v>
      </c>
      <c r="U58" s="338">
        <v>1.0488</v>
      </c>
      <c r="V58" s="26">
        <f t="shared" si="46"/>
        <v>1.0611585853830755E-3</v>
      </c>
      <c r="W58" s="26">
        <f t="shared" si="47"/>
        <v>1.6235316588673813E-3</v>
      </c>
      <c r="X58" s="80">
        <v>643428234.02999997</v>
      </c>
      <c r="Y58" s="338">
        <v>1.0506</v>
      </c>
      <c r="Z58" s="26">
        <f t="shared" si="48"/>
        <v>1.8873540003259224E-3</v>
      </c>
      <c r="AA58" s="26">
        <f t="shared" si="49"/>
        <v>1.7162471395881234E-3</v>
      </c>
      <c r="AB58" s="80">
        <v>644515125.70000005</v>
      </c>
      <c r="AC58" s="338">
        <v>1.0524</v>
      </c>
      <c r="AD58" s="26">
        <f t="shared" si="50"/>
        <v>1.6892197334775331E-3</v>
      </c>
      <c r="AE58" s="26">
        <f t="shared" si="51"/>
        <v>1.7133066818960821E-3</v>
      </c>
      <c r="AF58" s="80">
        <v>652589790.88</v>
      </c>
      <c r="AG58" s="338">
        <v>1.054</v>
      </c>
      <c r="AH58" s="26">
        <f t="shared" si="52"/>
        <v>1.2528278791331936E-2</v>
      </c>
      <c r="AI58" s="26">
        <f t="shared" si="53"/>
        <v>1.5203344735842321E-3</v>
      </c>
      <c r="AJ58" s="27">
        <f t="shared" si="16"/>
        <v>2.6007455282776285E-3</v>
      </c>
      <c r="AK58" s="27">
        <f t="shared" si="17"/>
        <v>1.6613614913099314E-3</v>
      </c>
      <c r="AL58" s="28">
        <f t="shared" si="18"/>
        <v>2.0533369577499148E-2</v>
      </c>
      <c r="AM58" s="28">
        <f t="shared" si="19"/>
        <v>1.3461538461538473E-2</v>
      </c>
      <c r="AN58" s="29">
        <f t="shared" si="20"/>
        <v>4.0854831388135978E-3</v>
      </c>
      <c r="AO58" s="87">
        <f t="shared" si="21"/>
        <v>1.1074063236099518E-3</v>
      </c>
      <c r="AP58" s="33"/>
      <c r="AQ58" s="34"/>
      <c r="AR58" s="34"/>
      <c r="AS58" s="32"/>
      <c r="AT58" s="32"/>
    </row>
    <row r="59" spans="1:48">
      <c r="A59" s="233" t="s">
        <v>23</v>
      </c>
      <c r="B59" s="80">
        <v>2901913847.6199999</v>
      </c>
      <c r="C59" s="80">
        <v>3551.4054688907195</v>
      </c>
      <c r="D59" s="80">
        <v>2901223183.6599998</v>
      </c>
      <c r="E59" s="80">
        <v>3555.64</v>
      </c>
      <c r="F59" s="26">
        <f t="shared" si="38"/>
        <v>-2.380029167876521E-4</v>
      </c>
      <c r="G59" s="26">
        <f t="shared" si="39"/>
        <v>1.1923536037700172E-3</v>
      </c>
      <c r="H59" s="80">
        <v>2902151499.4699998</v>
      </c>
      <c r="I59" s="80">
        <v>3559.94</v>
      </c>
      <c r="J59" s="26">
        <f t="shared" si="40"/>
        <v>3.1997393900211368E-4</v>
      </c>
      <c r="K59" s="26">
        <f t="shared" si="41"/>
        <v>1.209346278025948E-3</v>
      </c>
      <c r="L59" s="80">
        <v>2903708527.77</v>
      </c>
      <c r="M59" s="80">
        <v>3564.24</v>
      </c>
      <c r="N59" s="26">
        <f t="shared" si="42"/>
        <v>5.3650827680241377E-4</v>
      </c>
      <c r="O59" s="26">
        <f t="shared" si="43"/>
        <v>1.2078855261604766E-3</v>
      </c>
      <c r="P59" s="80">
        <v>2907053548.46</v>
      </c>
      <c r="Q59" s="80">
        <v>3568.39</v>
      </c>
      <c r="R59" s="26">
        <f t="shared" si="44"/>
        <v>1.1519822523540189E-3</v>
      </c>
      <c r="S59" s="26">
        <f t="shared" si="45"/>
        <v>1.1643435907795466E-3</v>
      </c>
      <c r="T59" s="80">
        <v>2909062250.1100001</v>
      </c>
      <c r="U59" s="80">
        <v>3572.7</v>
      </c>
      <c r="V59" s="26">
        <f t="shared" si="46"/>
        <v>6.9097511157446584E-4</v>
      </c>
      <c r="W59" s="26">
        <f t="shared" si="47"/>
        <v>1.2078276197388586E-3</v>
      </c>
      <c r="X59" s="80">
        <v>2821861590.9400001</v>
      </c>
      <c r="Y59" s="80">
        <v>3576.7857169544131</v>
      </c>
      <c r="Z59" s="26">
        <f t="shared" si="48"/>
        <v>-2.9975521894281487E-2</v>
      </c>
      <c r="AA59" s="26">
        <f t="shared" si="49"/>
        <v>1.1435936279041981E-3</v>
      </c>
      <c r="AB59" s="80">
        <v>2801933293.5599999</v>
      </c>
      <c r="AC59" s="80">
        <v>3580.9279055838838</v>
      </c>
      <c r="AD59" s="26">
        <f t="shared" si="50"/>
        <v>-7.0621101488403375E-3</v>
      </c>
      <c r="AE59" s="26">
        <f t="shared" si="51"/>
        <v>1.1580757018336727E-3</v>
      </c>
      <c r="AF59" s="80">
        <v>2801696001.4699998</v>
      </c>
      <c r="AG59" s="80">
        <v>3585</v>
      </c>
      <c r="AH59" s="26">
        <f t="shared" si="52"/>
        <v>-8.4688700671621214E-5</v>
      </c>
      <c r="AI59" s="26">
        <f t="shared" si="53"/>
        <v>1.1371617981379731E-3</v>
      </c>
      <c r="AJ59" s="27">
        <f t="shared" si="16"/>
        <v>-4.332610510106011E-3</v>
      </c>
      <c r="AK59" s="27">
        <f t="shared" si="17"/>
        <v>1.1775734682938366E-3</v>
      </c>
      <c r="AL59" s="28">
        <f t="shared" si="18"/>
        <v>-3.430524847262624E-2</v>
      </c>
      <c r="AM59" s="28">
        <f t="shared" si="19"/>
        <v>8.257303889032671E-3</v>
      </c>
      <c r="AN59" s="29">
        <f t="shared" si="20"/>
        <v>1.0693734839096521E-2</v>
      </c>
      <c r="AO59" s="87">
        <f t="shared" si="21"/>
        <v>3.0249022577847508E-5</v>
      </c>
      <c r="AP59" s="33"/>
      <c r="AQ59" s="48">
        <v>1198249163.9190199</v>
      </c>
      <c r="AR59" s="48">
        <v>1987.7461478934799</v>
      </c>
      <c r="AS59" s="32" t="e">
        <f>(#REF!/AQ59)-1</f>
        <v>#REF!</v>
      </c>
      <c r="AT59" s="32" t="e">
        <f>(#REF!/AR59)-1</f>
        <v>#REF!</v>
      </c>
    </row>
    <row r="60" spans="1:48">
      <c r="A60" s="232" t="s">
        <v>171</v>
      </c>
      <c r="B60" s="80">
        <v>125644146522.12</v>
      </c>
      <c r="C60" s="80">
        <v>2.0066999999999999</v>
      </c>
      <c r="D60" s="80">
        <v>120888823889.33</v>
      </c>
      <c r="E60" s="80">
        <v>2.0089000000000001</v>
      </c>
      <c r="F60" s="26">
        <f t="shared" si="38"/>
        <v>-3.784754614058209E-2</v>
      </c>
      <c r="G60" s="26">
        <f t="shared" si="39"/>
        <v>1.0963273035332645E-3</v>
      </c>
      <c r="H60" s="80">
        <v>118598011352.31</v>
      </c>
      <c r="I60" s="80">
        <v>2.0114000000000001</v>
      </c>
      <c r="J60" s="26">
        <f t="shared" si="40"/>
        <v>-1.8949746248810996E-2</v>
      </c>
      <c r="K60" s="26">
        <f t="shared" si="41"/>
        <v>1.2444621434615692E-3</v>
      </c>
      <c r="L60" s="80">
        <v>107138694811.52</v>
      </c>
      <c r="M60" s="80">
        <v>1.8849</v>
      </c>
      <c r="N60" s="26">
        <f t="shared" si="42"/>
        <v>-9.6623176140354344E-2</v>
      </c>
      <c r="O60" s="26">
        <f t="shared" si="43"/>
        <v>-6.2891518345431066E-2</v>
      </c>
      <c r="P60" s="80">
        <v>114658428520.7</v>
      </c>
      <c r="Q60" s="80">
        <v>1.8871</v>
      </c>
      <c r="R60" s="26">
        <f t="shared" si="44"/>
        <v>7.018690793656597E-2</v>
      </c>
      <c r="S60" s="26">
        <f t="shared" si="45"/>
        <v>1.16717067218419E-3</v>
      </c>
      <c r="T60" s="80">
        <v>114065080901.56</v>
      </c>
      <c r="U60" s="80">
        <v>1.8892</v>
      </c>
      <c r="V60" s="26">
        <f t="shared" si="46"/>
        <v>-5.1749149782990321E-3</v>
      </c>
      <c r="W60" s="26">
        <f t="shared" si="47"/>
        <v>1.1128186105664728E-3</v>
      </c>
      <c r="X60" s="80">
        <v>112435751588.39999</v>
      </c>
      <c r="Y60" s="80">
        <v>1.8914</v>
      </c>
      <c r="Z60" s="26">
        <f t="shared" si="48"/>
        <v>-1.4284207754747846E-2</v>
      </c>
      <c r="AA60" s="26">
        <f t="shared" si="49"/>
        <v>1.164514080033866E-3</v>
      </c>
      <c r="AB60" s="80">
        <v>112397194712.74001</v>
      </c>
      <c r="AC60" s="80">
        <v>1.8933</v>
      </c>
      <c r="AD60" s="26">
        <f t="shared" si="50"/>
        <v>-3.4292362629580463E-4</v>
      </c>
      <c r="AE60" s="26">
        <f t="shared" si="51"/>
        <v>1.0045468964788055E-3</v>
      </c>
      <c r="AF60" s="80">
        <v>109812957262.58</v>
      </c>
      <c r="AG60" s="80">
        <v>1.8954</v>
      </c>
      <c r="AH60" s="26">
        <f t="shared" si="52"/>
        <v>-2.2992010225563801E-2</v>
      </c>
      <c r="AI60" s="26">
        <f t="shared" si="53"/>
        <v>1.1091744572967784E-3</v>
      </c>
      <c r="AJ60" s="27">
        <f t="shared" si="16"/>
        <v>-1.5753452147260993E-2</v>
      </c>
      <c r="AK60" s="27">
        <f t="shared" si="17"/>
        <v>-6.8740630227345145E-3</v>
      </c>
      <c r="AL60" s="28">
        <f t="shared" si="18"/>
        <v>-9.1620269520444789E-2</v>
      </c>
      <c r="AM60" s="28">
        <f t="shared" si="19"/>
        <v>-5.6498581313156528E-2</v>
      </c>
      <c r="AN60" s="29">
        <f t="shared" si="20"/>
        <v>4.6024788779673212E-2</v>
      </c>
      <c r="AO60" s="87">
        <f t="shared" si="21"/>
        <v>2.2634574968324894E-2</v>
      </c>
      <c r="AP60" s="33"/>
      <c r="AQ60" s="31">
        <v>609639394.97000003</v>
      </c>
      <c r="AR60" s="35">
        <v>1.1629</v>
      </c>
      <c r="AS60" s="32" t="e">
        <f>(#REF!/AQ60)-1</f>
        <v>#REF!</v>
      </c>
      <c r="AT60" s="32" t="e">
        <f>(#REF!/AR60)-1</f>
        <v>#REF!</v>
      </c>
    </row>
    <row r="61" spans="1:48">
      <c r="A61" s="232" t="s">
        <v>55</v>
      </c>
      <c r="B61" s="80">
        <v>10041355935.09</v>
      </c>
      <c r="C61" s="81">
        <v>1</v>
      </c>
      <c r="D61" s="80">
        <v>10022716106.74</v>
      </c>
      <c r="E61" s="81">
        <v>1</v>
      </c>
      <c r="F61" s="26">
        <f t="shared" si="38"/>
        <v>-1.8563059083348103E-3</v>
      </c>
      <c r="G61" s="26">
        <f t="shared" si="39"/>
        <v>0</v>
      </c>
      <c r="H61" s="80">
        <v>9970242512.6800003</v>
      </c>
      <c r="I61" s="81">
        <v>1</v>
      </c>
      <c r="J61" s="26">
        <f t="shared" si="40"/>
        <v>-5.2354664644958292E-3</v>
      </c>
      <c r="K61" s="26">
        <f t="shared" si="41"/>
        <v>0</v>
      </c>
      <c r="L61" s="80">
        <v>9970662296.7900009</v>
      </c>
      <c r="M61" s="81">
        <v>1</v>
      </c>
      <c r="N61" s="26">
        <f t="shared" si="42"/>
        <v>4.210370103502853E-5</v>
      </c>
      <c r="O61" s="26">
        <f t="shared" si="43"/>
        <v>0</v>
      </c>
      <c r="P61" s="80">
        <v>10019287578.780001</v>
      </c>
      <c r="Q61" s="81">
        <v>1</v>
      </c>
      <c r="R61" s="26">
        <f t="shared" si="44"/>
        <v>4.8768357148806863E-3</v>
      </c>
      <c r="S61" s="26">
        <f t="shared" si="45"/>
        <v>0</v>
      </c>
      <c r="T61" s="80">
        <v>10032315270.959999</v>
      </c>
      <c r="U61" s="81">
        <v>1</v>
      </c>
      <c r="V61" s="26">
        <f t="shared" si="46"/>
        <v>1.3002613287186149E-3</v>
      </c>
      <c r="W61" s="26">
        <f t="shared" si="47"/>
        <v>0</v>
      </c>
      <c r="X61" s="80">
        <v>9835666917.9200001</v>
      </c>
      <c r="Y61" s="81">
        <v>1</v>
      </c>
      <c r="Z61" s="26">
        <f t="shared" si="48"/>
        <v>-1.9601492549703493E-2</v>
      </c>
      <c r="AA61" s="26">
        <f t="shared" si="49"/>
        <v>0</v>
      </c>
      <c r="AB61" s="80">
        <v>10135602316.690001</v>
      </c>
      <c r="AC61" s="81">
        <v>1</v>
      </c>
      <c r="AD61" s="26">
        <f t="shared" si="50"/>
        <v>3.0494668157533475E-2</v>
      </c>
      <c r="AE61" s="26">
        <f t="shared" si="51"/>
        <v>0</v>
      </c>
      <c r="AF61" s="80">
        <v>10158448256.76</v>
      </c>
      <c r="AG61" s="81">
        <v>1</v>
      </c>
      <c r="AH61" s="26">
        <f t="shared" si="52"/>
        <v>2.2540288535571242E-3</v>
      </c>
      <c r="AI61" s="26">
        <f t="shared" si="53"/>
        <v>0</v>
      </c>
      <c r="AJ61" s="27">
        <f t="shared" si="16"/>
        <v>1.5343291041488496E-3</v>
      </c>
      <c r="AK61" s="27">
        <f t="shared" si="17"/>
        <v>0</v>
      </c>
      <c r="AL61" s="28">
        <f t="shared" si="18"/>
        <v>1.3542451823884779E-2</v>
      </c>
      <c r="AM61" s="28">
        <f t="shared" si="19"/>
        <v>0</v>
      </c>
      <c r="AN61" s="29">
        <f t="shared" si="20"/>
        <v>1.3921835754612489E-2</v>
      </c>
      <c r="AO61" s="87">
        <f t="shared" si="21"/>
        <v>0</v>
      </c>
      <c r="AP61" s="33"/>
      <c r="AQ61" s="31">
        <v>4056683843.0900002</v>
      </c>
      <c r="AR61" s="38">
        <v>1</v>
      </c>
      <c r="AS61" s="32" t="e">
        <f>(#REF!/AQ61)-1</f>
        <v>#REF!</v>
      </c>
      <c r="AT61" s="32" t="e">
        <f>(#REF!/AR61)-1</f>
        <v>#REF!</v>
      </c>
    </row>
    <row r="62" spans="1:48" ht="15" customHeight="1">
      <c r="A62" s="232" t="s">
        <v>24</v>
      </c>
      <c r="B62" s="80">
        <v>4041081402.4899998</v>
      </c>
      <c r="C62" s="81">
        <v>22.6005</v>
      </c>
      <c r="D62" s="80">
        <v>4019423410.9299998</v>
      </c>
      <c r="E62" s="81">
        <v>22.6248</v>
      </c>
      <c r="F62" s="26">
        <f t="shared" si="38"/>
        <v>-5.3594544140226682E-3</v>
      </c>
      <c r="G62" s="26">
        <f t="shared" si="39"/>
        <v>1.0751974513838283E-3</v>
      </c>
      <c r="H62" s="80">
        <v>4034992753.9499998</v>
      </c>
      <c r="I62" s="81">
        <v>22.648700000000002</v>
      </c>
      <c r="J62" s="26">
        <f t="shared" si="40"/>
        <v>3.8735264808535319E-3</v>
      </c>
      <c r="K62" s="26">
        <f t="shared" si="41"/>
        <v>1.056362929175115E-3</v>
      </c>
      <c r="L62" s="80">
        <v>4036308647.6399999</v>
      </c>
      <c r="M62" s="81">
        <v>22.672999999999998</v>
      </c>
      <c r="N62" s="26">
        <f t="shared" si="42"/>
        <v>3.261204592528404E-4</v>
      </c>
      <c r="O62" s="26">
        <f t="shared" si="43"/>
        <v>1.0729092619000938E-3</v>
      </c>
      <c r="P62" s="80">
        <v>4044322450.0999999</v>
      </c>
      <c r="Q62" s="81">
        <v>22.695900000000002</v>
      </c>
      <c r="R62" s="26">
        <f t="shared" si="44"/>
        <v>1.9854285585136433E-3</v>
      </c>
      <c r="S62" s="26">
        <f t="shared" si="45"/>
        <v>1.0100119084375016E-3</v>
      </c>
      <c r="T62" s="80">
        <v>4035521076.3299999</v>
      </c>
      <c r="U62" s="81">
        <v>22.771100000000001</v>
      </c>
      <c r="V62" s="26">
        <f t="shared" si="46"/>
        <v>-2.1762294867913802E-3</v>
      </c>
      <c r="W62" s="26">
        <f t="shared" si="47"/>
        <v>3.3133737811674715E-3</v>
      </c>
      <c r="X62" s="80">
        <v>4038698713.3699999</v>
      </c>
      <c r="Y62" s="81">
        <v>22.7897</v>
      </c>
      <c r="Z62" s="26">
        <f t="shared" si="48"/>
        <v>7.8741678705090089E-4</v>
      </c>
      <c r="AA62" s="26">
        <f t="shared" si="49"/>
        <v>8.168248349881773E-4</v>
      </c>
      <c r="AB62" s="80">
        <v>4016482100.6700001</v>
      </c>
      <c r="AC62" s="81">
        <v>22.8141</v>
      </c>
      <c r="AD62" s="26">
        <f t="shared" si="50"/>
        <v>-5.5009334136394798E-3</v>
      </c>
      <c r="AE62" s="26">
        <f t="shared" si="51"/>
        <v>1.0706591135469083E-3</v>
      </c>
      <c r="AF62" s="80">
        <v>4024351747.8699999</v>
      </c>
      <c r="AG62" s="81">
        <v>22.838999999999999</v>
      </c>
      <c r="AH62" s="26">
        <f t="shared" si="52"/>
        <v>1.9593382972345509E-3</v>
      </c>
      <c r="AI62" s="26">
        <f t="shared" si="53"/>
        <v>1.0914302996830386E-3</v>
      </c>
      <c r="AJ62" s="27">
        <f t="shared" si="16"/>
        <v>-5.1309834144350761E-4</v>
      </c>
      <c r="AK62" s="27">
        <f t="shared" si="17"/>
        <v>1.3133461975352665E-3</v>
      </c>
      <c r="AL62" s="28">
        <f t="shared" si="18"/>
        <v>1.2261303267026939E-3</v>
      </c>
      <c r="AM62" s="28">
        <f t="shared" si="19"/>
        <v>9.4674870054099122E-3</v>
      </c>
      <c r="AN62" s="29">
        <f t="shared" si="20"/>
        <v>3.4872288594003762E-3</v>
      </c>
      <c r="AO62" s="87">
        <f t="shared" si="21"/>
        <v>8.130510721684861E-4</v>
      </c>
      <c r="AP62" s="33"/>
      <c r="AQ62" s="31">
        <v>739078842.02999997</v>
      </c>
      <c r="AR62" s="35">
        <v>16.871500000000001</v>
      </c>
      <c r="AS62" s="32" t="e">
        <f>(#REF!/AQ62)-1</f>
        <v>#REF!</v>
      </c>
      <c r="AT62" s="32" t="e">
        <f>(#REF!/AR62)-1</f>
        <v>#REF!</v>
      </c>
    </row>
    <row r="63" spans="1:48">
      <c r="A63" s="232" t="s">
        <v>116</v>
      </c>
      <c r="B63" s="80">
        <v>462982392.35000002</v>
      </c>
      <c r="C63" s="81">
        <v>2.1206</v>
      </c>
      <c r="D63" s="80">
        <v>462119254.02999997</v>
      </c>
      <c r="E63" s="81">
        <v>2.1166999999999998</v>
      </c>
      <c r="F63" s="26">
        <f t="shared" si="38"/>
        <v>-1.8643005312123128E-3</v>
      </c>
      <c r="G63" s="26">
        <f t="shared" si="39"/>
        <v>-1.8391021409036295E-3</v>
      </c>
      <c r="H63" s="80">
        <v>461034043.27999997</v>
      </c>
      <c r="I63" s="81">
        <v>2.1208</v>
      </c>
      <c r="J63" s="26">
        <f t="shared" si="40"/>
        <v>-2.3483348519591223E-3</v>
      </c>
      <c r="K63" s="26">
        <f t="shared" si="41"/>
        <v>1.9369773704352128E-3</v>
      </c>
      <c r="L63" s="80">
        <v>461021868.48000002</v>
      </c>
      <c r="M63" s="81">
        <v>2.1208</v>
      </c>
      <c r="N63" s="26">
        <f t="shared" si="42"/>
        <v>-2.6407594357534658E-5</v>
      </c>
      <c r="O63" s="26">
        <f t="shared" si="43"/>
        <v>0</v>
      </c>
      <c r="P63" s="80">
        <v>460626129.32999998</v>
      </c>
      <c r="Q63" s="81">
        <v>2.1240999999999999</v>
      </c>
      <c r="R63" s="26">
        <f t="shared" si="44"/>
        <v>-8.5839561430089441E-4</v>
      </c>
      <c r="S63" s="26">
        <f t="shared" si="45"/>
        <v>1.5560165975103068E-3</v>
      </c>
      <c r="T63" s="80">
        <v>453645727.61000001</v>
      </c>
      <c r="U63" s="81">
        <v>2.0918999999999999</v>
      </c>
      <c r="V63" s="26">
        <f t="shared" si="46"/>
        <v>-1.5154159253087218E-2</v>
      </c>
      <c r="W63" s="26">
        <f t="shared" si="47"/>
        <v>-1.515936161197684E-2</v>
      </c>
      <c r="X63" s="80">
        <v>454267943.77999997</v>
      </c>
      <c r="Y63" s="81">
        <v>2.0947485320953128</v>
      </c>
      <c r="Z63" s="26">
        <f t="shared" si="48"/>
        <v>1.3715904992163343E-3</v>
      </c>
      <c r="AA63" s="26">
        <f t="shared" si="49"/>
        <v>1.3616961113403526E-3</v>
      </c>
      <c r="AB63" s="80">
        <v>453205371.55000001</v>
      </c>
      <c r="AC63" s="81">
        <v>2.0952999999999999</v>
      </c>
      <c r="AD63" s="26">
        <f t="shared" si="50"/>
        <v>-2.3390869739964718E-3</v>
      </c>
      <c r="AE63" s="26">
        <f t="shared" si="51"/>
        <v>2.6326210341609345E-4</v>
      </c>
      <c r="AF63" s="80">
        <v>452241274.63</v>
      </c>
      <c r="AG63" s="81">
        <v>2.0908000000000002</v>
      </c>
      <c r="AH63" s="26">
        <f t="shared" si="52"/>
        <v>-2.1272848481533333E-3</v>
      </c>
      <c r="AI63" s="26">
        <f t="shared" si="53"/>
        <v>-2.1476638190233983E-3</v>
      </c>
      <c r="AJ63" s="27">
        <f t="shared" si="16"/>
        <v>-2.9182973959813192E-3</v>
      </c>
      <c r="AK63" s="27">
        <f t="shared" si="17"/>
        <v>-1.7535219236502377E-3</v>
      </c>
      <c r="AL63" s="28">
        <f t="shared" si="18"/>
        <v>-2.1375390256642965E-2</v>
      </c>
      <c r="AM63" s="28">
        <f t="shared" si="19"/>
        <v>-1.22360277790899E-2</v>
      </c>
      <c r="AN63" s="29">
        <f t="shared" si="20"/>
        <v>5.1147214387314887E-3</v>
      </c>
      <c r="AO63" s="87">
        <f t="shared" si="21"/>
        <v>5.6226440167436156E-3</v>
      </c>
      <c r="AP63" s="33"/>
      <c r="AQ63" s="39">
        <v>0</v>
      </c>
      <c r="AR63" s="40">
        <v>0</v>
      </c>
      <c r="AS63" s="32" t="e">
        <f>(#REF!/AQ63)-1</f>
        <v>#REF!</v>
      </c>
      <c r="AT63" s="32" t="e">
        <f>(#REF!/AR63)-1</f>
        <v>#REF!</v>
      </c>
    </row>
    <row r="64" spans="1:48">
      <c r="A64" s="232" t="s">
        <v>71</v>
      </c>
      <c r="B64" s="80">
        <v>22529651303.41</v>
      </c>
      <c r="C64" s="81">
        <v>319.81</v>
      </c>
      <c r="D64" s="80">
        <v>22397318044.52</v>
      </c>
      <c r="E64" s="81">
        <v>320.14999999999998</v>
      </c>
      <c r="F64" s="26">
        <f t="shared" si="38"/>
        <v>-5.8737375518088889E-3</v>
      </c>
      <c r="G64" s="26">
        <f t="shared" si="39"/>
        <v>1.0631312341702105E-3</v>
      </c>
      <c r="H64" s="80">
        <v>22463032995.759998</v>
      </c>
      <c r="I64" s="81">
        <v>320.5</v>
      </c>
      <c r="J64" s="26">
        <f t="shared" si="40"/>
        <v>2.934054475155184E-3</v>
      </c>
      <c r="K64" s="26">
        <f t="shared" si="41"/>
        <v>1.0932375449008989E-3</v>
      </c>
      <c r="L64" s="80">
        <v>22563067710.009998</v>
      </c>
      <c r="M64" s="81">
        <v>320.85000000000002</v>
      </c>
      <c r="N64" s="26">
        <f t="shared" si="42"/>
        <v>4.4533039803165498E-3</v>
      </c>
      <c r="O64" s="26">
        <f t="shared" si="43"/>
        <v>1.0920436817473409E-3</v>
      </c>
      <c r="P64" s="80">
        <v>22238887796.43</v>
      </c>
      <c r="Q64" s="81">
        <v>321.08</v>
      </c>
      <c r="R64" s="26">
        <f t="shared" si="44"/>
        <v>-1.4367723296605503E-2</v>
      </c>
      <c r="S64" s="26">
        <f t="shared" si="45"/>
        <v>7.1684587813608015E-4</v>
      </c>
      <c r="T64" s="80">
        <v>21938931214.959999</v>
      </c>
      <c r="U64" s="81">
        <v>321.39999999999998</v>
      </c>
      <c r="V64" s="26">
        <f t="shared" si="46"/>
        <v>-1.3487930881064706E-2</v>
      </c>
      <c r="W64" s="26">
        <f t="shared" si="47"/>
        <v>9.9663635231092931E-4</v>
      </c>
      <c r="X64" s="80">
        <v>21699757202.599998</v>
      </c>
      <c r="Y64" s="81">
        <v>321.77</v>
      </c>
      <c r="Z64" s="26">
        <f t="shared" si="48"/>
        <v>-1.0901807841801772E-2</v>
      </c>
      <c r="AA64" s="26">
        <f t="shared" si="49"/>
        <v>1.1512134411947872E-3</v>
      </c>
      <c r="AB64" s="80">
        <v>21672733004.529999</v>
      </c>
      <c r="AC64" s="81">
        <v>322.17</v>
      </c>
      <c r="AD64" s="26">
        <f t="shared" si="50"/>
        <v>-1.2453686839759542E-3</v>
      </c>
      <c r="AE64" s="26">
        <f t="shared" si="51"/>
        <v>1.2431239705380679E-3</v>
      </c>
      <c r="AF64" s="80">
        <v>21642748128.900002</v>
      </c>
      <c r="AG64" s="81">
        <v>322.58</v>
      </c>
      <c r="AH64" s="26">
        <f t="shared" si="52"/>
        <v>-1.3835299693734917E-3</v>
      </c>
      <c r="AI64" s="26">
        <f t="shared" si="53"/>
        <v>1.2726200453175905E-3</v>
      </c>
      <c r="AJ64" s="27">
        <f t="shared" si="16"/>
        <v>-4.9840924711448235E-3</v>
      </c>
      <c r="AK64" s="27">
        <f t="shared" si="17"/>
        <v>1.0786065185394882E-3</v>
      </c>
      <c r="AL64" s="28">
        <f t="shared" si="18"/>
        <v>-3.3690190679085401E-2</v>
      </c>
      <c r="AM64" s="28">
        <f t="shared" si="19"/>
        <v>7.5901920974543406E-3</v>
      </c>
      <c r="AN64" s="29">
        <f t="shared" si="20"/>
        <v>7.3181011147446066E-3</v>
      </c>
      <c r="AO64" s="87">
        <f t="shared" si="21"/>
        <v>1.7246241147932548E-4</v>
      </c>
      <c r="AP64" s="33"/>
      <c r="AQ64" s="31">
        <v>3320655667.8400002</v>
      </c>
      <c r="AR64" s="35">
        <v>177.09</v>
      </c>
      <c r="AS64" s="32" t="e">
        <f>(#REF!/AQ64)-1</f>
        <v>#REF!</v>
      </c>
      <c r="AT64" s="32" t="e">
        <f>(#REF!/AR64)-1</f>
        <v>#REF!</v>
      </c>
    </row>
    <row r="65" spans="1:46">
      <c r="A65" s="232" t="s">
        <v>40</v>
      </c>
      <c r="B65" s="80">
        <v>6739792636.9099998</v>
      </c>
      <c r="C65" s="81">
        <v>1.04</v>
      </c>
      <c r="D65" s="80">
        <v>6751355370.8500004</v>
      </c>
      <c r="E65" s="81">
        <v>1.04</v>
      </c>
      <c r="F65" s="26">
        <f t="shared" si="38"/>
        <v>1.7155919422027965E-3</v>
      </c>
      <c r="G65" s="26">
        <f t="shared" si="39"/>
        <v>0</v>
      </c>
      <c r="H65" s="80">
        <v>6782364886.29</v>
      </c>
      <c r="I65" s="81">
        <v>1.04</v>
      </c>
      <c r="J65" s="26">
        <f t="shared" si="40"/>
        <v>4.5930800167752776E-3</v>
      </c>
      <c r="K65" s="26">
        <f t="shared" si="41"/>
        <v>0</v>
      </c>
      <c r="L65" s="80">
        <v>6936032508.2200003</v>
      </c>
      <c r="M65" s="81">
        <v>1.04</v>
      </c>
      <c r="N65" s="26">
        <f t="shared" si="42"/>
        <v>2.2656938178101702E-2</v>
      </c>
      <c r="O65" s="26">
        <f t="shared" si="43"/>
        <v>0</v>
      </c>
      <c r="P65" s="80">
        <v>6989140703.8000002</v>
      </c>
      <c r="Q65" s="81">
        <v>1.04</v>
      </c>
      <c r="R65" s="26">
        <f t="shared" si="44"/>
        <v>7.6568550561233054E-3</v>
      </c>
      <c r="S65" s="26">
        <f t="shared" si="45"/>
        <v>0</v>
      </c>
      <c r="T65" s="80">
        <v>7173362701.1800003</v>
      </c>
      <c r="U65" s="81">
        <v>1.04</v>
      </c>
      <c r="V65" s="26">
        <f t="shared" si="46"/>
        <v>2.6358318595566189E-2</v>
      </c>
      <c r="W65" s="26">
        <f t="shared" si="47"/>
        <v>0</v>
      </c>
      <c r="X65" s="80">
        <v>7105231330.71</v>
      </c>
      <c r="Y65" s="81">
        <v>1.05</v>
      </c>
      <c r="Z65" s="26">
        <f t="shared" si="48"/>
        <v>-9.4978287461740685E-3</v>
      </c>
      <c r="AA65" s="26">
        <f t="shared" si="49"/>
        <v>9.6153846153846229E-3</v>
      </c>
      <c r="AB65" s="80">
        <v>7003022191.25</v>
      </c>
      <c r="AC65" s="81">
        <v>1.05</v>
      </c>
      <c r="AD65" s="26">
        <f t="shared" si="50"/>
        <v>-1.4385054434221587E-2</v>
      </c>
      <c r="AE65" s="26">
        <f t="shared" si="51"/>
        <v>0</v>
      </c>
      <c r="AF65" s="80">
        <v>6947739668.5100002</v>
      </c>
      <c r="AG65" s="81">
        <v>1.05</v>
      </c>
      <c r="AH65" s="26">
        <f t="shared" si="52"/>
        <v>-7.894095039292193E-3</v>
      </c>
      <c r="AI65" s="26">
        <f t="shared" si="53"/>
        <v>0</v>
      </c>
      <c r="AJ65" s="27">
        <f t="shared" si="16"/>
        <v>3.9004756961351786E-3</v>
      </c>
      <c r="AK65" s="27">
        <f t="shared" si="17"/>
        <v>1.2019230769230779E-3</v>
      </c>
      <c r="AL65" s="28">
        <f t="shared" si="18"/>
        <v>2.9088129252967308E-2</v>
      </c>
      <c r="AM65" s="28">
        <f t="shared" si="19"/>
        <v>9.6153846153846229E-3</v>
      </c>
      <c r="AN65" s="29">
        <f t="shared" si="20"/>
        <v>1.4776963099472688E-2</v>
      </c>
      <c r="AO65" s="87">
        <f t="shared" si="21"/>
        <v>3.399551832627635E-3</v>
      </c>
      <c r="AP65" s="33"/>
      <c r="AQ65" s="49">
        <v>1300500308</v>
      </c>
      <c r="AR65" s="35">
        <v>1.19</v>
      </c>
      <c r="AS65" s="32" t="e">
        <f>(#REF!/AQ65)-1</f>
        <v>#REF!</v>
      </c>
      <c r="AT65" s="32" t="e">
        <f>(#REF!/AR65)-1</f>
        <v>#REF!</v>
      </c>
    </row>
    <row r="66" spans="1:46">
      <c r="A66" s="232" t="s">
        <v>123</v>
      </c>
      <c r="B66" s="80">
        <v>4917764849.6099997</v>
      </c>
      <c r="C66" s="81">
        <v>3.97</v>
      </c>
      <c r="D66" s="80">
        <v>4824401544.2200003</v>
      </c>
      <c r="E66" s="81">
        <v>3.96</v>
      </c>
      <c r="F66" s="26">
        <f t="shared" si="38"/>
        <v>-1.8984906404665425E-2</v>
      </c>
      <c r="G66" s="26">
        <f t="shared" si="39"/>
        <v>-2.5188916876574888E-3</v>
      </c>
      <c r="H66" s="80">
        <v>4817147889.8800001</v>
      </c>
      <c r="I66" s="81">
        <v>3.97</v>
      </c>
      <c r="J66" s="26">
        <f t="shared" si="40"/>
        <v>-1.50353453656663E-3</v>
      </c>
      <c r="K66" s="26">
        <f t="shared" si="41"/>
        <v>2.5252525252525836E-3</v>
      </c>
      <c r="L66" s="80">
        <v>4780477004.1499996</v>
      </c>
      <c r="M66" s="81">
        <v>3.96</v>
      </c>
      <c r="N66" s="26">
        <f t="shared" si="42"/>
        <v>-7.6125721211590209E-3</v>
      </c>
      <c r="O66" s="26">
        <f t="shared" si="43"/>
        <v>-2.5188916876574888E-3</v>
      </c>
      <c r="P66" s="80">
        <v>4778685389.0100002</v>
      </c>
      <c r="Q66" s="81">
        <v>3.96</v>
      </c>
      <c r="R66" s="26">
        <f t="shared" si="44"/>
        <v>-3.7477748317669204E-4</v>
      </c>
      <c r="S66" s="26">
        <f t="shared" si="45"/>
        <v>0</v>
      </c>
      <c r="T66" s="80">
        <v>4709781560.4200001</v>
      </c>
      <c r="U66" s="81">
        <v>3.96</v>
      </c>
      <c r="V66" s="26">
        <f t="shared" si="46"/>
        <v>-1.4418992459404187E-2</v>
      </c>
      <c r="W66" s="26">
        <f t="shared" si="47"/>
        <v>0</v>
      </c>
      <c r="X66" s="370">
        <v>3811552225.3899999</v>
      </c>
      <c r="Y66" s="81">
        <v>3.88</v>
      </c>
      <c r="Z66" s="26">
        <f t="shared" si="48"/>
        <v>-0.19071571016764938</v>
      </c>
      <c r="AA66" s="26">
        <f t="shared" si="49"/>
        <v>-2.0202020202020221E-2</v>
      </c>
      <c r="AB66" s="80">
        <v>3824508037.9899998</v>
      </c>
      <c r="AC66" s="81">
        <v>3.88</v>
      </c>
      <c r="AD66" s="26">
        <f t="shared" si="50"/>
        <v>3.3990909303818497E-3</v>
      </c>
      <c r="AE66" s="26">
        <f t="shared" si="51"/>
        <v>0</v>
      </c>
      <c r="AF66" s="80">
        <v>3814569085.8099999</v>
      </c>
      <c r="AG66" s="81">
        <v>3.88</v>
      </c>
      <c r="AH66" s="26">
        <f t="shared" si="52"/>
        <v>-2.598753115766315E-3</v>
      </c>
      <c r="AI66" s="26">
        <f t="shared" si="53"/>
        <v>0</v>
      </c>
      <c r="AJ66" s="27">
        <f t="shared" si="16"/>
        <v>-2.9101269419750726E-2</v>
      </c>
      <c r="AK66" s="27">
        <f t="shared" si="17"/>
        <v>-2.8393188815103269E-3</v>
      </c>
      <c r="AL66" s="28">
        <f t="shared" si="18"/>
        <v>-0.20931766337316104</v>
      </c>
      <c r="AM66" s="28">
        <f t="shared" si="19"/>
        <v>-2.0202020202020221E-2</v>
      </c>
      <c r="AN66" s="29">
        <f t="shared" si="20"/>
        <v>6.5731493571776919E-2</v>
      </c>
      <c r="AO66" s="87">
        <f t="shared" si="21"/>
        <v>7.1981574779365707E-3</v>
      </c>
      <c r="AP66" s="33"/>
      <c r="AQ66" s="34">
        <v>776682398.99000001</v>
      </c>
      <c r="AR66" s="38">
        <v>2.4700000000000002</v>
      </c>
      <c r="AS66" s="32" t="e">
        <f>(#REF!/AQ66)-1</f>
        <v>#REF!</v>
      </c>
      <c r="AT66" s="32" t="e">
        <f>(#REF!/AR66)-1</f>
        <v>#REF!</v>
      </c>
    </row>
    <row r="67" spans="1:46">
      <c r="A67" s="233" t="s">
        <v>76</v>
      </c>
      <c r="B67" s="80">
        <v>63599203246.650002</v>
      </c>
      <c r="C67" s="80">
        <v>4380.6499999999996</v>
      </c>
      <c r="D67" s="80">
        <v>65996872049.18</v>
      </c>
      <c r="E67" s="80">
        <v>4386.38</v>
      </c>
      <c r="F67" s="26">
        <f t="shared" si="38"/>
        <v>3.7699667293493846E-2</v>
      </c>
      <c r="G67" s="26">
        <f t="shared" si="39"/>
        <v>1.3080250647736005E-3</v>
      </c>
      <c r="H67" s="80">
        <v>66572351403.620003</v>
      </c>
      <c r="I67" s="80">
        <v>4392</v>
      </c>
      <c r="J67" s="26">
        <f t="shared" si="40"/>
        <v>8.7197974172346041E-3</v>
      </c>
      <c r="K67" s="26">
        <f t="shared" si="41"/>
        <v>1.2812387435652841E-3</v>
      </c>
      <c r="L67" s="80">
        <v>66742861146.879997</v>
      </c>
      <c r="M67" s="80">
        <v>4397.83</v>
      </c>
      <c r="N67" s="26">
        <f t="shared" si="42"/>
        <v>2.5612696512132319E-3</v>
      </c>
      <c r="O67" s="26">
        <f t="shared" si="43"/>
        <v>1.3274134790528067E-3</v>
      </c>
      <c r="P67" s="80">
        <v>67111570907.300003</v>
      </c>
      <c r="Q67" s="80">
        <v>4403.87</v>
      </c>
      <c r="R67" s="26">
        <f t="shared" si="44"/>
        <v>5.5243325515906766E-3</v>
      </c>
      <c r="S67" s="26">
        <f t="shared" si="45"/>
        <v>1.3734046109103726E-3</v>
      </c>
      <c r="T67" s="80">
        <v>66862511656.699997</v>
      </c>
      <c r="U67" s="80">
        <v>4410.0200000000004</v>
      </c>
      <c r="V67" s="26">
        <f t="shared" si="46"/>
        <v>-3.7111223479484208E-3</v>
      </c>
      <c r="W67" s="26">
        <f t="shared" si="47"/>
        <v>1.3964989883898811E-3</v>
      </c>
      <c r="X67" s="80">
        <v>64528826855.940002</v>
      </c>
      <c r="Y67" s="80">
        <v>4147.63</v>
      </c>
      <c r="Z67" s="26">
        <f t="shared" si="48"/>
        <v>-3.4902739112495577E-2</v>
      </c>
      <c r="AA67" s="26">
        <f t="shared" si="49"/>
        <v>-5.9498596378247788E-2</v>
      </c>
      <c r="AB67" s="80">
        <v>65479675213.599998</v>
      </c>
      <c r="AC67" s="80">
        <v>4422.5</v>
      </c>
      <c r="AD67" s="26">
        <f t="shared" si="50"/>
        <v>1.4735249406947317E-2</v>
      </c>
      <c r="AE67" s="26">
        <f t="shared" si="51"/>
        <v>6.6271581602023302E-2</v>
      </c>
      <c r="AF67" s="80">
        <v>66449480387.370003</v>
      </c>
      <c r="AG67" s="80">
        <v>4430.57</v>
      </c>
      <c r="AH67" s="26">
        <f t="shared" si="52"/>
        <v>1.4810781675480542E-2</v>
      </c>
      <c r="AI67" s="26">
        <f t="shared" si="53"/>
        <v>1.8247597512718392E-3</v>
      </c>
      <c r="AJ67" s="27">
        <f t="shared" si="16"/>
        <v>5.6796545669395267E-3</v>
      </c>
      <c r="AK67" s="27">
        <f t="shared" si="17"/>
        <v>1.9105407327174124E-3</v>
      </c>
      <c r="AL67" s="28">
        <f t="shared" si="18"/>
        <v>6.8580271175992203E-3</v>
      </c>
      <c r="AM67" s="28">
        <f t="shared" si="19"/>
        <v>1.0074366561948486E-2</v>
      </c>
      <c r="AN67" s="29">
        <f t="shared" si="20"/>
        <v>2.0510522668573727E-2</v>
      </c>
      <c r="AO67" s="87">
        <f t="shared" si="21"/>
        <v>3.3626275649762047E-2</v>
      </c>
      <c r="AP67" s="33"/>
      <c r="AQ67" s="31">
        <v>8144502990.9799995</v>
      </c>
      <c r="AR67" s="31">
        <v>2263.5700000000002</v>
      </c>
      <c r="AS67" s="32" t="e">
        <f>(#REF!/AQ67)-1</f>
        <v>#REF!</v>
      </c>
      <c r="AT67" s="32" t="e">
        <f>(#REF!/AR67)-1</f>
        <v>#REF!</v>
      </c>
    </row>
    <row r="68" spans="1:46">
      <c r="A68" s="233" t="s">
        <v>77</v>
      </c>
      <c r="B68" s="80">
        <v>260309084.31999999</v>
      </c>
      <c r="C68" s="80">
        <v>4202.49</v>
      </c>
      <c r="D68" s="80">
        <v>257989094.27000001</v>
      </c>
      <c r="E68" s="80">
        <v>4141.37</v>
      </c>
      <c r="F68" s="26">
        <f t="shared" si="38"/>
        <v>-8.9124436669601598E-3</v>
      </c>
      <c r="G68" s="26">
        <f t="shared" si="39"/>
        <v>-1.454375858122206E-2</v>
      </c>
      <c r="H68" s="80">
        <v>255604365.46000001</v>
      </c>
      <c r="I68" s="80">
        <v>4103.76</v>
      </c>
      <c r="J68" s="26">
        <f t="shared" si="40"/>
        <v>-9.2435256488177381E-3</v>
      </c>
      <c r="K68" s="26">
        <f t="shared" si="41"/>
        <v>-9.0815358202719562E-3</v>
      </c>
      <c r="L68" s="80">
        <v>256785521.63</v>
      </c>
      <c r="M68" s="80">
        <v>4144.9799999999996</v>
      </c>
      <c r="N68" s="26">
        <f t="shared" si="42"/>
        <v>4.6210328523705445E-3</v>
      </c>
      <c r="O68" s="26">
        <f t="shared" si="43"/>
        <v>1.0044447043686604E-2</v>
      </c>
      <c r="P68" s="80">
        <v>256383014.59</v>
      </c>
      <c r="Q68" s="80">
        <v>4138.42</v>
      </c>
      <c r="R68" s="26">
        <f t="shared" si="44"/>
        <v>-1.5674833902043766E-3</v>
      </c>
      <c r="S68" s="26">
        <f t="shared" si="45"/>
        <v>-1.5826373106744764E-3</v>
      </c>
      <c r="T68" s="80">
        <v>255958467.69999999</v>
      </c>
      <c r="U68" s="80">
        <v>4131.5200000000004</v>
      </c>
      <c r="V68" s="26">
        <f t="shared" si="46"/>
        <v>-1.6559087998826213E-3</v>
      </c>
      <c r="W68" s="26">
        <f t="shared" si="47"/>
        <v>-1.6673029803643991E-3</v>
      </c>
      <c r="X68" s="80">
        <v>256952528.86000001</v>
      </c>
      <c r="Y68" s="80">
        <v>4416.59</v>
      </c>
      <c r="Z68" s="26">
        <f t="shared" si="48"/>
        <v>3.8836814774384832E-3</v>
      </c>
      <c r="AA68" s="26">
        <f t="shared" si="49"/>
        <v>6.8998818836650835E-2</v>
      </c>
      <c r="AB68" s="80">
        <v>256772405.65000001</v>
      </c>
      <c r="AC68" s="80">
        <v>4145.13</v>
      </c>
      <c r="AD68" s="26">
        <f t="shared" si="50"/>
        <v>-7.0099800456973921E-4</v>
      </c>
      <c r="AE68" s="26">
        <f t="shared" si="51"/>
        <v>-6.1463708426636843E-2</v>
      </c>
      <c r="AF68" s="80">
        <v>256603371.91</v>
      </c>
      <c r="AG68" s="80">
        <v>4142.09</v>
      </c>
      <c r="AH68" s="26">
        <f t="shared" si="52"/>
        <v>-6.5830181234667075E-4</v>
      </c>
      <c r="AI68" s="26">
        <f t="shared" si="53"/>
        <v>-7.3339075010915545E-4</v>
      </c>
      <c r="AJ68" s="27">
        <f t="shared" si="16"/>
        <v>-1.779243374121535E-3</v>
      </c>
      <c r="AK68" s="27">
        <f t="shared" si="17"/>
        <v>-1.2536334986176815E-3</v>
      </c>
      <c r="AL68" s="28">
        <f t="shared" si="18"/>
        <v>-5.3712439431636535E-3</v>
      </c>
      <c r="AM68" s="28">
        <f t="shared" si="19"/>
        <v>1.7385551158197762E-4</v>
      </c>
      <c r="AN68" s="29">
        <f t="shared" si="20"/>
        <v>5.1005530052251362E-3</v>
      </c>
      <c r="AO68" s="87">
        <f t="shared" si="21"/>
        <v>3.5710663281098017E-2</v>
      </c>
      <c r="AP68" s="33"/>
      <c r="AQ68" s="31"/>
      <c r="AR68" s="31"/>
      <c r="AS68" s="32"/>
      <c r="AT68" s="32"/>
    </row>
    <row r="69" spans="1:46">
      <c r="A69" s="233" t="s">
        <v>100</v>
      </c>
      <c r="B69" s="80">
        <v>55216255.729999997</v>
      </c>
      <c r="C69" s="80">
        <v>11.7621</v>
      </c>
      <c r="D69" s="80">
        <v>55355512.990000002</v>
      </c>
      <c r="E69" s="80">
        <v>11.7897</v>
      </c>
      <c r="F69" s="26">
        <f t="shared" si="38"/>
        <v>2.5220337409503912E-3</v>
      </c>
      <c r="G69" s="26">
        <f t="shared" si="39"/>
        <v>2.3465197541255069E-3</v>
      </c>
      <c r="H69" s="80">
        <v>55770577.259999998</v>
      </c>
      <c r="I69" s="80">
        <v>11.812200000000001</v>
      </c>
      <c r="J69" s="26">
        <f t="shared" si="40"/>
        <v>7.4981559664161609E-3</v>
      </c>
      <c r="K69" s="26">
        <f t="shared" si="41"/>
        <v>1.9084455075193477E-3</v>
      </c>
      <c r="L69" s="80">
        <v>55861299.43</v>
      </c>
      <c r="M69" s="80">
        <v>11.8345</v>
      </c>
      <c r="N69" s="26">
        <f t="shared" si="42"/>
        <v>1.6267030835463471E-3</v>
      </c>
      <c r="O69" s="26">
        <f t="shared" si="43"/>
        <v>1.887878633954686E-3</v>
      </c>
      <c r="P69" s="80">
        <v>55891088.32</v>
      </c>
      <c r="Q69" s="80">
        <v>11.856999999999999</v>
      </c>
      <c r="R69" s="26">
        <f t="shared" si="44"/>
        <v>5.332652534753361E-4</v>
      </c>
      <c r="S69" s="26">
        <f t="shared" si="45"/>
        <v>1.9012210063795746E-3</v>
      </c>
      <c r="T69" s="80">
        <v>54987740.439999998</v>
      </c>
      <c r="U69" s="80">
        <v>11.632</v>
      </c>
      <c r="V69" s="26">
        <f t="shared" si="46"/>
        <v>-1.6162646088191304E-2</v>
      </c>
      <c r="W69" s="26">
        <f t="shared" si="47"/>
        <v>-1.897613224255711E-2</v>
      </c>
      <c r="X69" s="80">
        <v>54906551.600000001</v>
      </c>
      <c r="Y69" s="80">
        <v>11.654500000000001</v>
      </c>
      <c r="Z69" s="26">
        <f t="shared" si="48"/>
        <v>-1.4764898384683678E-3</v>
      </c>
      <c r="AA69" s="26">
        <f t="shared" si="49"/>
        <v>1.9343191196699496E-3</v>
      </c>
      <c r="AB69" s="80">
        <v>55432622.82</v>
      </c>
      <c r="AC69" s="80">
        <v>11.6492</v>
      </c>
      <c r="AD69" s="26">
        <f t="shared" si="50"/>
        <v>9.5812103413902752E-3</v>
      </c>
      <c r="AE69" s="26">
        <f t="shared" si="51"/>
        <v>-4.5475996396242502E-4</v>
      </c>
      <c r="AF69" s="80">
        <v>55523523.609999999</v>
      </c>
      <c r="AG69" s="80">
        <v>11.6717</v>
      </c>
      <c r="AH69" s="26">
        <f t="shared" si="52"/>
        <v>1.6398428466062453E-3</v>
      </c>
      <c r="AI69" s="26">
        <f t="shared" si="53"/>
        <v>1.9314631047624795E-3</v>
      </c>
      <c r="AJ69" s="27">
        <f t="shared" si="16"/>
        <v>7.2025941321563554E-4</v>
      </c>
      <c r="AK69" s="27">
        <f t="shared" si="17"/>
        <v>-9.4013063501349856E-4</v>
      </c>
      <c r="AL69" s="28">
        <f t="shared" si="18"/>
        <v>3.0351199171498693E-3</v>
      </c>
      <c r="AM69" s="28">
        <f t="shared" si="19"/>
        <v>-1.000873643943445E-2</v>
      </c>
      <c r="AN69" s="29">
        <f t="shared" si="20"/>
        <v>7.7391691123228799E-3</v>
      </c>
      <c r="AO69" s="87">
        <f t="shared" si="21"/>
        <v>7.3390231256307888E-3</v>
      </c>
      <c r="AP69" s="33"/>
      <c r="AQ69" s="31">
        <v>421796041.39999998</v>
      </c>
      <c r="AR69" s="31">
        <v>2004.5</v>
      </c>
      <c r="AS69" s="32" t="e">
        <f>(#REF!/AQ69)-1</f>
        <v>#REF!</v>
      </c>
      <c r="AT69" s="32" t="e">
        <f>(#REF!/AR69)-1</f>
        <v>#REF!</v>
      </c>
    </row>
    <row r="70" spans="1:46">
      <c r="A70" s="232" t="s">
        <v>94</v>
      </c>
      <c r="B70" s="80">
        <v>14705052278.27</v>
      </c>
      <c r="C70" s="80">
        <v>1159.6600000000001</v>
      </c>
      <c r="D70" s="80">
        <v>14707265239.16</v>
      </c>
      <c r="E70" s="80">
        <v>1160.79</v>
      </c>
      <c r="F70" s="26">
        <f t="shared" si="38"/>
        <v>1.5048983493037518E-4</v>
      </c>
      <c r="G70" s="26">
        <f t="shared" si="39"/>
        <v>9.744235379334302E-4</v>
      </c>
      <c r="H70" s="80">
        <v>14813999719.41</v>
      </c>
      <c r="I70" s="80">
        <v>1165.3699999999999</v>
      </c>
      <c r="J70" s="26">
        <f t="shared" si="40"/>
        <v>7.2572622111829205E-3</v>
      </c>
      <c r="K70" s="26">
        <f t="shared" si="41"/>
        <v>3.9455887800548999E-3</v>
      </c>
      <c r="L70" s="80">
        <v>14801627350.200001</v>
      </c>
      <c r="M70" s="80">
        <v>1168.6199999999999</v>
      </c>
      <c r="N70" s="26">
        <f t="shared" si="42"/>
        <v>-8.3518087244110204E-4</v>
      </c>
      <c r="O70" s="26">
        <f t="shared" si="43"/>
        <v>2.7888138531110295E-3</v>
      </c>
      <c r="P70" s="80">
        <v>14855525015.6</v>
      </c>
      <c r="Q70" s="80">
        <v>1171.93</v>
      </c>
      <c r="R70" s="26">
        <f t="shared" si="44"/>
        <v>3.6413337618090586E-3</v>
      </c>
      <c r="S70" s="26">
        <f t="shared" si="45"/>
        <v>2.8324006092657777E-3</v>
      </c>
      <c r="T70" s="80">
        <v>15072343372.74</v>
      </c>
      <c r="U70" s="80">
        <v>1173.72</v>
      </c>
      <c r="V70" s="26">
        <f t="shared" si="46"/>
        <v>1.4595132579448744E-2</v>
      </c>
      <c r="W70" s="26">
        <f t="shared" si="47"/>
        <v>1.527394980928864E-3</v>
      </c>
      <c r="X70" s="80">
        <v>15213609314.139999</v>
      </c>
      <c r="Y70" s="80">
        <v>1176.1300000000001</v>
      </c>
      <c r="Z70" s="26">
        <f t="shared" si="48"/>
        <v>9.3725267469353633E-3</v>
      </c>
      <c r="AA70" s="26">
        <f t="shared" si="49"/>
        <v>2.0533006168422466E-3</v>
      </c>
      <c r="AB70" s="80">
        <v>14947162442.1</v>
      </c>
      <c r="AC70" s="80">
        <v>1151.6600000000001</v>
      </c>
      <c r="AD70" s="26">
        <f t="shared" si="50"/>
        <v>-1.751371857514147E-2</v>
      </c>
      <c r="AE70" s="26">
        <f t="shared" si="51"/>
        <v>-2.0805523198966121E-2</v>
      </c>
      <c r="AF70" s="80">
        <v>15184413419.98</v>
      </c>
      <c r="AG70" s="80">
        <v>1153.06</v>
      </c>
      <c r="AH70" s="26">
        <f t="shared" si="52"/>
        <v>1.587264330598033E-2</v>
      </c>
      <c r="AI70" s="26">
        <f t="shared" si="53"/>
        <v>1.2156365594010936E-3</v>
      </c>
      <c r="AJ70" s="27">
        <f t="shared" ref="AJ70:AJ133" si="54">AVERAGE(F70,J70,N70,R70,V70,Z70,AD70,AH70)</f>
        <v>4.0675611240880271E-3</v>
      </c>
      <c r="AK70" s="27">
        <f t="shared" ref="AK70:AK133" si="55">AVERAGE(G70,K70,O70,S70,W70,AA70,AE70,AI70)</f>
        <v>-6.8349553267859752E-4</v>
      </c>
      <c r="AL70" s="28">
        <f t="shared" ref="AL70:AL133" si="56">((AF70-D70)/D70)</f>
        <v>3.2443025474887803E-2</v>
      </c>
      <c r="AM70" s="28">
        <f t="shared" ref="AM70:AM133" si="57">((AG70-E70)/E70)</f>
        <v>-6.6592579191757494E-3</v>
      </c>
      <c r="AN70" s="29">
        <f t="shared" ref="AN70:AN133" si="58">STDEV(F70,J70,N70,R70,V70,Z70,AD70,AH70)</f>
        <v>1.0649079163028721E-2</v>
      </c>
      <c r="AO70" s="87">
        <f t="shared" ref="AO70:AO133" si="59">STDEV(G70,K70,O70,S70,W70,AA70,AE70,AI70)</f>
        <v>8.1895086674866734E-3</v>
      </c>
      <c r="AP70" s="33"/>
      <c r="AQ70" s="31"/>
      <c r="AR70" s="31"/>
      <c r="AS70" s="32"/>
      <c r="AT70" s="32"/>
    </row>
    <row r="71" spans="1:46">
      <c r="A71" s="232" t="s">
        <v>194</v>
      </c>
      <c r="B71" s="80">
        <v>21638494.620000001</v>
      </c>
      <c r="C71" s="80">
        <v>0.70230000000000004</v>
      </c>
      <c r="D71" s="80">
        <v>21671323.66</v>
      </c>
      <c r="E71" s="80">
        <v>0.70330000000000004</v>
      </c>
      <c r="F71" s="26">
        <f t="shared" si="38"/>
        <v>1.5171591451494007E-3</v>
      </c>
      <c r="G71" s="26">
        <f t="shared" si="39"/>
        <v>1.4238929232521726E-3</v>
      </c>
      <c r="H71" s="80">
        <v>21708587.039999999</v>
      </c>
      <c r="I71" s="80">
        <v>0.70440000000000003</v>
      </c>
      <c r="J71" s="26">
        <f t="shared" si="40"/>
        <v>1.7194787261092918E-3</v>
      </c>
      <c r="K71" s="26">
        <f t="shared" si="41"/>
        <v>1.5640551684913831E-3</v>
      </c>
      <c r="L71" s="80">
        <v>21753097.68</v>
      </c>
      <c r="M71" s="80">
        <v>0.70530000000000004</v>
      </c>
      <c r="N71" s="26">
        <f t="shared" si="42"/>
        <v>2.0503702022607825E-3</v>
      </c>
      <c r="O71" s="26">
        <f t="shared" si="43"/>
        <v>1.2776831345826403E-3</v>
      </c>
      <c r="P71" s="80">
        <v>21781421.02</v>
      </c>
      <c r="Q71" s="80">
        <v>0.70689999999999997</v>
      </c>
      <c r="R71" s="26">
        <f t="shared" si="44"/>
        <v>1.3020370899194092E-3</v>
      </c>
      <c r="S71" s="26">
        <f t="shared" si="45"/>
        <v>2.2685382106903936E-3</v>
      </c>
      <c r="T71" s="80">
        <v>21820046.66</v>
      </c>
      <c r="U71" s="80">
        <v>0.70820000000000005</v>
      </c>
      <c r="V71" s="26">
        <f t="shared" si="46"/>
        <v>1.7733296631351097E-3</v>
      </c>
      <c r="W71" s="26">
        <f t="shared" si="47"/>
        <v>1.8390154194370899E-3</v>
      </c>
      <c r="X71" s="80">
        <v>21833493.100000001</v>
      </c>
      <c r="Y71" s="80">
        <v>0.70860000000000001</v>
      </c>
      <c r="Z71" s="26">
        <f t="shared" si="48"/>
        <v>6.1624249523952856E-4</v>
      </c>
      <c r="AA71" s="26">
        <f t="shared" si="49"/>
        <v>5.6481219994345658E-4</v>
      </c>
      <c r="AB71" s="80">
        <v>21527324.66</v>
      </c>
      <c r="AC71" s="80">
        <v>0.69869999999999999</v>
      </c>
      <c r="AD71" s="26">
        <f t="shared" si="50"/>
        <v>-1.4022879371510246E-2</v>
      </c>
      <c r="AE71" s="26">
        <f t="shared" si="51"/>
        <v>-1.3971210838272678E-2</v>
      </c>
      <c r="AF71" s="80">
        <v>20453132.07</v>
      </c>
      <c r="AG71" s="80">
        <v>0.66379999999999995</v>
      </c>
      <c r="AH71" s="26">
        <f t="shared" si="52"/>
        <v>-4.9899028651524034E-2</v>
      </c>
      <c r="AI71" s="26">
        <f t="shared" si="53"/>
        <v>-4.9949906970087367E-2</v>
      </c>
      <c r="AJ71" s="27">
        <f t="shared" si="54"/>
        <v>-6.8679113376525951E-3</v>
      </c>
      <c r="AK71" s="27">
        <f t="shared" si="55"/>
        <v>-6.8728900939953631E-3</v>
      </c>
      <c r="AL71" s="28">
        <f t="shared" si="56"/>
        <v>-5.6212145096078539E-2</v>
      </c>
      <c r="AM71" s="28">
        <f t="shared" si="57"/>
        <v>-5.6163799232191225E-2</v>
      </c>
      <c r="AN71" s="29">
        <f t="shared" si="58"/>
        <v>1.8220438710089437E-2</v>
      </c>
      <c r="AO71" s="87">
        <f t="shared" si="59"/>
        <v>1.8233597179075765E-2</v>
      </c>
      <c r="AP71" s="33"/>
      <c r="AQ71" s="31"/>
      <c r="AR71" s="31"/>
      <c r="AS71" s="32"/>
      <c r="AT71" s="32"/>
    </row>
    <row r="72" spans="1:46">
      <c r="A72" s="232" t="s">
        <v>111</v>
      </c>
      <c r="B72" s="80">
        <v>413464114.87</v>
      </c>
      <c r="C72" s="80">
        <v>1168.01</v>
      </c>
      <c r="D72" s="80">
        <v>418533764.58999997</v>
      </c>
      <c r="E72" s="80">
        <v>1168.27</v>
      </c>
      <c r="F72" s="26">
        <f t="shared" si="38"/>
        <v>1.2261401987918471E-2</v>
      </c>
      <c r="G72" s="26">
        <f t="shared" si="39"/>
        <v>2.2260083389696227E-4</v>
      </c>
      <c r="H72" s="80">
        <v>415531839.67000002</v>
      </c>
      <c r="I72" s="80">
        <v>1170.8599999999999</v>
      </c>
      <c r="J72" s="26">
        <f t="shared" si="40"/>
        <v>-7.17247967542278E-3</v>
      </c>
      <c r="K72" s="26">
        <f t="shared" si="41"/>
        <v>2.2169532727878984E-3</v>
      </c>
      <c r="L72" s="80">
        <v>416571345.87</v>
      </c>
      <c r="M72" s="80">
        <v>1173.3</v>
      </c>
      <c r="N72" s="26">
        <f t="shared" si="42"/>
        <v>2.5016282767297096E-3</v>
      </c>
      <c r="O72" s="26">
        <f t="shared" si="43"/>
        <v>2.0839383017611456E-3</v>
      </c>
      <c r="P72" s="80">
        <v>416889061.25999999</v>
      </c>
      <c r="Q72" s="80">
        <v>1174.7</v>
      </c>
      <c r="R72" s="26">
        <f t="shared" si="44"/>
        <v>7.6269141684828117E-4</v>
      </c>
      <c r="S72" s="26">
        <f t="shared" si="45"/>
        <v>1.1932157163556559E-3</v>
      </c>
      <c r="T72" s="80">
        <v>417691559.63999999</v>
      </c>
      <c r="U72" s="80">
        <v>1177.46</v>
      </c>
      <c r="V72" s="26">
        <f t="shared" si="46"/>
        <v>1.9249686657033761E-3</v>
      </c>
      <c r="W72" s="26">
        <f t="shared" si="47"/>
        <v>2.3495360517578876E-3</v>
      </c>
      <c r="X72" s="80">
        <v>418131082.48000002</v>
      </c>
      <c r="Y72" s="80">
        <v>1178.77</v>
      </c>
      <c r="Z72" s="26">
        <f t="shared" si="48"/>
        <v>1.0522665106732091E-3</v>
      </c>
      <c r="AA72" s="26">
        <f t="shared" si="49"/>
        <v>1.112564333395568E-3</v>
      </c>
      <c r="AB72" s="80">
        <v>417912889.75999999</v>
      </c>
      <c r="AC72" s="80">
        <v>1179.5999999999999</v>
      </c>
      <c r="AD72" s="26">
        <f t="shared" si="50"/>
        <v>-5.2182851058546974E-4</v>
      </c>
      <c r="AE72" s="26">
        <f t="shared" si="51"/>
        <v>7.0412379005228094E-4</v>
      </c>
      <c r="AF72" s="80">
        <v>405077972.94999999</v>
      </c>
      <c r="AG72" s="80">
        <v>1128.58</v>
      </c>
      <c r="AH72" s="26">
        <f t="shared" si="52"/>
        <v>-3.0711942906022516E-2</v>
      </c>
      <c r="AI72" s="26">
        <f t="shared" si="53"/>
        <v>-4.3251949813496088E-2</v>
      </c>
      <c r="AJ72" s="27">
        <f t="shared" si="54"/>
        <v>-2.4879117792697154E-3</v>
      </c>
      <c r="AK72" s="27">
        <f t="shared" si="55"/>
        <v>-4.1711271891860862E-3</v>
      </c>
      <c r="AL72" s="28">
        <f t="shared" si="56"/>
        <v>-3.2149835397823685E-2</v>
      </c>
      <c r="AM72" s="28">
        <f t="shared" si="57"/>
        <v>-3.3973310964075132E-2</v>
      </c>
      <c r="AN72" s="29">
        <f t="shared" si="58"/>
        <v>1.2577855578613384E-2</v>
      </c>
      <c r="AO72" s="87">
        <f t="shared" si="59"/>
        <v>1.5809263339414553E-2</v>
      </c>
      <c r="AP72" s="33"/>
      <c r="AQ72" s="31"/>
      <c r="AR72" s="31"/>
      <c r="AS72" s="32"/>
      <c r="AT72" s="32"/>
    </row>
    <row r="73" spans="1:46" s="101" customFormat="1">
      <c r="A73" s="232" t="s">
        <v>112</v>
      </c>
      <c r="B73" s="80">
        <v>162500578.61000001</v>
      </c>
      <c r="C73" s="80">
        <v>140.25</v>
      </c>
      <c r="D73" s="80">
        <v>161196674.06999999</v>
      </c>
      <c r="E73" s="80">
        <v>140.41</v>
      </c>
      <c r="F73" s="26">
        <f t="shared" si="38"/>
        <v>-8.0239993675922903E-3</v>
      </c>
      <c r="G73" s="26">
        <f t="shared" si="39"/>
        <v>1.1408199643493518E-3</v>
      </c>
      <c r="H73" s="80">
        <v>162126756.00999999</v>
      </c>
      <c r="I73" s="80">
        <v>140.55000000000001</v>
      </c>
      <c r="J73" s="26">
        <f t="shared" si="40"/>
        <v>5.769858127445654E-3</v>
      </c>
      <c r="K73" s="26">
        <f t="shared" si="41"/>
        <v>9.970799800585056E-4</v>
      </c>
      <c r="L73" s="80">
        <v>162300706.80000001</v>
      </c>
      <c r="M73" s="80">
        <v>140.69890000000001</v>
      </c>
      <c r="N73" s="26">
        <f t="shared" si="42"/>
        <v>1.0729307998322754E-3</v>
      </c>
      <c r="O73" s="26">
        <f t="shared" si="43"/>
        <v>1.0594094628246003E-3</v>
      </c>
      <c r="P73" s="80">
        <v>162474613.74000001</v>
      </c>
      <c r="Q73" s="80">
        <v>140.85</v>
      </c>
      <c r="R73" s="26">
        <f t="shared" si="44"/>
        <v>1.071510675639261E-3</v>
      </c>
      <c r="S73" s="26">
        <f t="shared" si="45"/>
        <v>1.0739245296159767E-3</v>
      </c>
      <c r="T73" s="80">
        <v>162474613.74000001</v>
      </c>
      <c r="U73" s="80">
        <v>141</v>
      </c>
      <c r="V73" s="26">
        <f t="shared" si="46"/>
        <v>0</v>
      </c>
      <c r="W73" s="26">
        <f t="shared" si="47"/>
        <v>1.0649627263046198E-3</v>
      </c>
      <c r="X73" s="80">
        <v>162790002.84999999</v>
      </c>
      <c r="Y73" s="80">
        <v>141.13</v>
      </c>
      <c r="Z73" s="26">
        <f t="shared" si="48"/>
        <v>1.9411593155388934E-3</v>
      </c>
      <c r="AA73" s="26">
        <f t="shared" si="49"/>
        <v>9.2198581560280464E-4</v>
      </c>
      <c r="AB73" s="80">
        <v>162990129.31</v>
      </c>
      <c r="AC73" s="80">
        <v>141.30000000000001</v>
      </c>
      <c r="AD73" s="26">
        <f t="shared" si="50"/>
        <v>1.2293535014211614E-3</v>
      </c>
      <c r="AE73" s="26">
        <f t="shared" si="51"/>
        <v>1.2045631687098131E-3</v>
      </c>
      <c r="AF73" s="80">
        <v>163184286.11000001</v>
      </c>
      <c r="AG73" s="80">
        <v>141.46</v>
      </c>
      <c r="AH73" s="26">
        <f t="shared" si="52"/>
        <v>1.1912181481292913E-3</v>
      </c>
      <c r="AI73" s="26">
        <f t="shared" si="53"/>
        <v>1.1323425336163947E-3</v>
      </c>
      <c r="AJ73" s="27">
        <f t="shared" si="54"/>
        <v>5.3150390005178073E-4</v>
      </c>
      <c r="AK73" s="27">
        <f t="shared" si="55"/>
        <v>1.0743860226352583E-3</v>
      </c>
      <c r="AL73" s="28">
        <f t="shared" si="56"/>
        <v>1.2330353907530974E-2</v>
      </c>
      <c r="AM73" s="28">
        <f t="shared" si="57"/>
        <v>7.4780998504380839E-3</v>
      </c>
      <c r="AN73" s="29">
        <f t="shared" si="58"/>
        <v>3.8621530509223225E-3</v>
      </c>
      <c r="AO73" s="87">
        <f t="shared" si="59"/>
        <v>8.8020996920874073E-5</v>
      </c>
      <c r="AP73" s="33"/>
      <c r="AQ73" s="31"/>
      <c r="AR73" s="31"/>
      <c r="AS73" s="32"/>
      <c r="AT73" s="32"/>
    </row>
    <row r="74" spans="1:46">
      <c r="A74" s="232" t="s">
        <v>115</v>
      </c>
      <c r="B74" s="80">
        <v>753732323.97000003</v>
      </c>
      <c r="C74" s="81">
        <v>189.73310799999999</v>
      </c>
      <c r="D74" s="80">
        <v>754697755.32000005</v>
      </c>
      <c r="E74" s="81">
        <v>190.37898799999999</v>
      </c>
      <c r="F74" s="26">
        <f t="shared" si="38"/>
        <v>1.2808676492935573E-3</v>
      </c>
      <c r="G74" s="26">
        <f t="shared" si="39"/>
        <v>3.404150212940197E-3</v>
      </c>
      <c r="H74" s="80">
        <v>761568560.36000001</v>
      </c>
      <c r="I74" s="81">
        <v>190.81656799999999</v>
      </c>
      <c r="J74" s="26">
        <f t="shared" si="40"/>
        <v>9.1040485963638056E-3</v>
      </c>
      <c r="K74" s="26">
        <f t="shared" si="41"/>
        <v>2.2984679380688641E-3</v>
      </c>
      <c r="L74" s="80">
        <v>759733169.16999996</v>
      </c>
      <c r="M74" s="81">
        <v>191.27868599999999</v>
      </c>
      <c r="N74" s="26">
        <f t="shared" si="42"/>
        <v>-2.4100143907364716E-3</v>
      </c>
      <c r="O74" s="26">
        <f t="shared" si="43"/>
        <v>2.421791801642737E-3</v>
      </c>
      <c r="P74" s="80">
        <v>755798194.88</v>
      </c>
      <c r="Q74" s="81">
        <v>191.53417400000001</v>
      </c>
      <c r="R74" s="26">
        <f t="shared" si="44"/>
        <v>-5.1794162077968475E-3</v>
      </c>
      <c r="S74" s="26">
        <f t="shared" si="45"/>
        <v>1.3356846251025268E-3</v>
      </c>
      <c r="T74" s="80">
        <v>758541504.01999998</v>
      </c>
      <c r="U74" s="81">
        <v>191.21061499999999</v>
      </c>
      <c r="V74" s="26">
        <f t="shared" si="46"/>
        <v>3.6296846943853151E-3</v>
      </c>
      <c r="W74" s="26">
        <f t="shared" si="47"/>
        <v>-1.6893016699986772E-3</v>
      </c>
      <c r="X74" s="80">
        <v>767284487.19000006</v>
      </c>
      <c r="Y74" s="81">
        <v>191.82896199999999</v>
      </c>
      <c r="Z74" s="26">
        <f t="shared" si="48"/>
        <v>1.152604455216409E-2</v>
      </c>
      <c r="AA74" s="26">
        <f t="shared" si="49"/>
        <v>3.233852890437071E-3</v>
      </c>
      <c r="AB74" s="80">
        <v>766421497.20000005</v>
      </c>
      <c r="AC74" s="81">
        <v>192.032004</v>
      </c>
      <c r="AD74" s="26">
        <f t="shared" si="50"/>
        <v>-1.1247327482932811E-3</v>
      </c>
      <c r="AE74" s="26">
        <f t="shared" si="51"/>
        <v>1.0584533111325004E-3</v>
      </c>
      <c r="AF74" s="80">
        <v>768236163.50999999</v>
      </c>
      <c r="AG74" s="81">
        <v>192.49278699999999</v>
      </c>
      <c r="AH74" s="26">
        <f t="shared" si="52"/>
        <v>2.3677132186786772E-3</v>
      </c>
      <c r="AI74" s="26">
        <f t="shared" si="53"/>
        <v>2.3995114897618431E-3</v>
      </c>
      <c r="AJ74" s="27">
        <f t="shared" si="54"/>
        <v>2.3992744205073554E-3</v>
      </c>
      <c r="AK74" s="27">
        <f t="shared" si="55"/>
        <v>1.8078263248858827E-3</v>
      </c>
      <c r="AL74" s="28">
        <f t="shared" si="56"/>
        <v>1.7938847829565237E-2</v>
      </c>
      <c r="AM74" s="28">
        <f t="shared" si="57"/>
        <v>1.1103110811787697E-2</v>
      </c>
      <c r="AN74" s="29">
        <f t="shared" si="58"/>
        <v>5.6568808426806895E-3</v>
      </c>
      <c r="AO74" s="87">
        <f t="shared" si="59"/>
        <v>1.6284943864029906E-3</v>
      </c>
      <c r="AP74" s="33"/>
      <c r="AQ74" s="31"/>
      <c r="AR74" s="31"/>
      <c r="AS74" s="32"/>
      <c r="AT74" s="32"/>
    </row>
    <row r="75" spans="1:46" s="101" customFormat="1">
      <c r="A75" s="232" t="s">
        <v>121</v>
      </c>
      <c r="B75" s="80">
        <v>432718132.81</v>
      </c>
      <c r="C75" s="81">
        <v>1.4773000000000001</v>
      </c>
      <c r="D75" s="80">
        <v>418436230.01999998</v>
      </c>
      <c r="E75" s="81">
        <v>1.4618</v>
      </c>
      <c r="F75" s="26">
        <f t="shared" si="38"/>
        <v>-3.3005094326081751E-2</v>
      </c>
      <c r="G75" s="26">
        <f t="shared" si="39"/>
        <v>-1.0492113991741738E-2</v>
      </c>
      <c r="H75" s="80">
        <v>427776250.75999999</v>
      </c>
      <c r="I75" s="81">
        <v>1.4937</v>
      </c>
      <c r="J75" s="26">
        <f t="shared" si="40"/>
        <v>2.2321252487036279E-2</v>
      </c>
      <c r="K75" s="26">
        <f t="shared" si="41"/>
        <v>2.1822410726501599E-2</v>
      </c>
      <c r="L75" s="80">
        <v>429448857.11000001</v>
      </c>
      <c r="M75" s="81">
        <v>1.4992000000000001</v>
      </c>
      <c r="N75" s="26">
        <f t="shared" si="42"/>
        <v>3.9100028274791357E-3</v>
      </c>
      <c r="O75" s="26">
        <f t="shared" si="43"/>
        <v>3.6821316194684743E-3</v>
      </c>
      <c r="P75" s="80">
        <v>430013778.50999999</v>
      </c>
      <c r="Q75" s="81">
        <v>1.5017</v>
      </c>
      <c r="R75" s="26">
        <f t="shared" si="44"/>
        <v>1.3154567549711184E-3</v>
      </c>
      <c r="S75" s="26">
        <f t="shared" si="45"/>
        <v>1.6675560298825684E-3</v>
      </c>
      <c r="T75" s="80">
        <v>431874795.80000001</v>
      </c>
      <c r="U75" s="81">
        <v>1.5045999999999999</v>
      </c>
      <c r="V75" s="26">
        <f t="shared" si="46"/>
        <v>4.3278085098771863E-3</v>
      </c>
      <c r="W75" s="26">
        <f t="shared" si="47"/>
        <v>1.9311447026702422E-3</v>
      </c>
      <c r="X75" s="80">
        <v>431857040.94999999</v>
      </c>
      <c r="Y75" s="81">
        <v>1.504</v>
      </c>
      <c r="Z75" s="26">
        <f t="shared" si="48"/>
        <v>-4.1111104821792061E-5</v>
      </c>
      <c r="AA75" s="26">
        <f t="shared" si="49"/>
        <v>-3.9877708361021799E-4</v>
      </c>
      <c r="AB75" s="80">
        <v>431174440.83999997</v>
      </c>
      <c r="AC75" s="81">
        <v>1.4339</v>
      </c>
      <c r="AD75" s="26">
        <f t="shared" si="50"/>
        <v>-1.5806159105300893E-3</v>
      </c>
      <c r="AE75" s="26">
        <f t="shared" si="51"/>
        <v>-4.6609042553191524E-2</v>
      </c>
      <c r="AF75" s="80">
        <v>433751156.63</v>
      </c>
      <c r="AG75" s="81">
        <v>1.4341999999999999</v>
      </c>
      <c r="AH75" s="26">
        <f t="shared" si="52"/>
        <v>5.97604019612143E-3</v>
      </c>
      <c r="AI75" s="26">
        <f t="shared" si="53"/>
        <v>2.0921961085150077E-4</v>
      </c>
      <c r="AJ75" s="27">
        <f t="shared" si="54"/>
        <v>4.029674292564397E-4</v>
      </c>
      <c r="AK75" s="27">
        <f t="shared" si="55"/>
        <v>-3.523433867396137E-3</v>
      </c>
      <c r="AL75" s="28">
        <f t="shared" si="56"/>
        <v>3.6600383789109292E-2</v>
      </c>
      <c r="AM75" s="28">
        <f t="shared" si="57"/>
        <v>-1.8880831851142473E-2</v>
      </c>
      <c r="AN75" s="29">
        <f t="shared" si="58"/>
        <v>1.540054298838529E-2</v>
      </c>
      <c r="AO75" s="87">
        <f t="shared" si="59"/>
        <v>1.9565491400350247E-2</v>
      </c>
      <c r="AP75" s="33"/>
      <c r="AQ75" s="31"/>
      <c r="AR75" s="31"/>
      <c r="AS75" s="32"/>
      <c r="AT75" s="32"/>
    </row>
    <row r="76" spans="1:46" s="101" customFormat="1">
      <c r="A76" s="232" t="s">
        <v>152</v>
      </c>
      <c r="B76" s="80">
        <v>452133477.64999998</v>
      </c>
      <c r="C76" s="81">
        <v>1.1999</v>
      </c>
      <c r="D76" s="80">
        <v>449703874.94999999</v>
      </c>
      <c r="E76" s="81">
        <v>1.1931</v>
      </c>
      <c r="F76" s="26">
        <f t="shared" si="38"/>
        <v>-5.373640352021803E-3</v>
      </c>
      <c r="G76" s="26">
        <f t="shared" si="39"/>
        <v>-5.6671389282439517E-3</v>
      </c>
      <c r="H76" s="80">
        <v>450565061.22000003</v>
      </c>
      <c r="I76" s="81">
        <v>1.1947000000000001</v>
      </c>
      <c r="J76" s="26">
        <f t="shared" si="40"/>
        <v>1.9150074481697338E-3</v>
      </c>
      <c r="K76" s="26">
        <f t="shared" si="41"/>
        <v>1.3410443382784727E-3</v>
      </c>
      <c r="L76" s="80">
        <v>447925186.86000001</v>
      </c>
      <c r="M76" s="81">
        <v>1.1991000000000001</v>
      </c>
      <c r="N76" s="26">
        <f t="shared" si="42"/>
        <v>-5.8590303314952942E-3</v>
      </c>
      <c r="O76" s="26">
        <f t="shared" si="43"/>
        <v>3.682932953879601E-3</v>
      </c>
      <c r="P76" s="80">
        <v>447703167.31</v>
      </c>
      <c r="Q76" s="81">
        <v>1.1993</v>
      </c>
      <c r="R76" s="26">
        <f t="shared" si="44"/>
        <v>-4.9566212508921634E-4</v>
      </c>
      <c r="S76" s="26">
        <f t="shared" si="45"/>
        <v>1.6679176048701357E-4</v>
      </c>
      <c r="T76" s="80">
        <v>452142416.75</v>
      </c>
      <c r="U76" s="81">
        <v>1.2068000000000001</v>
      </c>
      <c r="V76" s="26">
        <f t="shared" si="46"/>
        <v>9.9156087428931648E-3</v>
      </c>
      <c r="W76" s="26">
        <f t="shared" si="47"/>
        <v>6.2536479613108159E-3</v>
      </c>
      <c r="X76" s="80">
        <v>453112918.69999999</v>
      </c>
      <c r="Y76" s="81">
        <v>1.2050000000000001</v>
      </c>
      <c r="Z76" s="26">
        <f t="shared" si="48"/>
        <v>2.1464519010977929E-3</v>
      </c>
      <c r="AA76" s="26">
        <f t="shared" si="49"/>
        <v>-1.4915478952602119E-3</v>
      </c>
      <c r="AB76" s="80">
        <v>453241030.32999998</v>
      </c>
      <c r="AC76" s="81">
        <v>1.2095</v>
      </c>
      <c r="AD76" s="26">
        <f t="shared" si="50"/>
        <v>2.8273665285808423E-4</v>
      </c>
      <c r="AE76" s="26">
        <f t="shared" si="51"/>
        <v>3.7344398340248535E-3</v>
      </c>
      <c r="AF76" s="80">
        <v>452529526.94</v>
      </c>
      <c r="AG76" s="81">
        <v>1.2074</v>
      </c>
      <c r="AH76" s="26">
        <f t="shared" si="52"/>
        <v>-1.5698124008807139E-3</v>
      </c>
      <c r="AI76" s="26">
        <f t="shared" si="53"/>
        <v>-1.7362546506820924E-3</v>
      </c>
      <c r="AJ76" s="27">
        <f t="shared" si="54"/>
        <v>1.2020744194146861E-4</v>
      </c>
      <c r="AK76" s="27">
        <f t="shared" si="55"/>
        <v>7.854894217243127E-4</v>
      </c>
      <c r="AL76" s="28">
        <f t="shared" si="56"/>
        <v>6.2833614460497539E-3</v>
      </c>
      <c r="AM76" s="28">
        <f t="shared" si="57"/>
        <v>1.1985583773363489E-2</v>
      </c>
      <c r="AN76" s="29">
        <f t="shared" si="58"/>
        <v>4.9637598996406154E-3</v>
      </c>
      <c r="AO76" s="87">
        <f t="shared" si="59"/>
        <v>3.7959410307795115E-3</v>
      </c>
      <c r="AP76" s="33"/>
      <c r="AQ76" s="31"/>
      <c r="AR76" s="31"/>
      <c r="AS76" s="32"/>
      <c r="AT76" s="32"/>
    </row>
    <row r="77" spans="1:46" s="101" customFormat="1">
      <c r="A77" s="232" t="s">
        <v>158</v>
      </c>
      <c r="B77" s="80">
        <v>1243242525.3299999</v>
      </c>
      <c r="C77" s="81">
        <v>1.0418000000000001</v>
      </c>
      <c r="D77" s="80">
        <v>1268386584.52</v>
      </c>
      <c r="E77" s="81">
        <v>1.0429999999999999</v>
      </c>
      <c r="F77" s="26">
        <f t="shared" si="38"/>
        <v>2.0224581027202194E-2</v>
      </c>
      <c r="G77" s="26">
        <f t="shared" si="39"/>
        <v>1.1518525628718254E-3</v>
      </c>
      <c r="H77" s="80">
        <v>1271398919.98</v>
      </c>
      <c r="I77" s="81">
        <v>1.044</v>
      </c>
      <c r="J77" s="26">
        <f t="shared" si="40"/>
        <v>2.3749348162177284E-3</v>
      </c>
      <c r="K77" s="26">
        <f t="shared" si="41"/>
        <v>9.5877277085341516E-4</v>
      </c>
      <c r="L77" s="80">
        <v>1271008306.1099999</v>
      </c>
      <c r="M77" s="81">
        <v>1.0450999999999999</v>
      </c>
      <c r="N77" s="26">
        <f t="shared" si="42"/>
        <v>-3.0723155719392038E-4</v>
      </c>
      <c r="O77" s="26">
        <f t="shared" si="43"/>
        <v>1.0536398467431789E-3</v>
      </c>
      <c r="P77" s="80">
        <v>1250599751.5999999</v>
      </c>
      <c r="Q77" s="81">
        <v>1.0462</v>
      </c>
      <c r="R77" s="26">
        <f t="shared" si="44"/>
        <v>-1.605697965299821E-2</v>
      </c>
      <c r="S77" s="26">
        <f t="shared" si="45"/>
        <v>1.0525308582911693E-3</v>
      </c>
      <c r="T77" s="80">
        <v>1241421717.8199999</v>
      </c>
      <c r="U77" s="81">
        <v>1.0471999999999999</v>
      </c>
      <c r="V77" s="26">
        <f t="shared" si="46"/>
        <v>-7.3389058075996917E-3</v>
      </c>
      <c r="W77" s="26">
        <f t="shared" si="47"/>
        <v>9.5584018352120996E-4</v>
      </c>
      <c r="X77" s="80">
        <v>1237132138</v>
      </c>
      <c r="Y77" s="81">
        <v>1.0482</v>
      </c>
      <c r="Z77" s="26">
        <f t="shared" si="48"/>
        <v>-3.4553768138780873E-3</v>
      </c>
      <c r="AA77" s="26">
        <f t="shared" si="49"/>
        <v>9.5492742551576775E-4</v>
      </c>
      <c r="AB77" s="80">
        <v>1236157248.1900001</v>
      </c>
      <c r="AC77" s="81">
        <v>1.0491999999999999</v>
      </c>
      <c r="AD77" s="26">
        <f t="shared" si="50"/>
        <v>-7.8802399521848228E-4</v>
      </c>
      <c r="AE77" s="26">
        <f t="shared" si="51"/>
        <v>9.5401640908213115E-4</v>
      </c>
      <c r="AF77" s="80">
        <v>1237468484.6099999</v>
      </c>
      <c r="AG77" s="81">
        <v>1.0502</v>
      </c>
      <c r="AH77" s="26">
        <f t="shared" si="52"/>
        <v>1.0607359394767695E-3</v>
      </c>
      <c r="AI77" s="26">
        <f t="shared" si="53"/>
        <v>9.5310712924143344E-4</v>
      </c>
      <c r="AJ77" s="27">
        <f t="shared" si="54"/>
        <v>-5.3578325549896266E-4</v>
      </c>
      <c r="AK77" s="27">
        <f t="shared" si="55"/>
        <v>1.0043358982650165E-3</v>
      </c>
      <c r="AL77" s="28">
        <f t="shared" si="56"/>
        <v>-2.4375927881404177E-2</v>
      </c>
      <c r="AM77" s="28">
        <f t="shared" si="57"/>
        <v>6.9031639501439075E-3</v>
      </c>
      <c r="AN77" s="29">
        <f t="shared" si="58"/>
        <v>1.0266754809771366E-2</v>
      </c>
      <c r="AO77" s="87">
        <f t="shared" si="59"/>
        <v>7.4200758293128919E-5</v>
      </c>
      <c r="AP77" s="33"/>
      <c r="AQ77" s="31"/>
      <c r="AR77" s="31"/>
      <c r="AS77" s="32"/>
      <c r="AT77" s="32"/>
    </row>
    <row r="78" spans="1:46" s="128" customFormat="1" ht="15.75" customHeight="1">
      <c r="A78" s="232" t="s">
        <v>182</v>
      </c>
      <c r="B78" s="80">
        <v>31269776905.529999</v>
      </c>
      <c r="C78" s="81">
        <v>109.28</v>
      </c>
      <c r="D78" s="80">
        <v>31910053631.599998</v>
      </c>
      <c r="E78" s="81">
        <v>109.41</v>
      </c>
      <c r="F78" s="26">
        <f t="shared" si="38"/>
        <v>2.0475896838162859E-2</v>
      </c>
      <c r="G78" s="26">
        <f t="shared" si="39"/>
        <v>1.1896046852122571E-3</v>
      </c>
      <c r="H78" s="80">
        <v>31496830937.639999</v>
      </c>
      <c r="I78" s="81">
        <v>109.55</v>
      </c>
      <c r="J78" s="26">
        <f t="shared" si="40"/>
        <v>-1.2949608256088655E-2</v>
      </c>
      <c r="K78" s="26">
        <f t="shared" si="41"/>
        <v>1.2795905310300755E-3</v>
      </c>
      <c r="L78" s="80">
        <v>31818847176.709999</v>
      </c>
      <c r="M78" s="81">
        <v>109.69</v>
      </c>
      <c r="N78" s="26">
        <f t="shared" si="42"/>
        <v>1.0223766311841142E-2</v>
      </c>
      <c r="O78" s="26">
        <f t="shared" si="43"/>
        <v>1.2779552715655004E-3</v>
      </c>
      <c r="P78" s="80">
        <v>32016079151.919998</v>
      </c>
      <c r="Q78" s="81">
        <v>109.84</v>
      </c>
      <c r="R78" s="26">
        <f t="shared" si="44"/>
        <v>6.1985896005171499E-3</v>
      </c>
      <c r="S78" s="26">
        <f t="shared" si="45"/>
        <v>1.367490199653621E-3</v>
      </c>
      <c r="T78" s="80">
        <v>30839334675.279999</v>
      </c>
      <c r="U78" s="81">
        <v>110.1</v>
      </c>
      <c r="V78" s="26">
        <f t="shared" si="46"/>
        <v>-3.6754796583810617E-2</v>
      </c>
      <c r="W78" s="26">
        <f t="shared" si="47"/>
        <v>2.3670793882009369E-3</v>
      </c>
      <c r="X78" s="80">
        <v>31451403136.700001</v>
      </c>
      <c r="Y78" s="81">
        <v>110.27</v>
      </c>
      <c r="Z78" s="26">
        <f t="shared" si="48"/>
        <v>1.9847006035140571E-2</v>
      </c>
      <c r="AA78" s="26">
        <f t="shared" si="49"/>
        <v>1.5440508628519684E-3</v>
      </c>
      <c r="AB78" s="80">
        <v>32017939125.919998</v>
      </c>
      <c r="AC78" s="81">
        <v>110.41</v>
      </c>
      <c r="AD78" s="26">
        <f t="shared" si="50"/>
        <v>1.8013059282525876E-2</v>
      </c>
      <c r="AE78" s="26">
        <f t="shared" si="51"/>
        <v>1.2696109549288164E-3</v>
      </c>
      <c r="AF78" s="80">
        <v>31646758719.290001</v>
      </c>
      <c r="AG78" s="81">
        <v>110.61</v>
      </c>
      <c r="AH78" s="26">
        <f t="shared" si="52"/>
        <v>-1.1592888760585767E-2</v>
      </c>
      <c r="AI78" s="26">
        <f t="shared" si="53"/>
        <v>1.8114301240829893E-3</v>
      </c>
      <c r="AJ78" s="27">
        <f t="shared" si="54"/>
        <v>1.6826280584628199E-3</v>
      </c>
      <c r="AK78" s="27">
        <f t="shared" si="55"/>
        <v>1.5133515021907705E-3</v>
      </c>
      <c r="AL78" s="28">
        <f t="shared" si="56"/>
        <v>-8.2511585643109345E-3</v>
      </c>
      <c r="AM78" s="28">
        <f t="shared" si="57"/>
        <v>1.096791883740063E-2</v>
      </c>
      <c r="AN78" s="29">
        <f t="shared" si="58"/>
        <v>2.0392354356790279E-2</v>
      </c>
      <c r="AO78" s="87">
        <f t="shared" si="59"/>
        <v>3.9896243493363858E-4</v>
      </c>
      <c r="AP78" s="33"/>
      <c r="AQ78" s="31"/>
      <c r="AR78" s="31"/>
      <c r="AS78" s="32"/>
      <c r="AT78" s="32"/>
    </row>
    <row r="79" spans="1:46" s="128" customFormat="1" ht="15.75" customHeight="1">
      <c r="A79" s="232" t="s">
        <v>187</v>
      </c>
      <c r="B79" s="80">
        <v>263902222.18000001</v>
      </c>
      <c r="C79" s="80">
        <v>1106.93</v>
      </c>
      <c r="D79" s="80">
        <v>264865205.22999999</v>
      </c>
      <c r="E79" s="80">
        <v>1109.24</v>
      </c>
      <c r="F79" s="26">
        <f t="shared" si="38"/>
        <v>3.6490145556378052E-3</v>
      </c>
      <c r="G79" s="26">
        <f t="shared" si="39"/>
        <v>2.0868528271886619E-3</v>
      </c>
      <c r="H79" s="80">
        <v>264973914.84</v>
      </c>
      <c r="I79" s="80">
        <v>1111.56</v>
      </c>
      <c r="J79" s="26">
        <f t="shared" si="40"/>
        <v>4.1043371440810638E-4</v>
      </c>
      <c r="K79" s="26">
        <f t="shared" si="41"/>
        <v>2.0915221232555049E-3</v>
      </c>
      <c r="L79" s="80">
        <v>265526309.66</v>
      </c>
      <c r="M79" s="80">
        <v>1113.8800000000001</v>
      </c>
      <c r="N79" s="26">
        <f t="shared" si="42"/>
        <v>2.0847139626311785E-3</v>
      </c>
      <c r="O79" s="26">
        <f t="shared" si="43"/>
        <v>2.0871567886575296E-3</v>
      </c>
      <c r="P79" s="80">
        <v>266190205.75</v>
      </c>
      <c r="Q79" s="80">
        <v>1116.2</v>
      </c>
      <c r="R79" s="26">
        <f t="shared" si="44"/>
        <v>2.5003024779356384E-3</v>
      </c>
      <c r="S79" s="26">
        <f t="shared" si="45"/>
        <v>2.0828096383810968E-3</v>
      </c>
      <c r="T79" s="80">
        <v>263934050.80000001</v>
      </c>
      <c r="U79" s="80">
        <v>1117.51</v>
      </c>
      <c r="V79" s="26">
        <f t="shared" si="46"/>
        <v>-8.4757248811735738E-3</v>
      </c>
      <c r="W79" s="26">
        <f t="shared" si="47"/>
        <v>1.1736247984231727E-3</v>
      </c>
      <c r="X79" s="80">
        <v>264760825.65000001</v>
      </c>
      <c r="Y79" s="80">
        <v>1119.73</v>
      </c>
      <c r="Z79" s="26">
        <f t="shared" si="48"/>
        <v>3.132505440256722E-3</v>
      </c>
      <c r="AA79" s="26">
        <f t="shared" si="49"/>
        <v>1.9865594043901418E-3</v>
      </c>
      <c r="AB79" s="80">
        <v>264683264.08000001</v>
      </c>
      <c r="AC79" s="80">
        <v>1121.97</v>
      </c>
      <c r="AD79" s="26">
        <f t="shared" si="50"/>
        <v>-2.9294956989794706E-4</v>
      </c>
      <c r="AE79" s="26">
        <f t="shared" si="51"/>
        <v>2.0004822591160451E-3</v>
      </c>
      <c r="AF79" s="80">
        <v>263651651.18000001</v>
      </c>
      <c r="AG79" s="80">
        <v>1124.22</v>
      </c>
      <c r="AH79" s="26">
        <f t="shared" si="52"/>
        <v>-3.8975373210155175E-3</v>
      </c>
      <c r="AI79" s="26">
        <f t="shared" si="53"/>
        <v>2.0054012139362016E-3</v>
      </c>
      <c r="AJ79" s="27">
        <f t="shared" si="54"/>
        <v>-1.1115520265219861E-4</v>
      </c>
      <c r="AK79" s="27">
        <f t="shared" si="55"/>
        <v>1.9393011316685446E-3</v>
      </c>
      <c r="AL79" s="28">
        <f t="shared" si="56"/>
        <v>-4.5817798111540279E-3</v>
      </c>
      <c r="AM79" s="28">
        <f t="shared" si="57"/>
        <v>1.3504741985503605E-2</v>
      </c>
      <c r="AN79" s="29">
        <f t="shared" si="58"/>
        <v>4.1560555343038161E-3</v>
      </c>
      <c r="AO79" s="87">
        <f t="shared" si="59"/>
        <v>3.125939088149203E-4</v>
      </c>
      <c r="AP79" s="33"/>
      <c r="AQ79" s="31"/>
      <c r="AR79" s="31"/>
      <c r="AS79" s="32"/>
      <c r="AT79" s="32"/>
    </row>
    <row r="80" spans="1:46" s="336" customFormat="1" ht="15.75" customHeight="1">
      <c r="A80" s="232" t="s">
        <v>196</v>
      </c>
      <c r="B80" s="80">
        <v>1599495752.8900001</v>
      </c>
      <c r="C80" s="81">
        <v>1.0379</v>
      </c>
      <c r="D80" s="80">
        <v>1611314245.49</v>
      </c>
      <c r="E80" s="81">
        <v>1.0391999999999999</v>
      </c>
      <c r="F80" s="26">
        <f t="shared" si="38"/>
        <v>7.3888865154196392E-3</v>
      </c>
      <c r="G80" s="26">
        <f t="shared" si="39"/>
        <v>1.2525291453895913E-3</v>
      </c>
      <c r="H80" s="80">
        <v>1632426063.1300001</v>
      </c>
      <c r="I80" s="81">
        <v>1.0446</v>
      </c>
      <c r="J80" s="26">
        <f t="shared" si="40"/>
        <v>1.3102234836619353E-2</v>
      </c>
      <c r="K80" s="26">
        <f t="shared" si="41"/>
        <v>5.1963048498845955E-3</v>
      </c>
      <c r="L80" s="80">
        <v>1410773490.71</v>
      </c>
      <c r="M80" s="81">
        <v>1.0461</v>
      </c>
      <c r="N80" s="26">
        <f t="shared" si="42"/>
        <v>-0.13578107911056339</v>
      </c>
      <c r="O80" s="26">
        <f t="shared" si="43"/>
        <v>1.4359563469271079E-3</v>
      </c>
      <c r="P80" s="80">
        <v>1403855606.3800001</v>
      </c>
      <c r="Q80" s="81">
        <v>1.0461</v>
      </c>
      <c r="R80" s="26">
        <f t="shared" si="44"/>
        <v>-4.9036109450272987E-3</v>
      </c>
      <c r="S80" s="26">
        <f t="shared" si="45"/>
        <v>0</v>
      </c>
      <c r="T80" s="80">
        <v>1401271896.8900001</v>
      </c>
      <c r="U80" s="81">
        <v>1.0478000000000001</v>
      </c>
      <c r="V80" s="26">
        <f t="shared" si="46"/>
        <v>-1.8404382033722084E-3</v>
      </c>
      <c r="W80" s="26">
        <f t="shared" si="47"/>
        <v>1.625083644011122E-3</v>
      </c>
      <c r="X80" s="80">
        <v>1405115790.6400001</v>
      </c>
      <c r="Y80" s="81">
        <v>1.0495000000000001</v>
      </c>
      <c r="Z80" s="26">
        <f t="shared" si="48"/>
        <v>2.7431462505821923E-3</v>
      </c>
      <c r="AA80" s="26">
        <f t="shared" si="49"/>
        <v>1.6224470318763455E-3</v>
      </c>
      <c r="AB80" s="80">
        <v>1407474498.29</v>
      </c>
      <c r="AC80" s="81">
        <v>1.0509999999999999</v>
      </c>
      <c r="AD80" s="26">
        <f t="shared" si="50"/>
        <v>1.6786571368082883E-3</v>
      </c>
      <c r="AE80" s="26">
        <f t="shared" si="51"/>
        <v>1.4292520247735443E-3</v>
      </c>
      <c r="AF80" s="80">
        <v>1410492949.25</v>
      </c>
      <c r="AG80" s="81">
        <v>1.0526</v>
      </c>
      <c r="AH80" s="26">
        <f t="shared" si="52"/>
        <v>2.1445866079046415E-3</v>
      </c>
      <c r="AI80" s="26">
        <f t="shared" si="53"/>
        <v>1.5223596574691209E-3</v>
      </c>
      <c r="AJ80" s="27">
        <f t="shared" si="54"/>
        <v>-1.4433452113953596E-2</v>
      </c>
      <c r="AK80" s="27">
        <f t="shared" si="55"/>
        <v>1.7604915875414286E-3</v>
      </c>
      <c r="AL80" s="28">
        <f t="shared" si="56"/>
        <v>-0.12463198708885637</v>
      </c>
      <c r="AM80" s="28">
        <f t="shared" si="57"/>
        <v>1.2894534257120938E-2</v>
      </c>
      <c r="AN80" s="29">
        <f t="shared" si="58"/>
        <v>4.9336373039152483E-2</v>
      </c>
      <c r="AO80" s="87">
        <f t="shared" si="59"/>
        <v>1.4866698376437223E-3</v>
      </c>
      <c r="AP80" s="33"/>
      <c r="AQ80" s="31"/>
      <c r="AR80" s="31"/>
      <c r="AS80" s="32"/>
      <c r="AT80" s="32"/>
    </row>
    <row r="81" spans="1:46" s="336" customFormat="1" ht="15.75" customHeight="1">
      <c r="A81" s="232" t="s">
        <v>250</v>
      </c>
      <c r="B81" s="80">
        <v>1444334240.3299999</v>
      </c>
      <c r="C81" s="81">
        <v>104.08</v>
      </c>
      <c r="D81" s="80">
        <v>1501661083.1199999</v>
      </c>
      <c r="E81" s="81">
        <v>104.24</v>
      </c>
      <c r="F81" s="26">
        <f t="shared" si="38"/>
        <v>3.9690842458253973E-2</v>
      </c>
      <c r="G81" s="26">
        <f t="shared" si="39"/>
        <v>1.5372790161413969E-3</v>
      </c>
      <c r="H81" s="80">
        <v>1505945967.3099999</v>
      </c>
      <c r="I81" s="81">
        <v>104.41</v>
      </c>
      <c r="J81" s="26">
        <f t="shared" si="40"/>
        <v>2.8534296041669784E-3</v>
      </c>
      <c r="K81" s="26">
        <f t="shared" si="41"/>
        <v>1.6308518802763019E-3</v>
      </c>
      <c r="L81" s="80">
        <v>1506605316</v>
      </c>
      <c r="M81" s="81">
        <v>104.52</v>
      </c>
      <c r="N81" s="26">
        <f t="shared" si="42"/>
        <v>4.3783024378877324E-4</v>
      </c>
      <c r="O81" s="26">
        <f t="shared" si="43"/>
        <v>1.0535389330523842E-3</v>
      </c>
      <c r="P81" s="80">
        <v>1449085615.9400001</v>
      </c>
      <c r="Q81" s="81">
        <v>104.58</v>
      </c>
      <c r="R81" s="26">
        <f t="shared" si="44"/>
        <v>-3.8178346677226208E-2</v>
      </c>
      <c r="S81" s="26">
        <f t="shared" si="45"/>
        <v>5.7405281285880481E-4</v>
      </c>
      <c r="T81" s="80">
        <v>2326003901.1300001</v>
      </c>
      <c r="U81" s="81">
        <v>104.7</v>
      </c>
      <c r="V81" s="26">
        <f t="shared" si="46"/>
        <v>0.60515284641836453</v>
      </c>
      <c r="W81" s="26">
        <f t="shared" si="47"/>
        <v>1.1474469305795042E-3</v>
      </c>
      <c r="X81" s="80">
        <v>2320741368.3400002</v>
      </c>
      <c r="Y81" s="81">
        <v>104.87</v>
      </c>
      <c r="Z81" s="26">
        <f t="shared" si="48"/>
        <v>-2.2624780583744343E-3</v>
      </c>
      <c r="AA81" s="26">
        <f t="shared" si="49"/>
        <v>1.6236867239732731E-3</v>
      </c>
      <c r="AB81" s="80">
        <v>2429970217.6300001</v>
      </c>
      <c r="AC81" s="81">
        <v>105.04</v>
      </c>
      <c r="AD81" s="26">
        <f t="shared" si="50"/>
        <v>4.7066360250272145E-2</v>
      </c>
      <c r="AE81" s="26">
        <f t="shared" si="51"/>
        <v>1.6210546390769687E-3</v>
      </c>
      <c r="AF81" s="80">
        <v>2663571922.3800001</v>
      </c>
      <c r="AG81" s="81">
        <v>105.21</v>
      </c>
      <c r="AH81" s="26">
        <f t="shared" si="52"/>
        <v>9.6133567010478232E-2</v>
      </c>
      <c r="AI81" s="26">
        <f t="shared" si="53"/>
        <v>1.6184310738764994E-3</v>
      </c>
      <c r="AJ81" s="27">
        <f t="shared" si="54"/>
        <v>9.3861756406215496E-2</v>
      </c>
      <c r="AK81" s="27">
        <f t="shared" si="55"/>
        <v>1.3507927512293916E-3</v>
      </c>
      <c r="AL81" s="28">
        <f t="shared" si="56"/>
        <v>0.77375038370568883</v>
      </c>
      <c r="AM81" s="28">
        <f t="shared" si="57"/>
        <v>9.3054489639293834E-3</v>
      </c>
      <c r="AN81" s="29">
        <f t="shared" si="58"/>
        <v>0.21052079628156953</v>
      </c>
      <c r="AO81" s="87">
        <f t="shared" si="59"/>
        <v>3.9012587894387283E-4</v>
      </c>
      <c r="AP81" s="33"/>
      <c r="AQ81" s="31"/>
      <c r="AR81" s="31"/>
      <c r="AS81" s="32"/>
      <c r="AT81" s="32"/>
    </row>
    <row r="82" spans="1:46" s="342" customFormat="1" ht="15.75" customHeight="1">
      <c r="A82" s="232" t="s">
        <v>254</v>
      </c>
      <c r="B82" s="80">
        <v>356420561.47000003</v>
      </c>
      <c r="C82" s="81">
        <v>101.24</v>
      </c>
      <c r="D82" s="80">
        <v>357351677.92000002</v>
      </c>
      <c r="E82" s="81">
        <v>101.46</v>
      </c>
      <c r="F82" s="26">
        <f t="shared" si="38"/>
        <v>2.6124094697560266E-3</v>
      </c>
      <c r="G82" s="26">
        <f t="shared" si="39"/>
        <v>2.1730541288028336E-3</v>
      </c>
      <c r="H82" s="80">
        <v>369634749.07999998</v>
      </c>
      <c r="I82" s="81">
        <v>101.65</v>
      </c>
      <c r="J82" s="26">
        <f t="shared" ref="J82" si="60">((H82-D82)/D82)</f>
        <v>3.4372501708946131E-2</v>
      </c>
      <c r="K82" s="26">
        <f t="shared" ref="K82" si="61">((I82-E82)/E82)</f>
        <v>1.8726591760300803E-3</v>
      </c>
      <c r="L82" s="80">
        <v>383983573.06999999</v>
      </c>
      <c r="M82" s="81">
        <v>101.74</v>
      </c>
      <c r="N82" s="26">
        <f t="shared" si="42"/>
        <v>3.8818926049873345E-2</v>
      </c>
      <c r="O82" s="26">
        <f t="shared" si="43"/>
        <v>8.8539104771263345E-4</v>
      </c>
      <c r="P82" s="80">
        <v>383084185.38999999</v>
      </c>
      <c r="Q82" s="81">
        <v>101.98</v>
      </c>
      <c r="R82" s="26">
        <f t="shared" si="44"/>
        <v>-2.3422556147631069E-3</v>
      </c>
      <c r="S82" s="26">
        <f t="shared" si="45"/>
        <v>2.3589541969727648E-3</v>
      </c>
      <c r="T82" s="80">
        <v>391336797.52999997</v>
      </c>
      <c r="U82" s="81">
        <v>102.19</v>
      </c>
      <c r="V82" s="26">
        <f t="shared" si="46"/>
        <v>2.1542555017243507E-2</v>
      </c>
      <c r="W82" s="26">
        <f t="shared" si="47"/>
        <v>2.0592272994704231E-3</v>
      </c>
      <c r="X82" s="80">
        <v>391809438</v>
      </c>
      <c r="Y82" s="81">
        <v>102.27</v>
      </c>
      <c r="Z82" s="26">
        <f t="shared" si="48"/>
        <v>1.2077588230475461E-3</v>
      </c>
      <c r="AA82" s="26">
        <f t="shared" si="49"/>
        <v>7.8285546530970055E-4</v>
      </c>
      <c r="AB82" s="80">
        <v>385082316.20999998</v>
      </c>
      <c r="AC82" s="81">
        <v>102.45</v>
      </c>
      <c r="AD82" s="26">
        <f t="shared" si="50"/>
        <v>-1.7169371478999496E-2</v>
      </c>
      <c r="AE82" s="26">
        <f t="shared" si="51"/>
        <v>1.760046934584989E-3</v>
      </c>
      <c r="AF82" s="80">
        <v>397765681.05000001</v>
      </c>
      <c r="AG82" s="81">
        <v>102.63</v>
      </c>
      <c r="AH82" s="26">
        <f t="shared" si="52"/>
        <v>3.2936762624756089E-2</v>
      </c>
      <c r="AI82" s="26">
        <f t="shared" si="53"/>
        <v>1.7569546120057844E-3</v>
      </c>
      <c r="AJ82" s="27">
        <f t="shared" si="54"/>
        <v>1.3997410824982506E-2</v>
      </c>
      <c r="AK82" s="27">
        <f t="shared" si="55"/>
        <v>1.7061428576111511E-3</v>
      </c>
      <c r="AL82" s="28">
        <f t="shared" si="56"/>
        <v>0.11309308344439183</v>
      </c>
      <c r="AM82" s="28">
        <f t="shared" si="57"/>
        <v>1.1531638083973998E-2</v>
      </c>
      <c r="AN82" s="29">
        <f t="shared" si="58"/>
        <v>2.0627397408031056E-2</v>
      </c>
      <c r="AO82" s="87">
        <f t="shared" si="59"/>
        <v>5.7670811055771803E-4</v>
      </c>
      <c r="AP82" s="33"/>
      <c r="AQ82" s="31"/>
      <c r="AR82" s="31"/>
      <c r="AS82" s="32"/>
      <c r="AT82" s="32"/>
    </row>
    <row r="83" spans="1:46" s="134" customFormat="1" ht="15.75" customHeight="1">
      <c r="A83" s="232" t="s">
        <v>260</v>
      </c>
      <c r="B83" s="80">
        <v>0</v>
      </c>
      <c r="C83" s="81">
        <v>0</v>
      </c>
      <c r="D83" s="80">
        <v>0</v>
      </c>
      <c r="E83" s="81">
        <v>0</v>
      </c>
      <c r="F83" s="26" t="e">
        <f t="shared" si="38"/>
        <v>#DIV/0!</v>
      </c>
      <c r="G83" s="26" t="e">
        <f t="shared" si="39"/>
        <v>#DIV/0!</v>
      </c>
      <c r="H83" s="80">
        <v>894189127.21000004</v>
      </c>
      <c r="I83" s="81">
        <v>1.0001</v>
      </c>
      <c r="J83" s="26" t="e">
        <f t="shared" si="40"/>
        <v>#DIV/0!</v>
      </c>
      <c r="K83" s="26" t="e">
        <f t="shared" si="41"/>
        <v>#DIV/0!</v>
      </c>
      <c r="L83" s="80">
        <v>918814055.39999998</v>
      </c>
      <c r="M83" s="81">
        <v>1.0014000000000001</v>
      </c>
      <c r="N83" s="26">
        <f t="shared" si="42"/>
        <v>2.7538836517542201E-2</v>
      </c>
      <c r="O83" s="26">
        <f t="shared" si="43"/>
        <v>1.299870012998779E-3</v>
      </c>
      <c r="P83" s="80">
        <v>919766279.04999995</v>
      </c>
      <c r="Q83" s="81">
        <v>1.0024</v>
      </c>
      <c r="R83" s="26">
        <f t="shared" si="44"/>
        <v>1.0363616494584768E-3</v>
      </c>
      <c r="S83" s="26">
        <f t="shared" si="45"/>
        <v>9.9860195725972613E-4</v>
      </c>
      <c r="T83" s="80">
        <v>920900590.79999995</v>
      </c>
      <c r="U83" s="81">
        <v>1.0034000000000001</v>
      </c>
      <c r="V83" s="26">
        <f t="shared" si="46"/>
        <v>1.2332608574991441E-3</v>
      </c>
      <c r="W83" s="26">
        <f t="shared" si="47"/>
        <v>9.9760574620920981E-4</v>
      </c>
      <c r="X83" s="80">
        <v>922384528.16999996</v>
      </c>
      <c r="Y83" s="81">
        <v>1.0044</v>
      </c>
      <c r="Z83" s="26">
        <f t="shared" si="48"/>
        <v>1.611397999767691E-3</v>
      </c>
      <c r="AA83" s="26">
        <f t="shared" si="49"/>
        <v>9.9661152082907095E-4</v>
      </c>
      <c r="AB83" s="80">
        <v>923947670.59000003</v>
      </c>
      <c r="AC83" s="81">
        <v>1.0053000000000001</v>
      </c>
      <c r="AD83" s="26">
        <f t="shared" si="50"/>
        <v>1.6946754550418712E-3</v>
      </c>
      <c r="AE83" s="26">
        <f t="shared" si="51"/>
        <v>8.960573476703733E-4</v>
      </c>
      <c r="AF83" s="80">
        <v>925282389.66999996</v>
      </c>
      <c r="AG83" s="81">
        <v>1.0064</v>
      </c>
      <c r="AH83" s="26">
        <f t="shared" si="52"/>
        <v>1.4445829807088746E-3</v>
      </c>
      <c r="AI83" s="26">
        <f t="shared" si="53"/>
        <v>1.0942007360985565E-3</v>
      </c>
      <c r="AJ83" s="27" t="e">
        <f t="shared" si="54"/>
        <v>#DIV/0!</v>
      </c>
      <c r="AK83" s="27" t="e">
        <f t="shared" si="55"/>
        <v>#DIV/0!</v>
      </c>
      <c r="AL83" s="28" t="e">
        <f t="shared" si="56"/>
        <v>#DIV/0!</v>
      </c>
      <c r="AM83" s="28" t="e">
        <f t="shared" si="57"/>
        <v>#DIV/0!</v>
      </c>
      <c r="AN83" s="29" t="e">
        <f t="shared" si="58"/>
        <v>#DIV/0!</v>
      </c>
      <c r="AO83" s="87" t="e">
        <f t="shared" si="59"/>
        <v>#DIV/0!</v>
      </c>
      <c r="AP83" s="33"/>
      <c r="AQ83" s="31"/>
      <c r="AR83" s="31"/>
      <c r="AS83" s="32"/>
      <c r="AT83" s="32"/>
    </row>
    <row r="84" spans="1:46">
      <c r="A84" s="234" t="s">
        <v>47</v>
      </c>
      <c r="B84" s="84">
        <f>SUM(B55:B83)</f>
        <v>423605832544.70996</v>
      </c>
      <c r="C84" s="100"/>
      <c r="D84" s="84">
        <f>SUM(D55:D83)</f>
        <v>423881337019.67987</v>
      </c>
      <c r="E84" s="100"/>
      <c r="F84" s="26">
        <f>((D84-B84)/B84)</f>
        <v>6.5037932389854717E-4</v>
      </c>
      <c r="G84" s="26"/>
      <c r="H84" s="84">
        <f>SUM(H55:H83)</f>
        <v>423417886681.36993</v>
      </c>
      <c r="I84" s="81">
        <v>1.0001</v>
      </c>
      <c r="J84" s="26">
        <f t="shared" si="40"/>
        <v>-1.0933492414845797E-3</v>
      </c>
      <c r="K84" s="26"/>
      <c r="L84" s="84">
        <f>SUM(L55:L83)</f>
        <v>412398367881.5</v>
      </c>
      <c r="M84" s="100"/>
      <c r="N84" s="26">
        <f t="shared" si="42"/>
        <v>-2.6025161303972814E-2</v>
      </c>
      <c r="O84" s="26"/>
      <c r="P84" s="84">
        <f>SUM(P55:P83)</f>
        <v>419645385579.06</v>
      </c>
      <c r="Q84" s="100"/>
      <c r="R84" s="26">
        <f t="shared" si="44"/>
        <v>1.7572857367957335E-2</v>
      </c>
      <c r="S84" s="26"/>
      <c r="T84" s="84">
        <f>SUM(T55:T83)</f>
        <v>417302626522.15002</v>
      </c>
      <c r="U84" s="100"/>
      <c r="V84" s="26">
        <f t="shared" si="46"/>
        <v>-5.5827113496726491E-3</v>
      </c>
      <c r="W84" s="26"/>
      <c r="X84" s="84">
        <f>SUM(X55:X83)</f>
        <v>406450019940.09003</v>
      </c>
      <c r="Y84" s="100"/>
      <c r="Z84" s="26">
        <f t="shared" si="48"/>
        <v>-2.6006561886530451E-2</v>
      </c>
      <c r="AA84" s="26"/>
      <c r="AB84" s="84">
        <f>SUM(AB55:AB83)</f>
        <v>409191848531.33008</v>
      </c>
      <c r="AC84" s="100"/>
      <c r="AD84" s="26">
        <f t="shared" si="50"/>
        <v>6.7457951943124313E-3</v>
      </c>
      <c r="AE84" s="26"/>
      <c r="AF84" s="84">
        <f>SUM(AF55:AF83)</f>
        <v>407293748070.25989</v>
      </c>
      <c r="AG84" s="100"/>
      <c r="AH84" s="26">
        <f t="shared" si="52"/>
        <v>-4.6386565809725822E-3</v>
      </c>
      <c r="AI84" s="26"/>
      <c r="AJ84" s="27">
        <f t="shared" si="54"/>
        <v>-4.7971760595580948E-3</v>
      </c>
      <c r="AK84" s="27" t="e">
        <f t="shared" si="55"/>
        <v>#DIV/0!</v>
      </c>
      <c r="AL84" s="28">
        <f t="shared" si="56"/>
        <v>-3.9132623922647151E-2</v>
      </c>
      <c r="AM84" s="28" t="e">
        <f t="shared" si="57"/>
        <v>#DIV/0!</v>
      </c>
      <c r="AN84" s="29">
        <f t="shared" si="58"/>
        <v>1.5015041850859893E-2</v>
      </c>
      <c r="AO84" s="87" t="e">
        <f t="shared" si="59"/>
        <v>#DIV/0!</v>
      </c>
      <c r="AP84" s="33"/>
      <c r="AQ84" s="43"/>
      <c r="AR84" s="16"/>
      <c r="AS84" s="32" t="e">
        <f>(#REF!/AQ84)-1</f>
        <v>#REF!</v>
      </c>
      <c r="AT84" s="32" t="e">
        <f>(#REF!/AR84)-1</f>
        <v>#REF!</v>
      </c>
    </row>
    <row r="85" spans="1:46" s="134" customFormat="1" ht="7.5" customHeight="1">
      <c r="A85" s="234"/>
      <c r="B85" s="100"/>
      <c r="C85" s="100"/>
      <c r="D85" s="100"/>
      <c r="E85" s="100"/>
      <c r="F85" s="26"/>
      <c r="G85" s="26"/>
      <c r="H85" s="84"/>
      <c r="I85" s="100"/>
      <c r="J85" s="26"/>
      <c r="K85" s="26"/>
      <c r="L85" s="100"/>
      <c r="M85" s="100"/>
      <c r="N85" s="26"/>
      <c r="O85" s="26"/>
      <c r="P85" s="100"/>
      <c r="Q85" s="100"/>
      <c r="R85" s="26"/>
      <c r="S85" s="26"/>
      <c r="T85" s="100"/>
      <c r="U85" s="100"/>
      <c r="V85" s="26"/>
      <c r="W85" s="26"/>
      <c r="X85" s="100"/>
      <c r="Y85" s="100"/>
      <c r="Z85" s="26"/>
      <c r="AA85" s="26"/>
      <c r="AB85" s="100"/>
      <c r="AC85" s="100"/>
      <c r="AD85" s="26"/>
      <c r="AE85" s="26"/>
      <c r="AF85" s="100"/>
      <c r="AG85" s="100"/>
      <c r="AH85" s="26"/>
      <c r="AI85" s="26"/>
      <c r="AJ85" s="27"/>
      <c r="AK85" s="27"/>
      <c r="AL85" s="28"/>
      <c r="AM85" s="28"/>
      <c r="AN85" s="29"/>
      <c r="AO85" s="87"/>
      <c r="AP85" s="33"/>
      <c r="AQ85" s="43"/>
      <c r="AR85" s="16"/>
      <c r="AS85" s="32"/>
      <c r="AT85" s="32"/>
    </row>
    <row r="86" spans="1:46" s="134" customFormat="1">
      <c r="A86" s="231" t="s">
        <v>217</v>
      </c>
      <c r="B86" s="100"/>
      <c r="C86" s="100"/>
      <c r="D86" s="100"/>
      <c r="E86" s="100"/>
      <c r="F86" s="26"/>
      <c r="G86" s="26"/>
      <c r="H86" s="100"/>
      <c r="I86" s="100"/>
      <c r="J86" s="26"/>
      <c r="K86" s="26"/>
      <c r="L86" s="100"/>
      <c r="M86" s="100"/>
      <c r="N86" s="26"/>
      <c r="O86" s="26"/>
      <c r="P86" s="100"/>
      <c r="Q86" s="100"/>
      <c r="R86" s="26"/>
      <c r="S86" s="26"/>
      <c r="T86" s="100"/>
      <c r="U86" s="100"/>
      <c r="V86" s="26"/>
      <c r="W86" s="26"/>
      <c r="X86" s="100"/>
      <c r="Y86" s="100"/>
      <c r="Z86" s="26"/>
      <c r="AA86" s="26"/>
      <c r="AB86" s="100"/>
      <c r="AC86" s="100"/>
      <c r="AD86" s="26"/>
      <c r="AE86" s="26"/>
      <c r="AF86" s="100"/>
      <c r="AG86" s="100"/>
      <c r="AH86" s="26"/>
      <c r="AI86" s="26"/>
      <c r="AJ86" s="27"/>
      <c r="AK86" s="27"/>
      <c r="AL86" s="28"/>
      <c r="AM86" s="28"/>
      <c r="AN86" s="29"/>
      <c r="AO86" s="87"/>
      <c r="AP86" s="33"/>
      <c r="AQ86" s="43"/>
      <c r="AR86" s="16"/>
      <c r="AS86" s="32"/>
      <c r="AT86" s="32"/>
    </row>
    <row r="87" spans="1:46" s="134" customFormat="1">
      <c r="A87" s="230" t="s">
        <v>218</v>
      </c>
      <c r="B87" s="100"/>
      <c r="C87" s="100"/>
      <c r="D87" s="100"/>
      <c r="E87" s="100"/>
      <c r="F87" s="26"/>
      <c r="G87" s="26"/>
      <c r="H87" s="100"/>
      <c r="I87" s="100"/>
      <c r="J87" s="26"/>
      <c r="K87" s="26"/>
      <c r="L87" s="100"/>
      <c r="M87" s="100"/>
      <c r="N87" s="26"/>
      <c r="O87" s="26"/>
      <c r="P87" s="100"/>
      <c r="Q87" s="100"/>
      <c r="R87" s="26"/>
      <c r="S87" s="26"/>
      <c r="T87" s="100"/>
      <c r="U87" s="100"/>
      <c r="V87" s="26"/>
      <c r="W87" s="26"/>
      <c r="X87" s="100"/>
      <c r="Y87" s="100"/>
      <c r="Z87" s="26"/>
      <c r="AA87" s="26"/>
      <c r="AB87" s="100"/>
      <c r="AC87" s="100"/>
      <c r="AD87" s="26"/>
      <c r="AE87" s="26"/>
      <c r="AF87" s="100"/>
      <c r="AG87" s="100"/>
      <c r="AH87" s="26"/>
      <c r="AI87" s="26"/>
      <c r="AJ87" s="27"/>
      <c r="AK87" s="27"/>
      <c r="AL87" s="28"/>
      <c r="AM87" s="28"/>
      <c r="AN87" s="29"/>
      <c r="AO87" s="87"/>
      <c r="AP87" s="33"/>
      <c r="AQ87" s="43"/>
      <c r="AR87" s="16"/>
      <c r="AS87" s="32"/>
      <c r="AT87" s="32"/>
    </row>
    <row r="88" spans="1:46">
      <c r="A88" s="232" t="s">
        <v>236</v>
      </c>
      <c r="B88" s="80">
        <v>9073476934.7999992</v>
      </c>
      <c r="C88" s="80">
        <v>51571.25</v>
      </c>
      <c r="D88" s="80">
        <v>9498478644.8799992</v>
      </c>
      <c r="E88" s="80">
        <v>51617.08</v>
      </c>
      <c r="F88" s="26">
        <f>((D88-B88)/B88)</f>
        <v>4.6840005560599134E-2</v>
      </c>
      <c r="G88" s="26">
        <f>((E88-C88)/C88)</f>
        <v>8.8867343723492728E-4</v>
      </c>
      <c r="H88" s="80">
        <v>9612726342.8999996</v>
      </c>
      <c r="I88" s="80">
        <v>51650.41</v>
      </c>
      <c r="J88" s="26">
        <f t="shared" ref="J88:J89" si="62">((H88-D88)/D88)</f>
        <v>1.2027999671461474E-2</v>
      </c>
      <c r="K88" s="26">
        <f t="shared" ref="K88:K94" si="63">((I88-E88)/E88)</f>
        <v>6.4571649539264418E-4</v>
      </c>
      <c r="L88" s="80">
        <v>9778154304.6100006</v>
      </c>
      <c r="M88" s="80">
        <v>51696.25</v>
      </c>
      <c r="N88" s="26">
        <f t="shared" ref="N88:N89" si="64">((L88-H88)/H88)</f>
        <v>1.7209265697258384E-2</v>
      </c>
      <c r="O88" s="26">
        <f t="shared" ref="O88:O94" si="65">((M88-I88)/I88)</f>
        <v>8.8750505562291764E-4</v>
      </c>
      <c r="P88" s="80">
        <v>9815399488.2700005</v>
      </c>
      <c r="Q88" s="80">
        <v>51746.25</v>
      </c>
      <c r="R88" s="26">
        <f t="shared" ref="R88:R89" si="66">((P88-L88)/L88)</f>
        <v>3.8090198313234088E-3</v>
      </c>
      <c r="S88" s="26">
        <f t="shared" ref="S88:S94" si="67">((Q88-M88)/M88)</f>
        <v>9.6718814227337571E-4</v>
      </c>
      <c r="T88" s="80">
        <v>10019931019.950001</v>
      </c>
      <c r="U88" s="80">
        <v>51796.25</v>
      </c>
      <c r="V88" s="26">
        <f t="shared" ref="V88:V89" si="68">((T88-P88)/P88)</f>
        <v>2.083782039889746E-2</v>
      </c>
      <c r="W88" s="26">
        <f t="shared" ref="W88:W94" si="69">((U88-Q88)/Q88)</f>
        <v>9.6625359325554997E-4</v>
      </c>
      <c r="X88" s="80">
        <v>10082881682.059999</v>
      </c>
      <c r="Y88" s="80">
        <v>51846.25</v>
      </c>
      <c r="Z88" s="26">
        <f t="shared" ref="Z88:Z89" si="70">((X88-T88)/T88)</f>
        <v>6.2825444591047518E-3</v>
      </c>
      <c r="AA88" s="26">
        <f t="shared" ref="AA88:AA94" si="71">((Y88-U88)/U88)</f>
        <v>9.6532084851702583E-4</v>
      </c>
      <c r="AB88" s="80">
        <v>10091072954.200001</v>
      </c>
      <c r="AC88" s="80">
        <v>51900.42</v>
      </c>
      <c r="AD88" s="26">
        <f t="shared" ref="AD88:AD89" si="72">((AB88-X88)/X88)</f>
        <v>8.1239395624126435E-4</v>
      </c>
      <c r="AE88" s="26">
        <f t="shared" ref="AE88:AE94" si="73">((AC88-Y88)/Y88)</f>
        <v>1.0448200207343493E-3</v>
      </c>
      <c r="AF88" s="80">
        <v>10171348443.190001</v>
      </c>
      <c r="AG88" s="80">
        <v>51954.58</v>
      </c>
      <c r="AH88" s="26">
        <f t="shared" ref="AH88:AH89" si="74">((AF88-AB88)/AB88)</f>
        <v>7.9550994581392212E-3</v>
      </c>
      <c r="AI88" s="26">
        <f t="shared" ref="AI88:AI94" si="75">((AG88-AC88)/AC88)</f>
        <v>1.0435368345767433E-3</v>
      </c>
      <c r="AJ88" s="27">
        <f t="shared" si="54"/>
        <v>1.4471768629128138E-2</v>
      </c>
      <c r="AK88" s="27">
        <f t="shared" si="55"/>
        <v>9.2612680345094162E-4</v>
      </c>
      <c r="AL88" s="28">
        <f t="shared" si="56"/>
        <v>7.083974428607058E-2</v>
      </c>
      <c r="AM88" s="28">
        <f t="shared" si="57"/>
        <v>6.5385333691870984E-3</v>
      </c>
      <c r="AN88" s="29">
        <f t="shared" si="58"/>
        <v>1.469450029322975E-2</v>
      </c>
      <c r="AO88" s="87">
        <f t="shared" si="59"/>
        <v>1.2774410588815873E-4</v>
      </c>
      <c r="AP88" s="33"/>
      <c r="AQ88" s="52">
        <v>31507613595.857655</v>
      </c>
      <c r="AR88" s="52">
        <v>11.808257597614354</v>
      </c>
      <c r="AS88" s="32" t="e">
        <f>(#REF!/AQ88)-1</f>
        <v>#REF!</v>
      </c>
      <c r="AT88" s="32" t="e">
        <f>(#REF!/AR88)-1</f>
        <v>#REF!</v>
      </c>
    </row>
    <row r="89" spans="1:46" s="117" customFormat="1">
      <c r="A89" s="232" t="s">
        <v>237</v>
      </c>
      <c r="B89" s="80">
        <v>641570778.75999999</v>
      </c>
      <c r="C89" s="80">
        <v>51417.08</v>
      </c>
      <c r="D89" s="80">
        <v>642047992.00999999</v>
      </c>
      <c r="E89" s="80">
        <v>51454.58</v>
      </c>
      <c r="F89" s="26">
        <f>((D89-B89)/B89)</f>
        <v>7.4382011431745217E-4</v>
      </c>
      <c r="G89" s="26">
        <f>((E89-C89)/C89)</f>
        <v>7.2932963132095398E-4</v>
      </c>
      <c r="H89" s="80">
        <v>642490290.35000002</v>
      </c>
      <c r="I89" s="80">
        <v>51492.08</v>
      </c>
      <c r="J89" s="26">
        <f t="shared" si="62"/>
        <v>6.8888672732293895E-4</v>
      </c>
      <c r="K89" s="26">
        <f t="shared" si="63"/>
        <v>7.2879809727336223E-4</v>
      </c>
      <c r="L89" s="80">
        <v>643063910.33000004</v>
      </c>
      <c r="M89" s="80">
        <v>51537.91</v>
      </c>
      <c r="N89" s="26">
        <f t="shared" si="64"/>
        <v>8.9280723555765565E-4</v>
      </c>
      <c r="O89" s="26">
        <f t="shared" si="65"/>
        <v>8.9003978864325825E-4</v>
      </c>
      <c r="P89" s="80">
        <v>643699304.46000004</v>
      </c>
      <c r="Q89" s="80">
        <v>51587.91</v>
      </c>
      <c r="R89" s="26">
        <f t="shared" si="66"/>
        <v>9.8807306675619704E-4</v>
      </c>
      <c r="S89" s="26">
        <f t="shared" si="67"/>
        <v>9.7015963588744671E-4</v>
      </c>
      <c r="T89" s="80">
        <v>644300848.72000003</v>
      </c>
      <c r="U89" s="80">
        <v>51633.75</v>
      </c>
      <c r="V89" s="26">
        <f t="shared" si="68"/>
        <v>9.3451127853031704E-4</v>
      </c>
      <c r="W89" s="26">
        <f t="shared" si="69"/>
        <v>8.8858028945147237E-4</v>
      </c>
      <c r="X89" s="80">
        <v>644970303.82000005</v>
      </c>
      <c r="Y89" s="80">
        <v>51687.91</v>
      </c>
      <c r="Z89" s="26">
        <f t="shared" si="70"/>
        <v>1.0390411580707933E-3</v>
      </c>
      <c r="AA89" s="26">
        <f t="shared" si="71"/>
        <v>1.0489263320987434E-3</v>
      </c>
      <c r="AB89" s="80">
        <v>645692711.27999997</v>
      </c>
      <c r="AC89" s="80">
        <v>51746.25</v>
      </c>
      <c r="AD89" s="26">
        <f t="shared" si="72"/>
        <v>1.1200631342579304E-3</v>
      </c>
      <c r="AE89" s="26">
        <f t="shared" si="73"/>
        <v>1.1286972137197365E-3</v>
      </c>
      <c r="AF89" s="80">
        <v>645865743.17999995</v>
      </c>
      <c r="AG89" s="80">
        <v>51762.91</v>
      </c>
      <c r="AH89" s="26">
        <f t="shared" si="74"/>
        <v>2.6797871027065402E-4</v>
      </c>
      <c r="AI89" s="26">
        <f t="shared" si="75"/>
        <v>3.219556972728167E-4</v>
      </c>
      <c r="AJ89" s="27">
        <f t="shared" si="54"/>
        <v>8.3439767813549238E-4</v>
      </c>
      <c r="AK89" s="27">
        <f t="shared" si="55"/>
        <v>8.3831083570847366E-4</v>
      </c>
      <c r="AL89" s="28">
        <f t="shared" si="56"/>
        <v>5.946208410446201E-3</v>
      </c>
      <c r="AM89" s="28">
        <f t="shared" si="57"/>
        <v>5.992275128861255E-3</v>
      </c>
      <c r="AN89" s="29">
        <f t="shared" si="58"/>
        <v>2.7011701701889866E-4</v>
      </c>
      <c r="AO89" s="87">
        <f t="shared" si="59"/>
        <v>2.5121496665275712E-4</v>
      </c>
      <c r="AP89" s="33"/>
      <c r="AQ89" s="52"/>
      <c r="AR89" s="52"/>
      <c r="AS89" s="32"/>
      <c r="AT89" s="32"/>
    </row>
    <row r="90" spans="1:46">
      <c r="A90" s="232" t="s">
        <v>181</v>
      </c>
      <c r="B90" s="80">
        <v>70917869375.229996</v>
      </c>
      <c r="C90" s="80">
        <v>52295.46</v>
      </c>
      <c r="D90" s="80">
        <v>71283953796.190002</v>
      </c>
      <c r="E90" s="80">
        <v>52376.215100000001</v>
      </c>
      <c r="F90" s="26">
        <f>((D100-B90)/B90)</f>
        <v>-0.92133887822399185</v>
      </c>
      <c r="G90" s="26">
        <f t="shared" ref="G90:G95" si="76">((E90-C90)/C90)</f>
        <v>1.5442086177270863E-3</v>
      </c>
      <c r="H90" s="80">
        <v>71279966651.089996</v>
      </c>
      <c r="I90" s="80">
        <v>52550.48</v>
      </c>
      <c r="J90" s="26">
        <f t="shared" ref="J90:J93" si="77">((H100-D90)/D90)</f>
        <v>-0.92167027683082248</v>
      </c>
      <c r="K90" s="26">
        <f t="shared" si="63"/>
        <v>3.3271762701310948E-3</v>
      </c>
      <c r="L90" s="80">
        <v>64426469416.910004</v>
      </c>
      <c r="M90" s="80">
        <v>51109.21</v>
      </c>
      <c r="N90" s="26">
        <f t="shared" ref="N90:N93" si="78">((L100-H90)/H90)</f>
        <v>-0.92050470303631449</v>
      </c>
      <c r="O90" s="26">
        <f t="shared" si="65"/>
        <v>-2.7426390777020571E-2</v>
      </c>
      <c r="P90" s="80">
        <v>64662755218.839996</v>
      </c>
      <c r="Q90" s="80">
        <v>51070.86</v>
      </c>
      <c r="R90" s="26">
        <f t="shared" ref="R90:R93" si="79">((P100-L90)/L90)</f>
        <v>-0.91204034692063074</v>
      </c>
      <c r="S90" s="26">
        <f t="shared" si="67"/>
        <v>-7.5035399686276794E-4</v>
      </c>
      <c r="T90" s="80">
        <v>64800715660.050003</v>
      </c>
      <c r="U90" s="80">
        <v>51076.09</v>
      </c>
      <c r="V90" s="26">
        <f t="shared" ref="V90:V93" si="80">((T100-P90)/P90)</f>
        <v>-0.90925173940994852</v>
      </c>
      <c r="W90" s="26">
        <f t="shared" si="69"/>
        <v>1.0240673448608317E-4</v>
      </c>
      <c r="X90" s="80">
        <v>72047764332.25</v>
      </c>
      <c r="Y90" s="80">
        <v>51745.62</v>
      </c>
      <c r="Z90" s="26">
        <f t="shared" ref="Z90:Z93" si="81">((X100-T90)/T90)</f>
        <v>-0.9068132045102888</v>
      </c>
      <c r="AA90" s="26">
        <f t="shared" si="71"/>
        <v>1.3108481874787326E-2</v>
      </c>
      <c r="AB90" s="80">
        <v>72267121065.539993</v>
      </c>
      <c r="AC90" s="80">
        <v>52145.77</v>
      </c>
      <c r="AD90" s="26">
        <f t="shared" ref="AD90:AD93" si="82">((AB100-X90)/X90)</f>
        <v>-0.91901519962378286</v>
      </c>
      <c r="AE90" s="26">
        <f t="shared" si="73"/>
        <v>7.7330216547795575E-3</v>
      </c>
      <c r="AF90" s="80">
        <v>75480458267.809998</v>
      </c>
      <c r="AG90" s="80">
        <v>52472.03</v>
      </c>
      <c r="AH90" s="26">
        <f t="shared" ref="AH90:AH93" si="83">((AF100-AB90)/AB90)</f>
        <v>-0.92109163840595853</v>
      </c>
      <c r="AI90" s="26">
        <f t="shared" si="75"/>
        <v>6.256691578243107E-3</v>
      </c>
      <c r="AJ90" s="27">
        <f t="shared" si="54"/>
        <v>-0.91646574837021721</v>
      </c>
      <c r="AK90" s="27">
        <f t="shared" si="55"/>
        <v>4.8690524453386444E-4</v>
      </c>
      <c r="AL90" s="28">
        <f t="shared" si="56"/>
        <v>5.8870254077352968E-2</v>
      </c>
      <c r="AM90" s="28">
        <f t="shared" si="57"/>
        <v>1.829358990852273E-3</v>
      </c>
      <c r="AN90" s="29">
        <f t="shared" si="58"/>
        <v>6.0926645873489059E-3</v>
      </c>
      <c r="AO90" s="87">
        <f t="shared" si="59"/>
        <v>1.2160337214804058E-2</v>
      </c>
      <c r="AP90" s="33"/>
      <c r="AQ90" s="43">
        <f>SUM(AQ88:AQ88)</f>
        <v>31507613595.857655</v>
      </c>
      <c r="AR90" s="16"/>
      <c r="AS90" s="32" t="e">
        <f>(#REF!/AQ90)-1</f>
        <v>#REF!</v>
      </c>
      <c r="AT90" s="32" t="e">
        <f>(#REF!/AR90)-1</f>
        <v>#REF!</v>
      </c>
    </row>
    <row r="91" spans="1:46">
      <c r="A91" s="232" t="s">
        <v>133</v>
      </c>
      <c r="B91" s="80">
        <v>5701696838.6899996</v>
      </c>
      <c r="C91" s="80">
        <v>415.08</v>
      </c>
      <c r="D91" s="80">
        <v>5726433400.6199999</v>
      </c>
      <c r="E91" s="80">
        <v>415.13</v>
      </c>
      <c r="F91" s="26">
        <f>((D101-B91)/B91)</f>
        <v>-0.91930051627302645</v>
      </c>
      <c r="G91" s="26">
        <f t="shared" si="76"/>
        <v>1.2045870675535166E-4</v>
      </c>
      <c r="H91" s="80">
        <v>5691597438.71</v>
      </c>
      <c r="I91" s="80">
        <v>415.13</v>
      </c>
      <c r="J91" s="26">
        <f t="shared" si="77"/>
        <v>-0.91955323191742289</v>
      </c>
      <c r="K91" s="26">
        <f t="shared" si="63"/>
        <v>0</v>
      </c>
      <c r="L91" s="80">
        <v>5704462981.6199999</v>
      </c>
      <c r="M91" s="80">
        <v>415.13</v>
      </c>
      <c r="N91" s="26">
        <f t="shared" si="78"/>
        <v>-0.91897248040885238</v>
      </c>
      <c r="O91" s="26">
        <f t="shared" si="65"/>
        <v>0</v>
      </c>
      <c r="P91" s="80">
        <v>5711941491.5299997</v>
      </c>
      <c r="Q91" s="80">
        <v>415.32</v>
      </c>
      <c r="R91" s="26">
        <f t="shared" si="79"/>
        <v>-0.91906709038211898</v>
      </c>
      <c r="S91" s="26">
        <f t="shared" si="67"/>
        <v>4.5768795317129029E-4</v>
      </c>
      <c r="T91" s="80">
        <v>5725236909.8500004</v>
      </c>
      <c r="U91" s="80">
        <v>415</v>
      </c>
      <c r="V91" s="26">
        <f t="shared" si="80"/>
        <v>-0.91908506757022124</v>
      </c>
      <c r="W91" s="26">
        <f t="shared" si="69"/>
        <v>-7.7049022440526149E-4</v>
      </c>
      <c r="X91" s="80">
        <v>5724238118.1999998</v>
      </c>
      <c r="Y91" s="80">
        <v>414.86</v>
      </c>
      <c r="Z91" s="26">
        <f t="shared" si="81"/>
        <v>-0.91927863531116172</v>
      </c>
      <c r="AA91" s="26">
        <f t="shared" si="71"/>
        <v>-3.3734939759032858E-4</v>
      </c>
      <c r="AB91" s="80">
        <v>5760280044.2600002</v>
      </c>
      <c r="AC91" s="80">
        <v>414.83</v>
      </c>
      <c r="AD91" s="26">
        <f t="shared" si="82"/>
        <v>-0.91908338099225506</v>
      </c>
      <c r="AE91" s="26">
        <f t="shared" si="73"/>
        <v>-7.2313551559633507E-5</v>
      </c>
      <c r="AF91" s="80">
        <v>5767810703.8599997</v>
      </c>
      <c r="AG91" s="80">
        <v>414.9</v>
      </c>
      <c r="AH91" s="26">
        <f t="shared" si="83"/>
        <v>-0.91959557228271893</v>
      </c>
      <c r="AI91" s="26">
        <f t="shared" si="75"/>
        <v>1.6874382277075713E-4</v>
      </c>
      <c r="AJ91" s="27">
        <f t="shared" si="54"/>
        <v>-0.91924199689222219</v>
      </c>
      <c r="AK91" s="27">
        <f t="shared" si="55"/>
        <v>-5.4157836357228072E-5</v>
      </c>
      <c r="AL91" s="28">
        <f t="shared" si="56"/>
        <v>7.2256674172653185E-3</v>
      </c>
      <c r="AM91" s="28">
        <f t="shared" si="57"/>
        <v>-5.5404331173371766E-4</v>
      </c>
      <c r="AN91" s="29">
        <f t="shared" si="58"/>
        <v>2.3289081661931503E-4</v>
      </c>
      <c r="AO91" s="87">
        <f t="shared" si="59"/>
        <v>3.6677893731807039E-4</v>
      </c>
      <c r="AP91" s="33"/>
      <c r="AQ91" s="43"/>
      <c r="AR91" s="16"/>
      <c r="AS91" s="32" t="e">
        <f>(#REF!/AQ91)-1</f>
        <v>#REF!</v>
      </c>
      <c r="AT91" s="32" t="e">
        <f>(#REF!/AR91)-1</f>
        <v>#REF!</v>
      </c>
    </row>
    <row r="92" spans="1:46">
      <c r="A92" s="232" t="s">
        <v>141</v>
      </c>
      <c r="B92" s="80">
        <v>652400200.62</v>
      </c>
      <c r="C92" s="80">
        <v>48894.45</v>
      </c>
      <c r="D92" s="80">
        <v>645430100.89999998</v>
      </c>
      <c r="E92" s="80">
        <v>48393.441599999998</v>
      </c>
      <c r="F92" s="26">
        <f>((D102-B92)/B92)</f>
        <v>2.0656212233523452</v>
      </c>
      <c r="G92" s="26">
        <f t="shared" si="76"/>
        <v>-1.0246733524970601E-2</v>
      </c>
      <c r="H92" s="80">
        <v>644980240.88999999</v>
      </c>
      <c r="I92" s="80">
        <v>48372.89</v>
      </c>
      <c r="J92" s="26">
        <f t="shared" si="77"/>
        <v>2.1077320902496504</v>
      </c>
      <c r="K92" s="26">
        <f t="shared" si="63"/>
        <v>-4.2467738025060963E-4</v>
      </c>
      <c r="L92" s="338">
        <v>639952712.15999997</v>
      </c>
      <c r="M92" s="80">
        <v>47885.49</v>
      </c>
      <c r="N92" s="26">
        <f t="shared" si="78"/>
        <v>2.1163213843984954</v>
      </c>
      <c r="O92" s="26">
        <f t="shared" si="65"/>
        <v>-1.0075891682303899E-2</v>
      </c>
      <c r="P92" s="338">
        <v>646362088.64999998</v>
      </c>
      <c r="Q92" s="80">
        <v>48367.260900000001</v>
      </c>
      <c r="R92" s="26">
        <f t="shared" si="79"/>
        <v>2.1137638339780924</v>
      </c>
      <c r="S92" s="26">
        <f t="shared" si="67"/>
        <v>1.0060895273286401E-2</v>
      </c>
      <c r="T92" s="338">
        <v>650106968.5</v>
      </c>
      <c r="U92" s="80">
        <v>48654.76</v>
      </c>
      <c r="V92" s="26">
        <f t="shared" si="80"/>
        <v>2.1236617675967713</v>
      </c>
      <c r="W92" s="26">
        <f t="shared" si="69"/>
        <v>5.9440847931084909E-3</v>
      </c>
      <c r="X92" s="338">
        <v>659375478.89999998</v>
      </c>
      <c r="Y92" s="80">
        <v>49345.15</v>
      </c>
      <c r="Z92" s="26">
        <f t="shared" si="81"/>
        <v>2.1357380932862586</v>
      </c>
      <c r="AA92" s="26">
        <f t="shared" si="71"/>
        <v>1.4189567475001406E-2</v>
      </c>
      <c r="AB92" s="338">
        <v>659718606.36000001</v>
      </c>
      <c r="AC92" s="80">
        <v>49172.33</v>
      </c>
      <c r="AD92" s="26">
        <f t="shared" si="82"/>
        <v>2.0596212576134665</v>
      </c>
      <c r="AE92" s="26">
        <f t="shared" si="73"/>
        <v>-3.5022692199739936E-3</v>
      </c>
      <c r="AF92" s="338">
        <v>658175515.08000004</v>
      </c>
      <c r="AG92" s="80">
        <v>49066.99</v>
      </c>
      <c r="AH92" s="26">
        <f t="shared" si="83"/>
        <v>2.0415496692767858</v>
      </c>
      <c r="AI92" s="26">
        <f t="shared" si="75"/>
        <v>-2.1422617150743881E-3</v>
      </c>
      <c r="AJ92" s="27">
        <f t="shared" si="54"/>
        <v>2.0955011649689834</v>
      </c>
      <c r="AK92" s="27">
        <f t="shared" si="55"/>
        <v>4.7533925235285115E-4</v>
      </c>
      <c r="AL92" s="28">
        <f t="shared" si="56"/>
        <v>1.9747164196754412E-2</v>
      </c>
      <c r="AM92" s="28">
        <f t="shared" si="57"/>
        <v>1.3918175226454646E-2</v>
      </c>
      <c r="AN92" s="29">
        <f t="shared" si="58"/>
        <v>3.4681354893412258E-2</v>
      </c>
      <c r="AO92" s="87">
        <f t="shared" si="59"/>
        <v>8.941433814106451E-3</v>
      </c>
      <c r="AP92" s="33"/>
      <c r="AQ92" s="31">
        <v>885354617.76999998</v>
      </c>
      <c r="AR92" s="31">
        <v>1763.14</v>
      </c>
      <c r="AS92" s="32" t="e">
        <f>(#REF!/AQ92)-1</f>
        <v>#REF!</v>
      </c>
      <c r="AT92" s="32" t="e">
        <f>(#REF!/AR92)-1</f>
        <v>#REF!</v>
      </c>
    </row>
    <row r="93" spans="1:46">
      <c r="A93" s="232" t="s">
        <v>159</v>
      </c>
      <c r="B93" s="80">
        <v>726713828.71000004</v>
      </c>
      <c r="C93" s="80">
        <v>43810.53</v>
      </c>
      <c r="D93" s="80">
        <v>736220061.42999995</v>
      </c>
      <c r="E93" s="80">
        <f>105.5286*415.13</f>
        <v>43808.087717999995</v>
      </c>
      <c r="F93" s="26">
        <f>((D103-B93)/B93)</f>
        <v>-0.87198400335226789</v>
      </c>
      <c r="G93" s="26">
        <f t="shared" si="76"/>
        <v>-5.5746460953647795E-5</v>
      </c>
      <c r="H93" s="80">
        <v>739075134.12</v>
      </c>
      <c r="I93" s="80">
        <f>105.635*415.15</f>
        <v>43854.37025</v>
      </c>
      <c r="J93" s="26">
        <f t="shared" si="77"/>
        <v>-0.87490020787927558</v>
      </c>
      <c r="K93" s="26">
        <f t="shared" si="63"/>
        <v>1.0564837319066091E-3</v>
      </c>
      <c r="L93" s="80">
        <v>756739652.39999998</v>
      </c>
      <c r="M93" s="80">
        <f>105.7458*415.63</f>
        <v>43951.126854000002</v>
      </c>
      <c r="N93" s="26">
        <f t="shared" si="78"/>
        <v>-0.88039174460218417</v>
      </c>
      <c r="O93" s="26">
        <f t="shared" si="65"/>
        <v>2.2063161196574695E-3</v>
      </c>
      <c r="P93" s="80">
        <v>756967091.24000001</v>
      </c>
      <c r="Q93" s="80">
        <f>415.82*105.8566</f>
        <v>44017.291411999999</v>
      </c>
      <c r="R93" s="26">
        <f t="shared" si="79"/>
        <v>-0.88864841960804319</v>
      </c>
      <c r="S93" s="26">
        <f t="shared" si="67"/>
        <v>1.5054120960262731E-3</v>
      </c>
      <c r="T93" s="80">
        <v>716009003.85000002</v>
      </c>
      <c r="U93" s="80">
        <v>41585.525249999999</v>
      </c>
      <c r="V93" s="26">
        <f t="shared" si="80"/>
        <v>-0.889454466649371</v>
      </c>
      <c r="W93" s="26">
        <f t="shared" si="69"/>
        <v>-5.5245701950144339E-2</v>
      </c>
      <c r="X93" s="80">
        <v>733371355.63999999</v>
      </c>
      <c r="Y93" s="80">
        <v>44114.553558</v>
      </c>
      <c r="Z93" s="26">
        <f t="shared" si="81"/>
        <v>-0.88259109311757844</v>
      </c>
      <c r="AA93" s="26">
        <f t="shared" si="71"/>
        <v>6.081511037304984E-2</v>
      </c>
      <c r="AB93" s="80">
        <v>723767093.20000005</v>
      </c>
      <c r="AC93" s="80">
        <v>43571.124813000002</v>
      </c>
      <c r="AD93" s="26">
        <f t="shared" si="82"/>
        <v>-0.88560469723174973</v>
      </c>
      <c r="AE93" s="26">
        <f t="shared" si="73"/>
        <v>-1.2318581990986708E-2</v>
      </c>
      <c r="AF93" s="80">
        <v>737347966.27999997</v>
      </c>
      <c r="AG93" s="80">
        <v>44139.716540000001</v>
      </c>
      <c r="AH93" s="26">
        <f t="shared" si="83"/>
        <v>-0.89203799164932795</v>
      </c>
      <c r="AI93" s="26">
        <f t="shared" si="75"/>
        <v>1.304973716974946E-2</v>
      </c>
      <c r="AJ93" s="27">
        <f t="shared" si="54"/>
        <v>-0.88320157801122479</v>
      </c>
      <c r="AK93" s="27">
        <f t="shared" si="55"/>
        <v>1.3766286360381193E-3</v>
      </c>
      <c r="AL93" s="28">
        <f t="shared" si="56"/>
        <v>1.5320213467278159E-3</v>
      </c>
      <c r="AM93" s="28">
        <f t="shared" si="57"/>
        <v>7.570036476706227E-3</v>
      </c>
      <c r="AN93" s="29">
        <f t="shared" si="58"/>
        <v>7.1277974013457934E-3</v>
      </c>
      <c r="AO93" s="87">
        <f t="shared" si="59"/>
        <v>3.1770833090494791E-2</v>
      </c>
      <c r="AP93" s="33"/>
      <c r="AQ93" s="36">
        <v>113791197</v>
      </c>
      <c r="AR93" s="35">
        <v>81.52</v>
      </c>
      <c r="AS93" s="32" t="e">
        <f>(#REF!/AQ93)-1</f>
        <v>#REF!</v>
      </c>
      <c r="AT93" s="32" t="e">
        <f>(#REF!/AR93)-1</f>
        <v>#REF!</v>
      </c>
    </row>
    <row r="94" spans="1:46">
      <c r="A94" s="232" t="s">
        <v>160</v>
      </c>
      <c r="B94" s="80">
        <v>5909724146.6955996</v>
      </c>
      <c r="C94" s="80">
        <v>441.71998200000002</v>
      </c>
      <c r="D94" s="80">
        <f>415.63*14148378.69</f>
        <v>5880490634.9246998</v>
      </c>
      <c r="E94" s="80">
        <f>415.63*1.064</f>
        <v>442.23032000000001</v>
      </c>
      <c r="F94" s="26">
        <f>((D105-B94)/B94)</f>
        <v>-1</v>
      </c>
      <c r="G94" s="26">
        <f t="shared" si="76"/>
        <v>1.1553427981439838E-3</v>
      </c>
      <c r="H94" s="80">
        <f>13946769.18*415.62</f>
        <v>5796556206.5915995</v>
      </c>
      <c r="I94" s="80">
        <f>1.0646*415.62</f>
        <v>442.46905199999998</v>
      </c>
      <c r="J94" s="26">
        <f>((H105-D94)/D94)</f>
        <v>-0.48933826117256279</v>
      </c>
      <c r="K94" s="26">
        <f t="shared" si="63"/>
        <v>5.3983634591126721E-4</v>
      </c>
      <c r="L94" s="80">
        <f>415.63*13712865.26</f>
        <v>5699478188.0137997</v>
      </c>
      <c r="M94" s="80">
        <f>415.63*1.0656</f>
        <v>442.89532800000006</v>
      </c>
      <c r="N94" s="26">
        <f>((L105-H94)/H94)</f>
        <v>-0.50559844545473898</v>
      </c>
      <c r="O94" s="26">
        <f t="shared" si="65"/>
        <v>9.6340297264470992E-4</v>
      </c>
      <c r="P94" s="80">
        <f>415.82*13468985.39</f>
        <v>5600673504.8698006</v>
      </c>
      <c r="Q94" s="80">
        <f>415.82*1.0666</f>
        <v>443.51361199999997</v>
      </c>
      <c r="R94" s="26">
        <f>((P105-L94)/L94)</f>
        <v>-0.5160936818276104</v>
      </c>
      <c r="S94" s="26">
        <f t="shared" si="67"/>
        <v>1.3960047914524472E-3</v>
      </c>
      <c r="T94" s="80">
        <v>5560623939.4350004</v>
      </c>
      <c r="U94" s="80">
        <v>443.54624999999999</v>
      </c>
      <c r="V94" s="26">
        <f>((T105-P94)/P94)</f>
        <v>-0.5097269745277121</v>
      </c>
      <c r="W94" s="26">
        <f t="shared" si="69"/>
        <v>7.3589624121885876E-5</v>
      </c>
      <c r="X94" s="80">
        <v>5263929027.9197998</v>
      </c>
      <c r="Y94" s="80">
        <v>444.263238</v>
      </c>
      <c r="Z94" s="26">
        <f>((X105-T94)/T94)</f>
        <v>-0.49089097406476712</v>
      </c>
      <c r="AA94" s="26">
        <f t="shared" si="71"/>
        <v>1.6164898249055534E-3</v>
      </c>
      <c r="AB94" s="80">
        <v>5251941154.2255001</v>
      </c>
      <c r="AC94" s="80">
        <v>446.43508800000001</v>
      </c>
      <c r="AD94" s="26">
        <f>((AB105-X94)/X94)</f>
        <v>-0.46546435612745835</v>
      </c>
      <c r="AE94" s="26">
        <f t="shared" si="73"/>
        <v>4.8886556758045473E-3</v>
      </c>
      <c r="AF94" s="80">
        <v>5249224810.5648003</v>
      </c>
      <c r="AG94" s="80">
        <v>447.40514400000001</v>
      </c>
      <c r="AH94" s="26">
        <f>((AF105-AB94)/AB94)</f>
        <v>-0.4708354898610364</v>
      </c>
      <c r="AI94" s="26">
        <f t="shared" si="75"/>
        <v>2.1728937220095918E-3</v>
      </c>
      <c r="AJ94" s="27">
        <f t="shared" si="54"/>
        <v>-0.55599352287948578</v>
      </c>
      <c r="AK94" s="27">
        <f t="shared" si="55"/>
        <v>1.6007769693742481E-3</v>
      </c>
      <c r="AL94" s="28">
        <f t="shared" si="56"/>
        <v>-0.10734917603826487</v>
      </c>
      <c r="AM94" s="28">
        <f t="shared" si="57"/>
        <v>1.1701649041160273E-2</v>
      </c>
      <c r="AN94" s="29">
        <f t="shared" si="58"/>
        <v>0.18029447846776625</v>
      </c>
      <c r="AO94" s="87">
        <f t="shared" si="59"/>
        <v>1.4756207368011572E-3</v>
      </c>
      <c r="AP94" s="33"/>
      <c r="AQ94" s="31">
        <v>1066913090.3099999</v>
      </c>
      <c r="AR94" s="35">
        <v>1.1691</v>
      </c>
      <c r="AS94" s="32" t="e">
        <f>(#REF!/AQ94)-1</f>
        <v>#REF!</v>
      </c>
      <c r="AT94" s="32" t="e">
        <f>(#REF!/AR94)-1</f>
        <v>#REF!</v>
      </c>
    </row>
    <row r="95" spans="1:46">
      <c r="A95" s="243" t="s">
        <v>191</v>
      </c>
      <c r="B95" s="80">
        <v>797075678.50999999</v>
      </c>
      <c r="C95" s="80">
        <v>42531.33</v>
      </c>
      <c r="D95" s="80">
        <v>797838842.57000005</v>
      </c>
      <c r="E95" s="80">
        <v>42572.07</v>
      </c>
      <c r="F95" s="26">
        <f>((D95-B95)/B95)</f>
        <v>9.5745495763547813E-4</v>
      </c>
      <c r="G95" s="26">
        <f t="shared" si="76"/>
        <v>9.5788210714308636E-4</v>
      </c>
      <c r="H95" s="80">
        <v>798650973.96000004</v>
      </c>
      <c r="I95" s="80">
        <v>42615.39</v>
      </c>
      <c r="J95" s="26">
        <f>((H95-D95)/D95)</f>
        <v>1.0179140782165311E-3</v>
      </c>
      <c r="K95" s="26">
        <f>((I95-E95)/E95)</f>
        <v>1.017568560795839E-3</v>
      </c>
      <c r="L95" s="80">
        <v>815770197.25</v>
      </c>
      <c r="M95" s="80">
        <v>42641.23</v>
      </c>
      <c r="N95" s="26">
        <f>((L95-H95)/H95)</f>
        <v>2.1435174873845917E-2</v>
      </c>
      <c r="O95" s="26">
        <f>((M95-I95)/I95)</f>
        <v>6.0635371399871693E-4</v>
      </c>
      <c r="P95" s="80">
        <v>758129876.71000004</v>
      </c>
      <c r="Q95" s="80">
        <v>42689.79</v>
      </c>
      <c r="R95" s="26">
        <f>((P95-L95)/L95)</f>
        <v>-7.0657546370666902E-2</v>
      </c>
      <c r="S95" s="26">
        <f>((Q95-M95)/M95)</f>
        <v>1.1388039228699002E-3</v>
      </c>
      <c r="T95" s="80">
        <v>769267349.26499999</v>
      </c>
      <c r="U95" s="80">
        <v>42642.058649999999</v>
      </c>
      <c r="V95" s="26">
        <f>((T95-P95)/P95)</f>
        <v>1.4690718433802413E-2</v>
      </c>
      <c r="W95" s="26">
        <f>((U95-Q95)/Q95)</f>
        <v>-1.1180975591588021E-3</v>
      </c>
      <c r="X95" s="80">
        <v>772992595.96380007</v>
      </c>
      <c r="Y95" s="80">
        <v>42706.160496000004</v>
      </c>
      <c r="Z95" s="26">
        <f>((X95-T95)/T95)</f>
        <v>4.8425904236796104E-3</v>
      </c>
      <c r="AA95" s="26">
        <f>((Y95-U95)/U95)</f>
        <v>1.503254017967189E-3</v>
      </c>
      <c r="AB95" s="80">
        <v>777500408.77349997</v>
      </c>
      <c r="AC95" s="80">
        <v>42725.409758999995</v>
      </c>
      <c r="AD95" s="26">
        <f>((AB95-X95)/X95)</f>
        <v>5.8316377585471693E-3</v>
      </c>
      <c r="AE95" s="26">
        <f>((AC95-Y95)/Y95)</f>
        <v>4.5073738253275085E-4</v>
      </c>
      <c r="AF95" s="80">
        <v>778015895.17999995</v>
      </c>
      <c r="AG95" s="80">
        <v>42753.729789999998</v>
      </c>
      <c r="AH95" s="26">
        <f>((AF95-AB95)/AB95)</f>
        <v>6.6300467586011584E-4</v>
      </c>
      <c r="AI95" s="26">
        <f>((AG95-AC95)/AC95)</f>
        <v>6.6283813683114853E-4</v>
      </c>
      <c r="AJ95" s="27">
        <f t="shared" si="54"/>
        <v>-2.6523813961349587E-3</v>
      </c>
      <c r="AK95" s="27">
        <f t="shared" si="55"/>
        <v>6.5241753537247863E-4</v>
      </c>
      <c r="AL95" s="28">
        <f t="shared" si="56"/>
        <v>-2.484580385450574E-2</v>
      </c>
      <c r="AM95" s="28">
        <f t="shared" si="57"/>
        <v>4.2671119821046499E-3</v>
      </c>
      <c r="AN95" s="29">
        <f t="shared" si="58"/>
        <v>2.8463869071803066E-2</v>
      </c>
      <c r="AO95" s="87">
        <f t="shared" si="59"/>
        <v>7.8964434694347801E-4</v>
      </c>
      <c r="AP95" s="33"/>
      <c r="AQ95" s="31">
        <v>4173976375.3699999</v>
      </c>
      <c r="AR95" s="35">
        <v>299.53579999999999</v>
      </c>
      <c r="AS95" s="32" t="e">
        <f>(#REF!/AQ95)-1</f>
        <v>#REF!</v>
      </c>
      <c r="AT95" s="32" t="e">
        <f>(#REF!/AR95)-1</f>
        <v>#REF!</v>
      </c>
    </row>
    <row r="96" spans="1:46" ht="6.75" customHeight="1">
      <c r="A96" s="234"/>
      <c r="B96" s="100"/>
      <c r="C96" s="100"/>
      <c r="D96" s="100"/>
      <c r="E96" s="100"/>
      <c r="F96" s="26"/>
      <c r="G96" s="26"/>
      <c r="H96" s="100"/>
      <c r="I96" s="100"/>
      <c r="J96" s="26"/>
      <c r="K96" s="26"/>
      <c r="L96" s="100"/>
      <c r="M96" s="100"/>
      <c r="N96" s="26"/>
      <c r="O96" s="26"/>
      <c r="P96" s="100"/>
      <c r="Q96" s="100"/>
      <c r="R96" s="26"/>
      <c r="S96" s="26"/>
      <c r="T96" s="100"/>
      <c r="U96" s="100"/>
      <c r="V96" s="26"/>
      <c r="W96" s="26"/>
      <c r="X96" s="100"/>
      <c r="Y96" s="100"/>
      <c r="Z96" s="26"/>
      <c r="AA96" s="26"/>
      <c r="AB96" s="100"/>
      <c r="AC96" s="100"/>
      <c r="AD96" s="26"/>
      <c r="AE96" s="26"/>
      <c r="AF96" s="100"/>
      <c r="AG96" s="100"/>
      <c r="AH96" s="26"/>
      <c r="AI96" s="26"/>
      <c r="AJ96" s="27"/>
      <c r="AK96" s="27"/>
      <c r="AL96" s="28"/>
      <c r="AM96" s="28"/>
      <c r="AN96" s="29"/>
      <c r="AO96" s="87"/>
      <c r="AP96" s="33"/>
      <c r="AQ96" s="53">
        <v>4131236617.7600002</v>
      </c>
      <c r="AR96" s="51">
        <v>103.24</v>
      </c>
      <c r="AS96" s="32" t="e">
        <f>(#REF!/AQ96)-1</f>
        <v>#REF!</v>
      </c>
      <c r="AT96" s="32" t="e">
        <f>(#REF!/AR96)-1</f>
        <v>#REF!</v>
      </c>
    </row>
    <row r="97" spans="1:46">
      <c r="A97" s="230" t="s">
        <v>219</v>
      </c>
      <c r="B97" s="100"/>
      <c r="C97" s="100"/>
      <c r="D97" s="100"/>
      <c r="E97" s="100"/>
      <c r="F97" s="26"/>
      <c r="G97" s="26"/>
      <c r="H97" s="100"/>
      <c r="I97" s="100"/>
      <c r="J97" s="26"/>
      <c r="K97" s="26"/>
      <c r="L97" s="100"/>
      <c r="M97" s="100"/>
      <c r="N97" s="26"/>
      <c r="O97" s="26"/>
      <c r="P97" s="100"/>
      <c r="Q97" s="100"/>
      <c r="R97" s="26"/>
      <c r="S97" s="26"/>
      <c r="T97" s="100"/>
      <c r="U97" s="100"/>
      <c r="V97" s="26"/>
      <c r="W97" s="26"/>
      <c r="X97" s="100"/>
      <c r="Y97" s="100"/>
      <c r="Z97" s="26"/>
      <c r="AA97" s="26"/>
      <c r="AB97" s="100"/>
      <c r="AC97" s="100"/>
      <c r="AD97" s="26"/>
      <c r="AE97" s="26"/>
      <c r="AF97" s="100"/>
      <c r="AG97" s="100"/>
      <c r="AH97" s="26"/>
      <c r="AI97" s="26"/>
      <c r="AJ97" s="27"/>
      <c r="AK97" s="27"/>
      <c r="AL97" s="28"/>
      <c r="AM97" s="28"/>
      <c r="AN97" s="29"/>
      <c r="AO97" s="87"/>
      <c r="AP97" s="33"/>
      <c r="AQ97" s="48">
        <v>2931134847.0043802</v>
      </c>
      <c r="AR97" s="52">
        <v>2254.1853324818899</v>
      </c>
      <c r="AS97" s="32" t="e">
        <f>(#REF!/AQ97)-1</f>
        <v>#REF!</v>
      </c>
      <c r="AT97" s="32" t="e">
        <f>(#REF!/AR97)-1</f>
        <v>#REF!</v>
      </c>
    </row>
    <row r="98" spans="1:46">
      <c r="A98" s="232" t="s">
        <v>102</v>
      </c>
      <c r="B98" s="80">
        <v>178890088908.20999</v>
      </c>
      <c r="C98" s="71">
        <v>551.53</v>
      </c>
      <c r="D98" s="80">
        <v>173642150507.85999</v>
      </c>
      <c r="E98" s="71">
        <v>552.07000000000005</v>
      </c>
      <c r="F98" s="26">
        <f t="shared" ref="F98:G105" si="84">((D98-B98)/B98)</f>
        <v>-2.9336104824917199E-2</v>
      </c>
      <c r="G98" s="26">
        <f t="shared" si="84"/>
        <v>9.7909451888397248E-4</v>
      </c>
      <c r="H98" s="80">
        <v>175042311968.54001</v>
      </c>
      <c r="I98" s="71">
        <v>553.65</v>
      </c>
      <c r="J98" s="26">
        <f>((H98-D98)/D98)</f>
        <v>8.063488367224779E-3</v>
      </c>
      <c r="K98" s="26">
        <f t="shared" ref="K98:K105" si="85">((I98-E98)/E98)</f>
        <v>2.8619559113879168E-3</v>
      </c>
      <c r="L98" s="80">
        <v>175119467383.69</v>
      </c>
      <c r="M98" s="71">
        <v>556.07000000000005</v>
      </c>
      <c r="N98" s="26">
        <f>((L98-H98)/H98)</f>
        <v>4.4078151323698742E-4</v>
      </c>
      <c r="O98" s="26">
        <f t="shared" ref="O98:O105" si="86">((M98-I98)/I98)</f>
        <v>4.3709925042898449E-3</v>
      </c>
      <c r="P98" s="80">
        <v>175014579759.98999</v>
      </c>
      <c r="Q98" s="71">
        <v>555.69000000000005</v>
      </c>
      <c r="R98" s="26">
        <f>((P98-L98)/L98)</f>
        <v>-5.9894896476701516E-4</v>
      </c>
      <c r="S98" s="26">
        <f t="shared" ref="S98:S105" si="87">((Q98-M98)/M98)</f>
        <v>-6.8336720197096669E-4</v>
      </c>
      <c r="T98" s="80">
        <v>174771828537.94</v>
      </c>
      <c r="U98" s="71">
        <v>555.73</v>
      </c>
      <c r="V98" s="26">
        <f>((T98-P98)/P98)</f>
        <v>-1.3870342824174415E-3</v>
      </c>
      <c r="W98" s="26">
        <f t="shared" ref="W98:W105" si="88">((U98-Q98)/Q98)</f>
        <v>7.1982580215522359E-5</v>
      </c>
      <c r="X98" s="80">
        <v>177414039337</v>
      </c>
      <c r="Y98" s="71">
        <v>562.74</v>
      </c>
      <c r="Z98" s="26">
        <f>((X98-T98)/T98)</f>
        <v>1.5118058906652786E-2</v>
      </c>
      <c r="AA98" s="26">
        <f t="shared" ref="AA98:AA105" si="89">((Y98-U98)/U98)</f>
        <v>1.2614039191693792E-2</v>
      </c>
      <c r="AB98" s="80">
        <v>178995621150.70001</v>
      </c>
      <c r="AC98" s="71">
        <v>566.85</v>
      </c>
      <c r="AD98" s="26">
        <f>((AB98-X98)/X98)</f>
        <v>8.9146373061028128E-3</v>
      </c>
      <c r="AE98" s="26">
        <f t="shared" ref="AE98:AE105" si="90">((AC98-Y98)/Y98)</f>
        <v>7.3035504851263703E-3</v>
      </c>
      <c r="AF98" s="80">
        <v>179946111910.35999</v>
      </c>
      <c r="AG98" s="71">
        <v>570.83000000000004</v>
      </c>
      <c r="AH98" s="26">
        <f>((AF98-AB98)/AB98)</f>
        <v>5.310134144900315E-3</v>
      </c>
      <c r="AI98" s="26">
        <f t="shared" ref="AI98:AI105" si="91">((AG98-AC98)/AC98)</f>
        <v>7.0212578283496835E-3</v>
      </c>
      <c r="AJ98" s="27">
        <f t="shared" si="54"/>
        <v>8.1562652075200322E-4</v>
      </c>
      <c r="AK98" s="27">
        <f t="shared" si="55"/>
        <v>4.317438227247017E-3</v>
      </c>
      <c r="AL98" s="28">
        <f t="shared" si="56"/>
        <v>3.6304326939412379E-2</v>
      </c>
      <c r="AM98" s="28">
        <f t="shared" si="57"/>
        <v>3.3981198036480864E-2</v>
      </c>
      <c r="AN98" s="29">
        <f t="shared" si="58"/>
        <v>1.3411113719186653E-2</v>
      </c>
      <c r="AO98" s="87">
        <f t="shared" si="59"/>
        <v>4.4937874346474378E-3</v>
      </c>
      <c r="AP98" s="33"/>
      <c r="AQ98" s="54">
        <v>1131224777.76</v>
      </c>
      <c r="AR98" s="55">
        <v>0.6573</v>
      </c>
      <c r="AS98" s="32" t="e">
        <f>(#REF!/AQ98)-1</f>
        <v>#REF!</v>
      </c>
      <c r="AT98" s="32" t="e">
        <f>(#REF!/AR98)-1</f>
        <v>#REF!</v>
      </c>
    </row>
    <row r="99" spans="1:46">
      <c r="A99" s="232" t="s">
        <v>137</v>
      </c>
      <c r="B99" s="80">
        <v>2006794758.3900001</v>
      </c>
      <c r="C99" s="71">
        <v>458.16</v>
      </c>
      <c r="D99" s="80">
        <v>1923160541.9000001</v>
      </c>
      <c r="E99" s="71">
        <v>457.26</v>
      </c>
      <c r="F99" s="26">
        <f t="shared" si="84"/>
        <v>-4.1675520698039689E-2</v>
      </c>
      <c r="G99" s="26">
        <f t="shared" si="84"/>
        <v>-1.9643792561551293E-3</v>
      </c>
      <c r="H99" s="80">
        <v>1923780126.6600001</v>
      </c>
      <c r="I99" s="71">
        <v>457.53</v>
      </c>
      <c r="J99" s="26">
        <f t="shared" ref="J99:J105" si="92">((H99-D99)/D99)</f>
        <v>3.2217006666945618E-4</v>
      </c>
      <c r="K99" s="26">
        <f t="shared" si="85"/>
        <v>5.9047369111661164E-4</v>
      </c>
      <c r="L99" s="80">
        <v>1890465302.26</v>
      </c>
      <c r="M99" s="71">
        <f>1.0868*415.63</f>
        <v>451.706684</v>
      </c>
      <c r="N99" s="26">
        <f t="shared" ref="N99:N105" si="93">((L99-H99)/H99)</f>
        <v>-1.7317376314641596E-2</v>
      </c>
      <c r="O99" s="26">
        <f t="shared" si="86"/>
        <v>-1.2727724957926206E-2</v>
      </c>
      <c r="P99" s="80">
        <v>1955045624.5899999</v>
      </c>
      <c r="Q99" s="71">
        <v>459.25</v>
      </c>
      <c r="R99" s="26">
        <f t="shared" ref="R99:R105" si="94">((P99-L99)/L99)</f>
        <v>3.4161072542720515E-2</v>
      </c>
      <c r="S99" s="26">
        <f t="shared" si="87"/>
        <v>1.6699589063419756E-2</v>
      </c>
      <c r="T99" s="80">
        <v>1968824505.6900001</v>
      </c>
      <c r="U99" s="71">
        <v>457.94</v>
      </c>
      <c r="V99" s="26">
        <f t="shared" ref="V99:V105" si="95">((T99-P99)/P99)</f>
        <v>7.0478565444679914E-3</v>
      </c>
      <c r="W99" s="26">
        <f t="shared" si="88"/>
        <v>-2.8524768644529173E-3</v>
      </c>
      <c r="X99" s="80">
        <v>1830096160.27</v>
      </c>
      <c r="Y99" s="71">
        <v>463.25</v>
      </c>
      <c r="Z99" s="26">
        <f t="shared" ref="Z99:Z105" si="96">((X99-T99)/T99)</f>
        <v>-7.0462524729384621E-2</v>
      </c>
      <c r="AA99" s="26">
        <f t="shared" si="89"/>
        <v>1.1595405511639085E-2</v>
      </c>
      <c r="AB99" s="80">
        <v>1776576267.9200001</v>
      </c>
      <c r="AC99" s="71">
        <v>449.78</v>
      </c>
      <c r="AD99" s="26">
        <f t="shared" ref="AD99:AD105" si="97">((AB99-X99)/X99)</f>
        <v>-2.9244306125479191E-2</v>
      </c>
      <c r="AE99" s="26">
        <f t="shared" si="90"/>
        <v>-2.9077172153265034E-2</v>
      </c>
      <c r="AF99" s="80">
        <v>1754326777.948</v>
      </c>
      <c r="AG99" s="71">
        <v>447.34</v>
      </c>
      <c r="AH99" s="26">
        <f t="shared" ref="AH99:AH105" si="98">((AF99-AB99)/AB99)</f>
        <v>-1.2523802312213497E-2</v>
      </c>
      <c r="AI99" s="26">
        <f t="shared" si="91"/>
        <v>-5.4248743830316998E-3</v>
      </c>
      <c r="AJ99" s="27">
        <f t="shared" si="54"/>
        <v>-1.621155387823758E-2</v>
      </c>
      <c r="AK99" s="27">
        <f t="shared" si="55"/>
        <v>-2.895144918581942E-3</v>
      </c>
      <c r="AL99" s="28">
        <f t="shared" si="56"/>
        <v>-8.7789740000176808E-2</v>
      </c>
      <c r="AM99" s="28">
        <f t="shared" si="57"/>
        <v>-2.1694440799545151E-2</v>
      </c>
      <c r="AN99" s="29">
        <f t="shared" si="58"/>
        <v>3.1910638897098699E-2</v>
      </c>
      <c r="AO99" s="87">
        <f t="shared" si="59"/>
        <v>1.41195156001531E-2</v>
      </c>
      <c r="AP99" s="33"/>
      <c r="AQ99" s="31">
        <v>318569106.36000001</v>
      </c>
      <c r="AR99" s="38">
        <v>123.8</v>
      </c>
      <c r="AS99" s="32" t="e">
        <f>(#REF!/AQ99)-1</f>
        <v>#REF!</v>
      </c>
      <c r="AT99" s="32" t="e">
        <f>(#REF!/AR99)-1</f>
        <v>#REF!</v>
      </c>
    </row>
    <row r="100" spans="1:46">
      <c r="A100" s="232" t="s">
        <v>156</v>
      </c>
      <c r="B100" s="71">
        <v>5285737048.2600002</v>
      </c>
      <c r="C100" s="71">
        <v>45442.55</v>
      </c>
      <c r="D100" s="71">
        <v>5578479159.0200005</v>
      </c>
      <c r="E100" s="71">
        <v>45473.34</v>
      </c>
      <c r="F100" s="26">
        <f t="shared" si="84"/>
        <v>5.5383404071598176E-2</v>
      </c>
      <c r="G100" s="26">
        <f t="shared" si="84"/>
        <v>6.7755880776922941E-4</v>
      </c>
      <c r="H100" s="71">
        <v>5583652367.2600002</v>
      </c>
      <c r="I100" s="71">
        <v>45522.06</v>
      </c>
      <c r="J100" s="26">
        <f t="shared" si="92"/>
        <v>9.2735100240270052E-4</v>
      </c>
      <c r="K100" s="26">
        <f t="shared" si="85"/>
        <v>1.0713969987689747E-3</v>
      </c>
      <c r="L100" s="71">
        <v>5666422116.4899998</v>
      </c>
      <c r="M100" s="71">
        <v>45560.52</v>
      </c>
      <c r="N100" s="26">
        <f t="shared" si="93"/>
        <v>1.4823585672224821E-2</v>
      </c>
      <c r="O100" s="26">
        <f t="shared" si="86"/>
        <v>8.4486510496227822E-4</v>
      </c>
      <c r="P100" s="71">
        <v>5666929899.04</v>
      </c>
      <c r="Q100" s="71">
        <v>45627.06</v>
      </c>
      <c r="R100" s="26">
        <f t="shared" si="94"/>
        <v>8.9612552605722719E-5</v>
      </c>
      <c r="S100" s="26">
        <f t="shared" si="87"/>
        <v>1.4604749901888934E-3</v>
      </c>
      <c r="T100" s="71">
        <v>5868032561.0699997</v>
      </c>
      <c r="U100" s="71">
        <v>45685.2</v>
      </c>
      <c r="V100" s="26">
        <f t="shared" si="95"/>
        <v>3.548705659197713E-2</v>
      </c>
      <c r="W100" s="26">
        <f t="shared" si="88"/>
        <v>1.2742438368809961E-3</v>
      </c>
      <c r="X100" s="71">
        <v>6038571037.8000002</v>
      </c>
      <c r="Y100" s="71" t="s">
        <v>272</v>
      </c>
      <c r="Z100" s="26">
        <f t="shared" si="96"/>
        <v>2.9062292166099339E-2</v>
      </c>
      <c r="AA100" s="26" t="e">
        <f t="shared" si="89"/>
        <v>#VALUE!</v>
      </c>
      <c r="AB100" s="71">
        <v>5834773812</v>
      </c>
      <c r="AC100" s="71">
        <v>46288.2</v>
      </c>
      <c r="AD100" s="26">
        <f t="shared" si="97"/>
        <v>-3.3749247052701485E-2</v>
      </c>
      <c r="AE100" s="26" t="e">
        <f t="shared" si="90"/>
        <v>#VALUE!</v>
      </c>
      <c r="AF100" s="71">
        <v>5702480120.3999996</v>
      </c>
      <c r="AG100" s="71">
        <v>46326</v>
      </c>
      <c r="AH100" s="26">
        <f t="shared" si="98"/>
        <v>-2.2673319628589636E-2</v>
      </c>
      <c r="AI100" s="26">
        <f t="shared" si="91"/>
        <v>8.1662281099725007E-4</v>
      </c>
      <c r="AJ100" s="27">
        <f t="shared" si="54"/>
        <v>9.9188419219520974E-3</v>
      </c>
      <c r="AK100" s="27" t="e">
        <f t="shared" si="55"/>
        <v>#VALUE!</v>
      </c>
      <c r="AL100" s="28">
        <f t="shared" si="56"/>
        <v>2.2228452925112843E-2</v>
      </c>
      <c r="AM100" s="28">
        <f t="shared" si="57"/>
        <v>1.8750766932888668E-2</v>
      </c>
      <c r="AN100" s="29">
        <f t="shared" si="58"/>
        <v>2.9899593546123971E-2</v>
      </c>
      <c r="AO100" s="87" t="e">
        <f t="shared" si="59"/>
        <v>#VALUE!</v>
      </c>
      <c r="AP100" s="33"/>
      <c r="AQ100" s="31">
        <v>1812522091.8199999</v>
      </c>
      <c r="AR100" s="35">
        <v>1.6227</v>
      </c>
      <c r="AS100" s="32" t="e">
        <f>(#REF!/AQ100)-1</f>
        <v>#REF!</v>
      </c>
      <c r="AT100" s="32" t="e">
        <f>(#REF!/AR100)-1</f>
        <v>#REF!</v>
      </c>
    </row>
    <row r="101" spans="1:46">
      <c r="A101" s="232" t="s">
        <v>162</v>
      </c>
      <c r="B101" s="71">
        <v>459674022.19999999</v>
      </c>
      <c r="C101" s="71">
        <v>43734.13</v>
      </c>
      <c r="D101" s="71">
        <v>460123991.25</v>
      </c>
      <c r="E101" s="71">
        <v>43775.66</v>
      </c>
      <c r="F101" s="26">
        <f t="shared" si="84"/>
        <v>9.7888727286884721E-4</v>
      </c>
      <c r="G101" s="26">
        <f t="shared" si="84"/>
        <v>9.4960160405628546E-4</v>
      </c>
      <c r="H101" s="80">
        <v>460673059.72000003</v>
      </c>
      <c r="I101" s="80">
        <v>43829.64</v>
      </c>
      <c r="J101" s="26">
        <f t="shared" si="92"/>
        <v>1.1933054577493271E-3</v>
      </c>
      <c r="K101" s="26">
        <f t="shared" si="85"/>
        <v>1.233105337532225E-3</v>
      </c>
      <c r="L101" s="80">
        <v>461176022.97000003</v>
      </c>
      <c r="M101" s="80">
        <v>43875.32</v>
      </c>
      <c r="N101" s="26">
        <f t="shared" si="93"/>
        <v>1.091800875670273E-3</v>
      </c>
      <c r="O101" s="26">
        <f t="shared" si="86"/>
        <v>1.0422170932729608E-3</v>
      </c>
      <c r="P101" s="80">
        <v>461678786.91000003</v>
      </c>
      <c r="Q101" s="80">
        <v>43925.15</v>
      </c>
      <c r="R101" s="26">
        <f t="shared" si="94"/>
        <v>1.0901779688418513E-3</v>
      </c>
      <c r="S101" s="26">
        <f t="shared" si="87"/>
        <v>1.1357182124256131E-3</v>
      </c>
      <c r="T101" s="80">
        <v>462181359.82999998</v>
      </c>
      <c r="U101" s="80">
        <v>43970.82</v>
      </c>
      <c r="V101" s="26">
        <f t="shared" si="95"/>
        <v>1.0885770242199345E-3</v>
      </c>
      <c r="W101" s="26">
        <f t="shared" si="88"/>
        <v>1.0397232564942464E-3</v>
      </c>
      <c r="X101" s="80">
        <v>462148936.52999997</v>
      </c>
      <c r="Y101" s="80">
        <v>43969.77</v>
      </c>
      <c r="Z101" s="26">
        <f t="shared" si="96"/>
        <v>-7.0152764300009609E-5</v>
      </c>
      <c r="AA101" s="26">
        <f t="shared" si="89"/>
        <v>-2.3879472795888509E-5</v>
      </c>
      <c r="AB101" s="80">
        <v>463185994.92000002</v>
      </c>
      <c r="AC101" s="80">
        <v>44066.33</v>
      </c>
      <c r="AD101" s="26">
        <f t="shared" si="97"/>
        <v>2.2439917265345164E-3</v>
      </c>
      <c r="AE101" s="26">
        <f t="shared" si="90"/>
        <v>2.1960542436315895E-3</v>
      </c>
      <c r="AF101" s="80">
        <v>463152020.44999999</v>
      </c>
      <c r="AG101" s="80">
        <v>44065.16</v>
      </c>
      <c r="AH101" s="26">
        <f t="shared" si="98"/>
        <v>-7.3349519140570232E-5</v>
      </c>
      <c r="AI101" s="26">
        <f t="shared" si="91"/>
        <v>-2.6550883633791461E-5</v>
      </c>
      <c r="AJ101" s="27">
        <f t="shared" si="54"/>
        <v>9.4290475530552109E-4</v>
      </c>
      <c r="AK101" s="27">
        <f t="shared" si="55"/>
        <v>9.4324867387290501E-4</v>
      </c>
      <c r="AL101" s="28">
        <f t="shared" si="56"/>
        <v>6.5808983178074791E-3</v>
      </c>
      <c r="AM101" s="28">
        <f t="shared" si="57"/>
        <v>6.6132640832828101E-3</v>
      </c>
      <c r="AN101" s="29">
        <f t="shared" si="58"/>
        <v>7.4459583595314267E-4</v>
      </c>
      <c r="AO101" s="87">
        <f t="shared" si="59"/>
        <v>7.1569882842160526E-4</v>
      </c>
      <c r="AP101" s="33"/>
      <c r="AQ101" s="31"/>
      <c r="AR101" s="35"/>
      <c r="AS101" s="32"/>
      <c r="AT101" s="32"/>
    </row>
    <row r="102" spans="1:46" ht="16.5" customHeight="1">
      <c r="A102" s="232" t="s">
        <v>167</v>
      </c>
      <c r="B102" s="71">
        <v>2031123405.2</v>
      </c>
      <c r="C102" s="71">
        <v>459.20281039250006</v>
      </c>
      <c r="D102" s="71">
        <v>2000011901.1400001</v>
      </c>
      <c r="E102" s="71">
        <v>460.97649799999999</v>
      </c>
      <c r="F102" s="26">
        <f t="shared" si="84"/>
        <v>-1.5317387402631237E-2</v>
      </c>
      <c r="G102" s="26">
        <f t="shared" si="84"/>
        <v>3.8625364813945529E-3</v>
      </c>
      <c r="H102" s="71">
        <v>2005823836.5799999</v>
      </c>
      <c r="I102" s="71">
        <v>462.11456199999998</v>
      </c>
      <c r="J102" s="26">
        <f t="shared" si="92"/>
        <v>2.9059504279384711E-3</v>
      </c>
      <c r="K102" s="26">
        <f t="shared" si="85"/>
        <v>2.4688113275570631E-3</v>
      </c>
      <c r="L102" s="71">
        <v>2009965717.2</v>
      </c>
      <c r="M102" s="71">
        <v>463.21066000000002</v>
      </c>
      <c r="N102" s="26">
        <f t="shared" si="93"/>
        <v>2.0649274101070488E-3</v>
      </c>
      <c r="O102" s="26">
        <f t="shared" si="86"/>
        <v>2.3719183296371442E-3</v>
      </c>
      <c r="P102" s="71">
        <v>1992661610.5799999</v>
      </c>
      <c r="Q102" s="71">
        <v>462.37651799999998</v>
      </c>
      <c r="R102" s="26">
        <f t="shared" si="94"/>
        <v>-8.6091551074342493E-3</v>
      </c>
      <c r="S102" s="26">
        <f t="shared" si="87"/>
        <v>-1.8007832548586913E-3</v>
      </c>
      <c r="T102" s="71">
        <v>2019016544.3399999</v>
      </c>
      <c r="U102" s="71">
        <v>462.64821630804005</v>
      </c>
      <c r="V102" s="26">
        <f t="shared" si="95"/>
        <v>1.322599563321186E-2</v>
      </c>
      <c r="W102" s="26">
        <f t="shared" si="88"/>
        <v>5.8761268676726431E-4</v>
      </c>
      <c r="X102" s="71">
        <v>2038565185.8362999</v>
      </c>
      <c r="Y102" s="71">
        <v>466.75979809398001</v>
      </c>
      <c r="Z102" s="26">
        <f t="shared" si="96"/>
        <v>9.68225919252696E-3</v>
      </c>
      <c r="AA102" s="26">
        <f t="shared" si="89"/>
        <v>8.8870585490432134E-3</v>
      </c>
      <c r="AB102" s="71">
        <v>2017439231.9914999</v>
      </c>
      <c r="AC102" s="71">
        <v>469.89106031904004</v>
      </c>
      <c r="AD102" s="26">
        <f t="shared" si="97"/>
        <v>-1.036314854760619E-2</v>
      </c>
      <c r="AE102" s="26">
        <f t="shared" si="90"/>
        <v>6.7085088258384273E-3</v>
      </c>
      <c r="AF102" s="71">
        <v>2006566908.99</v>
      </c>
      <c r="AG102" s="71">
        <v>467.57887499999998</v>
      </c>
      <c r="AH102" s="26">
        <f t="shared" si="98"/>
        <v>-5.3891700077465824E-3</v>
      </c>
      <c r="AI102" s="26">
        <f t="shared" si="91"/>
        <v>-4.9206837803429573E-3</v>
      </c>
      <c r="AJ102" s="27">
        <f t="shared" si="54"/>
        <v>-1.4749660502042395E-3</v>
      </c>
      <c r="AK102" s="27">
        <f t="shared" si="55"/>
        <v>2.2706223956295022E-3</v>
      </c>
      <c r="AL102" s="28">
        <f t="shared" si="56"/>
        <v>3.2774844220994745E-3</v>
      </c>
      <c r="AM102" s="28">
        <f t="shared" si="57"/>
        <v>1.4322589174600373E-2</v>
      </c>
      <c r="AN102" s="29">
        <f t="shared" si="58"/>
        <v>1.0065182473428696E-2</v>
      </c>
      <c r="AO102" s="87">
        <f t="shared" si="59"/>
        <v>4.4268586682820292E-3</v>
      </c>
      <c r="AP102" s="33"/>
      <c r="AQ102" s="31"/>
      <c r="AR102" s="35"/>
      <c r="AS102" s="32"/>
      <c r="AT102" s="32"/>
    </row>
    <row r="103" spans="1:46">
      <c r="A103" s="232" t="s">
        <v>177</v>
      </c>
      <c r="B103" s="71">
        <v>86722564.310000002</v>
      </c>
      <c r="C103" s="71">
        <v>339.44</v>
      </c>
      <c r="D103" s="71">
        <v>93030995.060000002</v>
      </c>
      <c r="E103" s="71">
        <v>364.12</v>
      </c>
      <c r="F103" s="26">
        <f t="shared" si="84"/>
        <v>7.2742668533759824E-2</v>
      </c>
      <c r="G103" s="26">
        <f t="shared" si="84"/>
        <v>7.2707989629978806E-2</v>
      </c>
      <c r="H103" s="71">
        <v>92100976.640000001</v>
      </c>
      <c r="I103" s="71">
        <v>360.52</v>
      </c>
      <c r="J103" s="26">
        <f t="shared" si="92"/>
        <v>-9.996866306763566E-3</v>
      </c>
      <c r="K103" s="26">
        <f t="shared" si="85"/>
        <v>-9.886850488849892E-3</v>
      </c>
      <c r="L103" s="71">
        <v>88399487.400000006</v>
      </c>
      <c r="M103" s="71">
        <v>346</v>
      </c>
      <c r="N103" s="26">
        <f t="shared" si="93"/>
        <v>-4.0189467854051135E-2</v>
      </c>
      <c r="O103" s="26">
        <f t="shared" si="86"/>
        <v>-4.0275158104959456E-2</v>
      </c>
      <c r="P103" s="71">
        <v>84264156.239999995</v>
      </c>
      <c r="Q103" s="71">
        <v>329.8</v>
      </c>
      <c r="R103" s="26">
        <f t="shared" si="94"/>
        <v>-4.6780035514097464E-2</v>
      </c>
      <c r="S103" s="26">
        <f t="shared" si="87"/>
        <v>-4.6820809248554883E-2</v>
      </c>
      <c r="T103" s="71">
        <v>83679330.829999998</v>
      </c>
      <c r="U103" s="71">
        <v>327.54000000000002</v>
      </c>
      <c r="V103" s="26">
        <f t="shared" si="95"/>
        <v>-6.9403817245176566E-3</v>
      </c>
      <c r="W103" s="26">
        <f t="shared" si="88"/>
        <v>-6.8526379624014276E-3</v>
      </c>
      <c r="X103" s="71">
        <v>84065834.459999993</v>
      </c>
      <c r="Y103" s="71">
        <v>329.05</v>
      </c>
      <c r="Z103" s="26">
        <f t="shared" si="96"/>
        <v>4.6188661664276747E-3</v>
      </c>
      <c r="AA103" s="26">
        <f t="shared" si="89"/>
        <v>4.6101239543261613E-3</v>
      </c>
      <c r="AB103" s="71">
        <v>83894238.269999996</v>
      </c>
      <c r="AC103" s="71">
        <v>328.37</v>
      </c>
      <c r="AD103" s="26">
        <f t="shared" si="97"/>
        <v>-2.0412119989321716E-3</v>
      </c>
      <c r="AE103" s="26">
        <f t="shared" si="90"/>
        <v>-2.0665552347667736E-3</v>
      </c>
      <c r="AF103" s="71">
        <v>78139348.959999993</v>
      </c>
      <c r="AG103" s="71">
        <v>305.83999999999997</v>
      </c>
      <c r="AH103" s="26">
        <f t="shared" si="98"/>
        <v>-6.8596955269786528E-2</v>
      </c>
      <c r="AI103" s="26">
        <f t="shared" si="91"/>
        <v>-6.8611627127935046E-2</v>
      </c>
      <c r="AJ103" s="27">
        <f t="shared" si="54"/>
        <v>-1.2147922995995127E-2</v>
      </c>
      <c r="AK103" s="27">
        <f t="shared" si="55"/>
        <v>-1.2149440572895314E-2</v>
      </c>
      <c r="AL103" s="28">
        <f t="shared" si="56"/>
        <v>-0.16007187809176604</v>
      </c>
      <c r="AM103" s="28">
        <f t="shared" si="57"/>
        <v>-0.16005712402504677</v>
      </c>
      <c r="AN103" s="29">
        <f t="shared" si="58"/>
        <v>4.2751163037449032E-2</v>
      </c>
      <c r="AO103" s="87">
        <f t="shared" si="59"/>
        <v>4.2757864398453284E-2</v>
      </c>
      <c r="AP103" s="33"/>
      <c r="AQ103" s="31"/>
      <c r="AR103" s="35"/>
      <c r="AS103" s="32"/>
      <c r="AT103" s="32"/>
    </row>
    <row r="104" spans="1:46" s="342" customFormat="1">
      <c r="A104" s="232" t="s">
        <v>214</v>
      </c>
      <c r="B104" s="80">
        <v>2675513407.0599999</v>
      </c>
      <c r="C104" s="71">
        <v>429.75127800000001</v>
      </c>
      <c r="D104" s="80">
        <v>2713514103.04</v>
      </c>
      <c r="E104" s="71">
        <v>1.0353000000000001</v>
      </c>
      <c r="F104" s="26">
        <f t="shared" si="84"/>
        <v>1.4203141677304191E-2</v>
      </c>
      <c r="G104" s="26">
        <f t="shared" si="84"/>
        <v>-0.99759093212050898</v>
      </c>
      <c r="H104" s="80">
        <v>2836135429.77</v>
      </c>
      <c r="I104" s="71">
        <f>415.63*1.0364</f>
        <v>430.75893200000002</v>
      </c>
      <c r="J104" s="26">
        <f t="shared" ref="J104" si="99">((H104-D104)/D104)</f>
        <v>4.5189124535090892E-2</v>
      </c>
      <c r="K104" s="26">
        <f t="shared" ref="K104" si="100">((I104-E104)/E104)</f>
        <v>415.07160436588424</v>
      </c>
      <c r="L104" s="80">
        <v>2846957663.6799998</v>
      </c>
      <c r="M104" s="71">
        <f>421.25*1.0376</f>
        <v>437.08900000000006</v>
      </c>
      <c r="N104" s="26">
        <f t="shared" si="93"/>
        <v>3.8158381988399933E-3</v>
      </c>
      <c r="O104" s="26">
        <f t="shared" si="86"/>
        <v>1.4695152043881565E-2</v>
      </c>
      <c r="P104" s="80">
        <v>3060286691.3899999</v>
      </c>
      <c r="Q104" s="71">
        <f>415.82*1.0388</f>
        <v>431.95381599999996</v>
      </c>
      <c r="R104" s="26">
        <f t="shared" si="94"/>
        <v>7.4932279616075945E-2</v>
      </c>
      <c r="S104" s="26">
        <f t="shared" si="87"/>
        <v>-1.1748600399461195E-2</v>
      </c>
      <c r="T104" s="80">
        <v>3105728213.3699999</v>
      </c>
      <c r="U104" s="71">
        <v>432.16154999999998</v>
      </c>
      <c r="V104" s="26">
        <f t="shared" si="95"/>
        <v>1.4848779399605929E-2</v>
      </c>
      <c r="W104" s="26">
        <f t="shared" si="88"/>
        <v>4.8091715434692747E-4</v>
      </c>
      <c r="X104" s="80">
        <v>3113804170.9200001</v>
      </c>
      <c r="Y104" s="71">
        <v>433.07660399999997</v>
      </c>
      <c r="Z104" s="26">
        <f t="shared" si="96"/>
        <v>2.600342655623763E-3</v>
      </c>
      <c r="AA104" s="26">
        <f t="shared" si="89"/>
        <v>2.117388740391175E-3</v>
      </c>
      <c r="AB104" s="80">
        <v>3131910337.46</v>
      </c>
      <c r="AC104" s="71">
        <v>433.54435799999999</v>
      </c>
      <c r="AD104" s="26">
        <f t="shared" si="97"/>
        <v>5.8148057957833421E-3</v>
      </c>
      <c r="AE104" s="26">
        <f t="shared" si="90"/>
        <v>1.0800721989590867E-3</v>
      </c>
      <c r="AF104" s="80">
        <v>3144120427.0300002</v>
      </c>
      <c r="AG104" s="71">
        <v>421.20218399999999</v>
      </c>
      <c r="AH104" s="26">
        <f t="shared" si="98"/>
        <v>3.898607640186352E-3</v>
      </c>
      <c r="AI104" s="26">
        <f t="shared" si="91"/>
        <v>-2.8468076616049515E-2</v>
      </c>
      <c r="AJ104" s="27">
        <f t="shared" si="54"/>
        <v>2.0662864939813799E-2</v>
      </c>
      <c r="AK104" s="27">
        <f t="shared" si="55"/>
        <v>51.756521285860721</v>
      </c>
      <c r="AL104" s="28">
        <f t="shared" si="56"/>
        <v>0.15868954707387886</v>
      </c>
      <c r="AM104" s="28">
        <f t="shared" si="57"/>
        <v>405.84070704143721</v>
      </c>
      <c r="AN104" s="29">
        <f t="shared" si="58"/>
        <v>2.6005001163970552E-2</v>
      </c>
      <c r="AO104" s="87">
        <f t="shared" si="59"/>
        <v>146.80187481476841</v>
      </c>
      <c r="AP104" s="33"/>
      <c r="AQ104" s="31"/>
      <c r="AR104" s="35"/>
      <c r="AS104" s="32"/>
      <c r="AT104" s="32"/>
    </row>
    <row r="105" spans="1:46" s="101" customFormat="1">
      <c r="A105" s="232" t="s">
        <v>263</v>
      </c>
      <c r="B105" s="80">
        <v>0</v>
      </c>
      <c r="C105" s="71">
        <v>0</v>
      </c>
      <c r="D105" s="80">
        <v>0</v>
      </c>
      <c r="E105" s="71">
        <v>0</v>
      </c>
      <c r="F105" s="26" t="e">
        <f t="shared" si="84"/>
        <v>#DIV/0!</v>
      </c>
      <c r="G105" s="26" t="e">
        <f t="shared" si="84"/>
        <v>#DIV/0!</v>
      </c>
      <c r="H105" s="80">
        <v>3002941572.7891073</v>
      </c>
      <c r="I105" s="71">
        <v>50511.513899999998</v>
      </c>
      <c r="J105" s="26" t="e">
        <f t="shared" si="92"/>
        <v>#DIV/0!</v>
      </c>
      <c r="K105" s="26" t="e">
        <f t="shared" si="85"/>
        <v>#DIV/0!</v>
      </c>
      <c r="L105" s="80">
        <v>2865826399.5478678</v>
      </c>
      <c r="M105" s="71">
        <v>50565.5458</v>
      </c>
      <c r="N105" s="26">
        <f t="shared" si="93"/>
        <v>-4.5660286728085787E-2</v>
      </c>
      <c r="O105" s="26">
        <f t="shared" si="86"/>
        <v>1.0696947255821958E-3</v>
      </c>
      <c r="P105" s="80">
        <f>6632710.08*415.82</f>
        <v>2758013505.4656</v>
      </c>
      <c r="Q105" s="71">
        <f>415.82*121.83</f>
        <v>50659.350599999998</v>
      </c>
      <c r="R105" s="26">
        <f t="shared" si="94"/>
        <v>-3.7620176190461867E-2</v>
      </c>
      <c r="S105" s="26">
        <f t="shared" si="87"/>
        <v>1.8551129729919393E-3</v>
      </c>
      <c r="T105" s="80">
        <v>2745859143.915</v>
      </c>
      <c r="U105" s="71">
        <v>121.97</v>
      </c>
      <c r="V105" s="26">
        <f t="shared" si="95"/>
        <v>-4.4069260453270288E-3</v>
      </c>
      <c r="W105" s="26">
        <f t="shared" si="88"/>
        <v>-0.99759234971322353</v>
      </c>
      <c r="X105" s="80">
        <v>2830963837.3978906</v>
      </c>
      <c r="Y105" s="71">
        <v>50778.800028135673</v>
      </c>
      <c r="Z105" s="26">
        <f t="shared" si="96"/>
        <v>3.0993830718333847E-2</v>
      </c>
      <c r="AA105" s="26">
        <f t="shared" si="89"/>
        <v>415.32204663553063</v>
      </c>
      <c r="AB105" s="80">
        <v>2813757692.2384725</v>
      </c>
      <c r="AC105" s="71">
        <v>50829.53518305</v>
      </c>
      <c r="AD105" s="26">
        <f t="shared" si="97"/>
        <v>-6.0778399681831723E-3</v>
      </c>
      <c r="AE105" s="26">
        <f t="shared" si="90"/>
        <v>9.9914048552183663E-4</v>
      </c>
      <c r="AF105" s="80">
        <v>2779140868.1543999</v>
      </c>
      <c r="AG105" s="71">
        <v>50929.404000000002</v>
      </c>
      <c r="AH105" s="26">
        <f t="shared" si="98"/>
        <v>-1.2302702602843291E-2</v>
      </c>
      <c r="AI105" s="26">
        <f t="shared" si="91"/>
        <v>1.9647792683987583E-3</v>
      </c>
      <c r="AJ105" s="27" t="e">
        <f t="shared" si="54"/>
        <v>#DIV/0!</v>
      </c>
      <c r="AK105" s="27" t="e">
        <f t="shared" si="55"/>
        <v>#DIV/0!</v>
      </c>
      <c r="AL105" s="28" t="e">
        <f t="shared" si="56"/>
        <v>#DIV/0!</v>
      </c>
      <c r="AM105" s="28" t="e">
        <f t="shared" si="57"/>
        <v>#DIV/0!</v>
      </c>
      <c r="AN105" s="29" t="e">
        <f t="shared" si="58"/>
        <v>#DIV/0!</v>
      </c>
      <c r="AO105" s="87" t="e">
        <f t="shared" si="59"/>
        <v>#DIV/0!</v>
      </c>
      <c r="AP105" s="33"/>
      <c r="AQ105" s="31"/>
      <c r="AR105" s="35"/>
      <c r="AS105" s="32"/>
      <c r="AT105" s="32"/>
    </row>
    <row r="106" spans="1:46" s="128" customFormat="1">
      <c r="A106" s="234" t="s">
        <v>47</v>
      </c>
      <c r="B106" s="84">
        <f>SUM(B88:B105)</f>
        <v>285856181895.64563</v>
      </c>
      <c r="C106" s="100"/>
      <c r="D106" s="84">
        <f>SUM(D88:D105)</f>
        <v>281621364672.79468</v>
      </c>
      <c r="E106" s="100"/>
      <c r="F106" s="26"/>
      <c r="G106" s="26"/>
      <c r="H106" s="84">
        <f>SUM(H88:H105)</f>
        <v>286153462616.57074</v>
      </c>
      <c r="I106" s="100"/>
      <c r="J106" s="26"/>
      <c r="K106" s="26"/>
      <c r="L106" s="84">
        <f>SUM(L88:L105)</f>
        <v>279412771456.53168</v>
      </c>
      <c r="M106" s="100"/>
      <c r="N106" s="26"/>
      <c r="O106" s="26"/>
      <c r="P106" s="84">
        <f>SUM(P88:P105)</f>
        <v>279589388098.77533</v>
      </c>
      <c r="Q106" s="100"/>
      <c r="R106" s="26"/>
      <c r="S106" s="26"/>
      <c r="T106" s="84">
        <f>SUM(T88:T105)</f>
        <v>279911341896.60498</v>
      </c>
      <c r="U106" s="100"/>
      <c r="V106" s="26"/>
      <c r="W106" s="26"/>
      <c r="X106" s="84">
        <f>SUM(X88:X105)</f>
        <v>289741777394.96783</v>
      </c>
      <c r="Y106" s="100"/>
      <c r="Z106" s="26"/>
      <c r="AA106" s="26"/>
      <c r="AB106" s="84">
        <f>SUM(AB88:AB105)</f>
        <v>291294252763.33899</v>
      </c>
      <c r="AC106" s="100"/>
      <c r="AD106" s="26"/>
      <c r="AE106" s="26"/>
      <c r="AF106" s="84">
        <f>SUM(AF88:AF105)</f>
        <v>295362285727.43726</v>
      </c>
      <c r="AG106" s="100"/>
      <c r="AH106" s="26"/>
      <c r="AI106" s="26"/>
      <c r="AJ106" s="27" t="e">
        <f t="shared" si="54"/>
        <v>#DIV/0!</v>
      </c>
      <c r="AK106" s="27"/>
      <c r="AL106" s="28">
        <f t="shared" si="56"/>
        <v>4.8792182619410429E-2</v>
      </c>
      <c r="AM106" s="28"/>
      <c r="AN106" s="29" t="e">
        <f t="shared" si="58"/>
        <v>#DIV/0!</v>
      </c>
      <c r="AO106" s="87"/>
      <c r="AP106" s="33"/>
      <c r="AQ106" s="31"/>
      <c r="AR106" s="35"/>
      <c r="AS106" s="32"/>
      <c r="AT106" s="32"/>
    </row>
    <row r="107" spans="1:46" s="128" customFormat="1" ht="8.25" customHeight="1">
      <c r="A107" s="234"/>
      <c r="B107" s="100"/>
      <c r="C107" s="100"/>
      <c r="D107" s="100"/>
      <c r="E107" s="100"/>
      <c r="F107" s="26"/>
      <c r="G107" s="26"/>
      <c r="H107" s="100"/>
      <c r="I107" s="100"/>
      <c r="J107" s="26"/>
      <c r="K107" s="26"/>
      <c r="L107" s="100"/>
      <c r="M107" s="100"/>
      <c r="N107" s="26"/>
      <c r="O107" s="26"/>
      <c r="P107" s="100"/>
      <c r="Q107" s="100"/>
      <c r="R107" s="26"/>
      <c r="S107" s="26"/>
      <c r="T107" s="100"/>
      <c r="U107" s="100"/>
      <c r="V107" s="26"/>
      <c r="W107" s="26"/>
      <c r="X107" s="100"/>
      <c r="Y107" s="100"/>
      <c r="Z107" s="26"/>
      <c r="AA107" s="26"/>
      <c r="AB107" s="100"/>
      <c r="AC107" s="100"/>
      <c r="AD107" s="26"/>
      <c r="AE107" s="26"/>
      <c r="AF107" s="100"/>
      <c r="AG107" s="100"/>
      <c r="AH107" s="26"/>
      <c r="AI107" s="26"/>
      <c r="AJ107" s="27"/>
      <c r="AK107" s="27"/>
      <c r="AL107" s="28"/>
      <c r="AM107" s="28"/>
      <c r="AN107" s="29"/>
      <c r="AO107" s="87"/>
      <c r="AP107" s="33"/>
      <c r="AQ107" s="31"/>
      <c r="AR107" s="35"/>
      <c r="AS107" s="32"/>
      <c r="AT107" s="32"/>
    </row>
    <row r="108" spans="1:46">
      <c r="A108" s="236" t="s">
        <v>240</v>
      </c>
      <c r="B108" s="100"/>
      <c r="C108" s="100"/>
      <c r="D108" s="100"/>
      <c r="E108" s="100"/>
      <c r="F108" s="26"/>
      <c r="G108" s="26"/>
      <c r="H108" s="100"/>
      <c r="I108" s="100"/>
      <c r="J108" s="26"/>
      <c r="K108" s="26"/>
      <c r="L108" s="100"/>
      <c r="M108" s="100"/>
      <c r="N108" s="26"/>
      <c r="O108" s="26"/>
      <c r="P108" s="100"/>
      <c r="Q108" s="100"/>
      <c r="R108" s="26"/>
      <c r="S108" s="26"/>
      <c r="T108" s="100"/>
      <c r="U108" s="100"/>
      <c r="V108" s="26"/>
      <c r="W108" s="26"/>
      <c r="X108" s="100"/>
      <c r="Y108" s="100"/>
      <c r="Z108" s="26"/>
      <c r="AA108" s="26"/>
      <c r="AB108" s="100"/>
      <c r="AC108" s="100"/>
      <c r="AD108" s="26"/>
      <c r="AE108" s="26"/>
      <c r="AF108" s="100"/>
      <c r="AG108" s="100"/>
      <c r="AH108" s="26"/>
      <c r="AI108" s="26"/>
      <c r="AJ108" s="27"/>
      <c r="AK108" s="27"/>
      <c r="AL108" s="28"/>
      <c r="AM108" s="28"/>
      <c r="AN108" s="29"/>
      <c r="AO108" s="87"/>
      <c r="AP108" s="33"/>
      <c r="AQ108" s="57">
        <f>SUM(AQ92:AQ100)</f>
        <v>16564722721.154379</v>
      </c>
      <c r="AR108" s="58"/>
      <c r="AS108" s="32" t="e">
        <f>(#REF!/AQ108)-1</f>
        <v>#REF!</v>
      </c>
      <c r="AT108" s="32" t="e">
        <f>(#REF!/AR108)-1</f>
        <v>#REF!</v>
      </c>
    </row>
    <row r="109" spans="1:46">
      <c r="A109" s="232" t="s">
        <v>154</v>
      </c>
      <c r="B109" s="80">
        <v>2326170486.5900002</v>
      </c>
      <c r="C109" s="81">
        <v>77</v>
      </c>
      <c r="D109" s="80">
        <v>2327974051.0900002</v>
      </c>
      <c r="E109" s="81">
        <v>77</v>
      </c>
      <c r="F109" s="26">
        <f t="shared" ref="F109:G112" si="101">((D109-B109)/B109)</f>
        <v>7.7533633514708408E-4</v>
      </c>
      <c r="G109" s="26">
        <f t="shared" si="101"/>
        <v>0</v>
      </c>
      <c r="H109" s="80">
        <v>2336012241.1799998</v>
      </c>
      <c r="I109" s="81">
        <v>77</v>
      </c>
      <c r="J109" s="26">
        <f t="shared" ref="J109:J112" si="102">((H109-D109)/D109)</f>
        <v>3.4528692818702371E-3</v>
      </c>
      <c r="K109" s="26">
        <f t="shared" ref="K109:K112" si="103">((I109-E109)/E109)</f>
        <v>0</v>
      </c>
      <c r="L109" s="80">
        <v>2337986470.1999998</v>
      </c>
      <c r="M109" s="81">
        <v>77</v>
      </c>
      <c r="N109" s="26">
        <f t="shared" ref="N109:N112" si="104">((L109-H109)/H109)</f>
        <v>8.4512785729356035E-4</v>
      </c>
      <c r="O109" s="26">
        <f t="shared" ref="O109:O112" si="105">((M109-I109)/I109)</f>
        <v>0</v>
      </c>
      <c r="P109" s="80">
        <v>2340456810.3400002</v>
      </c>
      <c r="Q109" s="81">
        <v>77</v>
      </c>
      <c r="R109" s="26">
        <f t="shared" ref="R109:R112" si="106">((P109-L109)/L109)</f>
        <v>1.0566101093771605E-3</v>
      </c>
      <c r="S109" s="26">
        <f t="shared" ref="S109:S112" si="107">((Q109-M109)/M109)</f>
        <v>0</v>
      </c>
      <c r="T109" s="80">
        <v>2342604129.0100002</v>
      </c>
      <c r="U109" s="81">
        <v>77</v>
      </c>
      <c r="V109" s="26">
        <f t="shared" ref="V109:V112" si="108">((T109-P109)/P109)</f>
        <v>9.1747844288916122E-4</v>
      </c>
      <c r="W109" s="26">
        <f t="shared" ref="W109:W112" si="109">((U109-Q109)/Q109)</f>
        <v>0</v>
      </c>
      <c r="X109" s="80">
        <v>2349751615.6799998</v>
      </c>
      <c r="Y109" s="81">
        <v>77</v>
      </c>
      <c r="Z109" s="26">
        <f t="shared" ref="Z109:Z112" si="110">((X109-T109)/T109)</f>
        <v>3.0510860036006911E-3</v>
      </c>
      <c r="AA109" s="26">
        <f t="shared" ref="AA109:AA112" si="111">((Y109-U109)/U109)</f>
        <v>0</v>
      </c>
      <c r="AB109" s="80">
        <v>2352000362.6900001</v>
      </c>
      <c r="AC109" s="81">
        <v>77</v>
      </c>
      <c r="AD109" s="26">
        <f t="shared" ref="AD109:AD112" si="112">((AB109-X109)/X109)</f>
        <v>9.5701477338891374E-4</v>
      </c>
      <c r="AE109" s="26">
        <f t="shared" ref="AE109:AE112" si="113">((AC109-Y109)/Y109)</f>
        <v>0</v>
      </c>
      <c r="AF109" s="80">
        <v>2354827532.25</v>
      </c>
      <c r="AG109" s="81">
        <v>77</v>
      </c>
      <c r="AH109" s="26">
        <f t="shared" ref="AH109:AH112" si="114">((AF109-AB109)/AB109)</f>
        <v>1.2020276887910375E-3</v>
      </c>
      <c r="AI109" s="26">
        <f t="shared" ref="AI109:AI112" si="115">((AG109-AC109)/AC109)</f>
        <v>0</v>
      </c>
      <c r="AJ109" s="27">
        <f t="shared" si="54"/>
        <v>1.5321938115447308E-3</v>
      </c>
      <c r="AK109" s="27">
        <f t="shared" si="55"/>
        <v>0</v>
      </c>
      <c r="AL109" s="28">
        <f t="shared" si="56"/>
        <v>1.153512907389434E-2</v>
      </c>
      <c r="AM109" s="28">
        <f t="shared" si="57"/>
        <v>0</v>
      </c>
      <c r="AN109" s="29">
        <f t="shared" si="58"/>
        <v>1.0746970373914405E-3</v>
      </c>
      <c r="AO109" s="87">
        <f t="shared" si="59"/>
        <v>0</v>
      </c>
      <c r="AP109" s="33"/>
      <c r="AQ109" s="43"/>
      <c r="AR109" s="16"/>
      <c r="AS109" s="32" t="e">
        <f>(#REF!/AQ109)-1</f>
        <v>#REF!</v>
      </c>
      <c r="AT109" s="32" t="e">
        <f>(#REF!/AR109)-1</f>
        <v>#REF!</v>
      </c>
    </row>
    <row r="110" spans="1:46">
      <c r="A110" s="232" t="s">
        <v>26</v>
      </c>
      <c r="B110" s="80">
        <v>9720988853.4200001</v>
      </c>
      <c r="C110" s="81">
        <v>36.6</v>
      </c>
      <c r="D110" s="80">
        <v>9720517390.75</v>
      </c>
      <c r="E110" s="81">
        <v>36.6</v>
      </c>
      <c r="F110" s="26">
        <f t="shared" si="101"/>
        <v>-4.8499455879347927E-5</v>
      </c>
      <c r="G110" s="26">
        <f t="shared" si="101"/>
        <v>0</v>
      </c>
      <c r="H110" s="80">
        <v>9734668255.7900009</v>
      </c>
      <c r="I110" s="81">
        <v>36.6</v>
      </c>
      <c r="J110" s="26">
        <f t="shared" si="102"/>
        <v>1.4557728226963324E-3</v>
      </c>
      <c r="K110" s="26">
        <f t="shared" si="103"/>
        <v>0</v>
      </c>
      <c r="L110" s="80">
        <v>9724950496.2000008</v>
      </c>
      <c r="M110" s="81">
        <v>36.6</v>
      </c>
      <c r="N110" s="26">
        <f t="shared" si="104"/>
        <v>-9.98263046531679E-4</v>
      </c>
      <c r="O110" s="26">
        <f t="shared" si="105"/>
        <v>0</v>
      </c>
      <c r="P110" s="80">
        <v>9722441388.7080002</v>
      </c>
      <c r="Q110" s="81">
        <v>36.6</v>
      </c>
      <c r="R110" s="26">
        <f t="shared" si="106"/>
        <v>-2.5800722512479699E-4</v>
      </c>
      <c r="S110" s="26">
        <f t="shared" si="107"/>
        <v>0</v>
      </c>
      <c r="T110" s="80">
        <v>9723127273.5</v>
      </c>
      <c r="U110" s="81">
        <v>36.6</v>
      </c>
      <c r="V110" s="26">
        <f t="shared" si="108"/>
        <v>7.0546559714561888E-5</v>
      </c>
      <c r="W110" s="26">
        <f t="shared" si="109"/>
        <v>0</v>
      </c>
      <c r="X110" s="80">
        <v>9737621697.6800003</v>
      </c>
      <c r="Y110" s="81">
        <v>36.6</v>
      </c>
      <c r="Z110" s="26">
        <f t="shared" si="110"/>
        <v>1.4907162862615494E-3</v>
      </c>
      <c r="AA110" s="26">
        <f t="shared" si="111"/>
        <v>0</v>
      </c>
      <c r="AB110" s="80">
        <v>9740909949.0699997</v>
      </c>
      <c r="AC110" s="81">
        <v>36.6</v>
      </c>
      <c r="AD110" s="26">
        <f t="shared" si="112"/>
        <v>3.3768526772639146E-4</v>
      </c>
      <c r="AE110" s="26">
        <f t="shared" si="113"/>
        <v>0</v>
      </c>
      <c r="AF110" s="80">
        <v>9749131788.4200001</v>
      </c>
      <c r="AG110" s="81">
        <v>36.6</v>
      </c>
      <c r="AH110" s="26">
        <f t="shared" si="114"/>
        <v>8.4405249540217238E-4</v>
      </c>
      <c r="AI110" s="26">
        <f t="shared" si="115"/>
        <v>0</v>
      </c>
      <c r="AJ110" s="27">
        <f t="shared" si="54"/>
        <v>3.6175046303314794E-4</v>
      </c>
      <c r="AK110" s="27">
        <f t="shared" si="55"/>
        <v>0</v>
      </c>
      <c r="AL110" s="28">
        <f t="shared" si="56"/>
        <v>2.9437113807573049E-3</v>
      </c>
      <c r="AM110" s="28">
        <f t="shared" si="57"/>
        <v>0</v>
      </c>
      <c r="AN110" s="29">
        <f t="shared" si="58"/>
        <v>8.6118557689954679E-4</v>
      </c>
      <c r="AO110" s="87">
        <f t="shared" si="59"/>
        <v>0</v>
      </c>
      <c r="AP110" s="33"/>
      <c r="AQ110" s="31">
        <v>640873657.65999997</v>
      </c>
      <c r="AR110" s="35">
        <v>11.5358</v>
      </c>
      <c r="AS110" s="32" t="e">
        <f>(#REF!/AQ110)-1</f>
        <v>#REF!</v>
      </c>
      <c r="AT110" s="32" t="e">
        <f>(#REF!/AR110)-1</f>
        <v>#REF!</v>
      </c>
    </row>
    <row r="111" spans="1:46">
      <c r="A111" s="232" t="s">
        <v>202</v>
      </c>
      <c r="B111" s="80">
        <v>25713100270.900002</v>
      </c>
      <c r="C111" s="81">
        <v>9.6300000000000008</v>
      </c>
      <c r="D111" s="80">
        <v>25737618228.330002</v>
      </c>
      <c r="E111" s="81">
        <v>9.64</v>
      </c>
      <c r="F111" s="26">
        <f t="shared" si="101"/>
        <v>9.5352008010281589E-4</v>
      </c>
      <c r="G111" s="26">
        <f t="shared" si="101"/>
        <v>1.0384215991692406E-3</v>
      </c>
      <c r="H111" s="80">
        <v>25789350520.169998</v>
      </c>
      <c r="I111" s="81">
        <v>9.66</v>
      </c>
      <c r="J111" s="26">
        <f t="shared" si="102"/>
        <v>2.0099875357951105E-3</v>
      </c>
      <c r="K111" s="26">
        <f t="shared" si="103"/>
        <v>2.0746887966804537E-3</v>
      </c>
      <c r="L111" s="80">
        <v>25789280150.880001</v>
      </c>
      <c r="M111" s="81">
        <v>9.66</v>
      </c>
      <c r="N111" s="26">
        <f t="shared" si="104"/>
        <v>-2.7286181535306447E-6</v>
      </c>
      <c r="O111" s="26">
        <f t="shared" si="105"/>
        <v>0</v>
      </c>
      <c r="P111" s="80">
        <v>25790575882.810001</v>
      </c>
      <c r="Q111" s="81">
        <v>9.66</v>
      </c>
      <c r="R111" s="26">
        <f t="shared" si="106"/>
        <v>5.024304371504884E-5</v>
      </c>
      <c r="S111" s="26">
        <f t="shared" si="107"/>
        <v>0</v>
      </c>
      <c r="T111" s="80">
        <v>25791938288.279999</v>
      </c>
      <c r="U111" s="81">
        <v>9.66</v>
      </c>
      <c r="V111" s="26">
        <f t="shared" si="108"/>
        <v>5.2825709522270882E-5</v>
      </c>
      <c r="W111" s="26">
        <f t="shared" si="109"/>
        <v>0</v>
      </c>
      <c r="X111" s="80">
        <v>25866936086.380001</v>
      </c>
      <c r="Y111" s="81">
        <v>9.68</v>
      </c>
      <c r="Z111" s="26">
        <f t="shared" si="110"/>
        <v>2.9077999978807992E-3</v>
      </c>
      <c r="AA111" s="26">
        <f t="shared" si="111"/>
        <v>2.0703933747411567E-3</v>
      </c>
      <c r="AB111" s="80">
        <v>25890979285.360001</v>
      </c>
      <c r="AC111" s="81">
        <v>9.69</v>
      </c>
      <c r="AD111" s="26">
        <f t="shared" si="112"/>
        <v>9.2949543385075547E-4</v>
      </c>
      <c r="AE111" s="26">
        <f t="shared" si="113"/>
        <v>1.0330578512396473E-3</v>
      </c>
      <c r="AF111" s="80">
        <v>25893617929.91</v>
      </c>
      <c r="AG111" s="81">
        <v>9.69</v>
      </c>
      <c r="AH111" s="26">
        <f t="shared" si="114"/>
        <v>1.0191366347781418E-4</v>
      </c>
      <c r="AI111" s="26">
        <f t="shared" si="115"/>
        <v>0</v>
      </c>
      <c r="AJ111" s="27">
        <f t="shared" si="54"/>
        <v>8.7538210577388549E-4</v>
      </c>
      <c r="AK111" s="27">
        <f t="shared" si="55"/>
        <v>7.7707020272881218E-4</v>
      </c>
      <c r="AL111" s="28">
        <f t="shared" si="56"/>
        <v>6.0611553173279056E-3</v>
      </c>
      <c r="AM111" s="28">
        <f t="shared" si="57"/>
        <v>5.1867219917011336E-3</v>
      </c>
      <c r="AN111" s="29">
        <f t="shared" si="58"/>
        <v>1.0792769495461673E-3</v>
      </c>
      <c r="AO111" s="87">
        <f t="shared" si="59"/>
        <v>9.1851475383753292E-4</v>
      </c>
      <c r="AP111" s="33"/>
      <c r="AQ111" s="31">
        <v>2128320668.46</v>
      </c>
      <c r="AR111" s="38">
        <v>1.04</v>
      </c>
      <c r="AS111" s="32" t="e">
        <f>(#REF!/AQ111)-1</f>
        <v>#REF!</v>
      </c>
      <c r="AT111" s="32" t="e">
        <f>(#REF!/AR111)-1</f>
        <v>#REF!</v>
      </c>
    </row>
    <row r="112" spans="1:46">
      <c r="A112" s="232" t="s">
        <v>179</v>
      </c>
      <c r="B112" s="80">
        <v>7511812185.1700001</v>
      </c>
      <c r="C112" s="81">
        <v>101.31</v>
      </c>
      <c r="D112" s="80">
        <v>7511812185.1700001</v>
      </c>
      <c r="E112" s="81">
        <v>101.31</v>
      </c>
      <c r="F112" s="26">
        <f t="shared" si="101"/>
        <v>0</v>
      </c>
      <c r="G112" s="26">
        <f t="shared" si="101"/>
        <v>0</v>
      </c>
      <c r="H112" s="80">
        <v>7511812185.1700001</v>
      </c>
      <c r="I112" s="81">
        <v>101.31</v>
      </c>
      <c r="J112" s="26">
        <f t="shared" si="102"/>
        <v>0</v>
      </c>
      <c r="K112" s="26">
        <f t="shared" si="103"/>
        <v>0</v>
      </c>
      <c r="L112" s="80">
        <v>7511812185.1700001</v>
      </c>
      <c r="M112" s="81">
        <v>101.31</v>
      </c>
      <c r="N112" s="26">
        <f t="shared" si="104"/>
        <v>0</v>
      </c>
      <c r="O112" s="26">
        <f t="shared" si="105"/>
        <v>0</v>
      </c>
      <c r="P112" s="80">
        <v>7511812185.1700001</v>
      </c>
      <c r="Q112" s="81">
        <v>101.31</v>
      </c>
      <c r="R112" s="26">
        <f t="shared" si="106"/>
        <v>0</v>
      </c>
      <c r="S112" s="26">
        <f t="shared" si="107"/>
        <v>0</v>
      </c>
      <c r="T112" s="80">
        <v>7511812185.1700001</v>
      </c>
      <c r="U112" s="81">
        <v>101.31</v>
      </c>
      <c r="V112" s="26">
        <f t="shared" si="108"/>
        <v>0</v>
      </c>
      <c r="W112" s="26">
        <f t="shared" si="109"/>
        <v>0</v>
      </c>
      <c r="X112" s="80">
        <v>7511812185.1700001</v>
      </c>
      <c r="Y112" s="81">
        <v>101.31</v>
      </c>
      <c r="Z112" s="26">
        <f t="shared" si="110"/>
        <v>0</v>
      </c>
      <c r="AA112" s="26">
        <f t="shared" si="111"/>
        <v>0</v>
      </c>
      <c r="AB112" s="80">
        <v>7511812185.1700001</v>
      </c>
      <c r="AC112" s="81">
        <v>101.31</v>
      </c>
      <c r="AD112" s="26">
        <f t="shared" si="112"/>
        <v>0</v>
      </c>
      <c r="AE112" s="26">
        <f t="shared" si="113"/>
        <v>0</v>
      </c>
      <c r="AF112" s="80">
        <v>7511812185.1700001</v>
      </c>
      <c r="AG112" s="81">
        <v>101.31</v>
      </c>
      <c r="AH112" s="26">
        <f t="shared" si="114"/>
        <v>0</v>
      </c>
      <c r="AI112" s="26">
        <f t="shared" si="115"/>
        <v>0</v>
      </c>
      <c r="AJ112" s="27">
        <f t="shared" si="54"/>
        <v>0</v>
      </c>
      <c r="AK112" s="27">
        <f t="shared" si="55"/>
        <v>0</v>
      </c>
      <c r="AL112" s="28">
        <f t="shared" si="56"/>
        <v>0</v>
      </c>
      <c r="AM112" s="28">
        <f t="shared" si="57"/>
        <v>0</v>
      </c>
      <c r="AN112" s="29">
        <f t="shared" si="58"/>
        <v>0</v>
      </c>
      <c r="AO112" s="87">
        <f t="shared" si="59"/>
        <v>0</v>
      </c>
      <c r="AP112" s="33"/>
      <c r="AQ112" s="31">
        <v>1789192828.73</v>
      </c>
      <c r="AR112" s="35">
        <v>0.79</v>
      </c>
      <c r="AS112" s="32" t="e">
        <f>(#REF!/AQ112)-1</f>
        <v>#REF!</v>
      </c>
      <c r="AT112" s="32" t="e">
        <f>(#REF!/AR112)-1</f>
        <v>#REF!</v>
      </c>
    </row>
    <row r="113" spans="1:46">
      <c r="A113" s="234" t="s">
        <v>47</v>
      </c>
      <c r="B113" s="75">
        <f>SUM(B109:B112)</f>
        <v>45272071796.080002</v>
      </c>
      <c r="C113" s="100"/>
      <c r="D113" s="75">
        <f>SUM(D109:D112)</f>
        <v>45297921855.339996</v>
      </c>
      <c r="E113" s="100"/>
      <c r="F113" s="26">
        <f>((D113-B113)/B113)</f>
        <v>5.7099351177104297E-4</v>
      </c>
      <c r="G113" s="26"/>
      <c r="H113" s="75">
        <f>SUM(H109:H112)</f>
        <v>45371843202.309998</v>
      </c>
      <c r="I113" s="100"/>
      <c r="J113" s="26">
        <f>((H113-D113)/D113)</f>
        <v>1.631892677241813E-3</v>
      </c>
      <c r="K113" s="26"/>
      <c r="L113" s="75">
        <f>SUM(L109:L112)</f>
        <v>45364029302.449997</v>
      </c>
      <c r="M113" s="100"/>
      <c r="N113" s="26">
        <f>((L113-H113)/H113)</f>
        <v>-1.7221914095839034E-4</v>
      </c>
      <c r="O113" s="26"/>
      <c r="P113" s="75">
        <f>SUM(P109:P112)</f>
        <v>45365286267.028</v>
      </c>
      <c r="Q113" s="100"/>
      <c r="R113" s="26">
        <f>((P113-L113)/L113)</f>
        <v>2.770839798251881E-5</v>
      </c>
      <c r="S113" s="26"/>
      <c r="T113" s="75">
        <f>SUM(T109:T112)</f>
        <v>45369481875.959999</v>
      </c>
      <c r="U113" s="100"/>
      <c r="V113" s="26">
        <f>((T113-P113)/P113)</f>
        <v>9.248500951373082E-5</v>
      </c>
      <c r="W113" s="26"/>
      <c r="X113" s="75">
        <f>SUM(X109:X112)</f>
        <v>45466121584.910004</v>
      </c>
      <c r="Y113" s="100"/>
      <c r="Z113" s="26">
        <f>((X113-T113)/T113)</f>
        <v>2.1300597880799521E-3</v>
      </c>
      <c r="AA113" s="26"/>
      <c r="AB113" s="75">
        <f>SUM(AB109:AB112)</f>
        <v>45495701782.290001</v>
      </c>
      <c r="AC113" s="100"/>
      <c r="AD113" s="26">
        <f>((AB113-X113)/X113)</f>
        <v>6.5059865123430244E-4</v>
      </c>
      <c r="AE113" s="26"/>
      <c r="AF113" s="75">
        <f>SUM(AF109:AF112)</f>
        <v>45509389435.75</v>
      </c>
      <c r="AG113" s="100"/>
      <c r="AH113" s="26">
        <f>((AF113-AB113)/AB113)</f>
        <v>3.0085596932867277E-4</v>
      </c>
      <c r="AI113" s="26"/>
      <c r="AJ113" s="27">
        <f t="shared" si="54"/>
        <v>6.5404685802420532E-4</v>
      </c>
      <c r="AK113" s="27"/>
      <c r="AL113" s="28">
        <f t="shared" si="56"/>
        <v>4.6683726702812208E-3</v>
      </c>
      <c r="AM113" s="28"/>
      <c r="AN113" s="29">
        <f t="shared" si="58"/>
        <v>8.1563448093836387E-4</v>
      </c>
      <c r="AO113" s="87"/>
      <c r="AP113" s="33"/>
      <c r="AQ113" s="31">
        <v>204378030.47999999</v>
      </c>
      <c r="AR113" s="35">
        <v>22.9087</v>
      </c>
      <c r="AS113" s="32" t="e">
        <f>(#REF!/AQ113)-1</f>
        <v>#REF!</v>
      </c>
      <c r="AT113" s="32" t="e">
        <f>(#REF!/AR113)-1</f>
        <v>#REF!</v>
      </c>
    </row>
    <row r="114" spans="1:46">
      <c r="A114" s="236" t="s">
        <v>253</v>
      </c>
      <c r="B114" s="100"/>
      <c r="C114" s="100"/>
      <c r="D114" s="100"/>
      <c r="E114" s="100"/>
      <c r="F114" s="26"/>
      <c r="G114" s="26"/>
      <c r="H114" s="100"/>
      <c r="I114" s="100"/>
      <c r="J114" s="26"/>
      <c r="K114" s="26"/>
      <c r="L114" s="100"/>
      <c r="M114" s="100"/>
      <c r="N114" s="26"/>
      <c r="O114" s="26"/>
      <c r="P114" s="100"/>
      <c r="Q114" s="100"/>
      <c r="R114" s="26"/>
      <c r="S114" s="26"/>
      <c r="T114" s="100"/>
      <c r="U114" s="100"/>
      <c r="V114" s="26"/>
      <c r="W114" s="26"/>
      <c r="X114" s="100"/>
      <c r="Y114" s="100"/>
      <c r="Z114" s="26"/>
      <c r="AA114" s="26"/>
      <c r="AB114" s="100"/>
      <c r="AC114" s="100"/>
      <c r="AD114" s="26"/>
      <c r="AE114" s="26"/>
      <c r="AF114" s="100"/>
      <c r="AG114" s="100"/>
      <c r="AH114" s="26"/>
      <c r="AI114" s="26"/>
      <c r="AJ114" s="27"/>
      <c r="AK114" s="27"/>
      <c r="AL114" s="28"/>
      <c r="AM114" s="28"/>
      <c r="AN114" s="29"/>
      <c r="AO114" s="87"/>
      <c r="AP114" s="33"/>
      <c r="AQ114" s="31">
        <v>160273731.87</v>
      </c>
      <c r="AR114" s="35">
        <v>133.94</v>
      </c>
      <c r="AS114" s="32" t="e">
        <f>(#REF!/AQ114)-1</f>
        <v>#REF!</v>
      </c>
      <c r="AT114" s="32" t="e">
        <f>(#REF!/AR114)-1</f>
        <v>#REF!</v>
      </c>
    </row>
    <row r="115" spans="1:46" s="101" customFormat="1">
      <c r="A115" s="232" t="s">
        <v>27</v>
      </c>
      <c r="B115" s="80">
        <v>1774318666.6600001</v>
      </c>
      <c r="C115" s="71">
        <v>3865.57</v>
      </c>
      <c r="D115" s="80">
        <v>1756957387.1199999</v>
      </c>
      <c r="E115" s="71">
        <v>3774.27</v>
      </c>
      <c r="F115" s="26">
        <f t="shared" ref="F115:F136" si="116">((D115-B115)/B115)</f>
        <v>-9.7847584350117291E-3</v>
      </c>
      <c r="G115" s="26">
        <f t="shared" ref="G115:G136" si="117">((E115-C115)/C115)</f>
        <v>-2.3618767736711579E-2</v>
      </c>
      <c r="H115" s="80">
        <v>1729391900.3800001</v>
      </c>
      <c r="I115" s="71">
        <v>3772.9</v>
      </c>
      <c r="J115" s="26">
        <f t="shared" ref="J115:J136" si="118">((H115-D115)/D115)</f>
        <v>-1.5689331421512191E-2</v>
      </c>
      <c r="K115" s="26">
        <f t="shared" ref="K115:K136" si="119">((I115-E115)/E115)</f>
        <v>-3.6298410023657312E-4</v>
      </c>
      <c r="L115" s="80">
        <v>1719300704.8</v>
      </c>
      <c r="M115" s="71">
        <v>3775.54</v>
      </c>
      <c r="N115" s="26">
        <f t="shared" ref="N115:N136" si="120">((L115-H115)/H115)</f>
        <v>-5.8351120863829762E-3</v>
      </c>
      <c r="O115" s="26">
        <f t="shared" ref="O115:O136" si="121">((M115-I115)/I115)</f>
        <v>6.9972700045054805E-4</v>
      </c>
      <c r="P115" s="80">
        <v>1681366470.8599999</v>
      </c>
      <c r="Q115" s="71">
        <v>3712.31</v>
      </c>
      <c r="R115" s="26">
        <f t="shared" ref="R115:R136" si="122">((P115-L115)/L115)</f>
        <v>-2.206375756962934E-2</v>
      </c>
      <c r="S115" s="26">
        <f t="shared" ref="S115:S136" si="123">((Q115-M115)/M115)</f>
        <v>-1.6747273237735533E-2</v>
      </c>
      <c r="T115" s="80">
        <v>1679025479.6099999</v>
      </c>
      <c r="U115" s="71">
        <v>3723.79</v>
      </c>
      <c r="V115" s="26">
        <f t="shared" ref="V115:V136" si="124">((T115-P115)/P115)</f>
        <v>-1.3923146979388792E-3</v>
      </c>
      <c r="W115" s="26">
        <f t="shared" ref="W115:W136" si="125">((U115-Q115)/Q115)</f>
        <v>3.0924141572228662E-3</v>
      </c>
      <c r="X115" s="80">
        <v>1683106479.45</v>
      </c>
      <c r="Y115" s="71">
        <v>3737.63</v>
      </c>
      <c r="Z115" s="26">
        <f t="shared" ref="Z115:Z136" si="126">((X115-T115)/T115)</f>
        <v>2.4305764799638883E-3</v>
      </c>
      <c r="AA115" s="26">
        <f t="shared" ref="AA115:AA136" si="127">((Y115-U115)/U115)</f>
        <v>3.7166435271591969E-3</v>
      </c>
      <c r="AB115" s="80">
        <v>1683100010.8900001</v>
      </c>
      <c r="AC115" s="71">
        <v>3741.18</v>
      </c>
      <c r="AD115" s="26">
        <f t="shared" ref="AD115:AD136" si="128">((AB115-X115)/X115)</f>
        <v>-3.8432268421048166E-6</v>
      </c>
      <c r="AE115" s="26">
        <f t="shared" ref="AE115:AE136" si="129">((AC115-Y115)/Y115)</f>
        <v>9.497997394069844E-4</v>
      </c>
      <c r="AF115" s="80">
        <v>1651917787.8900001</v>
      </c>
      <c r="AG115" s="71">
        <v>3731.26</v>
      </c>
      <c r="AH115" s="26">
        <f t="shared" ref="AH115:AH136" si="130">((AF115-AB115)/AB115)</f>
        <v>-1.8526660803425025E-2</v>
      </c>
      <c r="AI115" s="26">
        <f t="shared" ref="AI115:AI136" si="131">((AG115-AC115)/AC115)</f>
        <v>-2.6515698255629556E-3</v>
      </c>
      <c r="AJ115" s="27">
        <f t="shared" si="54"/>
        <v>-8.8581502200972932E-3</v>
      </c>
      <c r="AK115" s="27">
        <f t="shared" si="55"/>
        <v>-4.3652513095008812E-3</v>
      </c>
      <c r="AL115" s="28">
        <f t="shared" si="56"/>
        <v>-5.9784944131274824E-2</v>
      </c>
      <c r="AM115" s="28">
        <f t="shared" si="57"/>
        <v>-1.1395581132245378E-2</v>
      </c>
      <c r="AN115" s="29">
        <f t="shared" si="58"/>
        <v>9.1503580273571972E-3</v>
      </c>
      <c r="AO115" s="87">
        <f t="shared" si="59"/>
        <v>1.0126378425987051E-2</v>
      </c>
      <c r="AP115" s="33"/>
      <c r="AQ115" s="31"/>
      <c r="AR115" s="35"/>
      <c r="AS115" s="32"/>
      <c r="AT115" s="32"/>
    </row>
    <row r="116" spans="1:46" s="117" customFormat="1">
      <c r="A116" s="232" t="s">
        <v>233</v>
      </c>
      <c r="B116" s="80">
        <v>206329092.65000001</v>
      </c>
      <c r="C116" s="71">
        <v>158.25</v>
      </c>
      <c r="D116" s="80">
        <v>203906456.99000001</v>
      </c>
      <c r="E116" s="71">
        <v>156.38</v>
      </c>
      <c r="F116" s="26">
        <f t="shared" si="116"/>
        <v>-1.1741609624143308E-2</v>
      </c>
      <c r="G116" s="26">
        <f t="shared" si="117"/>
        <v>-1.1816745655608243E-2</v>
      </c>
      <c r="H116" s="80">
        <v>202752324.88999999</v>
      </c>
      <c r="I116" s="71">
        <v>155.26</v>
      </c>
      <c r="J116" s="26">
        <f t="shared" si="118"/>
        <v>-5.6601057025703937E-3</v>
      </c>
      <c r="K116" s="26">
        <f t="shared" si="119"/>
        <v>-7.1620411817368244E-3</v>
      </c>
      <c r="L116" s="80">
        <v>202833554.80000001</v>
      </c>
      <c r="M116" s="71">
        <v>155.37</v>
      </c>
      <c r="N116" s="26">
        <f t="shared" si="120"/>
        <v>4.0063614582025735E-4</v>
      </c>
      <c r="O116" s="26">
        <f t="shared" si="121"/>
        <v>7.0848898621675676E-4</v>
      </c>
      <c r="P116" s="80">
        <v>198664360.24000001</v>
      </c>
      <c r="Q116" s="71">
        <v>152.16</v>
      </c>
      <c r="R116" s="26">
        <f t="shared" si="122"/>
        <v>-2.0554757639143849E-2</v>
      </c>
      <c r="S116" s="26">
        <f t="shared" si="123"/>
        <v>-2.0660359142691691E-2</v>
      </c>
      <c r="T116" s="80">
        <v>199525299.88</v>
      </c>
      <c r="U116" s="71">
        <v>152.82</v>
      </c>
      <c r="V116" s="26">
        <f t="shared" si="124"/>
        <v>4.3336391034602901E-3</v>
      </c>
      <c r="W116" s="26">
        <f t="shared" si="125"/>
        <v>4.3375394321766335E-3</v>
      </c>
      <c r="X116" s="80">
        <v>199132191.19</v>
      </c>
      <c r="Y116" s="71">
        <v>152.52000000000001</v>
      </c>
      <c r="Z116" s="26">
        <f t="shared" si="126"/>
        <v>-1.9702197678009956E-3</v>
      </c>
      <c r="AA116" s="26">
        <f t="shared" si="127"/>
        <v>-1.9630938358852438E-3</v>
      </c>
      <c r="AB116" s="80">
        <v>199390388.11000001</v>
      </c>
      <c r="AC116" s="71">
        <v>152.69999999999999</v>
      </c>
      <c r="AD116" s="26">
        <f t="shared" si="128"/>
        <v>1.296610650729297E-3</v>
      </c>
      <c r="AE116" s="26">
        <f t="shared" si="129"/>
        <v>1.1801730920533596E-3</v>
      </c>
      <c r="AF116" s="80">
        <v>198953847.86000001</v>
      </c>
      <c r="AG116" s="71">
        <v>152.37</v>
      </c>
      <c r="AH116" s="26">
        <f t="shared" si="130"/>
        <v>-2.1893745939205894E-3</v>
      </c>
      <c r="AI116" s="26">
        <f t="shared" si="131"/>
        <v>-2.1611001964635503E-3</v>
      </c>
      <c r="AJ116" s="27">
        <f t="shared" si="54"/>
        <v>-4.5106476784461617E-3</v>
      </c>
      <c r="AK116" s="27">
        <f t="shared" si="55"/>
        <v>-4.6921423127423501E-3</v>
      </c>
      <c r="AL116" s="28">
        <f t="shared" si="56"/>
        <v>-2.4288633146339653E-2</v>
      </c>
      <c r="AM116" s="28">
        <f t="shared" si="57"/>
        <v>-2.5642665302468289E-2</v>
      </c>
      <c r="AN116" s="29">
        <f t="shared" si="58"/>
        <v>8.0970010173724571E-3</v>
      </c>
      <c r="AO116" s="87">
        <f t="shared" si="59"/>
        <v>8.2017790821185994E-3</v>
      </c>
      <c r="AP116" s="33"/>
      <c r="AQ116" s="31"/>
      <c r="AR116" s="35"/>
      <c r="AS116" s="32"/>
      <c r="AT116" s="32"/>
    </row>
    <row r="117" spans="1:46" s="128" customFormat="1">
      <c r="A117" s="232" t="s">
        <v>83</v>
      </c>
      <c r="B117" s="71">
        <v>1113293157.3199999</v>
      </c>
      <c r="C117" s="71">
        <v>1.5967</v>
      </c>
      <c r="D117" s="71">
        <v>1092919060.1099999</v>
      </c>
      <c r="E117" s="71">
        <v>1.5673999999999999</v>
      </c>
      <c r="F117" s="26">
        <f t="shared" si="116"/>
        <v>-1.8300747719536912E-2</v>
      </c>
      <c r="G117" s="26">
        <f t="shared" si="117"/>
        <v>-1.8350347591908376E-2</v>
      </c>
      <c r="H117" s="71">
        <v>1062686531.17</v>
      </c>
      <c r="I117" s="71">
        <v>1.524</v>
      </c>
      <c r="J117" s="26">
        <f t="shared" si="118"/>
        <v>-2.7662184733933635E-2</v>
      </c>
      <c r="K117" s="26">
        <f t="shared" si="119"/>
        <v>-2.7689166772999801E-2</v>
      </c>
      <c r="L117" s="71">
        <v>1031873736.4400001</v>
      </c>
      <c r="M117" s="71">
        <v>1.4786999999999999</v>
      </c>
      <c r="N117" s="26">
        <f t="shared" si="120"/>
        <v>-2.8995187034200513E-2</v>
      </c>
      <c r="O117" s="26">
        <f t="shared" si="121"/>
        <v>-2.9724409448818975E-2</v>
      </c>
      <c r="P117" s="71">
        <v>1055684388.17</v>
      </c>
      <c r="Q117" s="71">
        <v>1.4612000000000001</v>
      </c>
      <c r="R117" s="26">
        <f t="shared" si="122"/>
        <v>2.3075160156849683E-2</v>
      </c>
      <c r="S117" s="26">
        <f t="shared" si="123"/>
        <v>-1.1834719686210759E-2</v>
      </c>
      <c r="T117" s="71">
        <v>1054292655.37</v>
      </c>
      <c r="U117" s="71">
        <v>1.4595</v>
      </c>
      <c r="V117" s="26">
        <f t="shared" si="124"/>
        <v>-1.3183228013937793E-3</v>
      </c>
      <c r="W117" s="26">
        <f t="shared" si="125"/>
        <v>-1.1634273200109737E-3</v>
      </c>
      <c r="X117" s="71">
        <v>1048098835.27</v>
      </c>
      <c r="Y117" s="71">
        <v>1.3872</v>
      </c>
      <c r="Z117" s="26">
        <f t="shared" si="126"/>
        <v>-5.8748584356080203E-3</v>
      </c>
      <c r="AA117" s="26">
        <f t="shared" si="127"/>
        <v>-4.9537512846865382E-2</v>
      </c>
      <c r="AB117" s="71">
        <v>1067835354.26</v>
      </c>
      <c r="AC117" s="71">
        <v>1.3883000000000001</v>
      </c>
      <c r="AD117" s="26">
        <f t="shared" si="128"/>
        <v>1.8830780386198693E-2</v>
      </c>
      <c r="AE117" s="26">
        <f t="shared" si="129"/>
        <v>7.9296424452141067E-4</v>
      </c>
      <c r="AF117" s="71">
        <v>1062833276.6799999</v>
      </c>
      <c r="AG117" s="71">
        <v>1.3817999999999999</v>
      </c>
      <c r="AH117" s="26">
        <f t="shared" si="130"/>
        <v>-4.684315386304508E-3</v>
      </c>
      <c r="AI117" s="26">
        <f t="shared" si="131"/>
        <v>-4.6819851617086886E-3</v>
      </c>
      <c r="AJ117" s="27">
        <f t="shared" si="54"/>
        <v>-5.6162094459911247E-3</v>
      </c>
      <c r="AK117" s="27">
        <f t="shared" si="55"/>
        <v>-1.7773575573000196E-2</v>
      </c>
      <c r="AL117" s="28">
        <f t="shared" si="56"/>
        <v>-2.7527915403883503E-2</v>
      </c>
      <c r="AM117" s="28">
        <f t="shared" si="57"/>
        <v>-0.11841265790481051</v>
      </c>
      <c r="AN117" s="29">
        <f t="shared" si="58"/>
        <v>1.939718789511858E-2</v>
      </c>
      <c r="AO117" s="87">
        <f t="shared" si="59"/>
        <v>1.7228277962183215E-2</v>
      </c>
      <c r="AP117" s="33"/>
      <c r="AQ117" s="31"/>
      <c r="AR117" s="35"/>
      <c r="AS117" s="32"/>
      <c r="AT117" s="32"/>
    </row>
    <row r="118" spans="1:46">
      <c r="A118" s="232" t="s">
        <v>9</v>
      </c>
      <c r="B118" s="71">
        <v>4948063361.9899998</v>
      </c>
      <c r="C118" s="71">
        <v>537.24329999999998</v>
      </c>
      <c r="D118" s="71">
        <v>4944969120.2799997</v>
      </c>
      <c r="E118" s="71">
        <v>537.6318</v>
      </c>
      <c r="F118" s="26">
        <f t="shared" si="116"/>
        <v>-6.2534399493938651E-4</v>
      </c>
      <c r="G118" s="26">
        <f t="shared" si="117"/>
        <v>7.2313605400015568E-4</v>
      </c>
      <c r="H118" s="71">
        <v>4859515929.5799999</v>
      </c>
      <c r="I118" s="71">
        <v>531.2921</v>
      </c>
      <c r="J118" s="26">
        <f t="shared" si="118"/>
        <v>-1.7280834039902191E-2</v>
      </c>
      <c r="K118" s="26">
        <f t="shared" si="119"/>
        <v>-1.1791899214294976E-2</v>
      </c>
      <c r="L118" s="71">
        <v>4874909286.1599998</v>
      </c>
      <c r="M118" s="71">
        <v>533.27269999999999</v>
      </c>
      <c r="N118" s="26">
        <f t="shared" si="120"/>
        <v>3.1676728306002993E-3</v>
      </c>
      <c r="O118" s="26">
        <f t="shared" si="121"/>
        <v>3.7278928107532206E-3</v>
      </c>
      <c r="P118" s="71">
        <v>4806837262.9799995</v>
      </c>
      <c r="Q118" s="71">
        <v>526.20870000000002</v>
      </c>
      <c r="R118" s="26">
        <f t="shared" si="122"/>
        <v>-1.3963751771393702E-2</v>
      </c>
      <c r="S118" s="26">
        <f t="shared" si="123"/>
        <v>-1.3246505962146505E-2</v>
      </c>
      <c r="T118" s="71">
        <v>4803178160</v>
      </c>
      <c r="U118" s="71">
        <v>526.31679999999994</v>
      </c>
      <c r="V118" s="26">
        <f t="shared" si="124"/>
        <v>-7.6122880384993125E-4</v>
      </c>
      <c r="W118" s="26">
        <f t="shared" si="125"/>
        <v>2.0543179920803694E-4</v>
      </c>
      <c r="X118" s="71">
        <v>4857356435.5699997</v>
      </c>
      <c r="Y118" s="71">
        <v>532.42600000000004</v>
      </c>
      <c r="Z118" s="26">
        <f t="shared" si="126"/>
        <v>1.1279672284735675E-2</v>
      </c>
      <c r="AA118" s="26">
        <f t="shared" si="127"/>
        <v>1.1607457713681383E-2</v>
      </c>
      <c r="AB118" s="71">
        <v>4852103009.4799995</v>
      </c>
      <c r="AC118" s="71">
        <v>531.90679999999998</v>
      </c>
      <c r="AD118" s="26">
        <f t="shared" si="128"/>
        <v>-1.0815401668960855E-3</v>
      </c>
      <c r="AE118" s="26">
        <f t="shared" si="129"/>
        <v>-9.7515898923055766E-4</v>
      </c>
      <c r="AF118" s="71">
        <v>4847776067.8199997</v>
      </c>
      <c r="AG118" s="71">
        <v>531.53039999999999</v>
      </c>
      <c r="AH118" s="26">
        <f t="shared" si="130"/>
        <v>-8.9176624064779824E-4</v>
      </c>
      <c r="AI118" s="26">
        <f t="shared" si="131"/>
        <v>-7.0764276749233073E-4</v>
      </c>
      <c r="AJ118" s="27">
        <f t="shared" si="54"/>
        <v>-2.51963998778664E-3</v>
      </c>
      <c r="AK118" s="27">
        <f t="shared" si="55"/>
        <v>-1.3071610694401967E-3</v>
      </c>
      <c r="AL118" s="28">
        <f t="shared" si="56"/>
        <v>-1.965493617774031E-2</v>
      </c>
      <c r="AM118" s="28">
        <f t="shared" si="57"/>
        <v>-1.1348659063693801E-2</v>
      </c>
      <c r="AN118" s="29">
        <f t="shared" si="58"/>
        <v>9.1263007830622543E-3</v>
      </c>
      <c r="AO118" s="87">
        <f t="shared" si="59"/>
        <v>8.031158317936658E-3</v>
      </c>
      <c r="AP118" s="33"/>
      <c r="AQ118" s="59">
        <f>SUM(AQ110:AQ114)</f>
        <v>4923038917.1999998</v>
      </c>
      <c r="AR118" s="16"/>
      <c r="AS118" s="32" t="e">
        <f>(#REF!/AQ118)-1</f>
        <v>#REF!</v>
      </c>
      <c r="AT118" s="32" t="e">
        <f>(#REF!/AR118)-1</f>
        <v>#REF!</v>
      </c>
    </row>
    <row r="119" spans="1:46">
      <c r="A119" s="232" t="s">
        <v>17</v>
      </c>
      <c r="B119" s="71">
        <v>2663845357.9000001</v>
      </c>
      <c r="C119" s="71">
        <v>14.6854</v>
      </c>
      <c r="D119" s="71">
        <v>2629386605.71</v>
      </c>
      <c r="E119" s="71">
        <v>14.384</v>
      </c>
      <c r="F119" s="26">
        <f t="shared" si="116"/>
        <v>-1.2935717941661998E-2</v>
      </c>
      <c r="G119" s="26">
        <f t="shared" si="117"/>
        <v>-2.052378552848402E-2</v>
      </c>
      <c r="H119" s="71">
        <v>2592027449.9299998</v>
      </c>
      <c r="I119" s="71">
        <v>14.1686</v>
      </c>
      <c r="J119" s="26">
        <f t="shared" si="118"/>
        <v>-1.4208315999963918E-2</v>
      </c>
      <c r="K119" s="26">
        <f t="shared" si="119"/>
        <v>-1.4974972191323741E-2</v>
      </c>
      <c r="L119" s="71">
        <v>2599063275.3099999</v>
      </c>
      <c r="M119" s="71">
        <v>14.213100000000001</v>
      </c>
      <c r="N119" s="26">
        <f t="shared" si="120"/>
        <v>2.7144100577291817E-3</v>
      </c>
      <c r="O119" s="26">
        <f t="shared" si="121"/>
        <v>3.140747850881604E-3</v>
      </c>
      <c r="P119" s="71">
        <v>2565731230.5700002</v>
      </c>
      <c r="Q119" s="71">
        <v>14.142200000000001</v>
      </c>
      <c r="R119" s="26">
        <f t="shared" si="122"/>
        <v>-1.2824637651818667E-2</v>
      </c>
      <c r="S119" s="26">
        <f t="shared" si="123"/>
        <v>-4.9883558125954196E-3</v>
      </c>
      <c r="T119" s="71">
        <v>2552890374.1799998</v>
      </c>
      <c r="U119" s="71">
        <v>13.972799999999999</v>
      </c>
      <c r="V119" s="26">
        <f t="shared" si="124"/>
        <v>-5.0047550721622671E-3</v>
      </c>
      <c r="W119" s="26">
        <f t="shared" si="125"/>
        <v>-1.1978334346848533E-2</v>
      </c>
      <c r="X119" s="71">
        <v>2578485624.3200002</v>
      </c>
      <c r="Y119" s="71">
        <v>14.0639</v>
      </c>
      <c r="Z119" s="26">
        <f t="shared" si="126"/>
        <v>1.0025988737656491E-2</v>
      </c>
      <c r="AA119" s="26">
        <f t="shared" si="127"/>
        <v>6.5198099164090837E-3</v>
      </c>
      <c r="AB119" s="71">
        <v>2580317504.3499999</v>
      </c>
      <c r="AC119" s="71">
        <v>14.1174</v>
      </c>
      <c r="AD119" s="26">
        <f t="shared" si="128"/>
        <v>7.1044802915387107E-4</v>
      </c>
      <c r="AE119" s="26">
        <f t="shared" si="129"/>
        <v>3.8040657285674426E-3</v>
      </c>
      <c r="AF119" s="71">
        <v>2572925179.6599998</v>
      </c>
      <c r="AG119" s="71">
        <v>14.1143</v>
      </c>
      <c r="AH119" s="26">
        <f t="shared" si="130"/>
        <v>-2.8648895639927208E-3</v>
      </c>
      <c r="AI119" s="26">
        <f t="shared" si="131"/>
        <v>-2.1958717610890679E-4</v>
      </c>
      <c r="AJ119" s="27">
        <f t="shared" si="54"/>
        <v>-4.2984336756325039E-3</v>
      </c>
      <c r="AK119" s="27">
        <f t="shared" si="55"/>
        <v>-4.9025514449378112E-3</v>
      </c>
      <c r="AL119" s="28">
        <f t="shared" si="56"/>
        <v>-2.1473231029392192E-2</v>
      </c>
      <c r="AM119" s="28">
        <f t="shared" si="57"/>
        <v>-1.875000000000002E-2</v>
      </c>
      <c r="AN119" s="29">
        <f t="shared" si="58"/>
        <v>8.6809848905398859E-3</v>
      </c>
      <c r="AO119" s="87">
        <f t="shared" si="59"/>
        <v>9.9171641945386586E-3</v>
      </c>
      <c r="AP119" s="33"/>
      <c r="AQ119" s="15" t="e">
        <f>SUM(AQ20,AQ52,#REF!,#REF!,AQ90,AQ108,AQ118)</f>
        <v>#REF!</v>
      </c>
      <c r="AR119" s="16"/>
      <c r="AS119" s="32" t="e">
        <f>(#REF!/AQ119)-1</f>
        <v>#REF!</v>
      </c>
      <c r="AT119" s="32" t="e">
        <f>(#REF!/AR119)-1</f>
        <v>#REF!</v>
      </c>
    </row>
    <row r="120" spans="1:46" ht="15" customHeight="1">
      <c r="A120" s="233" t="s">
        <v>140</v>
      </c>
      <c r="B120" s="71">
        <v>4699825414.8599997</v>
      </c>
      <c r="C120" s="71">
        <v>200.75</v>
      </c>
      <c r="D120" s="71">
        <v>4634718331.9399996</v>
      </c>
      <c r="E120" s="71">
        <v>197.94</v>
      </c>
      <c r="F120" s="26">
        <f t="shared" si="116"/>
        <v>-1.3853085417629181E-2</v>
      </c>
      <c r="G120" s="26">
        <f t="shared" si="117"/>
        <v>-1.3997509339975105E-2</v>
      </c>
      <c r="H120" s="71">
        <v>4580512129.1899996</v>
      </c>
      <c r="I120" s="71">
        <v>195.64</v>
      </c>
      <c r="J120" s="26">
        <f t="shared" si="118"/>
        <v>-1.1695684369088806E-2</v>
      </c>
      <c r="K120" s="26">
        <f t="shared" si="119"/>
        <v>-1.1619682732141111E-2</v>
      </c>
      <c r="L120" s="71">
        <v>4601272119.54</v>
      </c>
      <c r="M120" s="71">
        <v>196.54</v>
      </c>
      <c r="N120" s="26">
        <f t="shared" si="120"/>
        <v>4.5322421957370738E-3</v>
      </c>
      <c r="O120" s="26">
        <f t="shared" si="121"/>
        <v>4.6002862400327423E-3</v>
      </c>
      <c r="P120" s="71">
        <v>4585213997.46</v>
      </c>
      <c r="Q120" s="71">
        <v>195.86</v>
      </c>
      <c r="R120" s="26">
        <f t="shared" si="122"/>
        <v>-3.4899309718733375E-3</v>
      </c>
      <c r="S120" s="26">
        <f t="shared" si="123"/>
        <v>-3.4598555001525309E-3</v>
      </c>
      <c r="T120" s="71">
        <v>4597629570.5</v>
      </c>
      <c r="U120" s="71">
        <v>196.38</v>
      </c>
      <c r="V120" s="26">
        <f t="shared" si="124"/>
        <v>2.7077412410582416E-3</v>
      </c>
      <c r="W120" s="26">
        <f t="shared" si="125"/>
        <v>2.654957622791697E-3</v>
      </c>
      <c r="X120" s="71">
        <v>4837494611.9399996</v>
      </c>
      <c r="Y120" s="71">
        <v>196.78</v>
      </c>
      <c r="Z120" s="26">
        <f t="shared" si="126"/>
        <v>5.2171458740185944E-2</v>
      </c>
      <c r="AA120" s="26">
        <f t="shared" si="127"/>
        <v>2.0368672980955582E-3</v>
      </c>
      <c r="AB120" s="71">
        <v>4823633700</v>
      </c>
      <c r="AC120" s="71">
        <v>196.28</v>
      </c>
      <c r="AD120" s="26">
        <f t="shared" si="128"/>
        <v>-2.8653079852094935E-3</v>
      </c>
      <c r="AE120" s="26">
        <f t="shared" si="129"/>
        <v>-2.5409086289257038E-3</v>
      </c>
      <c r="AF120" s="71">
        <v>4811634209.0500002</v>
      </c>
      <c r="AG120" s="71">
        <v>195.8</v>
      </c>
      <c r="AH120" s="26">
        <f t="shared" si="130"/>
        <v>-2.4876455585754386E-3</v>
      </c>
      <c r="AI120" s="26">
        <f t="shared" si="131"/>
        <v>-2.4454860403504675E-3</v>
      </c>
      <c r="AJ120" s="27">
        <f t="shared" si="54"/>
        <v>3.1274734843256251E-3</v>
      </c>
      <c r="AK120" s="27">
        <f t="shared" si="55"/>
        <v>-3.0964163850781151E-3</v>
      </c>
      <c r="AL120" s="28">
        <f t="shared" si="56"/>
        <v>3.8171872471902124E-2</v>
      </c>
      <c r="AM120" s="28">
        <f t="shared" si="57"/>
        <v>-1.0811356976861607E-2</v>
      </c>
      <c r="AN120" s="29">
        <f t="shared" si="58"/>
        <v>2.0794094157373891E-2</v>
      </c>
      <c r="AO120" s="87">
        <f t="shared" si="59"/>
        <v>6.6656091743387902E-3</v>
      </c>
      <c r="AP120" s="33"/>
      <c r="AQ120" s="60"/>
      <c r="AR120" s="61"/>
      <c r="AS120" s="32" t="e">
        <f>(#REF!/AQ120)-1</f>
        <v>#REF!</v>
      </c>
      <c r="AT120" s="32" t="e">
        <f>(#REF!/AR120)-1</f>
        <v>#REF!</v>
      </c>
    </row>
    <row r="121" spans="1:46" ht="17.25" customHeight="1">
      <c r="A121" s="232" t="s">
        <v>138</v>
      </c>
      <c r="B121" s="71">
        <v>5677644191.2700005</v>
      </c>
      <c r="C121" s="71">
        <v>208.34219999999999</v>
      </c>
      <c r="D121" s="71">
        <v>5562669488</v>
      </c>
      <c r="E121" s="71">
        <v>203.9804</v>
      </c>
      <c r="F121" s="26">
        <f t="shared" si="116"/>
        <v>-2.0250424189452845E-2</v>
      </c>
      <c r="G121" s="26">
        <f t="shared" si="117"/>
        <v>-2.0935748974523587E-2</v>
      </c>
      <c r="H121" s="71">
        <v>5475532276.54</v>
      </c>
      <c r="I121" s="71">
        <v>200.17080000000001</v>
      </c>
      <c r="J121" s="26">
        <f t="shared" si="118"/>
        <v>-1.5664639369276874E-2</v>
      </c>
      <c r="K121" s="26">
        <f t="shared" si="119"/>
        <v>-1.8676304193932305E-2</v>
      </c>
      <c r="L121" s="71">
        <v>5481676854.3800001</v>
      </c>
      <c r="M121" s="71">
        <v>200.39340000000001</v>
      </c>
      <c r="N121" s="26">
        <f t="shared" si="120"/>
        <v>1.1221882238420342E-3</v>
      </c>
      <c r="O121" s="26">
        <f t="shared" si="121"/>
        <v>1.1120503090360826E-3</v>
      </c>
      <c r="P121" s="71">
        <v>5419099976.5</v>
      </c>
      <c r="Q121" s="71">
        <v>198.0992</v>
      </c>
      <c r="R121" s="26">
        <f t="shared" si="122"/>
        <v>-1.141564516521976E-2</v>
      </c>
      <c r="S121" s="26">
        <f t="shared" si="123"/>
        <v>-1.1448480838191366E-2</v>
      </c>
      <c r="T121" s="71">
        <v>5406557849.46</v>
      </c>
      <c r="U121" s="71">
        <v>197.6429</v>
      </c>
      <c r="V121" s="26">
        <f t="shared" si="124"/>
        <v>-2.3144299042994342E-3</v>
      </c>
      <c r="W121" s="26">
        <f t="shared" si="125"/>
        <v>-2.3033914321713505E-3</v>
      </c>
      <c r="X121" s="71">
        <v>4918204518.21</v>
      </c>
      <c r="Y121" s="71">
        <v>199.93729999999999</v>
      </c>
      <c r="Z121" s="26">
        <f t="shared" si="126"/>
        <v>-9.0326108560694687E-2</v>
      </c>
      <c r="AA121" s="26">
        <f t="shared" si="127"/>
        <v>1.1608815697401707E-2</v>
      </c>
      <c r="AB121" s="71">
        <v>4914308355.5</v>
      </c>
      <c r="AC121" s="71">
        <v>199.7782</v>
      </c>
      <c r="AD121" s="26">
        <f t="shared" si="128"/>
        <v>-7.9219208871331398E-4</v>
      </c>
      <c r="AE121" s="26">
        <f t="shared" si="129"/>
        <v>-7.9574946745802379E-4</v>
      </c>
      <c r="AF121" s="71">
        <v>4873056732.0100002</v>
      </c>
      <c r="AG121" s="71">
        <v>198.09540000000001</v>
      </c>
      <c r="AH121" s="26">
        <f t="shared" si="130"/>
        <v>-8.3941870362757645E-3</v>
      </c>
      <c r="AI121" s="26">
        <f t="shared" si="131"/>
        <v>-8.4233414857075809E-3</v>
      </c>
      <c r="AJ121" s="27">
        <f t="shared" si="54"/>
        <v>-1.8504429761261331E-2</v>
      </c>
      <c r="AK121" s="27">
        <f t="shared" si="55"/>
        <v>-6.2327687981933028E-3</v>
      </c>
      <c r="AL121" s="28">
        <f t="shared" si="56"/>
        <v>-0.12397154953708078</v>
      </c>
      <c r="AM121" s="28">
        <f t="shared" si="57"/>
        <v>-2.8850811156365959E-2</v>
      </c>
      <c r="AN121" s="29">
        <f t="shared" si="58"/>
        <v>2.995944382198874E-2</v>
      </c>
      <c r="AO121" s="87">
        <f t="shared" si="59"/>
        <v>1.0825176677626544E-2</v>
      </c>
      <c r="AP121" s="33"/>
      <c r="AQ121" s="419" t="s">
        <v>93</v>
      </c>
      <c r="AR121" s="419"/>
      <c r="AS121" s="32" t="e">
        <f>(#REF!/AQ121)-1</f>
        <v>#REF!</v>
      </c>
      <c r="AT121" s="32" t="e">
        <f>(#REF!/AR121)-1</f>
        <v>#REF!</v>
      </c>
    </row>
    <row r="122" spans="1:46" ht="16.5" customHeight="1">
      <c r="A122" s="232" t="s">
        <v>11</v>
      </c>
      <c r="B122" s="71">
        <v>2405621825.9299998</v>
      </c>
      <c r="C122" s="71">
        <v>4403.01</v>
      </c>
      <c r="D122" s="71">
        <v>2364165404.1300001</v>
      </c>
      <c r="E122" s="71">
        <v>4326.91</v>
      </c>
      <c r="F122" s="26">
        <f t="shared" si="116"/>
        <v>-1.723314169880916E-2</v>
      </c>
      <c r="G122" s="26">
        <f t="shared" si="117"/>
        <v>-1.7283630970631535E-2</v>
      </c>
      <c r="H122" s="71">
        <v>2333414153.54</v>
      </c>
      <c r="I122" s="71">
        <v>4272.1099999999997</v>
      </c>
      <c r="J122" s="26">
        <f t="shared" si="118"/>
        <v>-1.3007233138713678E-2</v>
      </c>
      <c r="K122" s="26">
        <f t="shared" si="119"/>
        <v>-1.2664927165113252E-2</v>
      </c>
      <c r="L122" s="71">
        <v>2346798824.73</v>
      </c>
      <c r="M122" s="71">
        <v>4296.41</v>
      </c>
      <c r="N122" s="26">
        <f t="shared" si="120"/>
        <v>5.7360889706159976E-3</v>
      </c>
      <c r="O122" s="26">
        <f t="shared" si="121"/>
        <v>5.6880557850804833E-3</v>
      </c>
      <c r="P122" s="71">
        <v>2334584785.4099998</v>
      </c>
      <c r="Q122" s="71">
        <v>4274.04</v>
      </c>
      <c r="R122" s="26">
        <f t="shared" si="122"/>
        <v>-5.2045531944585836E-3</v>
      </c>
      <c r="S122" s="26">
        <f t="shared" si="123"/>
        <v>-5.2066725475454836E-3</v>
      </c>
      <c r="T122" s="71">
        <v>2313487205.9099998</v>
      </c>
      <c r="U122" s="71">
        <v>4235.3329793010735</v>
      </c>
      <c r="V122" s="26">
        <f t="shared" si="124"/>
        <v>-9.0369729263419501E-3</v>
      </c>
      <c r="W122" s="26">
        <f t="shared" si="125"/>
        <v>-9.0563075448349805E-3</v>
      </c>
      <c r="X122" s="71">
        <v>2309755873.6300001</v>
      </c>
      <c r="Y122" s="71">
        <v>4228.2779057183488</v>
      </c>
      <c r="Z122" s="26">
        <f t="shared" si="126"/>
        <v>-1.6128605641162516E-3</v>
      </c>
      <c r="AA122" s="26">
        <f t="shared" si="127"/>
        <v>-1.6657659780716617E-3</v>
      </c>
      <c r="AB122" s="71">
        <v>2310771121.1999998</v>
      </c>
      <c r="AC122" s="71">
        <v>4229.9036243064256</v>
      </c>
      <c r="AD122" s="26">
        <f t="shared" si="128"/>
        <v>4.395475650005111E-4</v>
      </c>
      <c r="AE122" s="26">
        <f t="shared" si="129"/>
        <v>3.844871657745456E-4</v>
      </c>
      <c r="AF122" s="71">
        <v>2313241878.54</v>
      </c>
      <c r="AG122" s="71">
        <v>4234.42</v>
      </c>
      <c r="AH122" s="26">
        <f t="shared" si="130"/>
        <v>1.0692349914417621E-3</v>
      </c>
      <c r="AI122" s="26">
        <f t="shared" si="131"/>
        <v>1.0677254364902919E-3</v>
      </c>
      <c r="AJ122" s="27">
        <f t="shared" si="54"/>
        <v>-4.856236249422669E-3</v>
      </c>
      <c r="AK122" s="27">
        <f t="shared" si="55"/>
        <v>-4.8421294773564492E-3</v>
      </c>
      <c r="AL122" s="28">
        <f t="shared" si="56"/>
        <v>-2.1539747388672974E-2</v>
      </c>
      <c r="AM122" s="28">
        <f t="shared" si="57"/>
        <v>-2.1375531268272227E-2</v>
      </c>
      <c r="AN122" s="29">
        <f t="shared" si="58"/>
        <v>7.774498584536718E-3</v>
      </c>
      <c r="AO122" s="87">
        <f t="shared" si="59"/>
        <v>7.7191534036445842E-3</v>
      </c>
      <c r="AP122" s="33"/>
      <c r="AQ122" s="62" t="s">
        <v>81</v>
      </c>
      <c r="AR122" s="63" t="s">
        <v>82</v>
      </c>
      <c r="AS122" s="32" t="e">
        <f>(#REF!/AQ122)-1</f>
        <v>#REF!</v>
      </c>
      <c r="AT122" s="32" t="e">
        <f>(#REF!/AR122)-1</f>
        <v>#REF!</v>
      </c>
    </row>
    <row r="123" spans="1:46" ht="14.25" customHeight="1">
      <c r="A123" s="232" t="s">
        <v>174</v>
      </c>
      <c r="B123" s="71">
        <v>2172320011.6599998</v>
      </c>
      <c r="C123" s="71">
        <v>1.3944000000000001</v>
      </c>
      <c r="D123" s="71">
        <v>2121202638.0599999</v>
      </c>
      <c r="E123" s="71">
        <v>1.3613</v>
      </c>
      <c r="F123" s="26">
        <f t="shared" si="116"/>
        <v>-2.3531235419102941E-2</v>
      </c>
      <c r="G123" s="26">
        <f t="shared" si="117"/>
        <v>-2.3737808376362683E-2</v>
      </c>
      <c r="H123" s="71">
        <v>2106684804.6400001</v>
      </c>
      <c r="I123" s="71">
        <v>1.3522000000000001</v>
      </c>
      <c r="J123" s="26">
        <f t="shared" si="118"/>
        <v>-6.8441520670922294E-3</v>
      </c>
      <c r="K123" s="26">
        <f t="shared" si="119"/>
        <v>-6.6847866010430372E-3</v>
      </c>
      <c r="L123" s="71">
        <v>2106530109.0999999</v>
      </c>
      <c r="M123" s="71">
        <v>1.3537999999999999</v>
      </c>
      <c r="N123" s="26">
        <f t="shared" si="120"/>
        <v>-7.3430794991012128E-5</v>
      </c>
      <c r="O123" s="26">
        <f t="shared" si="121"/>
        <v>1.1832569146574647E-3</v>
      </c>
      <c r="P123" s="71">
        <v>2092785196.26</v>
      </c>
      <c r="Q123" s="71">
        <v>1.3452999999999999</v>
      </c>
      <c r="R123" s="26">
        <f t="shared" si="122"/>
        <v>-6.5249068981370175E-3</v>
      </c>
      <c r="S123" s="26">
        <f t="shared" si="123"/>
        <v>-6.2786231348795629E-3</v>
      </c>
      <c r="T123" s="71">
        <v>2109343767.4400001</v>
      </c>
      <c r="U123" s="71">
        <v>1.3422000000000001</v>
      </c>
      <c r="V123" s="26">
        <f t="shared" si="124"/>
        <v>7.9122172737038469E-3</v>
      </c>
      <c r="W123" s="26">
        <f t="shared" si="125"/>
        <v>-2.3043187393145623E-3</v>
      </c>
      <c r="X123" s="71">
        <v>2082204607.6900001</v>
      </c>
      <c r="Y123" s="71">
        <v>1.3396999999999999</v>
      </c>
      <c r="Z123" s="26">
        <f t="shared" si="126"/>
        <v>-1.2866162533069408E-2</v>
      </c>
      <c r="AA123" s="26">
        <f t="shared" si="127"/>
        <v>-1.862613619430911E-3</v>
      </c>
      <c r="AB123" s="71">
        <v>2031620715.25</v>
      </c>
      <c r="AC123" s="71">
        <v>1.3419000000000001</v>
      </c>
      <c r="AD123" s="26">
        <f t="shared" si="128"/>
        <v>-2.4293430267699714E-2</v>
      </c>
      <c r="AE123" s="26">
        <f t="shared" si="129"/>
        <v>1.6421586922446831E-3</v>
      </c>
      <c r="AF123" s="71">
        <v>1948914180.8699999</v>
      </c>
      <c r="AG123" s="71">
        <v>1.3407</v>
      </c>
      <c r="AH123" s="26">
        <f t="shared" si="130"/>
        <v>-4.0709633328297058E-2</v>
      </c>
      <c r="AI123" s="26">
        <f t="shared" si="131"/>
        <v>-8.9425441538124289E-4</v>
      </c>
      <c r="AJ123" s="27">
        <f t="shared" si="54"/>
        <v>-1.3366341754335691E-2</v>
      </c>
      <c r="AK123" s="27">
        <f t="shared" si="55"/>
        <v>-4.8671236599387305E-3</v>
      </c>
      <c r="AL123" s="28">
        <f t="shared" si="56"/>
        <v>-8.122206436041908E-2</v>
      </c>
      <c r="AM123" s="28">
        <f t="shared" si="57"/>
        <v>-1.5132593844119557E-2</v>
      </c>
      <c r="AN123" s="29">
        <f t="shared" si="58"/>
        <v>1.5535465624719066E-2</v>
      </c>
      <c r="AO123" s="87">
        <f t="shared" si="59"/>
        <v>8.2093637522634121E-3</v>
      </c>
      <c r="AP123" s="33"/>
      <c r="AQ123" s="56">
        <v>1901056000</v>
      </c>
      <c r="AR123" s="50">
        <v>12.64</v>
      </c>
      <c r="AS123" s="32" t="e">
        <f>(#REF!/AQ123)-1</f>
        <v>#REF!</v>
      </c>
      <c r="AT123" s="32" t="e">
        <f>(#REF!/AR123)-1</f>
        <v>#REF!</v>
      </c>
    </row>
    <row r="124" spans="1:46">
      <c r="A124" s="232" t="s">
        <v>32</v>
      </c>
      <c r="B124" s="80">
        <v>1234601052.9300001</v>
      </c>
      <c r="C124" s="71">
        <v>552.20000000000005</v>
      </c>
      <c r="D124" s="80">
        <v>1233986486.1099999</v>
      </c>
      <c r="E124" s="71">
        <v>552.20000000000005</v>
      </c>
      <c r="F124" s="26">
        <f t="shared" si="116"/>
        <v>-4.9778575722226974E-4</v>
      </c>
      <c r="G124" s="26">
        <f t="shared" si="117"/>
        <v>0</v>
      </c>
      <c r="H124" s="80">
        <v>1239222845.6600001</v>
      </c>
      <c r="I124" s="71">
        <v>552.20000000000005</v>
      </c>
      <c r="J124" s="26">
        <f t="shared" si="118"/>
        <v>4.243449672214167E-3</v>
      </c>
      <c r="K124" s="26">
        <f t="shared" si="119"/>
        <v>0</v>
      </c>
      <c r="L124" s="80">
        <v>1242342837.27</v>
      </c>
      <c r="M124" s="71">
        <v>552.20000000000005</v>
      </c>
      <c r="N124" s="26">
        <f t="shared" si="120"/>
        <v>2.5177002029350198E-3</v>
      </c>
      <c r="O124" s="26">
        <f t="shared" si="121"/>
        <v>0</v>
      </c>
      <c r="P124" s="80">
        <v>1228353816.6800001</v>
      </c>
      <c r="Q124" s="71">
        <v>552.20000000000005</v>
      </c>
      <c r="R124" s="26">
        <f t="shared" si="122"/>
        <v>-1.1260193378456016E-2</v>
      </c>
      <c r="S124" s="26">
        <f t="shared" si="123"/>
        <v>0</v>
      </c>
      <c r="T124" s="80">
        <v>1231579177.47</v>
      </c>
      <c r="U124" s="71">
        <v>552.20000000000005</v>
      </c>
      <c r="V124" s="26">
        <f t="shared" si="124"/>
        <v>2.625758756314594E-3</v>
      </c>
      <c r="W124" s="26">
        <f t="shared" si="125"/>
        <v>0</v>
      </c>
      <c r="X124" s="80">
        <v>1224404283.01</v>
      </c>
      <c r="Y124" s="71">
        <v>552.20000000000005</v>
      </c>
      <c r="Z124" s="26">
        <f t="shared" si="126"/>
        <v>-5.8257679175278288E-3</v>
      </c>
      <c r="AA124" s="26">
        <f t="shared" si="127"/>
        <v>0</v>
      </c>
      <c r="AB124" s="80">
        <v>1225168866.8499999</v>
      </c>
      <c r="AC124" s="71">
        <v>552.20000000000005</v>
      </c>
      <c r="AD124" s="26">
        <f t="shared" si="128"/>
        <v>6.2445374506556639E-4</v>
      </c>
      <c r="AE124" s="26">
        <f t="shared" si="129"/>
        <v>0</v>
      </c>
      <c r="AF124" s="80">
        <v>1225778008.6900001</v>
      </c>
      <c r="AG124" s="71">
        <v>552.20000000000005</v>
      </c>
      <c r="AH124" s="26">
        <f t="shared" si="130"/>
        <v>4.9719010699831234E-4</v>
      </c>
      <c r="AI124" s="26">
        <f t="shared" si="131"/>
        <v>0</v>
      </c>
      <c r="AJ124" s="27">
        <f t="shared" si="54"/>
        <v>-8.8439932120980692E-4</v>
      </c>
      <c r="AK124" s="27">
        <f t="shared" si="55"/>
        <v>0</v>
      </c>
      <c r="AL124" s="28">
        <f t="shared" si="56"/>
        <v>-6.6519994443991976E-3</v>
      </c>
      <c r="AM124" s="28">
        <f t="shared" si="57"/>
        <v>0</v>
      </c>
      <c r="AN124" s="29">
        <f t="shared" si="58"/>
        <v>5.1630479521779628E-3</v>
      </c>
      <c r="AO124" s="87">
        <f t="shared" si="59"/>
        <v>0</v>
      </c>
      <c r="AP124" s="33"/>
      <c r="AQ124" s="56">
        <v>106884243.56</v>
      </c>
      <c r="AR124" s="50">
        <v>2.92</v>
      </c>
      <c r="AS124" s="32" t="e">
        <f>(#REF!/AQ124)-1</f>
        <v>#REF!</v>
      </c>
      <c r="AT124" s="32" t="e">
        <f>(#REF!/AR124)-1</f>
        <v>#REF!</v>
      </c>
    </row>
    <row r="125" spans="1:46">
      <c r="A125" s="232" t="s">
        <v>58</v>
      </c>
      <c r="B125" s="80">
        <v>2193252521.8899999</v>
      </c>
      <c r="C125" s="71">
        <v>3.2</v>
      </c>
      <c r="D125" s="80">
        <v>2164606265.6100001</v>
      </c>
      <c r="E125" s="71">
        <v>3.15</v>
      </c>
      <c r="F125" s="26">
        <f t="shared" si="116"/>
        <v>-1.306108439137427E-2</v>
      </c>
      <c r="G125" s="26">
        <f t="shared" si="117"/>
        <v>-1.5625000000000083E-2</v>
      </c>
      <c r="H125" s="80">
        <v>2150265306.1500001</v>
      </c>
      <c r="I125" s="71">
        <v>3.13</v>
      </c>
      <c r="J125" s="26">
        <f t="shared" si="118"/>
        <v>-6.6252046332124347E-3</v>
      </c>
      <c r="K125" s="26">
        <f t="shared" si="119"/>
        <v>-6.3492063492063553E-3</v>
      </c>
      <c r="L125" s="80">
        <v>2136132691.51</v>
      </c>
      <c r="M125" s="71">
        <v>3.1070000000000002</v>
      </c>
      <c r="N125" s="26">
        <f t="shared" si="120"/>
        <v>-6.572498100387539E-3</v>
      </c>
      <c r="O125" s="26">
        <f t="shared" si="121"/>
        <v>-7.3482428115014976E-3</v>
      </c>
      <c r="P125" s="80">
        <v>2104892114.27</v>
      </c>
      <c r="Q125" s="71">
        <v>3.02</v>
      </c>
      <c r="R125" s="26">
        <f t="shared" si="122"/>
        <v>-1.4624829891965428E-2</v>
      </c>
      <c r="S125" s="26">
        <f t="shared" si="123"/>
        <v>-2.8001287415513415E-2</v>
      </c>
      <c r="T125" s="80">
        <v>2112632532.4200001</v>
      </c>
      <c r="U125" s="71">
        <v>3.07</v>
      </c>
      <c r="V125" s="26">
        <f t="shared" si="124"/>
        <v>3.6773467378799882E-3</v>
      </c>
      <c r="W125" s="26">
        <f t="shared" si="125"/>
        <v>1.6556291390728419E-2</v>
      </c>
      <c r="X125" s="80">
        <v>2095264560.9200001</v>
      </c>
      <c r="Y125" s="71">
        <v>3.03</v>
      </c>
      <c r="Z125" s="26">
        <f t="shared" si="126"/>
        <v>-8.221009206984594E-3</v>
      </c>
      <c r="AA125" s="26">
        <f t="shared" si="127"/>
        <v>-1.3029315960912065E-2</v>
      </c>
      <c r="AB125" s="80">
        <v>2086976143.45</v>
      </c>
      <c r="AC125" s="71">
        <v>3.03</v>
      </c>
      <c r="AD125" s="26">
        <f t="shared" si="128"/>
        <v>-3.9557856437760323E-3</v>
      </c>
      <c r="AE125" s="26">
        <f t="shared" si="129"/>
        <v>0</v>
      </c>
      <c r="AF125" s="80">
        <v>2089990568.02</v>
      </c>
      <c r="AG125" s="71">
        <v>3.04</v>
      </c>
      <c r="AH125" s="26">
        <f t="shared" si="130"/>
        <v>1.4443981927923523E-3</v>
      </c>
      <c r="AI125" s="26">
        <f t="shared" si="131"/>
        <v>3.3003300330033767E-3</v>
      </c>
      <c r="AJ125" s="27">
        <f t="shared" si="54"/>
        <v>-5.992333367128495E-3</v>
      </c>
      <c r="AK125" s="27">
        <f t="shared" si="55"/>
        <v>-6.312053889175202E-3</v>
      </c>
      <c r="AL125" s="28">
        <f t="shared" si="56"/>
        <v>-3.4470794423656054E-2</v>
      </c>
      <c r="AM125" s="28">
        <f t="shared" si="57"/>
        <v>-3.492063492063488E-2</v>
      </c>
      <c r="AN125" s="29">
        <f t="shared" si="58"/>
        <v>6.3599928875456603E-3</v>
      </c>
      <c r="AO125" s="87">
        <f t="shared" si="59"/>
        <v>1.3408694719470506E-2</v>
      </c>
      <c r="AP125" s="33"/>
      <c r="AQ125" s="56">
        <v>84059843.040000007</v>
      </c>
      <c r="AR125" s="50">
        <v>7.19</v>
      </c>
      <c r="AS125" s="32" t="e">
        <f>(#REF!/AQ125)-1</f>
        <v>#REF!</v>
      </c>
      <c r="AT125" s="32" t="e">
        <f>(#REF!/AR125)-1</f>
        <v>#REF!</v>
      </c>
    </row>
    <row r="126" spans="1:46">
      <c r="A126" s="233" t="s">
        <v>54</v>
      </c>
      <c r="B126" s="71">
        <v>172482618.66</v>
      </c>
      <c r="C126" s="71">
        <v>1.7708999999999999</v>
      </c>
      <c r="D126" s="71">
        <v>171189868.09999999</v>
      </c>
      <c r="E126" s="71">
        <v>1.7624</v>
      </c>
      <c r="F126" s="26">
        <f t="shared" si="116"/>
        <v>-7.4949613476607132E-3</v>
      </c>
      <c r="G126" s="26">
        <f t="shared" si="117"/>
        <v>-4.7998193009204087E-3</v>
      </c>
      <c r="H126" s="71">
        <v>167362842.22999999</v>
      </c>
      <c r="I126" s="71">
        <v>1.7192000000000001</v>
      </c>
      <c r="J126" s="26">
        <f t="shared" si="118"/>
        <v>-2.2355446104815387E-2</v>
      </c>
      <c r="K126" s="26">
        <f t="shared" si="119"/>
        <v>-2.4512029051293637E-2</v>
      </c>
      <c r="L126" s="71">
        <v>167327129.06999999</v>
      </c>
      <c r="M126" s="71">
        <v>1.7193000000000001</v>
      </c>
      <c r="N126" s="26">
        <f t="shared" si="120"/>
        <v>-2.1338762848516441E-4</v>
      </c>
      <c r="O126" s="26">
        <f t="shared" si="121"/>
        <v>5.8166589111208111E-5</v>
      </c>
      <c r="P126" s="71">
        <v>167337274.06999999</v>
      </c>
      <c r="Q126" s="71">
        <v>1.7198</v>
      </c>
      <c r="R126" s="26">
        <f t="shared" si="122"/>
        <v>6.0629738025062984E-5</v>
      </c>
      <c r="S126" s="26">
        <f t="shared" si="123"/>
        <v>2.9081602977952943E-4</v>
      </c>
      <c r="T126" s="71">
        <v>169935699.53</v>
      </c>
      <c r="U126" s="71">
        <v>1.7162999999999999</v>
      </c>
      <c r="V126" s="26">
        <f t="shared" si="124"/>
        <v>1.5528073314454993E-2</v>
      </c>
      <c r="W126" s="26">
        <f t="shared" si="125"/>
        <v>-2.0351203628329218E-3</v>
      </c>
      <c r="X126" s="71">
        <v>166418572.88999999</v>
      </c>
      <c r="Y126" s="71">
        <v>1.7115</v>
      </c>
      <c r="Z126" s="26">
        <f t="shared" si="126"/>
        <v>-2.0696808555986268E-2</v>
      </c>
      <c r="AA126" s="26">
        <f t="shared" si="127"/>
        <v>-2.7967138612130255E-3</v>
      </c>
      <c r="AB126" s="71">
        <v>166687319.16</v>
      </c>
      <c r="AC126" s="71">
        <v>1.7137</v>
      </c>
      <c r="AD126" s="26">
        <f t="shared" si="128"/>
        <v>1.6148814722599966E-3</v>
      </c>
      <c r="AE126" s="26">
        <f t="shared" si="129"/>
        <v>1.2854221443178379E-3</v>
      </c>
      <c r="AF126" s="71">
        <v>165932188.34999999</v>
      </c>
      <c r="AG126" s="71">
        <v>1.7065999999999999</v>
      </c>
      <c r="AH126" s="26">
        <f t="shared" si="130"/>
        <v>-4.5302234975365258E-3</v>
      </c>
      <c r="AI126" s="26">
        <f t="shared" si="131"/>
        <v>-4.1430822197584798E-3</v>
      </c>
      <c r="AJ126" s="27">
        <f t="shared" si="54"/>
        <v>-4.7609053262180016E-3</v>
      </c>
      <c r="AK126" s="27">
        <f t="shared" si="55"/>
        <v>-4.5815450041012369E-3</v>
      </c>
      <c r="AL126" s="28">
        <f t="shared" si="56"/>
        <v>-3.0712563823746531E-2</v>
      </c>
      <c r="AM126" s="28">
        <f t="shared" si="57"/>
        <v>-3.1661370857921055E-2</v>
      </c>
      <c r="AN126" s="29">
        <f t="shared" si="58"/>
        <v>1.2347756201958235E-2</v>
      </c>
      <c r="AO126" s="87">
        <f t="shared" si="59"/>
        <v>8.3394254472601986E-3</v>
      </c>
      <c r="AP126" s="33"/>
      <c r="AQ126" s="56">
        <v>82672021.189999998</v>
      </c>
      <c r="AR126" s="50">
        <v>18.53</v>
      </c>
      <c r="AS126" s="32" t="e">
        <f>(#REF!/AQ126)-1</f>
        <v>#REF!</v>
      </c>
      <c r="AT126" s="32" t="e">
        <f>(#REF!/AR126)-1</f>
        <v>#REF!</v>
      </c>
    </row>
    <row r="127" spans="1:46">
      <c r="A127" s="232" t="s">
        <v>234</v>
      </c>
      <c r="B127" s="71">
        <v>672702110.75999999</v>
      </c>
      <c r="C127" s="71">
        <v>1.2813000000000001</v>
      </c>
      <c r="D127" s="71">
        <v>665104397.54999995</v>
      </c>
      <c r="E127" s="71">
        <v>1.2646999999999999</v>
      </c>
      <c r="F127" s="26">
        <f t="shared" si="116"/>
        <v>-1.1294320455478212E-2</v>
      </c>
      <c r="G127" s="26">
        <f t="shared" si="117"/>
        <v>-1.2955591976898594E-2</v>
      </c>
      <c r="H127" s="71">
        <v>652333244.54999995</v>
      </c>
      <c r="I127" s="71">
        <v>1.2344999999999999</v>
      </c>
      <c r="J127" s="26">
        <f t="shared" si="118"/>
        <v>-1.9201726897377664E-2</v>
      </c>
      <c r="K127" s="26">
        <f t="shared" si="119"/>
        <v>-2.3879180833399231E-2</v>
      </c>
      <c r="L127" s="71">
        <v>626461595.34000003</v>
      </c>
      <c r="M127" s="71">
        <v>1.1818</v>
      </c>
      <c r="N127" s="26">
        <f t="shared" si="120"/>
        <v>-3.9660172812205824E-2</v>
      </c>
      <c r="O127" s="26">
        <f t="shared" si="121"/>
        <v>-4.2689347914135256E-2</v>
      </c>
      <c r="P127" s="71">
        <v>653474984.90999997</v>
      </c>
      <c r="Q127" s="71">
        <v>1.1735</v>
      </c>
      <c r="R127" s="26">
        <f t="shared" si="122"/>
        <v>4.3120583561613114E-2</v>
      </c>
      <c r="S127" s="26">
        <f t="shared" si="123"/>
        <v>-7.0231849720764714E-3</v>
      </c>
      <c r="T127" s="71">
        <v>651863132.50999999</v>
      </c>
      <c r="U127" s="71">
        <v>1.1706000000000001</v>
      </c>
      <c r="V127" s="26">
        <f t="shared" si="124"/>
        <v>-2.4665862308745744E-3</v>
      </c>
      <c r="W127" s="26">
        <f t="shared" si="125"/>
        <v>-2.4712398806986816E-3</v>
      </c>
      <c r="X127" s="71">
        <v>648108496.69000006</v>
      </c>
      <c r="Y127" s="71">
        <v>1.1836</v>
      </c>
      <c r="Z127" s="26">
        <f t="shared" si="126"/>
        <v>-5.7598530009554342E-3</v>
      </c>
      <c r="AA127" s="26">
        <f t="shared" si="127"/>
        <v>1.1105416025969502E-2</v>
      </c>
      <c r="AB127" s="71">
        <v>657992641.09000003</v>
      </c>
      <c r="AC127" s="71">
        <v>1.1853</v>
      </c>
      <c r="AD127" s="26">
        <f t="shared" si="128"/>
        <v>1.5250755776972493E-2</v>
      </c>
      <c r="AE127" s="26">
        <f t="shared" si="129"/>
        <v>1.4362960459615029E-3</v>
      </c>
      <c r="AF127" s="71">
        <v>655550080.03999996</v>
      </c>
      <c r="AG127" s="71">
        <v>1.1809000000000001</v>
      </c>
      <c r="AH127" s="26">
        <f t="shared" si="130"/>
        <v>-3.7121403758465115E-3</v>
      </c>
      <c r="AI127" s="26">
        <f t="shared" si="131"/>
        <v>-3.7121403864000331E-3</v>
      </c>
      <c r="AJ127" s="27">
        <f t="shared" si="54"/>
        <v>-2.9654325542690777E-3</v>
      </c>
      <c r="AK127" s="27">
        <f t="shared" si="55"/>
        <v>-1.0023621736459659E-2</v>
      </c>
      <c r="AL127" s="28">
        <f t="shared" si="56"/>
        <v>-1.4365139585897467E-2</v>
      </c>
      <c r="AM127" s="28">
        <f t="shared" si="57"/>
        <v>-6.6260773305922255E-2</v>
      </c>
      <c r="AN127" s="29">
        <f t="shared" si="58"/>
        <v>2.4330630885118141E-2</v>
      </c>
      <c r="AO127" s="87">
        <f t="shared" si="59"/>
        <v>1.6695869787572086E-2</v>
      </c>
      <c r="AP127" s="33"/>
      <c r="AQ127" s="56">
        <v>541500000</v>
      </c>
      <c r="AR127" s="50">
        <v>3610</v>
      </c>
      <c r="AS127" s="32" t="e">
        <f>(#REF!/AQ127)-1</f>
        <v>#REF!</v>
      </c>
      <c r="AT127" s="32" t="e">
        <f>(#REF!/AR127)-1</f>
        <v>#REF!</v>
      </c>
    </row>
    <row r="128" spans="1:46">
      <c r="A128" s="232" t="s">
        <v>120</v>
      </c>
      <c r="B128" s="71">
        <v>134376563.72</v>
      </c>
      <c r="C128" s="71">
        <v>1.2982</v>
      </c>
      <c r="D128" s="71">
        <v>133039637.77</v>
      </c>
      <c r="E128" s="71">
        <v>1.2848999999999999</v>
      </c>
      <c r="F128" s="26">
        <f t="shared" si="116"/>
        <v>-9.9491005945482516E-3</v>
      </c>
      <c r="G128" s="26">
        <f t="shared" si="117"/>
        <v>-1.0244954552457317E-2</v>
      </c>
      <c r="H128" s="71">
        <v>130396366.45999999</v>
      </c>
      <c r="I128" s="71">
        <v>1.2599</v>
      </c>
      <c r="J128" s="26">
        <f t="shared" si="118"/>
        <v>-1.9868299059635979E-2</v>
      </c>
      <c r="K128" s="26">
        <f t="shared" si="119"/>
        <v>-1.9456767063584648E-2</v>
      </c>
      <c r="L128" s="71">
        <v>131218665.90000001</v>
      </c>
      <c r="M128" s="71">
        <v>1.2657</v>
      </c>
      <c r="N128" s="26">
        <f t="shared" si="120"/>
        <v>6.3061530188592996E-3</v>
      </c>
      <c r="O128" s="26">
        <f t="shared" si="121"/>
        <v>4.6035399634891871E-3</v>
      </c>
      <c r="P128" s="71">
        <v>130264996.70999999</v>
      </c>
      <c r="Q128" s="71">
        <v>1.2650999999999999</v>
      </c>
      <c r="R128" s="26">
        <f t="shared" si="122"/>
        <v>-7.2677860535999587E-3</v>
      </c>
      <c r="S128" s="26">
        <f t="shared" si="123"/>
        <v>-4.7404598246042186E-4</v>
      </c>
      <c r="T128" s="71">
        <v>130722946.18000001</v>
      </c>
      <c r="U128" s="71">
        <v>1.2535000000000001</v>
      </c>
      <c r="V128" s="26">
        <f t="shared" si="124"/>
        <v>3.5155220632255889E-3</v>
      </c>
      <c r="W128" s="26">
        <f t="shared" si="125"/>
        <v>-9.1692356335466244E-3</v>
      </c>
      <c r="X128" s="71">
        <v>130864182.87</v>
      </c>
      <c r="Y128" s="71">
        <v>1.2532000000000001</v>
      </c>
      <c r="Z128" s="26">
        <f t="shared" si="126"/>
        <v>1.0804276841000862E-3</v>
      </c>
      <c r="AA128" s="26">
        <f t="shared" si="127"/>
        <v>-2.3932987634620419E-4</v>
      </c>
      <c r="AB128" s="71">
        <v>130759931.43000001</v>
      </c>
      <c r="AC128" s="71">
        <v>1.2518</v>
      </c>
      <c r="AD128" s="26">
        <f t="shared" si="128"/>
        <v>-7.966384515124403E-4</v>
      </c>
      <c r="AE128" s="26">
        <f t="shared" si="129"/>
        <v>-1.117140121289553E-3</v>
      </c>
      <c r="AF128" s="71">
        <v>130226360.11</v>
      </c>
      <c r="AG128" s="71">
        <v>1.2461</v>
      </c>
      <c r="AH128" s="26">
        <f t="shared" si="130"/>
        <v>-4.0805414484761E-3</v>
      </c>
      <c r="AI128" s="26">
        <f t="shared" si="131"/>
        <v>-4.5534430420195223E-3</v>
      </c>
      <c r="AJ128" s="27">
        <f t="shared" si="54"/>
        <v>-3.8825328551984695E-3</v>
      </c>
      <c r="AK128" s="27">
        <f t="shared" si="55"/>
        <v>-5.0814220385268878E-3</v>
      </c>
      <c r="AL128" s="28">
        <f t="shared" si="56"/>
        <v>-2.1146161453503155E-2</v>
      </c>
      <c r="AM128" s="28">
        <f t="shared" si="57"/>
        <v>-3.0196902482683436E-2</v>
      </c>
      <c r="AN128" s="29">
        <f t="shared" si="58"/>
        <v>8.4222610630648957E-3</v>
      </c>
      <c r="AO128" s="87">
        <f t="shared" si="59"/>
        <v>7.6015917989885233E-3</v>
      </c>
      <c r="AP128" s="33"/>
      <c r="AQ128" s="56">
        <v>551092000</v>
      </c>
      <c r="AR128" s="50">
        <v>8.86</v>
      </c>
      <c r="AS128" s="32" t="e">
        <f>(#REF!/AQ128)-1</f>
        <v>#REF!</v>
      </c>
      <c r="AT128" s="32" t="e">
        <f>(#REF!/AR128)-1</f>
        <v>#REF!</v>
      </c>
    </row>
    <row r="129" spans="1:46">
      <c r="A129" s="232" t="s">
        <v>122</v>
      </c>
      <c r="B129" s="71">
        <v>229478774.85251054</v>
      </c>
      <c r="C129" s="71">
        <v>151.9087072255841</v>
      </c>
      <c r="D129" s="71">
        <v>228129268.90000001</v>
      </c>
      <c r="E129" s="71">
        <v>151.08000000000001</v>
      </c>
      <c r="F129" s="26">
        <f t="shared" si="116"/>
        <v>-5.8807441053225227E-3</v>
      </c>
      <c r="G129" s="26">
        <f t="shared" si="117"/>
        <v>-5.4552977292700823E-3</v>
      </c>
      <c r="H129" s="71">
        <v>226673988.25</v>
      </c>
      <c r="I129" s="71">
        <v>150.16999999999999</v>
      </c>
      <c r="J129" s="26">
        <f t="shared" si="118"/>
        <v>-6.379193064603759E-3</v>
      </c>
      <c r="K129" s="26">
        <f t="shared" si="119"/>
        <v>-6.0232989144825581E-3</v>
      </c>
      <c r="L129" s="71">
        <v>225928136.49456099</v>
      </c>
      <c r="M129" s="71">
        <v>149.73573904924569</v>
      </c>
      <c r="N129" s="26">
        <f t="shared" si="120"/>
        <v>-3.2904161663949247E-3</v>
      </c>
      <c r="O129" s="26">
        <f t="shared" si="121"/>
        <v>-2.8917956366404287E-3</v>
      </c>
      <c r="P129" s="71">
        <v>224276160.28</v>
      </c>
      <c r="Q129" s="71">
        <v>148.71</v>
      </c>
      <c r="R129" s="26">
        <f t="shared" si="122"/>
        <v>-7.3119543240279649E-3</v>
      </c>
      <c r="S129" s="26">
        <f t="shared" si="123"/>
        <v>-6.8503288243586067E-3</v>
      </c>
      <c r="T129" s="71">
        <v>225333179.90924203</v>
      </c>
      <c r="U129" s="71">
        <v>149.44394716736682</v>
      </c>
      <c r="V129" s="26">
        <f t="shared" si="124"/>
        <v>4.7130271354850432E-3</v>
      </c>
      <c r="W129" s="26">
        <f t="shared" si="125"/>
        <v>4.935425777464913E-3</v>
      </c>
      <c r="X129" s="71">
        <v>227288695.75472361</v>
      </c>
      <c r="Y129" s="71">
        <v>150.77014481897544</v>
      </c>
      <c r="Z129" s="26">
        <f t="shared" si="126"/>
        <v>8.6783306669226522E-3</v>
      </c>
      <c r="AA129" s="26">
        <f t="shared" si="127"/>
        <v>8.8742145583412257E-3</v>
      </c>
      <c r="AB129" s="71">
        <v>225816569.89397001</v>
      </c>
      <c r="AC129" s="71">
        <v>149.85724190678962</v>
      </c>
      <c r="AD129" s="26">
        <f t="shared" si="128"/>
        <v>-6.4768987118577429E-3</v>
      </c>
      <c r="AE129" s="26">
        <f t="shared" si="129"/>
        <v>-6.0549315866341123E-3</v>
      </c>
      <c r="AF129" s="71">
        <v>226556161.82224751</v>
      </c>
      <c r="AG129" s="71">
        <v>150.38911533671055</v>
      </c>
      <c r="AH129" s="26">
        <f t="shared" si="130"/>
        <v>3.2751889226940289E-3</v>
      </c>
      <c r="AI129" s="26">
        <f t="shared" si="131"/>
        <v>3.5492007136481494E-3</v>
      </c>
      <c r="AJ129" s="27">
        <f t="shared" si="54"/>
        <v>-1.5840824558881487E-3</v>
      </c>
      <c r="AK129" s="27">
        <f t="shared" si="55"/>
        <v>-1.2396014552414378E-3</v>
      </c>
      <c r="AL129" s="28">
        <f t="shared" si="56"/>
        <v>-6.8956828088642544E-3</v>
      </c>
      <c r="AM129" s="28">
        <f t="shared" si="57"/>
        <v>-4.572972354312063E-3</v>
      </c>
      <c r="AN129" s="29">
        <f t="shared" si="58"/>
        <v>6.2071083617709537E-3</v>
      </c>
      <c r="AO129" s="87">
        <f t="shared" si="59"/>
        <v>6.1109518763837198E-3</v>
      </c>
      <c r="AP129" s="33"/>
      <c r="AQ129" s="31">
        <v>913647681</v>
      </c>
      <c r="AR129" s="35">
        <v>81</v>
      </c>
      <c r="AS129" s="32" t="e">
        <f>(#REF!/AQ129)-1</f>
        <v>#REF!</v>
      </c>
      <c r="AT129" s="32" t="e">
        <f>(#REF!/AR129)-1</f>
        <v>#REF!</v>
      </c>
    </row>
    <row r="130" spans="1:46">
      <c r="A130" s="232" t="s">
        <v>128</v>
      </c>
      <c r="B130" s="71">
        <v>164223616.62</v>
      </c>
      <c r="C130" s="71">
        <v>3.7709999999999999</v>
      </c>
      <c r="D130" s="71">
        <v>164086168.63</v>
      </c>
      <c r="E130" s="71">
        <v>3.7685</v>
      </c>
      <c r="F130" s="26">
        <f t="shared" si="116"/>
        <v>-8.3695629671859514E-4</v>
      </c>
      <c r="G130" s="26">
        <f t="shared" si="117"/>
        <v>-6.6295412357463457E-4</v>
      </c>
      <c r="H130" s="71">
        <v>163997641.69999999</v>
      </c>
      <c r="I130" s="71">
        <v>3.7658999999999998</v>
      </c>
      <c r="J130" s="26">
        <f t="shared" si="118"/>
        <v>-5.3951488257141075E-4</v>
      </c>
      <c r="K130" s="26">
        <f t="shared" si="119"/>
        <v>-6.8992968024417082E-4</v>
      </c>
      <c r="L130" s="71">
        <v>166034011.74000001</v>
      </c>
      <c r="M130" s="71">
        <v>3.8123</v>
      </c>
      <c r="N130" s="26">
        <f t="shared" si="120"/>
        <v>1.2417069043743583E-2</v>
      </c>
      <c r="O130" s="26">
        <f t="shared" si="121"/>
        <v>1.2321091903661867E-2</v>
      </c>
      <c r="P130" s="71">
        <v>162978051.75</v>
      </c>
      <c r="Q130" s="71">
        <v>3.7412999999999998</v>
      </c>
      <c r="R130" s="26">
        <f t="shared" si="122"/>
        <v>-1.8405626401327171E-2</v>
      </c>
      <c r="S130" s="26">
        <f t="shared" si="123"/>
        <v>-1.8623927812606609E-2</v>
      </c>
      <c r="T130" s="71">
        <v>164125052.66</v>
      </c>
      <c r="U130" s="71">
        <v>3.6999</v>
      </c>
      <c r="V130" s="26">
        <f t="shared" si="124"/>
        <v>7.0377630465201365E-3</v>
      </c>
      <c r="W130" s="26">
        <f t="shared" si="125"/>
        <v>-1.1065672359874879E-2</v>
      </c>
      <c r="X130" s="71">
        <v>164164246.91</v>
      </c>
      <c r="Y130" s="71">
        <v>3.7618999999999998</v>
      </c>
      <c r="Z130" s="26">
        <f t="shared" si="126"/>
        <v>2.3880723487836107E-4</v>
      </c>
      <c r="AA130" s="26">
        <f t="shared" si="127"/>
        <v>1.6757209654314938E-2</v>
      </c>
      <c r="AB130" s="71">
        <v>164313419.28999999</v>
      </c>
      <c r="AC130" s="71">
        <v>3.7719999999999998</v>
      </c>
      <c r="AD130" s="26">
        <f t="shared" si="128"/>
        <v>9.0867763723106055E-4</v>
      </c>
      <c r="AE130" s="26">
        <f t="shared" si="129"/>
        <v>2.6848135250804109E-3</v>
      </c>
      <c r="AF130" s="71">
        <v>166241594.91</v>
      </c>
      <c r="AG130" s="71">
        <v>3.8166000000000002</v>
      </c>
      <c r="AH130" s="26">
        <f t="shared" si="130"/>
        <v>1.173474222818606E-2</v>
      </c>
      <c r="AI130" s="26">
        <f t="shared" si="131"/>
        <v>1.1823966065747725E-2</v>
      </c>
      <c r="AJ130" s="27">
        <f t="shared" si="54"/>
        <v>1.569370201242753E-3</v>
      </c>
      <c r="AK130" s="27">
        <f t="shared" si="55"/>
        <v>1.5680746465630809E-3</v>
      </c>
      <c r="AL130" s="28">
        <f t="shared" si="56"/>
        <v>1.3135941304475818E-2</v>
      </c>
      <c r="AM130" s="28">
        <f t="shared" si="57"/>
        <v>1.2763699084516453E-2</v>
      </c>
      <c r="AN130" s="29">
        <f t="shared" si="58"/>
        <v>9.7273978622228353E-3</v>
      </c>
      <c r="AO130" s="87">
        <f t="shared" si="59"/>
        <v>1.2131259601229332E-2</v>
      </c>
      <c r="AP130" s="33"/>
      <c r="AQ130" s="64">
        <f>SUM(AQ123:AQ129)</f>
        <v>4180911788.79</v>
      </c>
      <c r="AR130" s="65"/>
      <c r="AS130" s="32" t="e">
        <f>(#REF!/AQ130)-1</f>
        <v>#REF!</v>
      </c>
      <c r="AT130" s="32" t="e">
        <f>(#REF!/AR130)-1</f>
        <v>#REF!</v>
      </c>
    </row>
    <row r="131" spans="1:46">
      <c r="A131" s="232" t="s">
        <v>170</v>
      </c>
      <c r="B131" s="71">
        <v>367493225.06999999</v>
      </c>
      <c r="C131" s="71">
        <v>139.13</v>
      </c>
      <c r="D131" s="71">
        <v>361783487.89999998</v>
      </c>
      <c r="E131" s="71">
        <v>137.68</v>
      </c>
      <c r="F131" s="26">
        <f t="shared" si="116"/>
        <v>-1.5536986209507475E-2</v>
      </c>
      <c r="G131" s="26">
        <f t="shared" si="117"/>
        <v>-1.0421907568461069E-2</v>
      </c>
      <c r="H131" s="71">
        <v>358076314.33999997</v>
      </c>
      <c r="I131" s="71">
        <v>136.19</v>
      </c>
      <c r="J131" s="26">
        <f t="shared" si="118"/>
        <v>-1.0246939630989174E-2</v>
      </c>
      <c r="K131" s="26">
        <f t="shared" si="119"/>
        <v>-1.0822196397443412E-2</v>
      </c>
      <c r="L131" s="71">
        <v>355214086.61000001</v>
      </c>
      <c r="M131" s="71">
        <v>136.52000000000001</v>
      </c>
      <c r="N131" s="26">
        <f t="shared" si="120"/>
        <v>-7.9933455952694542E-3</v>
      </c>
      <c r="O131" s="26">
        <f t="shared" si="121"/>
        <v>2.4230853954035725E-3</v>
      </c>
      <c r="P131" s="71">
        <v>349272488.49000001</v>
      </c>
      <c r="Q131" s="71">
        <v>134.77000000000001</v>
      </c>
      <c r="R131" s="26">
        <f t="shared" si="122"/>
        <v>-1.67268088287373E-2</v>
      </c>
      <c r="S131" s="26">
        <f t="shared" si="123"/>
        <v>-1.2818634632288309E-2</v>
      </c>
      <c r="T131" s="71">
        <v>358223292.13</v>
      </c>
      <c r="U131" s="71">
        <v>136.72</v>
      </c>
      <c r="V131" s="26">
        <f t="shared" si="124"/>
        <v>2.562699306405937E-2</v>
      </c>
      <c r="W131" s="26">
        <f t="shared" si="125"/>
        <v>1.4469095496030189E-2</v>
      </c>
      <c r="X131" s="71">
        <v>359091416.5</v>
      </c>
      <c r="Y131" s="71">
        <v>136.79</v>
      </c>
      <c r="Z131" s="26">
        <f t="shared" si="126"/>
        <v>2.4234168717453485E-3</v>
      </c>
      <c r="AA131" s="26">
        <f t="shared" si="127"/>
        <v>5.1199531889989163E-4</v>
      </c>
      <c r="AB131" s="71">
        <v>359719949.00999999</v>
      </c>
      <c r="AC131" s="71">
        <v>136.81</v>
      </c>
      <c r="AD131" s="26">
        <f t="shared" si="128"/>
        <v>1.7503412254355304E-3</v>
      </c>
      <c r="AE131" s="26">
        <f t="shared" si="129"/>
        <v>1.4620951823971222E-4</v>
      </c>
      <c r="AF131" s="71">
        <v>359671823.85000002</v>
      </c>
      <c r="AG131" s="71">
        <v>136.74</v>
      </c>
      <c r="AH131" s="26">
        <f t="shared" si="130"/>
        <v>-1.3378507400663722E-4</v>
      </c>
      <c r="AI131" s="26">
        <f t="shared" si="131"/>
        <v>-5.1165850449523553E-4</v>
      </c>
      <c r="AJ131" s="27">
        <f t="shared" si="54"/>
        <v>-2.6046392721587237E-3</v>
      </c>
      <c r="AK131" s="27">
        <f t="shared" si="55"/>
        <v>-2.1280014217643327E-3</v>
      </c>
      <c r="AL131" s="28">
        <f t="shared" si="56"/>
        <v>-5.8368171036695688E-3</v>
      </c>
      <c r="AM131" s="28">
        <f t="shared" si="57"/>
        <v>-6.8274259151655846E-3</v>
      </c>
      <c r="AN131" s="29">
        <f t="shared" si="58"/>
        <v>1.3635570968508488E-2</v>
      </c>
      <c r="AO131" s="87">
        <f t="shared" si="59"/>
        <v>9.0205934538692186E-3</v>
      </c>
      <c r="AP131" s="33"/>
      <c r="AQ131" s="88"/>
      <c r="AR131" s="89"/>
      <c r="AS131" s="32"/>
      <c r="AT131" s="32"/>
    </row>
    <row r="132" spans="1:46" s="101" customFormat="1">
      <c r="A132" s="232" t="s">
        <v>143</v>
      </c>
      <c r="B132" s="80">
        <v>155287519.78</v>
      </c>
      <c r="C132" s="71">
        <v>147.55908199999999</v>
      </c>
      <c r="D132" s="80">
        <v>154654675.72</v>
      </c>
      <c r="E132" s="71">
        <v>146.86940999999999</v>
      </c>
      <c r="F132" s="26">
        <f t="shared" si="116"/>
        <v>-4.0753053490491025E-3</v>
      </c>
      <c r="G132" s="26">
        <f t="shared" si="117"/>
        <v>-4.6738702264358199E-3</v>
      </c>
      <c r="H132" s="80">
        <v>153951355.09999999</v>
      </c>
      <c r="I132" s="71">
        <v>145.60235</v>
      </c>
      <c r="J132" s="26">
        <f t="shared" si="118"/>
        <v>-4.5476841661958953E-3</v>
      </c>
      <c r="K132" s="26">
        <f t="shared" si="119"/>
        <v>-8.6271198338713738E-3</v>
      </c>
      <c r="L132" s="80">
        <v>153205439.97999999</v>
      </c>
      <c r="M132" s="71">
        <v>145.00782100000001</v>
      </c>
      <c r="N132" s="26">
        <f t="shared" si="120"/>
        <v>-4.8451351371054273E-3</v>
      </c>
      <c r="O132" s="26">
        <f t="shared" si="121"/>
        <v>-4.0832376675238712E-3</v>
      </c>
      <c r="P132" s="80">
        <v>150984384.22</v>
      </c>
      <c r="Q132" s="71">
        <v>143.06051400000001</v>
      </c>
      <c r="R132" s="26">
        <f t="shared" si="122"/>
        <v>-1.4497238220065394E-2</v>
      </c>
      <c r="S132" s="26">
        <f t="shared" si="123"/>
        <v>-1.3428979116926355E-2</v>
      </c>
      <c r="T132" s="80">
        <v>152090797.11000001</v>
      </c>
      <c r="U132" s="71">
        <v>143.59401700000001</v>
      </c>
      <c r="V132" s="26">
        <f t="shared" si="124"/>
        <v>7.3279955123561422E-3</v>
      </c>
      <c r="W132" s="26">
        <f t="shared" si="125"/>
        <v>3.7292121011112543E-3</v>
      </c>
      <c r="X132" s="80">
        <v>152238819.78999999</v>
      </c>
      <c r="Y132" s="71">
        <v>143.814401</v>
      </c>
      <c r="Z132" s="26">
        <f t="shared" si="126"/>
        <v>9.7325204951697122E-4</v>
      </c>
      <c r="AA132" s="26">
        <f t="shared" si="127"/>
        <v>1.5347714661398161E-3</v>
      </c>
      <c r="AB132" s="80">
        <v>152257372.09999999</v>
      </c>
      <c r="AC132" s="71">
        <v>143.93454399999999</v>
      </c>
      <c r="AD132" s="26">
        <f t="shared" si="128"/>
        <v>1.2186320168268289E-4</v>
      </c>
      <c r="AE132" s="26">
        <f t="shared" si="129"/>
        <v>8.3540312489278846E-4</v>
      </c>
      <c r="AF132" s="80">
        <v>152137666.18000001</v>
      </c>
      <c r="AG132" s="71">
        <v>143.987661</v>
      </c>
      <c r="AH132" s="26">
        <f t="shared" si="130"/>
        <v>-7.8620771098929861E-4</v>
      </c>
      <c r="AI132" s="26">
        <f t="shared" si="131"/>
        <v>3.6903580283003165E-4</v>
      </c>
      <c r="AJ132" s="27">
        <f t="shared" si="54"/>
        <v>-2.5410574774811655E-3</v>
      </c>
      <c r="AK132" s="27">
        <f t="shared" si="55"/>
        <v>-3.0430980437229412E-3</v>
      </c>
      <c r="AL132" s="28">
        <f t="shared" si="56"/>
        <v>-1.6275030342807095E-2</v>
      </c>
      <c r="AM132" s="28">
        <f t="shared" si="57"/>
        <v>-1.9621165496613524E-2</v>
      </c>
      <c r="AN132" s="29">
        <f t="shared" si="58"/>
        <v>6.2628008524761971E-3</v>
      </c>
      <c r="AO132" s="87">
        <f t="shared" si="59"/>
        <v>5.8100360955036798E-3</v>
      </c>
      <c r="AP132" s="33"/>
      <c r="AQ132" s="88"/>
      <c r="AR132" s="89"/>
      <c r="AS132" s="32"/>
      <c r="AT132" s="32"/>
    </row>
    <row r="133" spans="1:46" s="130" customFormat="1">
      <c r="A133" s="232" t="s">
        <v>157</v>
      </c>
      <c r="B133" s="80">
        <v>1062213869.98</v>
      </c>
      <c r="C133" s="71">
        <v>2.4870999999999999</v>
      </c>
      <c r="D133" s="80">
        <v>1053048302.47</v>
      </c>
      <c r="E133" s="71">
        <v>2.4651000000000001</v>
      </c>
      <c r="F133" s="26">
        <f t="shared" si="116"/>
        <v>-8.6287401897440531E-3</v>
      </c>
      <c r="G133" s="26">
        <f t="shared" si="117"/>
        <v>-8.8456435205660402E-3</v>
      </c>
      <c r="H133" s="80">
        <v>1035178096.87</v>
      </c>
      <c r="I133" s="71">
        <v>2.4226999999999999</v>
      </c>
      <c r="J133" s="26">
        <f t="shared" si="118"/>
        <v>-1.6969977120787509E-2</v>
      </c>
      <c r="K133" s="26">
        <f t="shared" si="119"/>
        <v>-1.7200113585655843E-2</v>
      </c>
      <c r="L133" s="80">
        <v>1035975129.54</v>
      </c>
      <c r="M133" s="71">
        <v>2.4245000000000001</v>
      </c>
      <c r="N133" s="26">
        <f t="shared" si="120"/>
        <v>7.6994738626125529E-4</v>
      </c>
      <c r="O133" s="26">
        <f t="shared" si="121"/>
        <v>7.429727163909052E-4</v>
      </c>
      <c r="P133" s="80">
        <v>1040794851.59</v>
      </c>
      <c r="Q133" s="71">
        <v>2.4352</v>
      </c>
      <c r="R133" s="26">
        <f t="shared" si="122"/>
        <v>4.6523530464868922E-3</v>
      </c>
      <c r="S133" s="26">
        <f t="shared" si="123"/>
        <v>4.4132810888842773E-3</v>
      </c>
      <c r="T133" s="80">
        <v>1054380476.92</v>
      </c>
      <c r="U133" s="71">
        <v>2.4434</v>
      </c>
      <c r="V133" s="26">
        <f t="shared" si="124"/>
        <v>1.3053125031552043E-2</v>
      </c>
      <c r="W133" s="26">
        <f t="shared" si="125"/>
        <v>3.3672798948751583E-3</v>
      </c>
      <c r="X133" s="80">
        <v>1056049993.55</v>
      </c>
      <c r="Y133" s="71">
        <v>2.4474999999999998</v>
      </c>
      <c r="Z133" s="26">
        <f t="shared" si="126"/>
        <v>1.5834100370265753E-3</v>
      </c>
      <c r="AA133" s="26">
        <f t="shared" si="127"/>
        <v>1.6779896865023207E-3</v>
      </c>
      <c r="AB133" s="80">
        <v>1050829575.4299999</v>
      </c>
      <c r="AC133" s="71">
        <v>2.4365000000000001</v>
      </c>
      <c r="AD133" s="26">
        <f t="shared" si="128"/>
        <v>-4.943343735509277E-3</v>
      </c>
      <c r="AE133" s="26">
        <f t="shared" si="129"/>
        <v>-4.4943820224717787E-3</v>
      </c>
      <c r="AF133" s="80">
        <v>1050310553.65</v>
      </c>
      <c r="AG133" s="71">
        <v>2.4361999999999999</v>
      </c>
      <c r="AH133" s="26">
        <f t="shared" si="130"/>
        <v>-4.9391622784083469E-4</v>
      </c>
      <c r="AI133" s="26">
        <f t="shared" si="131"/>
        <v>-1.2312743689726617E-4</v>
      </c>
      <c r="AJ133" s="27">
        <f t="shared" si="54"/>
        <v>-1.3721427215693637E-3</v>
      </c>
      <c r="AK133" s="27">
        <f t="shared" si="55"/>
        <v>-2.5577178973672831E-3</v>
      </c>
      <c r="AL133" s="28">
        <f t="shared" si="56"/>
        <v>-2.5998321383534518E-3</v>
      </c>
      <c r="AM133" s="28">
        <f t="shared" si="57"/>
        <v>-1.1723662326072025E-2</v>
      </c>
      <c r="AN133" s="29">
        <f t="shared" si="58"/>
        <v>9.0014454741152248E-3</v>
      </c>
      <c r="AO133" s="87">
        <f t="shared" si="59"/>
        <v>7.3304829479097482E-3</v>
      </c>
      <c r="AP133" s="33"/>
      <c r="AQ133" s="88"/>
      <c r="AR133" s="89"/>
      <c r="AS133" s="32"/>
      <c r="AT133" s="32"/>
    </row>
    <row r="134" spans="1:46" s="130" customFormat="1">
      <c r="A134" s="232" t="s">
        <v>176</v>
      </c>
      <c r="B134" s="80">
        <v>18980228.41</v>
      </c>
      <c r="C134" s="71">
        <v>1.2277</v>
      </c>
      <c r="D134" s="80">
        <v>18783431.77</v>
      </c>
      <c r="E134" s="71">
        <v>1.2150000000000001</v>
      </c>
      <c r="F134" s="26">
        <f t="shared" si="116"/>
        <v>-1.0368507467292412E-2</v>
      </c>
      <c r="G134" s="26">
        <f t="shared" si="117"/>
        <v>-1.0344546713366404E-2</v>
      </c>
      <c r="H134" s="80">
        <v>18531577.890000001</v>
      </c>
      <c r="I134" s="71">
        <v>1.1987000000000001</v>
      </c>
      <c r="J134" s="26">
        <f t="shared" si="118"/>
        <v>-1.3408299563354974E-2</v>
      </c>
      <c r="K134" s="26">
        <f t="shared" si="119"/>
        <v>-1.3415637860082288E-2</v>
      </c>
      <c r="L134" s="80">
        <v>18234515.089000002</v>
      </c>
      <c r="M134" s="71">
        <v>1.1795</v>
      </c>
      <c r="N134" s="26">
        <f t="shared" si="120"/>
        <v>-1.6030086739688795E-2</v>
      </c>
      <c r="O134" s="26">
        <f t="shared" si="121"/>
        <v>-1.6017352131475853E-2</v>
      </c>
      <c r="P134" s="80">
        <v>18089484.75</v>
      </c>
      <c r="Q134" s="71">
        <v>1.1700999999999999</v>
      </c>
      <c r="R134" s="26">
        <f t="shared" si="122"/>
        <v>-7.9536164406966495E-3</v>
      </c>
      <c r="S134" s="26">
        <f t="shared" si="123"/>
        <v>-7.9694785926240561E-3</v>
      </c>
      <c r="T134" s="80">
        <v>18087969.629999999</v>
      </c>
      <c r="U134" s="71">
        <v>1.17</v>
      </c>
      <c r="V134" s="26">
        <f t="shared" si="124"/>
        <v>-8.3756946145248454E-5</v>
      </c>
      <c r="W134" s="26">
        <f t="shared" si="125"/>
        <v>-8.5462780958883E-5</v>
      </c>
      <c r="X134" s="80">
        <v>18084760.02</v>
      </c>
      <c r="Y134" s="71">
        <v>1.1698</v>
      </c>
      <c r="Z134" s="26">
        <f t="shared" si="126"/>
        <v>-1.7744445980692441E-4</v>
      </c>
      <c r="AA134" s="26">
        <f t="shared" si="127"/>
        <v>-1.7094017094015213E-4</v>
      </c>
      <c r="AB134" s="80">
        <v>18057595.399999999</v>
      </c>
      <c r="AC134" s="71">
        <v>1.1679999999999999</v>
      </c>
      <c r="AD134" s="26">
        <f t="shared" si="128"/>
        <v>-1.5020724615620884E-3</v>
      </c>
      <c r="AE134" s="26">
        <f t="shared" si="129"/>
        <v>-1.5387245683022943E-3</v>
      </c>
      <c r="AF134" s="80">
        <v>18062849.66</v>
      </c>
      <c r="AG134" s="71">
        <v>1.1684000000000001</v>
      </c>
      <c r="AH134" s="26">
        <f t="shared" si="130"/>
        <v>2.9097229634470818E-4</v>
      </c>
      <c r="AI134" s="26">
        <f t="shared" si="131"/>
        <v>3.4246575342480992E-4</v>
      </c>
      <c r="AJ134" s="27">
        <f t="shared" ref="AJ134:AJ162" si="132">AVERAGE(F134,J134,N134,R134,V134,Z134,AD134,AH134)</f>
        <v>-6.1541014727752984E-3</v>
      </c>
      <c r="AK134" s="27">
        <f t="shared" ref="AK134:AK162" si="133">AVERAGE(G134,K134,O134,S134,W134,AA134,AE134,AI134)</f>
        <v>-6.1499596330406399E-3</v>
      </c>
      <c r="AL134" s="28">
        <f t="shared" ref="AL134:AL162" si="134">((AF134-D134)/D134)</f>
        <v>-3.8362644208119558E-2</v>
      </c>
      <c r="AM134" s="28">
        <f t="shared" ref="AM134:AM162" si="135">((AG134-E134)/E134)</f>
        <v>-3.8353909465020555E-2</v>
      </c>
      <c r="AN134" s="29">
        <f t="shared" ref="AN134:AN162" si="136">STDEV(F134,J134,N134,R134,V134,Z134,AD134,AH134)</f>
        <v>6.6214781309363296E-3</v>
      </c>
      <c r="AO134" s="87">
        <f t="shared" ref="AO134:AO162" si="137">STDEV(G134,K134,O134,S134,W134,AA134,AE134,AI134)</f>
        <v>6.6225005727657774E-3</v>
      </c>
      <c r="AP134" s="33"/>
      <c r="AQ134" s="88"/>
      <c r="AR134" s="89"/>
      <c r="AS134" s="32"/>
      <c r="AT134" s="32"/>
    </row>
    <row r="135" spans="1:46" ht="15.75" customHeight="1" thickBot="1">
      <c r="A135" s="232" t="s">
        <v>235</v>
      </c>
      <c r="B135" s="80">
        <v>213551676.5</v>
      </c>
      <c r="C135" s="71">
        <v>1.0841000000000001</v>
      </c>
      <c r="D135" s="80">
        <v>213177139.66</v>
      </c>
      <c r="E135" s="71">
        <v>1.0813999999999999</v>
      </c>
      <c r="F135" s="26">
        <f t="shared" si="116"/>
        <v>-1.7538464044790751E-3</v>
      </c>
      <c r="G135" s="26">
        <f t="shared" si="117"/>
        <v>-2.4905451526613287E-3</v>
      </c>
      <c r="H135" s="80">
        <v>211395852.72</v>
      </c>
      <c r="I135" s="71">
        <v>1.0713999999999999</v>
      </c>
      <c r="J135" s="26">
        <f t="shared" si="118"/>
        <v>-8.3559003692469259E-3</v>
      </c>
      <c r="K135" s="26">
        <f t="shared" si="119"/>
        <v>-9.2472720547438596E-3</v>
      </c>
      <c r="L135" s="80">
        <v>207885136.47999999</v>
      </c>
      <c r="M135" s="71">
        <v>1.0723</v>
      </c>
      <c r="N135" s="26">
        <f t="shared" si="120"/>
        <v>-1.6607308964807631E-2</v>
      </c>
      <c r="O135" s="26">
        <f t="shared" si="121"/>
        <v>8.4002240059746411E-4</v>
      </c>
      <c r="P135" s="80">
        <v>205628303.81999999</v>
      </c>
      <c r="Q135" s="71">
        <v>1.0597000000000001</v>
      </c>
      <c r="R135" s="26">
        <f t="shared" si="122"/>
        <v>-1.0856152095400624E-2</v>
      </c>
      <c r="S135" s="26">
        <f t="shared" si="123"/>
        <v>-1.1750442973048536E-2</v>
      </c>
      <c r="T135" s="80">
        <v>206162449.58000001</v>
      </c>
      <c r="U135" s="71">
        <v>1.0624</v>
      </c>
      <c r="V135" s="26">
        <f t="shared" si="124"/>
        <v>2.5976276129165239E-3</v>
      </c>
      <c r="W135" s="26">
        <f t="shared" si="125"/>
        <v>2.5478909125223408E-3</v>
      </c>
      <c r="X135" s="80">
        <v>206206494.66</v>
      </c>
      <c r="Y135" s="71">
        <v>1.0670999999999999</v>
      </c>
      <c r="Z135" s="26">
        <f t="shared" si="126"/>
        <v>2.1364259150836244E-4</v>
      </c>
      <c r="AA135" s="26">
        <f t="shared" si="127"/>
        <v>4.4239457831324611E-3</v>
      </c>
      <c r="AB135" s="80">
        <v>206508239.94999999</v>
      </c>
      <c r="AC135" s="71">
        <v>1.0685</v>
      </c>
      <c r="AD135" s="26">
        <f t="shared" si="128"/>
        <v>1.463316131228161E-3</v>
      </c>
      <c r="AE135" s="26">
        <f t="shared" si="129"/>
        <v>1.3119670134008696E-3</v>
      </c>
      <c r="AF135" s="80">
        <v>205810111.50999999</v>
      </c>
      <c r="AG135" s="71">
        <v>1.0660000000000001</v>
      </c>
      <c r="AH135" s="26">
        <f t="shared" si="130"/>
        <v>-3.3806323668684082E-3</v>
      </c>
      <c r="AI135" s="26">
        <f t="shared" si="131"/>
        <v>-2.3397285914833381E-3</v>
      </c>
      <c r="AJ135" s="27">
        <f t="shared" si="132"/>
        <v>-4.5849067331437026E-3</v>
      </c>
      <c r="AK135" s="27">
        <f t="shared" si="133"/>
        <v>-2.0880203327854909E-3</v>
      </c>
      <c r="AL135" s="28">
        <f t="shared" si="134"/>
        <v>-3.4558246544398756E-2</v>
      </c>
      <c r="AM135" s="28">
        <f t="shared" si="135"/>
        <v>-1.42407989643054E-2</v>
      </c>
      <c r="AN135" s="29">
        <f t="shared" si="136"/>
        <v>6.7479956941878926E-3</v>
      </c>
      <c r="AO135" s="87">
        <f t="shared" si="137"/>
        <v>5.7180591580850704E-3</v>
      </c>
      <c r="AP135" s="33"/>
      <c r="AQ135" s="67" t="e">
        <f>SUM(AQ119,AQ130)</f>
        <v>#REF!</v>
      </c>
      <c r="AR135" s="68"/>
      <c r="AS135" s="32" t="e">
        <f>(#REF!/AQ135)-1</f>
        <v>#REF!</v>
      </c>
      <c r="AT135" s="32" t="e">
        <f>(#REF!/AR135)-1</f>
        <v>#REF!</v>
      </c>
    </row>
    <row r="136" spans="1:46">
      <c r="A136" s="232" t="s">
        <v>200</v>
      </c>
      <c r="B136" s="71">
        <v>4229692.6361484407</v>
      </c>
      <c r="C136" s="71">
        <v>103.666</v>
      </c>
      <c r="D136" s="71">
        <v>4229692.6399999997</v>
      </c>
      <c r="E136" s="71">
        <v>103.66</v>
      </c>
      <c r="F136" s="26">
        <f t="shared" si="116"/>
        <v>9.1060021246260379E-10</v>
      </c>
      <c r="G136" s="26">
        <f t="shared" si="117"/>
        <v>-5.7878185711807413E-5</v>
      </c>
      <c r="H136" s="71">
        <v>4176590.97</v>
      </c>
      <c r="I136" s="71">
        <v>102.3</v>
      </c>
      <c r="J136" s="26">
        <f t="shared" si="118"/>
        <v>-1.2554498522615929E-2</v>
      </c>
      <c r="K136" s="26">
        <f t="shared" si="119"/>
        <v>-1.3119814779085467E-2</v>
      </c>
      <c r="L136" s="71">
        <v>4173801.06</v>
      </c>
      <c r="M136" s="71">
        <v>102.22799999999999</v>
      </c>
      <c r="N136" s="26">
        <f t="shared" si="120"/>
        <v>-6.6798736578223001E-4</v>
      </c>
      <c r="O136" s="26">
        <f t="shared" si="121"/>
        <v>-7.0381231671556919E-4</v>
      </c>
      <c r="P136" s="71">
        <v>4173801.06</v>
      </c>
      <c r="Q136" s="71">
        <v>102.22799999999999</v>
      </c>
      <c r="R136" s="26">
        <f t="shared" si="122"/>
        <v>0</v>
      </c>
      <c r="S136" s="26">
        <f t="shared" si="123"/>
        <v>0</v>
      </c>
      <c r="T136" s="71">
        <v>4175236.564477223</v>
      </c>
      <c r="U136" s="71">
        <v>102.39700000000001</v>
      </c>
      <c r="V136" s="26">
        <f t="shared" si="124"/>
        <v>3.4393217515329196E-4</v>
      </c>
      <c r="W136" s="26">
        <f t="shared" si="125"/>
        <v>1.6531674296671279E-3</v>
      </c>
      <c r="X136" s="71">
        <v>4172674.5434811008</v>
      </c>
      <c r="Y136" s="71">
        <v>102.33073482832155</v>
      </c>
      <c r="Z136" s="26">
        <f t="shared" si="126"/>
        <v>-6.1362295442604295E-4</v>
      </c>
      <c r="AA136" s="26">
        <f t="shared" si="127"/>
        <v>-6.4713977634552142E-4</v>
      </c>
      <c r="AB136" s="71">
        <v>4172674.5434811008</v>
      </c>
      <c r="AC136" s="71">
        <v>102.33073482832155</v>
      </c>
      <c r="AD136" s="26">
        <f t="shared" si="128"/>
        <v>0</v>
      </c>
      <c r="AE136" s="26">
        <f t="shared" si="129"/>
        <v>0</v>
      </c>
      <c r="AF136" s="71">
        <v>4026904.94</v>
      </c>
      <c r="AG136" s="71">
        <v>102.538</v>
      </c>
      <c r="AH136" s="26">
        <f t="shared" si="130"/>
        <v>-3.4934333354331285E-2</v>
      </c>
      <c r="AI136" s="26">
        <f t="shared" si="131"/>
        <v>2.025443988320504E-3</v>
      </c>
      <c r="AJ136" s="27">
        <f t="shared" si="132"/>
        <v>-6.0533136389252472E-3</v>
      </c>
      <c r="AK136" s="27">
        <f t="shared" si="133"/>
        <v>-1.3562542049838414E-3</v>
      </c>
      <c r="AL136" s="28">
        <f t="shared" si="134"/>
        <v>-4.7943838302160827E-2</v>
      </c>
      <c r="AM136" s="28">
        <f t="shared" si="135"/>
        <v>-1.0823847192745513E-2</v>
      </c>
      <c r="AN136" s="29">
        <f t="shared" si="136"/>
        <v>1.2454621985250934E-2</v>
      </c>
      <c r="AO136" s="87">
        <f t="shared" si="137"/>
        <v>4.8574980853054806E-3</v>
      </c>
    </row>
    <row r="137" spans="1:46">
      <c r="A137" s="234" t="s">
        <v>47</v>
      </c>
      <c r="B137" s="247">
        <f>SUM(B115:B136)</f>
        <v>32284134552.048656</v>
      </c>
      <c r="C137" s="100"/>
      <c r="D137" s="247">
        <f>SUM(D115:D136)</f>
        <v>31876713315.170006</v>
      </c>
      <c r="E137" s="100"/>
      <c r="F137" s="26">
        <f>((D137-B137)/B137)</f>
        <v>-1.2619859337465093E-2</v>
      </c>
      <c r="G137" s="26"/>
      <c r="H137" s="247">
        <f>SUM(H115:H136)</f>
        <v>31454079522.75</v>
      </c>
      <c r="I137" s="100"/>
      <c r="J137" s="26">
        <f>((H137-D137)/D137)</f>
        <v>-1.3258386717644319E-2</v>
      </c>
      <c r="K137" s="26"/>
      <c r="L137" s="247">
        <f>SUM(L115:L136)</f>
        <v>31434391641.343563</v>
      </c>
      <c r="M137" s="100"/>
      <c r="N137" s="26">
        <f>((L137-H137)/H137)</f>
        <v>-6.259245765623863E-4</v>
      </c>
      <c r="O137" s="26"/>
      <c r="P137" s="247">
        <f>SUM(P115:P136)</f>
        <v>31180488381.049999</v>
      </c>
      <c r="Q137" s="100"/>
      <c r="R137" s="26">
        <f>((P137-L137)/L137)</f>
        <v>-8.0772442867837087E-3</v>
      </c>
      <c r="S137" s="26"/>
      <c r="T137" s="247">
        <f>SUM(T115:T136)</f>
        <v>31195242304.963715</v>
      </c>
      <c r="U137" s="100"/>
      <c r="V137" s="26">
        <f>((T137-P137)/P137)</f>
        <v>4.7317808924000329E-4</v>
      </c>
      <c r="W137" s="26"/>
      <c r="X137" s="247">
        <f>SUM(X115:X136)</f>
        <v>30966196375.378197</v>
      </c>
      <c r="Y137" s="100"/>
      <c r="Z137" s="26">
        <f>((X137-T137)/T137)</f>
        <v>-7.3423353262132745E-3</v>
      </c>
      <c r="AA137" s="26"/>
      <c r="AB137" s="247">
        <f>SUM(AB115:AB136)</f>
        <v>30912340456.637451</v>
      </c>
      <c r="AC137" s="100"/>
      <c r="AD137" s="26">
        <f>((AB137-X137)/X137)</f>
        <v>-1.7391841764449764E-3</v>
      </c>
      <c r="AE137" s="26"/>
      <c r="AF137" s="247">
        <f>SUM(AF115:AF136)</f>
        <v>30731548032.112244</v>
      </c>
      <c r="AG137" s="100"/>
      <c r="AH137" s="26">
        <f>((AF137-AB137)/AB137)</f>
        <v>-5.8485518034073038E-3</v>
      </c>
      <c r="AI137" s="26"/>
      <c r="AJ137" s="27">
        <f t="shared" si="132"/>
        <v>-6.1297885169101334E-3</v>
      </c>
      <c r="AK137" s="27"/>
      <c r="AL137" s="28">
        <f t="shared" si="134"/>
        <v>-3.592482298081786E-2</v>
      </c>
      <c r="AM137" s="28"/>
      <c r="AN137" s="29">
        <f t="shared" si="136"/>
        <v>5.229708707307594E-3</v>
      </c>
      <c r="AO137" s="87"/>
    </row>
    <row r="138" spans="1:46" s="134" customFormat="1" ht="8.25" customHeight="1">
      <c r="A138" s="234"/>
      <c r="B138" s="100"/>
      <c r="C138" s="100"/>
      <c r="D138" s="100"/>
      <c r="E138" s="100"/>
      <c r="F138" s="26"/>
      <c r="G138" s="26"/>
      <c r="H138" s="100"/>
      <c r="I138" s="100"/>
      <c r="J138" s="26"/>
      <c r="K138" s="26"/>
      <c r="L138" s="100"/>
      <c r="M138" s="100"/>
      <c r="N138" s="26"/>
      <c r="O138" s="26"/>
      <c r="P138" s="100"/>
      <c r="Q138" s="100"/>
      <c r="R138" s="26"/>
      <c r="S138" s="26"/>
      <c r="T138" s="100"/>
      <c r="U138" s="100"/>
      <c r="V138" s="26"/>
      <c r="W138" s="26"/>
      <c r="X138" s="100"/>
      <c r="Y138" s="100"/>
      <c r="Z138" s="26"/>
      <c r="AA138" s="26"/>
      <c r="AB138" s="100"/>
      <c r="AC138" s="100"/>
      <c r="AD138" s="26"/>
      <c r="AE138" s="26"/>
      <c r="AF138" s="100"/>
      <c r="AG138" s="100"/>
      <c r="AH138" s="26"/>
      <c r="AI138" s="26"/>
      <c r="AJ138" s="27"/>
      <c r="AK138" s="27"/>
      <c r="AL138" s="28"/>
      <c r="AM138" s="28"/>
      <c r="AN138" s="29"/>
      <c r="AO138" s="87"/>
    </row>
    <row r="139" spans="1:46" s="134" customFormat="1">
      <c r="A139" s="236" t="s">
        <v>74</v>
      </c>
      <c r="B139" s="100"/>
      <c r="C139" s="100"/>
      <c r="D139" s="100"/>
      <c r="E139" s="100"/>
      <c r="F139" s="26"/>
      <c r="G139" s="26"/>
      <c r="H139" s="100"/>
      <c r="I139" s="100"/>
      <c r="J139" s="26"/>
      <c r="K139" s="26"/>
      <c r="L139" s="100"/>
      <c r="M139" s="100"/>
      <c r="N139" s="26"/>
      <c r="O139" s="26"/>
      <c r="P139" s="100"/>
      <c r="Q139" s="100"/>
      <c r="R139" s="26"/>
      <c r="S139" s="26"/>
      <c r="T139" s="100"/>
      <c r="U139" s="100"/>
      <c r="V139" s="26"/>
      <c r="W139" s="26"/>
      <c r="X139" s="100"/>
      <c r="Y139" s="100"/>
      <c r="Z139" s="26"/>
      <c r="AA139" s="26"/>
      <c r="AB139" s="100"/>
      <c r="AC139" s="100"/>
      <c r="AD139" s="26"/>
      <c r="AE139" s="26"/>
      <c r="AF139" s="100"/>
      <c r="AG139" s="100"/>
      <c r="AH139" s="26"/>
      <c r="AI139" s="26"/>
      <c r="AJ139" s="27"/>
      <c r="AK139" s="27"/>
      <c r="AL139" s="28"/>
      <c r="AM139" s="28"/>
      <c r="AN139" s="29"/>
      <c r="AO139" s="87"/>
    </row>
    <row r="140" spans="1:46" s="134" customFormat="1">
      <c r="A140" s="233" t="s">
        <v>209</v>
      </c>
      <c r="B140" s="74">
        <v>637979421.89999998</v>
      </c>
      <c r="C140" s="74">
        <v>16.9331</v>
      </c>
      <c r="D140" s="74">
        <v>625278003.78999996</v>
      </c>
      <c r="E140" s="74">
        <v>16.655899999999999</v>
      </c>
      <c r="F140" s="26">
        <f t="shared" ref="F140:G142" si="138">((D140-B140)/B140)</f>
        <v>-1.9908820996409657E-2</v>
      </c>
      <c r="G140" s="26">
        <f t="shared" si="138"/>
        <v>-1.6370304315216976E-2</v>
      </c>
      <c r="H140" s="74">
        <v>613436865.99000001</v>
      </c>
      <c r="I140" s="74">
        <v>16.433399999999999</v>
      </c>
      <c r="J140" s="26">
        <f t="shared" ref="J140:J142" si="139">((H140-D140)/D140)</f>
        <v>-1.8937397010973068E-2</v>
      </c>
      <c r="K140" s="26">
        <f t="shared" ref="K140:K142" si="140">((I140-E140)/E140)</f>
        <v>-1.335862967476991E-2</v>
      </c>
      <c r="L140" s="74">
        <v>616567364.08000004</v>
      </c>
      <c r="M140" s="74">
        <v>16.442299999999999</v>
      </c>
      <c r="N140" s="26">
        <f t="shared" ref="N140:N142" si="141">((L140-H140)/H140)</f>
        <v>5.1032115341614719E-3</v>
      </c>
      <c r="O140" s="26">
        <f t="shared" ref="O140:O142" si="142">((M140-I140)/I140)</f>
        <v>5.4157995302253788E-4</v>
      </c>
      <c r="P140" s="74">
        <v>611333016.78999996</v>
      </c>
      <c r="Q140" s="74">
        <v>16.440799999999999</v>
      </c>
      <c r="R140" s="26">
        <f t="shared" ref="R140:R142" si="143">((P140-L140)/L140)</f>
        <v>-8.4894978147447338E-3</v>
      </c>
      <c r="S140" s="26">
        <f t="shared" ref="S140:S142" si="144">((Q140-M140)/M140)</f>
        <v>-9.1228112855260932E-5</v>
      </c>
      <c r="T140" s="74">
        <v>611245224.02999997</v>
      </c>
      <c r="U140" s="74">
        <v>16.342099999999999</v>
      </c>
      <c r="V140" s="26">
        <f t="shared" ref="V140:V142" si="145">((T140-P140)/P140)</f>
        <v>-1.4360873302897087E-4</v>
      </c>
      <c r="W140" s="26">
        <f t="shared" ref="W140:W142" si="146">((U140-Q140)/Q140)</f>
        <v>-6.0033575008515945E-3</v>
      </c>
      <c r="X140" s="74">
        <v>611917538.34000003</v>
      </c>
      <c r="Y140" s="74">
        <v>16.421299999999999</v>
      </c>
      <c r="Z140" s="26">
        <f t="shared" ref="Z140:Z142" si="147">((X140-T140)/T140)</f>
        <v>1.0999093057405464E-3</v>
      </c>
      <c r="AA140" s="26">
        <f t="shared" ref="AA140:AA142" si="148">((Y140-U140)/U140)</f>
        <v>4.8463783724246069E-3</v>
      </c>
      <c r="AB140" s="74">
        <v>612406753.46000004</v>
      </c>
      <c r="AC140" s="74">
        <v>16.420300000000001</v>
      </c>
      <c r="AD140" s="26">
        <f t="shared" ref="AD140:AD142" si="149">((AB140-X140)/X140)</f>
        <v>7.9947883390814323E-4</v>
      </c>
      <c r="AE140" s="26">
        <f t="shared" ref="AE140:AE142" si="150">((AC140-Y140)/Y140)</f>
        <v>-6.0896518545892804E-5</v>
      </c>
      <c r="AF140" s="74">
        <v>607680363.75</v>
      </c>
      <c r="AG140" s="74">
        <v>16.366099999999999</v>
      </c>
      <c r="AH140" s="26">
        <f t="shared" ref="AH140:AH142" si="151">((AF140-AB140)/AB140)</f>
        <v>-7.7177295699250434E-3</v>
      </c>
      <c r="AI140" s="26">
        <f t="shared" ref="AI140:AI142" si="152">((AG140-AC140)/AC140)</f>
        <v>-3.3007923119554197E-3</v>
      </c>
      <c r="AJ140" s="27">
        <f t="shared" si="132"/>
        <v>-6.0243068064089137E-3</v>
      </c>
      <c r="AK140" s="27">
        <f t="shared" si="133"/>
        <v>-4.2246562635934893E-3</v>
      </c>
      <c r="AL140" s="28">
        <f t="shared" si="134"/>
        <v>-2.8143705573097595E-2</v>
      </c>
      <c r="AM140" s="28">
        <f t="shared" si="135"/>
        <v>-1.7399239908981179E-2</v>
      </c>
      <c r="AN140" s="29">
        <f t="shared" si="136"/>
        <v>9.4430266048150142E-3</v>
      </c>
      <c r="AO140" s="87">
        <f t="shared" si="137"/>
        <v>7.313259387624638E-3</v>
      </c>
    </row>
    <row r="141" spans="1:46">
      <c r="A141" s="233" t="s">
        <v>30</v>
      </c>
      <c r="B141" s="72">
        <v>1925475715.95</v>
      </c>
      <c r="C141" s="74">
        <v>1.58</v>
      </c>
      <c r="D141" s="72">
        <v>1886344828.3099999</v>
      </c>
      <c r="E141" s="74">
        <v>1.52</v>
      </c>
      <c r="F141" s="26">
        <f t="shared" si="138"/>
        <v>-2.0322711585429438E-2</v>
      </c>
      <c r="G141" s="26">
        <f t="shared" si="138"/>
        <v>-3.7974683544303826E-2</v>
      </c>
      <c r="H141" s="72">
        <v>1848293824.3599999</v>
      </c>
      <c r="I141" s="74">
        <v>1.51</v>
      </c>
      <c r="J141" s="26">
        <f t="shared" si="139"/>
        <v>-2.0171817675610465E-2</v>
      </c>
      <c r="K141" s="26">
        <f t="shared" si="140"/>
        <v>-6.5789473684210583E-3</v>
      </c>
      <c r="L141" s="72">
        <v>1857571210.6500001</v>
      </c>
      <c r="M141" s="74">
        <v>1.52</v>
      </c>
      <c r="N141" s="26">
        <f t="shared" si="141"/>
        <v>5.019432607373797E-3</v>
      </c>
      <c r="O141" s="26">
        <f t="shared" si="142"/>
        <v>6.6225165562913968E-3</v>
      </c>
      <c r="P141" s="72">
        <v>1821135134.25</v>
      </c>
      <c r="Q141" s="74">
        <v>1.49</v>
      </c>
      <c r="R141" s="26">
        <f t="shared" si="143"/>
        <v>-1.9614901539764071E-2</v>
      </c>
      <c r="S141" s="26">
        <f t="shared" si="144"/>
        <v>-1.9736842105263174E-2</v>
      </c>
      <c r="T141" s="72">
        <v>1825055784.6900001</v>
      </c>
      <c r="U141" s="74">
        <v>1.49</v>
      </c>
      <c r="V141" s="26">
        <f t="shared" si="145"/>
        <v>2.1528607988855822E-3</v>
      </c>
      <c r="W141" s="26">
        <f t="shared" si="146"/>
        <v>0</v>
      </c>
      <c r="X141" s="72">
        <v>1830165975.1099999</v>
      </c>
      <c r="Y141" s="74">
        <v>1.5</v>
      </c>
      <c r="Z141" s="26">
        <f t="shared" si="147"/>
        <v>2.8000187516831676E-3</v>
      </c>
      <c r="AA141" s="26">
        <f t="shared" si="148"/>
        <v>6.7114093959731603E-3</v>
      </c>
      <c r="AB141" s="72">
        <v>1811365491.24</v>
      </c>
      <c r="AC141" s="74">
        <v>1.5</v>
      </c>
      <c r="AD141" s="26">
        <f t="shared" si="149"/>
        <v>-1.0272556765716237E-2</v>
      </c>
      <c r="AE141" s="26">
        <f t="shared" si="150"/>
        <v>0</v>
      </c>
      <c r="AF141" s="72">
        <v>1803582280.73</v>
      </c>
      <c r="AG141" s="74">
        <v>1.49</v>
      </c>
      <c r="AH141" s="26">
        <f t="shared" si="151"/>
        <v>-4.2968746769443339E-3</v>
      </c>
      <c r="AI141" s="26">
        <f t="shared" si="152"/>
        <v>-6.6666666666666723E-3</v>
      </c>
      <c r="AJ141" s="27">
        <f t="shared" si="132"/>
        <v>-8.0883187606902492E-3</v>
      </c>
      <c r="AK141" s="27">
        <f t="shared" si="133"/>
        <v>-7.202901716548772E-3</v>
      </c>
      <c r="AL141" s="28">
        <f t="shared" si="134"/>
        <v>-4.3874559061477601E-2</v>
      </c>
      <c r="AM141" s="28">
        <f t="shared" si="135"/>
        <v>-1.9736842105263174E-2</v>
      </c>
      <c r="AN141" s="29">
        <f t="shared" si="136"/>
        <v>1.0973670871449782E-2</v>
      </c>
      <c r="AO141" s="87">
        <f t="shared" si="137"/>
        <v>1.5086384192431969E-2</v>
      </c>
    </row>
    <row r="142" spans="1:46">
      <c r="A142" s="233" t="s">
        <v>31</v>
      </c>
      <c r="B142" s="74">
        <v>514575084.24000001</v>
      </c>
      <c r="C142" s="74">
        <v>45.581400000000002</v>
      </c>
      <c r="D142" s="74">
        <v>509498596.43000001</v>
      </c>
      <c r="E142" s="74">
        <v>45.14</v>
      </c>
      <c r="F142" s="26">
        <f t="shared" si="138"/>
        <v>-9.8653976173325702E-3</v>
      </c>
      <c r="G142" s="26">
        <f t="shared" si="138"/>
        <v>-9.6837745220638583E-3</v>
      </c>
      <c r="H142" s="74">
        <v>503011585.99000001</v>
      </c>
      <c r="I142" s="74">
        <v>44.748699999999999</v>
      </c>
      <c r="J142" s="26">
        <f t="shared" si="139"/>
        <v>-1.2732145849770261E-2</v>
      </c>
      <c r="K142" s="26">
        <f t="shared" si="140"/>
        <v>-8.6685866194063151E-3</v>
      </c>
      <c r="L142" s="74">
        <v>503416339.92000002</v>
      </c>
      <c r="M142" s="74">
        <v>44.767099999999999</v>
      </c>
      <c r="N142" s="26">
        <f t="shared" si="141"/>
        <v>8.0466124692414891E-4</v>
      </c>
      <c r="O142" s="26">
        <f t="shared" si="142"/>
        <v>4.1118512940040158E-4</v>
      </c>
      <c r="P142" s="74">
        <v>504637734.22000003</v>
      </c>
      <c r="Q142" s="74">
        <v>44.738700000000001</v>
      </c>
      <c r="R142" s="26">
        <f t="shared" si="143"/>
        <v>2.4262110764901052E-3</v>
      </c>
      <c r="S142" s="26">
        <f t="shared" si="144"/>
        <v>-6.3439445485630652E-4</v>
      </c>
      <c r="T142" s="74">
        <v>502701435.75</v>
      </c>
      <c r="U142" s="74">
        <v>44.5837</v>
      </c>
      <c r="V142" s="26">
        <f t="shared" si="145"/>
        <v>-3.8370069035620056E-3</v>
      </c>
      <c r="W142" s="26">
        <f t="shared" si="146"/>
        <v>-3.4645620011310371E-3</v>
      </c>
      <c r="X142" s="74">
        <v>510874272.56</v>
      </c>
      <c r="Y142" s="74">
        <v>45.289900000000003</v>
      </c>
      <c r="Z142" s="26">
        <f t="shared" si="147"/>
        <v>1.6257834628633248E-2</v>
      </c>
      <c r="AA142" s="26">
        <f t="shared" si="148"/>
        <v>1.5839869728174256E-2</v>
      </c>
      <c r="AB142" s="74">
        <v>538260641.07000005</v>
      </c>
      <c r="AC142" s="74">
        <v>45.305999999999997</v>
      </c>
      <c r="AD142" s="26">
        <f t="shared" si="149"/>
        <v>5.3606865682952629E-2</v>
      </c>
      <c r="AE142" s="26">
        <f t="shared" si="150"/>
        <v>3.554876473561313E-4</v>
      </c>
      <c r="AF142" s="74">
        <v>547430529.90999997</v>
      </c>
      <c r="AG142" s="74">
        <v>45.06</v>
      </c>
      <c r="AH142" s="26">
        <f t="shared" si="151"/>
        <v>1.7036149664911841E-2</v>
      </c>
      <c r="AI142" s="26">
        <f t="shared" si="152"/>
        <v>-5.4297444047145E-3</v>
      </c>
      <c r="AJ142" s="27">
        <f t="shared" si="132"/>
        <v>7.9621464911558918E-3</v>
      </c>
      <c r="AK142" s="27">
        <f t="shared" si="133"/>
        <v>-1.4093149371551534E-3</v>
      </c>
      <c r="AL142" s="28">
        <f t="shared" si="134"/>
        <v>7.4449534789270855E-2</v>
      </c>
      <c r="AM142" s="28">
        <f t="shared" si="135"/>
        <v>-1.7722640673459968E-3</v>
      </c>
      <c r="AN142" s="29">
        <f t="shared" si="136"/>
        <v>2.1386803763637049E-2</v>
      </c>
      <c r="AO142" s="87">
        <f t="shared" si="137"/>
        <v>7.9831538916446711E-3</v>
      </c>
    </row>
    <row r="143" spans="1:46">
      <c r="A143" s="234" t="s">
        <v>47</v>
      </c>
      <c r="B143" s="247">
        <f>SUM(B140:B142)</f>
        <v>3078030222.0900002</v>
      </c>
      <c r="C143" s="100"/>
      <c r="D143" s="247">
        <f>SUM(D140:D142)</f>
        <v>3021121428.5299997</v>
      </c>
      <c r="E143" s="100"/>
      <c r="F143" s="26">
        <f>((D143-B143)/B143)</f>
        <v>-1.8488705260781689E-2</v>
      </c>
      <c r="G143" s="26"/>
      <c r="H143" s="247">
        <f>SUM(H140:H142)</f>
        <v>2964742276.3400002</v>
      </c>
      <c r="I143" s="100"/>
      <c r="J143" s="26">
        <f>((H143-D143)/D143)</f>
        <v>-1.8661663731084199E-2</v>
      </c>
      <c r="K143" s="26"/>
      <c r="L143" s="247">
        <f>SUM(L140:L142)</f>
        <v>2977554914.6500001</v>
      </c>
      <c r="M143" s="100"/>
      <c r="N143" s="26">
        <f>((L143-H143)/H143)</f>
        <v>4.3216701877430153E-3</v>
      </c>
      <c r="O143" s="26"/>
      <c r="P143" s="247">
        <f>SUM(P140:P142)</f>
        <v>2937105885.2600002</v>
      </c>
      <c r="Q143" s="100"/>
      <c r="R143" s="26">
        <f>((P143-L143)/L143)</f>
        <v>-1.3584645976127864E-2</v>
      </c>
      <c r="S143" s="26"/>
      <c r="T143" s="247">
        <f>SUM(T140:T142)</f>
        <v>2939002444.4700003</v>
      </c>
      <c r="U143" s="100"/>
      <c r="V143" s="26">
        <f>((T143-P143)/P143)</f>
        <v>6.4572381251830487E-4</v>
      </c>
      <c r="W143" s="26"/>
      <c r="X143" s="247">
        <f>SUM(X140:X142)</f>
        <v>2952957786.0099998</v>
      </c>
      <c r="Y143" s="100"/>
      <c r="Z143" s="26">
        <f>((X143-T143)/T143)</f>
        <v>4.7483259383665115E-3</v>
      </c>
      <c r="AA143" s="26"/>
      <c r="AB143" s="247">
        <f>SUM(AB140:AB142)</f>
        <v>2962032885.77</v>
      </c>
      <c r="AC143" s="100"/>
      <c r="AD143" s="26">
        <f>((AB143-X143)/X143)</f>
        <v>3.0732236684840632E-3</v>
      </c>
      <c r="AE143" s="26"/>
      <c r="AF143" s="247">
        <f>SUM(AF140:AF142)</f>
        <v>2958693174.3899999</v>
      </c>
      <c r="AG143" s="100"/>
      <c r="AH143" s="26">
        <f>((AF143-AB143)/AB143)</f>
        <v>-1.1275065162323255E-3</v>
      </c>
      <c r="AI143" s="26"/>
      <c r="AJ143" s="27">
        <f t="shared" si="132"/>
        <v>-4.8841972346392723E-3</v>
      </c>
      <c r="AK143" s="27"/>
      <c r="AL143" s="28">
        <f t="shared" si="134"/>
        <v>-2.0663934110843024E-2</v>
      </c>
      <c r="AM143" s="28"/>
      <c r="AN143" s="29">
        <f t="shared" si="136"/>
        <v>1.0254934889013223E-2</v>
      </c>
      <c r="AO143" s="87"/>
    </row>
    <row r="144" spans="1:46" ht="8.25" customHeight="1">
      <c r="A144" s="234"/>
      <c r="B144" s="100"/>
      <c r="C144" s="100"/>
      <c r="D144" s="100"/>
      <c r="E144" s="100"/>
      <c r="F144" s="26"/>
      <c r="G144" s="26"/>
      <c r="H144" s="100"/>
      <c r="I144" s="100"/>
      <c r="J144" s="26"/>
      <c r="K144" s="26"/>
      <c r="L144" s="100"/>
      <c r="M144" s="100"/>
      <c r="N144" s="26"/>
      <c r="O144" s="26"/>
      <c r="P144" s="100"/>
      <c r="Q144" s="100"/>
      <c r="R144" s="26"/>
      <c r="S144" s="26"/>
      <c r="T144" s="100"/>
      <c r="U144" s="100"/>
      <c r="V144" s="26"/>
      <c r="W144" s="26"/>
      <c r="X144" s="100"/>
      <c r="Y144" s="100"/>
      <c r="Z144" s="26"/>
      <c r="AA144" s="26"/>
      <c r="AB144" s="100"/>
      <c r="AC144" s="100"/>
      <c r="AD144" s="26"/>
      <c r="AE144" s="26"/>
      <c r="AF144" s="100"/>
      <c r="AG144" s="100"/>
      <c r="AH144" s="26"/>
      <c r="AI144" s="26"/>
      <c r="AJ144" s="27"/>
      <c r="AK144" s="27"/>
      <c r="AL144" s="28"/>
      <c r="AM144" s="28"/>
      <c r="AN144" s="29"/>
      <c r="AO144" s="87"/>
    </row>
    <row r="145" spans="1:41">
      <c r="A145" s="237" t="s">
        <v>220</v>
      </c>
      <c r="B145" s="100"/>
      <c r="C145" s="100"/>
      <c r="D145" s="100"/>
      <c r="E145" s="100"/>
      <c r="F145" s="26"/>
      <c r="G145" s="26"/>
      <c r="H145" s="100"/>
      <c r="I145" s="100"/>
      <c r="J145" s="26"/>
      <c r="K145" s="26"/>
      <c r="L145" s="100"/>
      <c r="M145" s="100"/>
      <c r="N145" s="26"/>
      <c r="O145" s="26"/>
      <c r="P145" s="100"/>
      <c r="Q145" s="100"/>
      <c r="R145" s="26"/>
      <c r="S145" s="26"/>
      <c r="T145" s="100"/>
      <c r="U145" s="100"/>
      <c r="V145" s="26"/>
      <c r="W145" s="26"/>
      <c r="X145" s="100"/>
      <c r="Y145" s="100"/>
      <c r="Z145" s="26"/>
      <c r="AA145" s="26"/>
      <c r="AB145" s="100"/>
      <c r="AC145" s="100"/>
      <c r="AD145" s="26"/>
      <c r="AE145" s="26"/>
      <c r="AF145" s="100"/>
      <c r="AG145" s="100"/>
      <c r="AH145" s="26"/>
      <c r="AI145" s="26"/>
      <c r="AJ145" s="27"/>
      <c r="AK145" s="27"/>
      <c r="AL145" s="28"/>
      <c r="AM145" s="28"/>
      <c r="AN145" s="29"/>
      <c r="AO145" s="87"/>
    </row>
    <row r="146" spans="1:41">
      <c r="A146" s="238" t="s">
        <v>221</v>
      </c>
      <c r="B146" s="100"/>
      <c r="C146" s="100"/>
      <c r="D146" s="100"/>
      <c r="E146" s="100"/>
      <c r="F146" s="26"/>
      <c r="G146" s="26"/>
      <c r="H146" s="100"/>
      <c r="I146" s="100"/>
      <c r="J146" s="26"/>
      <c r="K146" s="26"/>
      <c r="L146" s="100"/>
      <c r="M146" s="100"/>
      <c r="N146" s="26"/>
      <c r="O146" s="26"/>
      <c r="P146" s="100"/>
      <c r="Q146" s="100"/>
      <c r="R146" s="26"/>
      <c r="S146" s="26"/>
      <c r="T146" s="100"/>
      <c r="U146" s="100"/>
      <c r="V146" s="26"/>
      <c r="W146" s="26"/>
      <c r="X146" s="100"/>
      <c r="Y146" s="100"/>
      <c r="Z146" s="26"/>
      <c r="AA146" s="26"/>
      <c r="AB146" s="100"/>
      <c r="AC146" s="100"/>
      <c r="AD146" s="26"/>
      <c r="AE146" s="26"/>
      <c r="AF146" s="100"/>
      <c r="AG146" s="100"/>
      <c r="AH146" s="26"/>
      <c r="AI146" s="26"/>
      <c r="AJ146" s="27"/>
      <c r="AK146" s="27"/>
      <c r="AL146" s="28"/>
      <c r="AM146" s="28"/>
      <c r="AN146" s="29"/>
      <c r="AO146" s="87"/>
    </row>
    <row r="147" spans="1:41">
      <c r="A147" s="233" t="s">
        <v>29</v>
      </c>
      <c r="B147" s="248">
        <v>3140676063.8699999</v>
      </c>
      <c r="C147" s="114">
        <v>1.59</v>
      </c>
      <c r="D147" s="248">
        <v>3119370068.6100001</v>
      </c>
      <c r="E147" s="114">
        <v>1.58</v>
      </c>
      <c r="F147" s="26">
        <f>((D147-B147)/B147)</f>
        <v>-6.7838881905401306E-3</v>
      </c>
      <c r="G147" s="26">
        <f>((E147-C147)/C147)</f>
        <v>-6.2893081761006345E-3</v>
      </c>
      <c r="H147" s="248">
        <v>3151782583.1999998</v>
      </c>
      <c r="I147" s="114">
        <v>1.6</v>
      </c>
      <c r="J147" s="26">
        <f>((H147-D147)/D147)</f>
        <v>1.0390724369693904E-2</v>
      </c>
      <c r="K147" s="26">
        <f>((I147-E147)/E147)</f>
        <v>1.2658227848101276E-2</v>
      </c>
      <c r="L147" s="248">
        <v>3178629397.4499998</v>
      </c>
      <c r="M147" s="114">
        <v>1.61</v>
      </c>
      <c r="N147" s="26">
        <f>((L147-H147)/H147)</f>
        <v>8.517977855801993E-3</v>
      </c>
      <c r="O147" s="26">
        <f>((M147-I147)/I147)</f>
        <v>6.2500000000000056E-3</v>
      </c>
      <c r="P147" s="248">
        <v>3164217514.73</v>
      </c>
      <c r="Q147" s="114">
        <v>1.6</v>
      </c>
      <c r="R147" s="26">
        <f>((P147-L147)/L147)</f>
        <v>-4.5339927742320237E-3</v>
      </c>
      <c r="S147" s="26">
        <f>((Q147-M147)/M147)</f>
        <v>-6.2111801242236073E-3</v>
      </c>
      <c r="T147" s="248">
        <v>3259102162.21</v>
      </c>
      <c r="U147" s="114">
        <v>1.61</v>
      </c>
      <c r="V147" s="26">
        <f>((T147-P147)/P147)</f>
        <v>2.9986765144398249E-2</v>
      </c>
      <c r="W147" s="26">
        <f>((U147-Q147)/Q147)</f>
        <v>6.2500000000000056E-3</v>
      </c>
      <c r="X147" s="248">
        <v>3292645033.9499998</v>
      </c>
      <c r="Y147" s="114">
        <v>1.61</v>
      </c>
      <c r="Z147" s="26">
        <f>((X147-T147)/T147)</f>
        <v>1.0292058999848695E-2</v>
      </c>
      <c r="AA147" s="26">
        <f>((Y147-U147)/U147)</f>
        <v>0</v>
      </c>
      <c r="AB147" s="248">
        <v>3300922171.7399998</v>
      </c>
      <c r="AC147" s="114">
        <v>1.64</v>
      </c>
      <c r="AD147" s="26">
        <f>((AB147-X147)/X147)</f>
        <v>2.5138263325246292E-3</v>
      </c>
      <c r="AE147" s="26">
        <f>((AC147-Y147)/Y147)</f>
        <v>1.8633540372670686E-2</v>
      </c>
      <c r="AF147" s="248">
        <v>3298694201.0500002</v>
      </c>
      <c r="AG147" s="114">
        <v>1.64</v>
      </c>
      <c r="AH147" s="26">
        <f>((AF147-AB147)/AB147)</f>
        <v>-6.7495402014436487E-4</v>
      </c>
      <c r="AI147" s="26">
        <f>((AG147-AC147)/AC147)</f>
        <v>0</v>
      </c>
      <c r="AJ147" s="27">
        <f t="shared" si="132"/>
        <v>6.2135647146688696E-3</v>
      </c>
      <c r="AK147" s="27">
        <f t="shared" si="133"/>
        <v>3.9114099900559663E-3</v>
      </c>
      <c r="AL147" s="28">
        <f t="shared" si="134"/>
        <v>5.7487290220716705E-2</v>
      </c>
      <c r="AM147" s="28">
        <f t="shared" si="135"/>
        <v>3.7974683544303688E-2</v>
      </c>
      <c r="AN147" s="29">
        <f t="shared" si="136"/>
        <v>1.1650516147189514E-2</v>
      </c>
      <c r="AO147" s="87">
        <f t="shared" si="137"/>
        <v>8.7937127707522229E-3</v>
      </c>
    </row>
    <row r="148" spans="1:41">
      <c r="A148" s="232" t="s">
        <v>73</v>
      </c>
      <c r="B148" s="248">
        <v>344356991.48000002</v>
      </c>
      <c r="C148" s="114">
        <v>289.94</v>
      </c>
      <c r="D148" s="248">
        <v>357056426.89999998</v>
      </c>
      <c r="E148" s="114">
        <v>279.77</v>
      </c>
      <c r="F148" s="26">
        <f>((D148-B148)/B148)</f>
        <v>3.6878691980143895E-2</v>
      </c>
      <c r="G148" s="26">
        <f>((E148-C148)/C148)</f>
        <v>-3.5076222666758694E-2</v>
      </c>
      <c r="H148" s="248">
        <v>346063219.26999998</v>
      </c>
      <c r="I148" s="114" t="s">
        <v>259</v>
      </c>
      <c r="J148" s="26">
        <f>((H148-D148)/D148)</f>
        <v>-3.078843230870856E-2</v>
      </c>
      <c r="K148" s="26" t="e">
        <f>((I148-E148)/E148)</f>
        <v>#VALUE!</v>
      </c>
      <c r="L148" s="248">
        <v>349321472.39999998</v>
      </c>
      <c r="M148" s="114">
        <v>280.07</v>
      </c>
      <c r="N148" s="26">
        <f>((L148-H148)/H148)</f>
        <v>9.4151962663732037E-3</v>
      </c>
      <c r="O148" s="26" t="e">
        <f>((M148-I148)/I148)</f>
        <v>#VALUE!</v>
      </c>
      <c r="P148" s="248">
        <v>364824382.06999999</v>
      </c>
      <c r="Q148" s="114">
        <v>276.61</v>
      </c>
      <c r="R148" s="26">
        <f>((P148-L148)/L148)</f>
        <v>4.4380065054369151E-2</v>
      </c>
      <c r="S148" s="26">
        <f>((Q148-M148)/M148)</f>
        <v>-1.2354054343556894E-2</v>
      </c>
      <c r="T148" s="248">
        <v>344853173.47000003</v>
      </c>
      <c r="U148" s="114">
        <v>277.77999999999997</v>
      </c>
      <c r="V148" s="26">
        <f>((T148-P148)/P148)</f>
        <v>-5.4741978830154026E-2</v>
      </c>
      <c r="W148" s="26">
        <f>((U148-Q148)/Q148)</f>
        <v>4.2297820035427465E-3</v>
      </c>
      <c r="X148" s="248">
        <v>343069244.25999999</v>
      </c>
      <c r="Y148" s="114">
        <v>279.64</v>
      </c>
      <c r="Z148" s="26">
        <f>((X148-T148)/T148)</f>
        <v>-5.1730108557496816E-3</v>
      </c>
      <c r="AA148" s="26">
        <f>((Y148-U148)/U148)</f>
        <v>6.6959464324285907E-3</v>
      </c>
      <c r="AB148" s="248">
        <v>343462291.25999999</v>
      </c>
      <c r="AC148" s="114">
        <v>279.67</v>
      </c>
      <c r="AD148" s="26">
        <f>((AB148-X148)/X148)</f>
        <v>1.1456783333866083E-3</v>
      </c>
      <c r="AE148" s="26">
        <f>((AC148-Y148)/Y148)</f>
        <v>1.0728078958671707E-4</v>
      </c>
      <c r="AF148" s="248">
        <v>339878738.22000003</v>
      </c>
      <c r="AG148" s="114">
        <v>277.87</v>
      </c>
      <c r="AH148" s="26">
        <f>((AF148-AB148)/AB148)</f>
        <v>-1.043361420216935E-2</v>
      </c>
      <c r="AI148" s="26">
        <f>((AG148-AC148)/AC148)</f>
        <v>-6.4361568992026717E-3</v>
      </c>
      <c r="AJ148" s="27">
        <f t="shared" si="132"/>
        <v>-1.1646755703135945E-3</v>
      </c>
      <c r="AK148" s="27" t="e">
        <f t="shared" si="133"/>
        <v>#VALUE!</v>
      </c>
      <c r="AL148" s="28">
        <f t="shared" si="134"/>
        <v>-4.8109170948520318E-2</v>
      </c>
      <c r="AM148" s="28">
        <f t="shared" si="135"/>
        <v>-6.7912928476962413E-3</v>
      </c>
      <c r="AN148" s="29">
        <f t="shared" si="136"/>
        <v>3.2708598693406032E-2</v>
      </c>
      <c r="AO148" s="87" t="e">
        <f t="shared" si="137"/>
        <v>#VALUE!</v>
      </c>
    </row>
    <row r="149" spans="1:41" ht="8.25" customHeight="1">
      <c r="A149" s="234"/>
      <c r="B149" s="100"/>
      <c r="C149" s="100"/>
      <c r="D149" s="100"/>
      <c r="E149" s="100"/>
      <c r="F149" s="26"/>
      <c r="G149" s="26"/>
      <c r="H149" s="100"/>
      <c r="I149" s="100"/>
      <c r="J149" s="26"/>
      <c r="K149" s="26"/>
      <c r="L149" s="100"/>
      <c r="M149" s="100"/>
      <c r="N149" s="26"/>
      <c r="O149" s="26"/>
      <c r="P149" s="100"/>
      <c r="Q149" s="100"/>
      <c r="R149" s="26"/>
      <c r="S149" s="26"/>
      <c r="T149" s="100"/>
      <c r="U149" s="100"/>
      <c r="V149" s="26"/>
      <c r="W149" s="26"/>
      <c r="X149" s="100"/>
      <c r="Y149" s="100"/>
      <c r="Z149" s="26"/>
      <c r="AA149" s="26"/>
      <c r="AB149" s="100"/>
      <c r="AC149" s="100"/>
      <c r="AD149" s="26"/>
      <c r="AE149" s="26"/>
      <c r="AF149" s="100"/>
      <c r="AG149" s="100"/>
      <c r="AH149" s="26"/>
      <c r="AI149" s="26"/>
      <c r="AJ149" s="27"/>
      <c r="AK149" s="27"/>
      <c r="AL149" s="28"/>
      <c r="AM149" s="28"/>
      <c r="AN149" s="29"/>
      <c r="AO149" s="87"/>
    </row>
    <row r="150" spans="1:41">
      <c r="A150" s="238" t="s">
        <v>222</v>
      </c>
      <c r="B150" s="100"/>
      <c r="C150" s="100"/>
      <c r="D150" s="100"/>
      <c r="E150" s="100"/>
      <c r="F150" s="26"/>
      <c r="G150" s="26"/>
      <c r="H150" s="100"/>
      <c r="I150" s="100"/>
      <c r="J150" s="26"/>
      <c r="K150" s="26"/>
      <c r="L150" s="100"/>
      <c r="M150" s="100"/>
      <c r="N150" s="26"/>
      <c r="O150" s="26"/>
      <c r="P150" s="100"/>
      <c r="Q150" s="100"/>
      <c r="R150" s="26"/>
      <c r="S150" s="26"/>
      <c r="T150" s="100"/>
      <c r="U150" s="100"/>
      <c r="V150" s="26"/>
      <c r="W150" s="26"/>
      <c r="X150" s="100"/>
      <c r="Y150" s="100"/>
      <c r="Z150" s="26"/>
      <c r="AA150" s="26"/>
      <c r="AB150" s="100"/>
      <c r="AC150" s="100"/>
      <c r="AD150" s="26"/>
      <c r="AE150" s="26"/>
      <c r="AF150" s="100"/>
      <c r="AG150" s="100"/>
      <c r="AH150" s="26"/>
      <c r="AI150" s="26"/>
      <c r="AJ150" s="27"/>
      <c r="AK150" s="27"/>
      <c r="AL150" s="28"/>
      <c r="AM150" s="28"/>
      <c r="AN150" s="29"/>
      <c r="AO150" s="87"/>
    </row>
    <row r="151" spans="1:41">
      <c r="A151" s="232" t="s">
        <v>144</v>
      </c>
      <c r="B151" s="80">
        <v>7046877775.5500002</v>
      </c>
      <c r="C151" s="81">
        <v>118.37</v>
      </c>
      <c r="D151" s="80">
        <v>7028888185.9799995</v>
      </c>
      <c r="E151" s="81">
        <v>118.45</v>
      </c>
      <c r="F151" s="26">
        <f t="shared" ref="F151:G156" si="153">((D151-B151)/B151)</f>
        <v>-2.5528454079929864E-3</v>
      </c>
      <c r="G151" s="26">
        <f t="shared" si="153"/>
        <v>6.7584692067245323E-4</v>
      </c>
      <c r="H151" s="80">
        <v>7011861066.9099998</v>
      </c>
      <c r="I151" s="81">
        <v>118.53</v>
      </c>
      <c r="J151" s="26">
        <f t="shared" ref="J151:J156" si="154">((H151-D151)/D151)</f>
        <v>-2.4224484185084096E-3</v>
      </c>
      <c r="K151" s="26">
        <f t="shared" ref="K151:K156" si="155">((I151-E151)/E151)</f>
        <v>6.7539046010973655E-4</v>
      </c>
      <c r="L151" s="80">
        <v>6998595982.1800003</v>
      </c>
      <c r="M151" s="81">
        <v>118.57</v>
      </c>
      <c r="N151" s="26">
        <f t="shared" ref="N151:N156" si="156">((L151-H151)/H151)</f>
        <v>-1.8918065551240628E-3</v>
      </c>
      <c r="O151" s="26">
        <f t="shared" ref="O151:O156" si="157">((M151-I151)/I151)</f>
        <v>3.3746730785448446E-4</v>
      </c>
      <c r="P151" s="80">
        <v>6983325999.1999998</v>
      </c>
      <c r="Q151" s="81">
        <v>118.64</v>
      </c>
      <c r="R151" s="26">
        <f t="shared" ref="R151:R156" si="158">((P151-L151)/L151)</f>
        <v>-2.1818637650867843E-3</v>
      </c>
      <c r="S151" s="26">
        <f t="shared" ref="S151:S156" si="159">((Q151-M151)/M151)</f>
        <v>5.903685586573956E-4</v>
      </c>
      <c r="T151" s="80">
        <v>6930201257.46</v>
      </c>
      <c r="U151" s="81">
        <v>118.73</v>
      </c>
      <c r="V151" s="26">
        <f t="shared" ref="V151:V156" si="160">((T151-P151)/P151)</f>
        <v>-7.6073695751975017E-3</v>
      </c>
      <c r="W151" s="26">
        <f t="shared" ref="W151:W156" si="161">((U151-Q151)/Q151)</f>
        <v>7.5859743762646161E-4</v>
      </c>
      <c r="X151" s="80">
        <v>6848597245.5200005</v>
      </c>
      <c r="Y151" s="81">
        <v>118.81</v>
      </c>
      <c r="Z151" s="26">
        <f t="shared" ref="Z151:Z156" si="162">((X151-T151)/T151)</f>
        <v>-1.1775128731240975E-2</v>
      </c>
      <c r="AA151" s="26">
        <f t="shared" ref="AA151:AA156" si="163">((Y151-U151)/U151)</f>
        <v>6.7379769224288971E-4</v>
      </c>
      <c r="AB151" s="80">
        <v>6917005723.6700001</v>
      </c>
      <c r="AC151" s="81">
        <v>118.88</v>
      </c>
      <c r="AD151" s="26">
        <f t="shared" ref="AD151:AD156" si="164">((AB151-X151)/X151)</f>
        <v>9.9886846455672241E-3</v>
      </c>
      <c r="AE151" s="26">
        <f t="shared" ref="AE151:AE156" si="165">((AC151-Y151)/Y151)</f>
        <v>5.8917599528653466E-4</v>
      </c>
      <c r="AF151" s="80">
        <v>6854790341.4399996</v>
      </c>
      <c r="AG151" s="81">
        <v>118.98</v>
      </c>
      <c r="AH151" s="26">
        <f t="shared" ref="AH151:AH156" si="166">((AF151-AB151)/AB151)</f>
        <v>-8.9945541055574674E-3</v>
      </c>
      <c r="AI151" s="26">
        <f t="shared" ref="AI151:AI156" si="167">((AG151-AC151)/AC151)</f>
        <v>8.411843876178376E-4</v>
      </c>
      <c r="AJ151" s="27">
        <f t="shared" si="132"/>
        <v>-3.4296664891426201E-3</v>
      </c>
      <c r="AK151" s="27">
        <f t="shared" si="133"/>
        <v>6.4272859500847409E-4</v>
      </c>
      <c r="AL151" s="28">
        <f t="shared" si="134"/>
        <v>-2.4768902269246506E-2</v>
      </c>
      <c r="AM151" s="28">
        <f t="shared" si="135"/>
        <v>4.4744617982271093E-3</v>
      </c>
      <c r="AN151" s="29">
        <f t="shared" si="136"/>
        <v>6.5881429502684091E-3</v>
      </c>
      <c r="AO151" s="87">
        <f t="shared" si="137"/>
        <v>1.4867659428536141E-4</v>
      </c>
    </row>
    <row r="152" spans="1:41">
      <c r="A152" s="232" t="s">
        <v>206</v>
      </c>
      <c r="B152" s="80">
        <v>5763865854.2700005</v>
      </c>
      <c r="C152" s="80">
        <v>119.68</v>
      </c>
      <c r="D152" s="80">
        <v>5740152810.1999998</v>
      </c>
      <c r="E152" s="80">
        <v>119.88</v>
      </c>
      <c r="F152" s="26">
        <f t="shared" si="153"/>
        <v>-4.1140867378850424E-3</v>
      </c>
      <c r="G152" s="26">
        <f t="shared" si="153"/>
        <v>1.6711229946523114E-3</v>
      </c>
      <c r="H152" s="80">
        <v>5752233400.21</v>
      </c>
      <c r="I152" s="80">
        <v>120.08</v>
      </c>
      <c r="J152" s="26">
        <f t="shared" si="154"/>
        <v>2.1045763779203842E-3</v>
      </c>
      <c r="K152" s="26">
        <f t="shared" si="155"/>
        <v>1.6683350016683588E-3</v>
      </c>
      <c r="L152" s="80">
        <v>5750113702.0600004</v>
      </c>
      <c r="M152" s="80">
        <v>120.28</v>
      </c>
      <c r="N152" s="26">
        <f t="shared" si="156"/>
        <v>-3.6850002468992888E-4</v>
      </c>
      <c r="O152" s="26">
        <f t="shared" si="157"/>
        <v>1.6655562958028218E-3</v>
      </c>
      <c r="P152" s="80">
        <v>5758118341.6599998</v>
      </c>
      <c r="Q152" s="80">
        <v>120.48</v>
      </c>
      <c r="R152" s="26">
        <f t="shared" si="158"/>
        <v>1.3920837073416016E-3</v>
      </c>
      <c r="S152" s="26">
        <f t="shared" si="159"/>
        <v>1.6627868307283243E-3</v>
      </c>
      <c r="T152" s="80">
        <v>5569778183.3999996</v>
      </c>
      <c r="U152" s="80">
        <v>120.71</v>
      </c>
      <c r="V152" s="26">
        <f t="shared" si="160"/>
        <v>-3.2708629292551826E-2</v>
      </c>
      <c r="W152" s="26">
        <f t="shared" si="161"/>
        <v>1.9090305444886269E-3</v>
      </c>
      <c r="X152" s="80">
        <v>5533227833.0600004</v>
      </c>
      <c r="Y152" s="80">
        <v>120.93</v>
      </c>
      <c r="Z152" s="26">
        <f t="shared" si="162"/>
        <v>-6.5622631883138129E-3</v>
      </c>
      <c r="AA152" s="26">
        <f t="shared" si="163"/>
        <v>1.8225499130147716E-3</v>
      </c>
      <c r="AB152" s="80">
        <v>5566347918.3900003</v>
      </c>
      <c r="AC152" s="80">
        <v>121.16</v>
      </c>
      <c r="AD152" s="26">
        <f t="shared" si="164"/>
        <v>5.9856717144581711E-3</v>
      </c>
      <c r="AE152" s="26">
        <f t="shared" si="165"/>
        <v>1.9019267344744047E-3</v>
      </c>
      <c r="AF152" s="80">
        <v>5573817372.5100002</v>
      </c>
      <c r="AG152" s="80">
        <v>121.38</v>
      </c>
      <c r="AH152" s="26">
        <f t="shared" si="166"/>
        <v>1.3418949425210087E-3</v>
      </c>
      <c r="AI152" s="26">
        <f t="shared" si="167"/>
        <v>1.8157807857378579E-3</v>
      </c>
      <c r="AJ152" s="27">
        <f t="shared" si="132"/>
        <v>-4.1161565626499311E-3</v>
      </c>
      <c r="AK152" s="27">
        <f t="shared" si="133"/>
        <v>1.7646361375709347E-3</v>
      </c>
      <c r="AL152" s="28">
        <f t="shared" si="134"/>
        <v>-2.8977527809787365E-2</v>
      </c>
      <c r="AM152" s="28">
        <f t="shared" si="135"/>
        <v>1.2512512512512513E-2</v>
      </c>
      <c r="AN152" s="29">
        <f t="shared" si="136"/>
        <v>1.2179803881884152E-2</v>
      </c>
      <c r="AO152" s="87">
        <f t="shared" si="137"/>
        <v>1.0946424477769665E-4</v>
      </c>
    </row>
    <row r="153" spans="1:41">
      <c r="A153" s="232" t="s">
        <v>180</v>
      </c>
      <c r="B153" s="80">
        <v>1870202064.02</v>
      </c>
      <c r="C153" s="81">
        <v>1.1035999999999999</v>
      </c>
      <c r="D153" s="80">
        <v>1869328309.3699999</v>
      </c>
      <c r="E153" s="81">
        <v>1.105</v>
      </c>
      <c r="F153" s="26">
        <f t="shared" si="153"/>
        <v>-4.671979925644823E-4</v>
      </c>
      <c r="G153" s="26">
        <f t="shared" si="153"/>
        <v>1.2685755708590684E-3</v>
      </c>
      <c r="H153" s="80">
        <v>1804854778.9400001</v>
      </c>
      <c r="I153" s="81">
        <v>1.1066</v>
      </c>
      <c r="J153" s="26">
        <f t="shared" si="154"/>
        <v>-3.4490212397055423E-2</v>
      </c>
      <c r="K153" s="26">
        <f t="shared" si="155"/>
        <v>1.447963800905019E-3</v>
      </c>
      <c r="L153" s="80">
        <v>1739298895.6099999</v>
      </c>
      <c r="M153" s="81">
        <v>1.0608</v>
      </c>
      <c r="N153" s="26">
        <f t="shared" si="156"/>
        <v>-3.6321971216155935E-2</v>
      </c>
      <c r="O153" s="26">
        <f t="shared" si="157"/>
        <v>-4.1388035423820767E-2</v>
      </c>
      <c r="P153" s="80">
        <v>1816325764.4000001</v>
      </c>
      <c r="Q153" s="81">
        <v>1.0621</v>
      </c>
      <c r="R153" s="26">
        <f t="shared" si="158"/>
        <v>4.4286159776457314E-2</v>
      </c>
      <c r="S153" s="26">
        <f t="shared" si="159"/>
        <v>1.2254901960785057E-3</v>
      </c>
      <c r="T153" s="80">
        <v>2017239395.0699999</v>
      </c>
      <c r="U153" s="81">
        <v>1.0634999999999999</v>
      </c>
      <c r="V153" s="26">
        <f t="shared" si="160"/>
        <v>0.11061541635752167</v>
      </c>
      <c r="W153" s="26">
        <f t="shared" si="161"/>
        <v>1.3181433010072928E-3</v>
      </c>
      <c r="X153" s="80">
        <v>2119965422.3699999</v>
      </c>
      <c r="Y153" s="81">
        <v>1.0649999999999999</v>
      </c>
      <c r="Z153" s="26">
        <f t="shared" si="162"/>
        <v>5.092406362430537E-2</v>
      </c>
      <c r="AA153" s="26">
        <f t="shared" si="163"/>
        <v>1.4104372355430719E-3</v>
      </c>
      <c r="AB153" s="80">
        <v>2123504236.24</v>
      </c>
      <c r="AC153" s="81">
        <v>1.0662</v>
      </c>
      <c r="AD153" s="26">
        <f t="shared" si="164"/>
        <v>1.6692790517516709E-3</v>
      </c>
      <c r="AE153" s="26">
        <f t="shared" si="165"/>
        <v>1.1267605633803661E-3</v>
      </c>
      <c r="AF153" s="80">
        <v>1936505575.71</v>
      </c>
      <c r="AG153" s="81">
        <v>1.0676000000000001</v>
      </c>
      <c r="AH153" s="26">
        <f t="shared" si="166"/>
        <v>-8.8061355065206112E-2</v>
      </c>
      <c r="AI153" s="26">
        <f t="shared" si="167"/>
        <v>1.3130744700807239E-3</v>
      </c>
      <c r="AJ153" s="27">
        <f t="shared" si="132"/>
        <v>6.0192727673817597E-3</v>
      </c>
      <c r="AK153" s="27">
        <f t="shared" si="133"/>
        <v>-4.0346987857458405E-3</v>
      </c>
      <c r="AL153" s="28">
        <f t="shared" si="134"/>
        <v>3.5936580002172119E-2</v>
      </c>
      <c r="AM153" s="28">
        <f t="shared" si="135"/>
        <v>-3.3846153846153734E-2</v>
      </c>
      <c r="AN153" s="29">
        <f t="shared" si="136"/>
        <v>6.1837469858122392E-2</v>
      </c>
      <c r="AO153" s="87">
        <f t="shared" si="137"/>
        <v>1.5093363821640345E-2</v>
      </c>
    </row>
    <row r="154" spans="1:41" s="342" customFormat="1">
      <c r="A154" s="232" t="s">
        <v>193</v>
      </c>
      <c r="B154" s="80">
        <v>314284910.06999999</v>
      </c>
      <c r="C154" s="81">
        <v>101.72</v>
      </c>
      <c r="D154" s="80">
        <v>316347617.25</v>
      </c>
      <c r="E154" s="81">
        <v>101.93</v>
      </c>
      <c r="F154" s="26">
        <f t="shared" si="153"/>
        <v>6.5631760033931785E-3</v>
      </c>
      <c r="G154" s="26">
        <f t="shared" si="153"/>
        <v>2.0644907589462049E-3</v>
      </c>
      <c r="H154" s="80">
        <v>316858166.69</v>
      </c>
      <c r="I154" s="81">
        <v>102.09</v>
      </c>
      <c r="J154" s="26">
        <f t="shared" ref="J154:J155" si="168">((H154-D154)/D154)</f>
        <v>1.6138874205476495E-3</v>
      </c>
      <c r="K154" s="26">
        <f t="shared" ref="K154:K155" si="169">((I154-E154)/E154)</f>
        <v>1.56970469930341E-3</v>
      </c>
      <c r="L154" s="80">
        <v>317412525.42000002</v>
      </c>
      <c r="M154" s="81">
        <v>102.25</v>
      </c>
      <c r="N154" s="26">
        <f t="shared" ref="N154:N155" si="170">((L154-H154)/H154)</f>
        <v>1.7495484992260878E-3</v>
      </c>
      <c r="O154" s="26">
        <f t="shared" ref="O154:O155" si="171">((M154-I154)/I154)</f>
        <v>1.5672445881084983E-3</v>
      </c>
      <c r="P154" s="80">
        <v>317963442.23000002</v>
      </c>
      <c r="Q154" s="81">
        <v>102.43</v>
      </c>
      <c r="R154" s="26">
        <f t="shared" si="158"/>
        <v>1.7356492446888468E-3</v>
      </c>
      <c r="S154" s="26">
        <f t="shared" si="159"/>
        <v>1.7603911980440764E-3</v>
      </c>
      <c r="T154" s="80">
        <v>308205822.61000001</v>
      </c>
      <c r="U154" s="81">
        <v>102.59</v>
      </c>
      <c r="V154" s="26">
        <f t="shared" si="160"/>
        <v>-3.0687866352075138E-2</v>
      </c>
      <c r="W154" s="26">
        <f t="shared" si="161"/>
        <v>1.5620423703992636E-3</v>
      </c>
      <c r="X154" s="80">
        <v>309600925.48000002</v>
      </c>
      <c r="Y154" s="81">
        <v>102.93</v>
      </c>
      <c r="Z154" s="26">
        <f t="shared" si="162"/>
        <v>4.5265298954632388E-3</v>
      </c>
      <c r="AA154" s="26">
        <f t="shared" si="163"/>
        <v>3.3141631737986488E-3</v>
      </c>
      <c r="AB154" s="80">
        <v>309123154.66000003</v>
      </c>
      <c r="AC154" s="81">
        <v>100.86</v>
      </c>
      <c r="AD154" s="26">
        <f t="shared" si="164"/>
        <v>-1.5431827901007244E-3</v>
      </c>
      <c r="AE154" s="26">
        <f t="shared" si="165"/>
        <v>-2.0110754881958685E-2</v>
      </c>
      <c r="AF154" s="80">
        <v>309652599.93000001</v>
      </c>
      <c r="AG154" s="81">
        <v>101.02</v>
      </c>
      <c r="AH154" s="26">
        <f t="shared" si="166"/>
        <v>1.7127324887141176E-3</v>
      </c>
      <c r="AI154" s="26">
        <f t="shared" si="167"/>
        <v>1.5863573269878702E-3</v>
      </c>
      <c r="AJ154" s="27">
        <f t="shared" si="132"/>
        <v>-1.7911906987678431E-3</v>
      </c>
      <c r="AK154" s="27">
        <f t="shared" si="133"/>
        <v>-8.3579509579633914E-4</v>
      </c>
      <c r="AL154" s="28">
        <f t="shared" si="134"/>
        <v>-2.1163482684647888E-2</v>
      </c>
      <c r="AM154" s="28">
        <f t="shared" si="135"/>
        <v>-8.9276954772884408E-3</v>
      </c>
      <c r="AN154" s="29">
        <f t="shared" si="136"/>
        <v>1.1914192479041475E-2</v>
      </c>
      <c r="AO154" s="87">
        <f t="shared" si="137"/>
        <v>7.8109405467060578E-3</v>
      </c>
    </row>
    <row r="155" spans="1:41" s="374" customFormat="1">
      <c r="A155" s="232" t="s">
        <v>266</v>
      </c>
      <c r="B155" s="80">
        <v>314284910.06999999</v>
      </c>
      <c r="C155" s="81">
        <v>101.72</v>
      </c>
      <c r="D155" s="80">
        <v>316347617.25</v>
      </c>
      <c r="E155" s="81">
        <v>101.93</v>
      </c>
      <c r="F155" s="26">
        <f t="shared" ref="F155" si="172">((D155-B155)/B155)</f>
        <v>6.5631760033931785E-3</v>
      </c>
      <c r="G155" s="26">
        <f t="shared" ref="G155" si="173">((E155-C155)/C155)</f>
        <v>2.0644907589462049E-3</v>
      </c>
      <c r="H155" s="80">
        <v>316858166.69</v>
      </c>
      <c r="I155" s="81">
        <v>102.09</v>
      </c>
      <c r="J155" s="26">
        <f t="shared" si="168"/>
        <v>1.6138874205476495E-3</v>
      </c>
      <c r="K155" s="26">
        <f t="shared" si="169"/>
        <v>1.56970469930341E-3</v>
      </c>
      <c r="L155" s="80">
        <v>468236515.32999998</v>
      </c>
      <c r="M155" s="80">
        <v>1012.03</v>
      </c>
      <c r="N155" s="26">
        <f t="shared" si="170"/>
        <v>0.47774797860300017</v>
      </c>
      <c r="O155" s="26">
        <f t="shared" si="171"/>
        <v>8.9131158781467317</v>
      </c>
      <c r="P155" s="80">
        <v>469178539.57999998</v>
      </c>
      <c r="Q155" s="80">
        <v>1014</v>
      </c>
      <c r="R155" s="26">
        <f t="shared" ref="R155" si="174">((P155-L155)/L155)</f>
        <v>2.0118555882727082E-3</v>
      </c>
      <c r="S155" s="26">
        <f t="shared" ref="S155" si="175">((Q155-M155)/M155)</f>
        <v>1.9465826111874423E-3</v>
      </c>
      <c r="T155" s="80">
        <v>469958427.26999998</v>
      </c>
      <c r="U155" s="80">
        <v>1015.68</v>
      </c>
      <c r="V155" s="26">
        <f t="shared" ref="V155" si="176">((T155-P155)/P155)</f>
        <v>1.6622407552957107E-3</v>
      </c>
      <c r="W155" s="26">
        <f t="shared" ref="W155" si="177">((U155-Q155)/Q155)</f>
        <v>1.6568047337277613E-3</v>
      </c>
      <c r="X155" s="80">
        <v>471046647.19</v>
      </c>
      <c r="Y155" s="80">
        <v>1018.04</v>
      </c>
      <c r="Z155" s="26">
        <f t="shared" ref="Z155" si="178">((X155-T155)/T155)</f>
        <v>2.315566349818457E-3</v>
      </c>
      <c r="AA155" s="26">
        <f t="shared" ref="AA155" si="179">((Y155-U155)/U155)</f>
        <v>2.3235664776307635E-3</v>
      </c>
      <c r="AB155" s="80">
        <v>471937268.35000002</v>
      </c>
      <c r="AC155" s="80">
        <v>1019.36</v>
      </c>
      <c r="AD155" s="26">
        <f t="shared" ref="AD155" si="180">((AB155-X155)/X155)</f>
        <v>1.8907281589052218E-3</v>
      </c>
      <c r="AE155" s="26">
        <f t="shared" ref="AE155" si="181">((AC155-Y155)/Y155)</f>
        <v>1.2966091705630919E-3</v>
      </c>
      <c r="AF155" s="80">
        <v>467943580.88999999</v>
      </c>
      <c r="AG155" s="80">
        <v>1010.73</v>
      </c>
      <c r="AH155" s="26">
        <f t="shared" ref="AH155" si="182">((AF155-AB155)/AB155)</f>
        <v>-8.4623269401098104E-3</v>
      </c>
      <c r="AI155" s="26">
        <f t="shared" ref="AI155" si="183">((AG155-AC155)/AC155)</f>
        <v>-8.4660963741955697E-3</v>
      </c>
      <c r="AJ155" s="27">
        <f t="shared" si="132"/>
        <v>6.066788824239041E-2</v>
      </c>
      <c r="AK155" s="27">
        <f t="shared" si="133"/>
        <v>1.114438442527987</v>
      </c>
      <c r="AL155" s="28">
        <f t="shared" si="134"/>
        <v>0.47920690839342805</v>
      </c>
      <c r="AM155" s="28">
        <f t="shared" si="135"/>
        <v>8.9159226920435586</v>
      </c>
      <c r="AN155" s="29">
        <f t="shared" si="136"/>
        <v>0.16857869207234188</v>
      </c>
      <c r="AO155" s="87">
        <f t="shared" si="137"/>
        <v>3.1511436095266117</v>
      </c>
    </row>
    <row r="156" spans="1:41">
      <c r="A156" s="232" t="s">
        <v>276</v>
      </c>
      <c r="B156" s="80">
        <v>0</v>
      </c>
      <c r="C156" s="81">
        <v>0</v>
      </c>
      <c r="D156" s="80">
        <v>0</v>
      </c>
      <c r="E156" s="81">
        <v>0</v>
      </c>
      <c r="F156" s="26" t="e">
        <f t="shared" si="153"/>
        <v>#DIV/0!</v>
      </c>
      <c r="G156" s="26" t="e">
        <f t="shared" si="153"/>
        <v>#DIV/0!</v>
      </c>
      <c r="H156" s="80">
        <v>0</v>
      </c>
      <c r="I156" s="81">
        <v>0</v>
      </c>
      <c r="J156" s="26" t="e">
        <f t="shared" si="154"/>
        <v>#DIV/0!</v>
      </c>
      <c r="K156" s="26" t="e">
        <f t="shared" si="155"/>
        <v>#DIV/0!</v>
      </c>
      <c r="L156" s="80">
        <v>0</v>
      </c>
      <c r="M156" s="80">
        <v>0</v>
      </c>
      <c r="N156" s="26" t="e">
        <f t="shared" si="156"/>
        <v>#DIV/0!</v>
      </c>
      <c r="O156" s="26" t="e">
        <f t="shared" si="157"/>
        <v>#DIV/0!</v>
      </c>
      <c r="P156" s="80">
        <v>0</v>
      </c>
      <c r="Q156" s="80">
        <v>0</v>
      </c>
      <c r="R156" s="26" t="e">
        <f t="shared" si="158"/>
        <v>#DIV/0!</v>
      </c>
      <c r="S156" s="26" t="e">
        <f t="shared" si="159"/>
        <v>#DIV/0!</v>
      </c>
      <c r="T156" s="80">
        <v>0</v>
      </c>
      <c r="U156" s="80">
        <v>0</v>
      </c>
      <c r="V156" s="26" t="e">
        <f t="shared" si="160"/>
        <v>#DIV/0!</v>
      </c>
      <c r="W156" s="26" t="e">
        <f t="shared" si="161"/>
        <v>#DIV/0!</v>
      </c>
      <c r="X156" s="80">
        <v>0</v>
      </c>
      <c r="Y156" s="80">
        <v>0</v>
      </c>
      <c r="Z156" s="26" t="e">
        <f t="shared" si="162"/>
        <v>#DIV/0!</v>
      </c>
      <c r="AA156" s="26" t="e">
        <f t="shared" si="163"/>
        <v>#DIV/0!</v>
      </c>
      <c r="AB156" s="80">
        <v>0</v>
      </c>
      <c r="AC156" s="80">
        <v>0</v>
      </c>
      <c r="AD156" s="26" t="e">
        <f t="shared" si="164"/>
        <v>#DIV/0!</v>
      </c>
      <c r="AE156" s="26" t="e">
        <f t="shared" si="165"/>
        <v>#DIV/0!</v>
      </c>
      <c r="AF156" s="80">
        <v>50416528.490000002</v>
      </c>
      <c r="AG156" s="80">
        <v>101.11</v>
      </c>
      <c r="AH156" s="26" t="e">
        <f t="shared" si="166"/>
        <v>#DIV/0!</v>
      </c>
      <c r="AI156" s="26" t="e">
        <f t="shared" si="167"/>
        <v>#DIV/0!</v>
      </c>
      <c r="AJ156" s="27" t="e">
        <f t="shared" si="132"/>
        <v>#DIV/0!</v>
      </c>
      <c r="AK156" s="27" t="e">
        <f t="shared" si="133"/>
        <v>#DIV/0!</v>
      </c>
      <c r="AL156" s="28" t="e">
        <f t="shared" si="134"/>
        <v>#DIV/0!</v>
      </c>
      <c r="AM156" s="28" t="e">
        <f t="shared" si="135"/>
        <v>#DIV/0!</v>
      </c>
      <c r="AN156" s="29" t="e">
        <f t="shared" si="136"/>
        <v>#DIV/0!</v>
      </c>
      <c r="AO156" s="87" t="e">
        <f t="shared" si="137"/>
        <v>#DIV/0!</v>
      </c>
    </row>
    <row r="157" spans="1:41">
      <c r="A157" s="234" t="s">
        <v>47</v>
      </c>
      <c r="B157" s="84">
        <f>SUM(B147:B156)</f>
        <v>18794548569.329998</v>
      </c>
      <c r="C157" s="100"/>
      <c r="D157" s="84">
        <f>SUM(D147:D156)</f>
        <v>18747491035.559998</v>
      </c>
      <c r="E157" s="100"/>
      <c r="F157" s="26">
        <f>((D157-B157)/B157)</f>
        <v>-2.503786329126925E-3</v>
      </c>
      <c r="G157" s="26"/>
      <c r="H157" s="84">
        <f>SUM(H147:H156)</f>
        <v>18700511381.909996</v>
      </c>
      <c r="I157" s="100"/>
      <c r="J157" s="26">
        <f>((H157-D157)/D157)</f>
        <v>-2.5059168483340588E-3</v>
      </c>
      <c r="K157" s="26"/>
      <c r="L157" s="84">
        <f>SUM(L147:L156)</f>
        <v>18801608490.450001</v>
      </c>
      <c r="M157" s="100"/>
      <c r="N157" s="26">
        <f>((L157-H157)/H157)</f>
        <v>5.4061146497737687E-3</v>
      </c>
      <c r="O157" s="26"/>
      <c r="P157" s="84">
        <f>SUM(P147:P156)</f>
        <v>18873953983.870003</v>
      </c>
      <c r="Q157" s="100"/>
      <c r="R157" s="26">
        <f>((P157-L157)/L157)</f>
        <v>3.8478353305116853E-3</v>
      </c>
      <c r="S157" s="26"/>
      <c r="T157" s="84">
        <f>SUM(T147:T156)</f>
        <v>18899338421.490002</v>
      </c>
      <c r="U157" s="100"/>
      <c r="V157" s="26">
        <f>((T157-P157)/P157)</f>
        <v>1.344945401567308E-3</v>
      </c>
      <c r="W157" s="26"/>
      <c r="X157" s="84">
        <f>SUM(X147:X156)</f>
        <v>18918152351.829998</v>
      </c>
      <c r="Y157" s="100"/>
      <c r="Z157" s="26">
        <f>((X157-T157)/T157)</f>
        <v>9.9548089570180155E-4</v>
      </c>
      <c r="AA157" s="26"/>
      <c r="AB157" s="84">
        <f>SUM(AB147:AB156)</f>
        <v>19032302764.310001</v>
      </c>
      <c r="AC157" s="100"/>
      <c r="AD157" s="26">
        <f>((AB157-X157)/X157)</f>
        <v>6.0339091448833437E-3</v>
      </c>
      <c r="AE157" s="26"/>
      <c r="AF157" s="84">
        <f>SUM(AF147:AF156)</f>
        <v>18831698938.240002</v>
      </c>
      <c r="AG157" s="80">
        <v>101.11</v>
      </c>
      <c r="AH157" s="26">
        <f>((AF157-AB157)/AB157)</f>
        <v>-1.0540176275788266E-2</v>
      </c>
      <c r="AI157" s="26"/>
      <c r="AJ157" s="27">
        <f t="shared" si="132"/>
        <v>2.5980074614858229E-4</v>
      </c>
      <c r="AK157" s="27"/>
      <c r="AL157" s="28">
        <f t="shared" si="134"/>
        <v>4.4916891823166983E-3</v>
      </c>
      <c r="AM157" s="28"/>
      <c r="AN157" s="29">
        <f t="shared" si="136"/>
        <v>5.4293348972914322E-3</v>
      </c>
      <c r="AO157" s="87"/>
    </row>
    <row r="158" spans="1:41">
      <c r="A158" s="234" t="s">
        <v>33</v>
      </c>
      <c r="B158" s="14">
        <f>SUM(B20,B52,B84,B106,B113,B137,B143,B157)</f>
        <v>1435809863650.9155</v>
      </c>
      <c r="C158" s="100"/>
      <c r="D158" s="14">
        <f>SUM(D20,D52,D84,D106,D113,D137,D143,D157)</f>
        <v>1434179563662.8245</v>
      </c>
      <c r="E158" s="100"/>
      <c r="F158" s="26">
        <f>((D158-B158)/B158)</f>
        <v>-1.1354567407314E-3</v>
      </c>
      <c r="G158" s="26"/>
      <c r="H158" s="14">
        <f>SUM(H20,H52,H84,H106,H113,H137,H143,H157)</f>
        <v>1434569219726.7607</v>
      </c>
      <c r="I158" s="100"/>
      <c r="J158" s="26">
        <f>((H158-D158)/D158)</f>
        <v>2.716926623477445E-4</v>
      </c>
      <c r="K158" s="26"/>
      <c r="L158" s="14">
        <f>SUM(L20,L52,L84,L106,L113,L137,L143,L157)</f>
        <v>1408549280490.374</v>
      </c>
      <c r="M158" s="100"/>
      <c r="N158" s="26">
        <f>((L158-H158)/H158)</f>
        <v>-1.8137806721757684E-2</v>
      </c>
      <c r="O158" s="26"/>
      <c r="P158" s="14">
        <f>SUM(P20,P52,P84,P106,P113,P137,P143,P157)</f>
        <v>1409938562308.1338</v>
      </c>
      <c r="Q158" s="100"/>
      <c r="R158" s="26">
        <f>((P158-L158)/L158)</f>
        <v>9.8632105883870763E-4</v>
      </c>
      <c r="S158" s="26"/>
      <c r="T158" s="14">
        <f>SUM(T20,T52,T84,T106,T113,T137,T143,T157)</f>
        <v>1399256134879.1531</v>
      </c>
      <c r="U158" s="100"/>
      <c r="V158" s="26">
        <f>((T158-P158)/P158)</f>
        <v>-7.576519796361262E-3</v>
      </c>
      <c r="W158" s="26"/>
      <c r="X158" s="14">
        <f>SUM(X20,X52,X84,X106,X113,X137,X143,X157)</f>
        <v>1397998245586.9854</v>
      </c>
      <c r="Y158" s="100"/>
      <c r="Z158" s="26">
        <f>((X158-T158)/T158)</f>
        <v>-8.9897000328418241E-4</v>
      </c>
      <c r="AA158" s="26"/>
      <c r="AB158" s="14">
        <f>SUM(AB20,AB52,AB84,AB106,AB113,AB137,AB143,AB157)</f>
        <v>1394687314276.832</v>
      </c>
      <c r="AC158" s="100"/>
      <c r="AD158" s="26">
        <f>((AB158-X158)/X158)</f>
        <v>-2.3683372426287568E-3</v>
      </c>
      <c r="AE158" s="26"/>
      <c r="AF158" s="14">
        <f>SUM(AF20,AF52,AF84,AF106,AF113,AF137,AF143,AF157)</f>
        <v>1391788994611.0933</v>
      </c>
      <c r="AG158" s="100"/>
      <c r="AH158" s="26">
        <f>((AF158-AB158)/AB158)</f>
        <v>-2.0781143099746304E-3</v>
      </c>
      <c r="AI158" s="26"/>
      <c r="AJ158" s="27">
        <f t="shared" si="132"/>
        <v>-3.8671488866939331E-3</v>
      </c>
      <c r="AK158" s="27"/>
      <c r="AL158" s="28">
        <f t="shared" si="134"/>
        <v>-2.9557365148522797E-2</v>
      </c>
      <c r="AM158" s="28"/>
      <c r="AN158" s="29">
        <f t="shared" si="136"/>
        <v>6.3224836484738062E-3</v>
      </c>
      <c r="AO158" s="87"/>
    </row>
    <row r="159" spans="1:41" s="134" customFormat="1" ht="6" customHeight="1">
      <c r="A159" s="234"/>
      <c r="B159" s="100"/>
      <c r="C159" s="100"/>
      <c r="D159" s="100"/>
      <c r="E159" s="100"/>
      <c r="F159" s="26"/>
      <c r="G159" s="26"/>
      <c r="H159" s="100"/>
      <c r="I159" s="100"/>
      <c r="J159" s="26"/>
      <c r="K159" s="26"/>
      <c r="L159" s="100"/>
      <c r="M159" s="100"/>
      <c r="N159" s="26"/>
      <c r="O159" s="26"/>
      <c r="P159" s="100"/>
      <c r="Q159" s="100"/>
      <c r="R159" s="26"/>
      <c r="S159" s="26"/>
      <c r="T159" s="100"/>
      <c r="U159" s="100"/>
      <c r="V159" s="26"/>
      <c r="W159" s="26"/>
      <c r="X159" s="100"/>
      <c r="Y159" s="100"/>
      <c r="Z159" s="26"/>
      <c r="AA159" s="26"/>
      <c r="AB159" s="100"/>
      <c r="AC159" s="100"/>
      <c r="AD159" s="26"/>
      <c r="AE159" s="26"/>
      <c r="AF159" s="100"/>
      <c r="AG159" s="100"/>
      <c r="AH159" s="26"/>
      <c r="AI159" s="26"/>
      <c r="AJ159" s="27"/>
      <c r="AK159" s="27"/>
      <c r="AL159" s="28"/>
      <c r="AM159" s="28"/>
      <c r="AN159" s="29"/>
      <c r="AO159" s="87"/>
    </row>
    <row r="160" spans="1:41" s="134" customFormat="1">
      <c r="A160" s="238" t="s">
        <v>223</v>
      </c>
      <c r="B160" s="100"/>
      <c r="C160" s="100"/>
      <c r="D160" s="100"/>
      <c r="E160" s="100"/>
      <c r="F160" s="26"/>
      <c r="G160" s="26"/>
      <c r="H160" s="100"/>
      <c r="I160" s="100"/>
      <c r="J160" s="26"/>
      <c r="K160" s="26"/>
      <c r="L160" s="100"/>
      <c r="M160" s="100"/>
      <c r="N160" s="26"/>
      <c r="O160" s="26"/>
      <c r="P160" s="100"/>
      <c r="Q160" s="100"/>
      <c r="R160" s="26"/>
      <c r="S160" s="26"/>
      <c r="T160" s="100"/>
      <c r="U160" s="100"/>
      <c r="V160" s="26"/>
      <c r="W160" s="26"/>
      <c r="X160" s="100"/>
      <c r="Y160" s="100"/>
      <c r="Z160" s="26"/>
      <c r="AA160" s="26"/>
      <c r="AB160" s="100"/>
      <c r="AC160" s="100"/>
      <c r="AD160" s="26"/>
      <c r="AE160" s="26"/>
      <c r="AF160" s="100"/>
      <c r="AG160" s="100"/>
      <c r="AH160" s="26"/>
      <c r="AI160" s="26"/>
      <c r="AJ160" s="27"/>
      <c r="AK160" s="27"/>
      <c r="AL160" s="28"/>
      <c r="AM160" s="28"/>
      <c r="AN160" s="29"/>
      <c r="AO160" s="87"/>
    </row>
    <row r="161" spans="1:41" s="134" customFormat="1">
      <c r="A161" s="239" t="s">
        <v>130</v>
      </c>
      <c r="B161" s="80">
        <v>78055229066</v>
      </c>
      <c r="C161" s="81">
        <v>107.55</v>
      </c>
      <c r="D161" s="80">
        <v>78055229066</v>
      </c>
      <c r="E161" s="81">
        <v>107.55</v>
      </c>
      <c r="F161" s="26">
        <f>((D161-B161)/B161)</f>
        <v>0</v>
      </c>
      <c r="G161" s="26">
        <f>((E161-C161)/C161)</f>
        <v>0</v>
      </c>
      <c r="H161" s="80">
        <v>78055229066</v>
      </c>
      <c r="I161" s="81">
        <v>107.55</v>
      </c>
      <c r="J161" s="26">
        <f>((H161-D161)/D161)</f>
        <v>0</v>
      </c>
      <c r="K161" s="26">
        <f>((I161-E161)/E161)</f>
        <v>0</v>
      </c>
      <c r="L161" s="80">
        <v>78055229066</v>
      </c>
      <c r="M161" s="81">
        <v>107.55</v>
      </c>
      <c r="N161" s="26">
        <f>((L161-H161)/H161)</f>
        <v>0</v>
      </c>
      <c r="O161" s="26">
        <f>((M161-I161)/I161)</f>
        <v>0</v>
      </c>
      <c r="P161" s="80">
        <v>78055229066</v>
      </c>
      <c r="Q161" s="81">
        <v>107.55</v>
      </c>
      <c r="R161" s="26">
        <f>((P161-L161)/L161)</f>
        <v>0</v>
      </c>
      <c r="S161" s="26">
        <f>((Q161-M161)/M161)</f>
        <v>0</v>
      </c>
      <c r="T161" s="80">
        <v>78055229066</v>
      </c>
      <c r="U161" s="81">
        <v>107.55</v>
      </c>
      <c r="V161" s="26">
        <f>((T161-P161)/P161)</f>
        <v>0</v>
      </c>
      <c r="W161" s="26">
        <f>((U161-Q161)/Q161)</f>
        <v>0</v>
      </c>
      <c r="X161" s="80">
        <v>78055229066</v>
      </c>
      <c r="Y161" s="81">
        <v>107.55</v>
      </c>
      <c r="Z161" s="26">
        <f>((X161-T161)/T161)</f>
        <v>0</v>
      </c>
      <c r="AA161" s="26">
        <f>((Y161-U161)/U161)</f>
        <v>0</v>
      </c>
      <c r="AB161" s="80">
        <v>78055229066</v>
      </c>
      <c r="AC161" s="81">
        <v>107.55</v>
      </c>
      <c r="AD161" s="26">
        <f>((AB161-X161)/X161)</f>
        <v>0</v>
      </c>
      <c r="AE161" s="26">
        <f>((AC161-Y161)/Y161)</f>
        <v>0</v>
      </c>
      <c r="AF161" s="80">
        <v>78055229066</v>
      </c>
      <c r="AG161" s="81">
        <v>107.55</v>
      </c>
      <c r="AH161" s="26">
        <f>((AF161-AB161)/AB161)</f>
        <v>0</v>
      </c>
      <c r="AI161" s="26">
        <f>((AG161-AC161)/AC161)</f>
        <v>0</v>
      </c>
      <c r="AJ161" s="27">
        <f t="shared" si="132"/>
        <v>0</v>
      </c>
      <c r="AK161" s="27">
        <f t="shared" si="133"/>
        <v>0</v>
      </c>
      <c r="AL161" s="28">
        <f t="shared" si="134"/>
        <v>0</v>
      </c>
      <c r="AM161" s="28">
        <f t="shared" si="135"/>
        <v>0</v>
      </c>
      <c r="AN161" s="29">
        <f t="shared" si="136"/>
        <v>0</v>
      </c>
      <c r="AO161" s="87">
        <f t="shared" si="137"/>
        <v>0</v>
      </c>
    </row>
    <row r="162" spans="1:41" s="134" customFormat="1">
      <c r="A162" s="239" t="s">
        <v>224</v>
      </c>
      <c r="B162" s="80">
        <v>6954917897.9499998</v>
      </c>
      <c r="C162" s="82">
        <v>103.11</v>
      </c>
      <c r="D162" s="80">
        <v>6970335922.2399998</v>
      </c>
      <c r="E162" s="82">
        <v>103.34</v>
      </c>
      <c r="F162" s="26">
        <f>((D162-B162)/B162)</f>
        <v>2.216852091747123E-3</v>
      </c>
      <c r="G162" s="26">
        <f>((E162-C162)/C162)</f>
        <v>2.2306274852100087E-3</v>
      </c>
      <c r="H162" s="80">
        <v>6985758961.5600004</v>
      </c>
      <c r="I162" s="82">
        <v>103.57</v>
      </c>
      <c r="J162" s="26">
        <f>((H162-D162)/D162)</f>
        <v>2.2126680108473557E-3</v>
      </c>
      <c r="K162" s="26">
        <f>((I162-E162)/E162)</f>
        <v>2.2256628604605164E-3</v>
      </c>
      <c r="L162" s="80">
        <v>7001468026.6599998</v>
      </c>
      <c r="M162" s="82">
        <v>103.8</v>
      </c>
      <c r="N162" s="26">
        <f>((L162-H162)/H162)</f>
        <v>2.2487270440392369E-3</v>
      </c>
      <c r="O162" s="26">
        <f>((M162-I162)/I162)</f>
        <v>2.2207202857970842E-3</v>
      </c>
      <c r="P162" s="80">
        <v>7017177643.5200005</v>
      </c>
      <c r="Q162" s="82">
        <v>104.04</v>
      </c>
      <c r="R162" s="26">
        <f>((P162-L162)/L162)</f>
        <v>2.2437604228401757E-3</v>
      </c>
      <c r="S162" s="26">
        <f>((Q162-M162)/M162)</f>
        <v>2.3121387283237872E-3</v>
      </c>
      <c r="T162" s="80">
        <v>7032603085.8199997</v>
      </c>
      <c r="U162" s="82">
        <v>104.26</v>
      </c>
      <c r="V162" s="26">
        <f>((T162-P162)/P162)</f>
        <v>2.1982402446721343E-3</v>
      </c>
      <c r="W162" s="26">
        <f>((U162-Q162)/Q162)</f>
        <v>2.1145713187235566E-3</v>
      </c>
      <c r="X162" s="80">
        <v>7048023664.5699997</v>
      </c>
      <c r="Y162" s="82">
        <v>104.49</v>
      </c>
      <c r="Z162" s="26">
        <f>((X162-T162)/T162)</f>
        <v>2.192727011864621E-3</v>
      </c>
      <c r="AA162" s="26">
        <f>((Y162-U162)/U162)</f>
        <v>2.2060234030307859E-3</v>
      </c>
      <c r="AB162" s="80">
        <v>7072869034.5100002</v>
      </c>
      <c r="AC162" s="82">
        <v>104.86</v>
      </c>
      <c r="AD162" s="26">
        <f>((AB162-X162)/X162)</f>
        <v>3.525154159867077E-3</v>
      </c>
      <c r="AE162" s="26">
        <f>((AC162-Y162)/Y162)</f>
        <v>3.5410087089674091E-3</v>
      </c>
      <c r="AF162" s="80">
        <v>6670918977.4799995</v>
      </c>
      <c r="AG162" s="82">
        <v>98.9</v>
      </c>
      <c r="AH162" s="26">
        <f>((AF162-AB162)/AB162)</f>
        <v>-5.6829845861531253E-2</v>
      </c>
      <c r="AI162" s="26">
        <f>((AG162-AC162)/AC162)</f>
        <v>-5.6837688346366523E-2</v>
      </c>
      <c r="AJ162" s="27">
        <f t="shared" si="132"/>
        <v>-4.9989646094566915E-3</v>
      </c>
      <c r="AK162" s="27">
        <f t="shared" si="133"/>
        <v>-4.9983669444816723E-3</v>
      </c>
      <c r="AL162" s="28">
        <f t="shared" si="134"/>
        <v>-4.2955884493982757E-2</v>
      </c>
      <c r="AM162" s="28">
        <f t="shared" si="135"/>
        <v>-4.2964970001935339E-2</v>
      </c>
      <c r="AN162" s="29">
        <f t="shared" si="136"/>
        <v>2.0947835872409656E-2</v>
      </c>
      <c r="AO162" s="87">
        <f t="shared" si="137"/>
        <v>2.095143019902336E-2</v>
      </c>
    </row>
    <row r="163" spans="1:41" s="134" customFormat="1">
      <c r="A163" s="234" t="s">
        <v>47</v>
      </c>
      <c r="B163" s="85">
        <f>SUM(B161:B162)</f>
        <v>85010146963.949997</v>
      </c>
      <c r="C163" s="100"/>
      <c r="D163" s="85">
        <f>SUM(D161:D162)</f>
        <v>85025564988.240005</v>
      </c>
      <c r="E163" s="100"/>
      <c r="F163" s="26"/>
      <c r="G163" s="26"/>
      <c r="H163" s="85">
        <f>SUM(H161:H162)</f>
        <v>85040988027.559998</v>
      </c>
      <c r="I163" s="100"/>
      <c r="J163" s="26"/>
      <c r="K163" s="26"/>
      <c r="L163" s="85">
        <f>SUM(L161:L162)</f>
        <v>85056697092.660004</v>
      </c>
      <c r="M163" s="100"/>
      <c r="N163" s="26"/>
      <c r="O163" s="26"/>
      <c r="P163" s="85">
        <f>SUM(P161:P162)</f>
        <v>85072406709.520004</v>
      </c>
      <c r="Q163" s="100"/>
      <c r="R163" s="26"/>
      <c r="S163" s="26"/>
      <c r="T163" s="85">
        <f>SUM(T161:T162)</f>
        <v>85087832151.820007</v>
      </c>
      <c r="U163" s="100"/>
      <c r="V163" s="26"/>
      <c r="W163" s="26"/>
      <c r="X163" s="85">
        <f>SUM(X161:X162)</f>
        <v>85103252730.570007</v>
      </c>
      <c r="Y163" s="100"/>
      <c r="Z163" s="26"/>
      <c r="AA163" s="26"/>
      <c r="AB163" s="85">
        <f>SUM(AB161:AB162)</f>
        <v>85128098100.509995</v>
      </c>
      <c r="AC163" s="100"/>
      <c r="AD163" s="26"/>
      <c r="AE163" s="26"/>
      <c r="AF163" s="85">
        <f>SUM(AF161:AF162)</f>
        <v>84726148043.479996</v>
      </c>
      <c r="AG163" s="100"/>
      <c r="AH163" s="26"/>
      <c r="AI163" s="26"/>
      <c r="AJ163" s="27"/>
      <c r="AK163" s="27"/>
      <c r="AL163" s="28"/>
      <c r="AM163" s="28"/>
      <c r="AN163" s="29"/>
      <c r="AO163" s="87"/>
    </row>
    <row r="164" spans="1:41" ht="6" customHeight="1">
      <c r="A164" s="233"/>
      <c r="B164" s="100"/>
      <c r="C164" s="100"/>
      <c r="D164" s="100"/>
      <c r="E164" s="100"/>
      <c r="F164" s="26"/>
      <c r="G164" s="26"/>
      <c r="H164" s="100"/>
      <c r="I164" s="100"/>
      <c r="J164" s="26"/>
      <c r="K164" s="26"/>
      <c r="L164" s="100"/>
      <c r="M164" s="100"/>
      <c r="N164" s="26"/>
      <c r="O164" s="26"/>
      <c r="P164" s="100"/>
      <c r="Q164" s="100"/>
      <c r="R164" s="26"/>
      <c r="S164" s="26"/>
      <c r="T164" s="100"/>
      <c r="U164" s="100"/>
      <c r="V164" s="26"/>
      <c r="W164" s="26"/>
      <c r="X164" s="100"/>
      <c r="Y164" s="100"/>
      <c r="Z164" s="26"/>
      <c r="AA164" s="26"/>
      <c r="AB164" s="100"/>
      <c r="AC164" s="100"/>
      <c r="AD164" s="26"/>
      <c r="AE164" s="26"/>
      <c r="AF164" s="100"/>
      <c r="AG164" s="100"/>
      <c r="AH164" s="26"/>
      <c r="AI164" s="26"/>
      <c r="AJ164" s="27"/>
      <c r="AK164" s="27"/>
      <c r="AL164" s="28"/>
      <c r="AM164" s="28"/>
      <c r="AN164" s="29"/>
      <c r="AO164" s="87"/>
    </row>
    <row r="165" spans="1:41" ht="25.5">
      <c r="A165" s="229" t="s">
        <v>51</v>
      </c>
      <c r="B165" s="90" t="s">
        <v>81</v>
      </c>
      <c r="C165" s="91" t="s">
        <v>82</v>
      </c>
      <c r="D165" s="90" t="s">
        <v>81</v>
      </c>
      <c r="E165" s="91" t="s">
        <v>82</v>
      </c>
      <c r="F165" s="350" t="s">
        <v>80</v>
      </c>
      <c r="G165" s="350" t="s">
        <v>4</v>
      </c>
      <c r="H165" s="90" t="s">
        <v>81</v>
      </c>
      <c r="I165" s="91" t="s">
        <v>82</v>
      </c>
      <c r="J165" s="350" t="s">
        <v>80</v>
      </c>
      <c r="K165" s="350" t="s">
        <v>4</v>
      </c>
      <c r="L165" s="90" t="s">
        <v>81</v>
      </c>
      <c r="M165" s="91" t="s">
        <v>82</v>
      </c>
      <c r="N165" s="351" t="s">
        <v>80</v>
      </c>
      <c r="O165" s="351" t="s">
        <v>4</v>
      </c>
      <c r="P165" s="90" t="s">
        <v>81</v>
      </c>
      <c r="Q165" s="91" t="s">
        <v>82</v>
      </c>
      <c r="R165" s="354" t="s">
        <v>80</v>
      </c>
      <c r="S165" s="354" t="s">
        <v>4</v>
      </c>
      <c r="T165" s="90" t="s">
        <v>81</v>
      </c>
      <c r="U165" s="91" t="s">
        <v>82</v>
      </c>
      <c r="V165" s="355" t="s">
        <v>80</v>
      </c>
      <c r="W165" s="355" t="s">
        <v>4</v>
      </c>
      <c r="X165" s="90" t="s">
        <v>81</v>
      </c>
      <c r="Y165" s="91" t="s">
        <v>82</v>
      </c>
      <c r="Z165" s="369" t="s">
        <v>80</v>
      </c>
      <c r="AA165" s="369" t="s">
        <v>4</v>
      </c>
      <c r="AB165" s="90" t="s">
        <v>81</v>
      </c>
      <c r="AC165" s="91" t="s">
        <v>82</v>
      </c>
      <c r="AD165" s="371" t="s">
        <v>80</v>
      </c>
      <c r="AE165" s="371" t="s">
        <v>4</v>
      </c>
      <c r="AF165" s="90" t="s">
        <v>81</v>
      </c>
      <c r="AG165" s="91" t="s">
        <v>82</v>
      </c>
      <c r="AH165" s="372" t="s">
        <v>80</v>
      </c>
      <c r="AI165" s="372" t="s">
        <v>4</v>
      </c>
      <c r="AJ165" s="23" t="s">
        <v>86</v>
      </c>
      <c r="AK165" s="23" t="s">
        <v>86</v>
      </c>
      <c r="AL165" s="24" t="s">
        <v>86</v>
      </c>
      <c r="AM165" s="24" t="s">
        <v>86</v>
      </c>
      <c r="AN165" s="18" t="s">
        <v>86</v>
      </c>
      <c r="AO165" s="19" t="s">
        <v>86</v>
      </c>
    </row>
    <row r="166" spans="1:41">
      <c r="A166" s="233" t="s">
        <v>35</v>
      </c>
      <c r="B166" s="83">
        <v>2837492000</v>
      </c>
      <c r="C166" s="82">
        <v>20.74</v>
      </c>
      <c r="D166" s="83">
        <v>3036918138.79</v>
      </c>
      <c r="E166" s="82">
        <v>20.28</v>
      </c>
      <c r="F166" s="26">
        <f t="shared" ref="F166:F177" si="184">((D166-B166)/B166)</f>
        <v>7.0282537815084575E-2</v>
      </c>
      <c r="G166" s="26">
        <f t="shared" ref="G166:G177" si="185">((E166-C166)/C166)</f>
        <v>-2.2179363548698039E-2</v>
      </c>
      <c r="H166" s="83">
        <v>2989069910.6599998</v>
      </c>
      <c r="I166" s="82">
        <v>19.66</v>
      </c>
      <c r="J166" s="26">
        <f t="shared" ref="J166:J177" si="186">((H166-D166)/D166)</f>
        <v>-1.5755521203829451E-2</v>
      </c>
      <c r="K166" s="26">
        <f t="shared" ref="K166:K177" si="187">((I166-E166)/E166)</f>
        <v>-3.0571992110453697E-2</v>
      </c>
      <c r="L166" s="83">
        <v>3012360568.8600001</v>
      </c>
      <c r="M166" s="82">
        <v>19.82</v>
      </c>
      <c r="N166" s="26">
        <f t="shared" ref="N166:N177" si="188">((L166-H166)/H166)</f>
        <v>7.7919416059618381E-3</v>
      </c>
      <c r="O166" s="26">
        <f t="shared" ref="O166:O177" si="189">((M166-I166)/I166)</f>
        <v>8.1383519837233027E-3</v>
      </c>
      <c r="P166" s="83">
        <v>2927322037.8499999</v>
      </c>
      <c r="Q166" s="82">
        <v>19.239999999999998</v>
      </c>
      <c r="R166" s="26">
        <f t="shared" ref="R166:R177" si="190">((P166-L166)/L166)</f>
        <v>-2.8229864608200695E-2</v>
      </c>
      <c r="S166" s="26">
        <f t="shared" ref="S166:S177" si="191">((Q166-M166)/M166)</f>
        <v>-2.9263370332997064E-2</v>
      </c>
      <c r="T166" s="83">
        <v>2905847000</v>
      </c>
      <c r="U166" s="82">
        <v>19.23</v>
      </c>
      <c r="V166" s="26">
        <f t="shared" ref="V166:V177" si="192">((T166-P166)/P166)</f>
        <v>-7.336069476582923E-3</v>
      </c>
      <c r="W166" s="26">
        <f t="shared" ref="W166:W177" si="193">((U166-Q166)/Q166)</f>
        <v>-5.1975051975041635E-4</v>
      </c>
      <c r="X166" s="83">
        <v>2921037000</v>
      </c>
      <c r="Y166" s="82">
        <v>19.329999999999998</v>
      </c>
      <c r="Z166" s="26">
        <f t="shared" ref="Z166:Z177" si="194">((X166-T166)/T166)</f>
        <v>5.2273915316257188E-3</v>
      </c>
      <c r="AA166" s="26">
        <f t="shared" ref="AA166:AA177" si="195">((Y166-U166)/U166)</f>
        <v>5.2002080083202217E-3</v>
      </c>
      <c r="AB166" s="83">
        <v>2905847000</v>
      </c>
      <c r="AC166" s="82">
        <v>19.23</v>
      </c>
      <c r="AD166" s="26">
        <f t="shared" ref="AD166:AD177" si="196">((AB166-X166)/X166)</f>
        <v>-5.2002080083203327E-3</v>
      </c>
      <c r="AE166" s="26">
        <f t="shared" ref="AE166:AE177" si="197">((AC166-Y166)/Y166)</f>
        <v>-5.1733057423692646E-3</v>
      </c>
      <c r="AF166" s="83">
        <v>2905847000</v>
      </c>
      <c r="AG166" s="82">
        <v>19.399999999999999</v>
      </c>
      <c r="AH166" s="26">
        <f t="shared" ref="AH166:AH177" si="198">((AF166-AB166)/AB166)</f>
        <v>0</v>
      </c>
      <c r="AI166" s="26">
        <f t="shared" ref="AI166:AI177" si="199">((AG166-AC166)/AC166)</f>
        <v>8.8403536141444701E-3</v>
      </c>
      <c r="AJ166" s="27">
        <f t="shared" ref="AJ166" si="200">AVERAGE(F166,J166,N166,R166,V166,Z166,AD166,AH166)</f>
        <v>3.3475259569673414E-3</v>
      </c>
      <c r="AK166" s="27">
        <f t="shared" ref="AK166" si="201">AVERAGE(G166,K166,O166,S166,W166,AA166,AE166,AI166)</f>
        <v>-8.1911085810100637E-3</v>
      </c>
      <c r="AL166" s="28">
        <f t="shared" ref="AL166" si="202">((AF166-D166)/D166)</f>
        <v>-4.3159259749498108E-2</v>
      </c>
      <c r="AM166" s="28">
        <f t="shared" ref="AM166" si="203">((AG166-E166)/E166)</f>
        <v>-4.3392504930966594E-2</v>
      </c>
      <c r="AN166" s="29">
        <f t="shared" ref="AN166" si="204">STDEV(F166,J166,N166,R166,V166,Z166,AD166,AH166)</f>
        <v>2.9432852006317647E-2</v>
      </c>
      <c r="AO166" s="87">
        <f t="shared" ref="AO166" si="205">STDEV(G166,K166,O166,S166,W166,AA166,AE166,AI166)</f>
        <v>1.6667426124272702E-2</v>
      </c>
    </row>
    <row r="167" spans="1:41">
      <c r="A167" s="233" t="s">
        <v>67</v>
      </c>
      <c r="B167" s="83">
        <v>371490281.48000002</v>
      </c>
      <c r="C167" s="82">
        <v>4.3600000000000003</v>
      </c>
      <c r="D167" s="83">
        <v>357005568.67000002</v>
      </c>
      <c r="E167" s="82">
        <v>4.32</v>
      </c>
      <c r="F167" s="26">
        <f t="shared" si="184"/>
        <v>-3.8990825688073397E-2</v>
      </c>
      <c r="G167" s="26">
        <f t="shared" si="185"/>
        <v>-9.174311926605512E-3</v>
      </c>
      <c r="H167" s="83">
        <v>349326340.81999999</v>
      </c>
      <c r="I167" s="82">
        <v>4.29</v>
      </c>
      <c r="J167" s="26">
        <f t="shared" si="186"/>
        <v>-2.1510106631133136E-2</v>
      </c>
      <c r="K167" s="26">
        <f t="shared" si="187"/>
        <v>-6.9444444444445013E-3</v>
      </c>
      <c r="L167" s="83">
        <v>342233341.63999999</v>
      </c>
      <c r="M167" s="82">
        <v>4.2</v>
      </c>
      <c r="N167" s="26">
        <f t="shared" si="188"/>
        <v>-2.0304793401350944E-2</v>
      </c>
      <c r="O167" s="26">
        <f t="shared" si="189"/>
        <v>-2.0979020979020945E-2</v>
      </c>
      <c r="P167" s="83">
        <v>325428836.43000001</v>
      </c>
      <c r="Q167" s="82">
        <v>3.99</v>
      </c>
      <c r="R167" s="26">
        <f t="shared" si="190"/>
        <v>-4.9102478237426882E-2</v>
      </c>
      <c r="S167" s="26">
        <f t="shared" si="191"/>
        <v>-4.9999999999999989E-2</v>
      </c>
      <c r="T167" s="83">
        <v>335704520.42000002</v>
      </c>
      <c r="U167" s="82">
        <v>4</v>
      </c>
      <c r="V167" s="26">
        <f t="shared" si="192"/>
        <v>3.1575825002866077E-2</v>
      </c>
      <c r="W167" s="26">
        <f t="shared" si="193"/>
        <v>2.5062656641603475E-3</v>
      </c>
      <c r="X167" s="83">
        <v>335704520.42000002</v>
      </c>
      <c r="Y167" s="82">
        <v>4.04</v>
      </c>
      <c r="Z167" s="26">
        <f t="shared" si="194"/>
        <v>0</v>
      </c>
      <c r="AA167" s="26">
        <f t="shared" si="195"/>
        <v>1.0000000000000009E-2</v>
      </c>
      <c r="AB167" s="83">
        <v>336556562.35000002</v>
      </c>
      <c r="AC167" s="82">
        <v>4.03</v>
      </c>
      <c r="AD167" s="26">
        <f t="shared" si="196"/>
        <v>2.5380710659898688E-3</v>
      </c>
      <c r="AE167" s="26">
        <f t="shared" si="197"/>
        <v>-2.4752475247524224E-3</v>
      </c>
      <c r="AF167" s="83">
        <v>336556562.35000002</v>
      </c>
      <c r="AG167" s="82">
        <v>4.01</v>
      </c>
      <c r="AH167" s="26">
        <f t="shared" si="198"/>
        <v>0</v>
      </c>
      <c r="AI167" s="26">
        <f t="shared" si="199"/>
        <v>-4.9627791563276579E-3</v>
      </c>
      <c r="AJ167" s="27">
        <f t="shared" ref="AJ167:AJ179" si="206">AVERAGE(F167,J167,N167,R167,V167,Z167,AD167,AH167)</f>
        <v>-1.1974288486141052E-2</v>
      </c>
      <c r="AK167" s="27">
        <f t="shared" ref="AK167:AK179" si="207">AVERAGE(G167,K167,O167,S167,W167,AA167,AE167,AI167)</f>
        <v>-1.0253692295873834E-2</v>
      </c>
      <c r="AL167" s="28">
        <f t="shared" ref="AL167:AL179" si="208">((AF167-D167)/D167)</f>
        <v>-5.7279236276849617E-2</v>
      </c>
      <c r="AM167" s="28">
        <f t="shared" ref="AM167:AM179" si="209">((AG167-E167)/E167)</f>
        <v>-7.175925925925937E-2</v>
      </c>
      <c r="AN167" s="29">
        <f t="shared" ref="AN167:AN179" si="210">STDEV(F167,J167,N167,R167,V167,Z167,AD167,AH167)</f>
        <v>2.5808949252431147E-2</v>
      </c>
      <c r="AO167" s="87">
        <f t="shared" ref="AO167:AO179" si="211">STDEV(G167,K167,O167,S167,W167,AA167,AE167,AI167)</f>
        <v>1.8394270763558634E-2</v>
      </c>
    </row>
    <row r="168" spans="1:41">
      <c r="A168" s="233" t="s">
        <v>56</v>
      </c>
      <c r="B168" s="83">
        <v>179511699.84</v>
      </c>
      <c r="C168" s="82">
        <v>6.96</v>
      </c>
      <c r="D168" s="83">
        <v>173348208</v>
      </c>
      <c r="E168" s="82">
        <v>6.69</v>
      </c>
      <c r="F168" s="26">
        <f t="shared" si="184"/>
        <v>-3.4334763948497875E-2</v>
      </c>
      <c r="G168" s="26">
        <f t="shared" si="185"/>
        <v>-3.8793103448275801E-2</v>
      </c>
      <c r="H168" s="83">
        <v>145508571.47999999</v>
      </c>
      <c r="I168" s="82">
        <v>6.53</v>
      </c>
      <c r="J168" s="26">
        <f t="shared" si="186"/>
        <v>-0.16059950570703338</v>
      </c>
      <c r="K168" s="26">
        <f t="shared" si="187"/>
        <v>-2.3916292974588957E-2</v>
      </c>
      <c r="L168" s="83">
        <v>145289600.15000001</v>
      </c>
      <c r="M168" s="82">
        <v>6.52</v>
      </c>
      <c r="N168" s="26">
        <f t="shared" si="188"/>
        <v>-1.504868941896531E-3</v>
      </c>
      <c r="O168" s="26">
        <f t="shared" si="189"/>
        <v>-1.5313935681471171E-3</v>
      </c>
      <c r="P168" s="83">
        <v>143456290.24000001</v>
      </c>
      <c r="Q168" s="82">
        <v>6.44</v>
      </c>
      <c r="R168" s="26">
        <f t="shared" si="190"/>
        <v>-1.261831478720603E-2</v>
      </c>
      <c r="S168" s="26">
        <f t="shared" si="191"/>
        <v>-1.2269938650306624E-2</v>
      </c>
      <c r="T168" s="83">
        <v>160764412.16</v>
      </c>
      <c r="U168" s="82">
        <v>6.31</v>
      </c>
      <c r="V168" s="26">
        <f t="shared" si="192"/>
        <v>0.12065083999484291</v>
      </c>
      <c r="W168" s="26">
        <f t="shared" si="193"/>
        <v>-2.0186335403726829E-2</v>
      </c>
      <c r="X168" s="83">
        <v>160764412.16</v>
      </c>
      <c r="Y168" s="82">
        <v>6.29</v>
      </c>
      <c r="Z168" s="26">
        <f t="shared" si="194"/>
        <v>0</v>
      </c>
      <c r="AA168" s="26">
        <f t="shared" si="195"/>
        <v>-3.1695721077653841E-3</v>
      </c>
      <c r="AB168" s="83">
        <v>137100833.47999999</v>
      </c>
      <c r="AC168" s="82">
        <v>6.2</v>
      </c>
      <c r="AD168" s="26">
        <f t="shared" si="196"/>
        <v>-0.14719413558050987</v>
      </c>
      <c r="AE168" s="26">
        <f t="shared" si="197"/>
        <v>-1.4308426073131934E-2</v>
      </c>
      <c r="AF168" s="83">
        <v>157939478.40000001</v>
      </c>
      <c r="AG168" s="82">
        <v>6.18</v>
      </c>
      <c r="AH168" s="26">
        <f t="shared" si="198"/>
        <v>0.15199502724423566</v>
      </c>
      <c r="AI168" s="26">
        <f t="shared" si="199"/>
        <v>-3.2258064516129778E-3</v>
      </c>
      <c r="AJ168" s="27">
        <f t="shared" si="206"/>
        <v>-1.045071521575814E-2</v>
      </c>
      <c r="AK168" s="27">
        <f t="shared" si="207"/>
        <v>-1.4675108584694454E-2</v>
      </c>
      <c r="AL168" s="28">
        <f t="shared" si="208"/>
        <v>-8.8888888888888851E-2</v>
      </c>
      <c r="AM168" s="28">
        <f t="shared" si="209"/>
        <v>-7.6233183856502337E-2</v>
      </c>
      <c r="AN168" s="29">
        <f t="shared" si="210"/>
        <v>0.11057256906465639</v>
      </c>
      <c r="AO168" s="87">
        <f t="shared" si="211"/>
        <v>1.2759261163612538E-2</v>
      </c>
    </row>
    <row r="169" spans="1:41">
      <c r="A169" s="233" t="s">
        <v>57</v>
      </c>
      <c r="B169" s="83">
        <v>241478437.62</v>
      </c>
      <c r="C169" s="82">
        <v>23.04</v>
      </c>
      <c r="D169" s="83">
        <v>238846806.87</v>
      </c>
      <c r="E169" s="82">
        <v>22.89</v>
      </c>
      <c r="F169" s="26">
        <f t="shared" si="184"/>
        <v>-1.0897994768962511E-2</v>
      </c>
      <c r="G169" s="26">
        <f t="shared" si="185"/>
        <v>-6.5104166666666054E-3</v>
      </c>
      <c r="H169" s="83">
        <v>228284834.94</v>
      </c>
      <c r="I169" s="82">
        <v>22.04</v>
      </c>
      <c r="J169" s="26">
        <f t="shared" si="186"/>
        <v>-4.422069555130665E-2</v>
      </c>
      <c r="K169" s="26">
        <f t="shared" si="187"/>
        <v>-3.7134119702927106E-2</v>
      </c>
      <c r="L169" s="83">
        <v>228717891.66999999</v>
      </c>
      <c r="M169" s="82">
        <v>22.09</v>
      </c>
      <c r="N169" s="26">
        <f t="shared" si="188"/>
        <v>1.8970017439564454E-3</v>
      </c>
      <c r="O169" s="26">
        <f t="shared" si="189"/>
        <v>2.268602540834878E-3</v>
      </c>
      <c r="P169" s="83">
        <v>228235396.22</v>
      </c>
      <c r="Q169" s="82">
        <v>22.07</v>
      </c>
      <c r="R169" s="26">
        <f t="shared" si="190"/>
        <v>-2.1095658344741338E-3</v>
      </c>
      <c r="S169" s="26">
        <f t="shared" si="191"/>
        <v>-9.0538705296512329E-4</v>
      </c>
      <c r="T169" s="83">
        <v>226951835.88</v>
      </c>
      <c r="U169" s="82">
        <v>21.66</v>
      </c>
      <c r="V169" s="26">
        <f t="shared" si="192"/>
        <v>-5.6238443346568285E-3</v>
      </c>
      <c r="W169" s="26">
        <f t="shared" si="193"/>
        <v>-1.8577254191209792E-2</v>
      </c>
      <c r="X169" s="83">
        <v>226951835.88</v>
      </c>
      <c r="Y169" s="82">
        <v>21.63</v>
      </c>
      <c r="Z169" s="26">
        <f t="shared" si="194"/>
        <v>0</v>
      </c>
      <c r="AA169" s="26">
        <f t="shared" si="195"/>
        <v>-1.3850415512465899E-3</v>
      </c>
      <c r="AB169" s="83">
        <v>223328388.78999999</v>
      </c>
      <c r="AC169" s="82">
        <v>21.6</v>
      </c>
      <c r="AD169" s="26">
        <f t="shared" si="196"/>
        <v>-1.596570953458111E-2</v>
      </c>
      <c r="AE169" s="26">
        <f t="shared" si="197"/>
        <v>-1.3869625520109841E-3</v>
      </c>
      <c r="AF169" s="83">
        <v>227057101.11000001</v>
      </c>
      <c r="AG169" s="82">
        <v>20.87</v>
      </c>
      <c r="AH169" s="26">
        <f t="shared" si="198"/>
        <v>1.6696096453309404E-2</v>
      </c>
      <c r="AI169" s="26">
        <f t="shared" si="199"/>
        <v>-3.379629629629631E-2</v>
      </c>
      <c r="AJ169" s="27">
        <f t="shared" si="206"/>
        <v>-7.528088978339423E-3</v>
      </c>
      <c r="AK169" s="27">
        <f t="shared" si="207"/>
        <v>-1.2178359434060955E-2</v>
      </c>
      <c r="AL169" s="28">
        <f t="shared" si="208"/>
        <v>-4.9360951961216357E-2</v>
      </c>
      <c r="AM169" s="28">
        <f t="shared" si="209"/>
        <v>-8.8248143294014827E-2</v>
      </c>
      <c r="AN169" s="29">
        <f t="shared" si="210"/>
        <v>1.7704717862548684E-2</v>
      </c>
      <c r="AO169" s="87">
        <f t="shared" si="211"/>
        <v>1.5729595255435217E-2</v>
      </c>
    </row>
    <row r="170" spans="1:41">
      <c r="A170" s="233" t="s">
        <v>101</v>
      </c>
      <c r="B170" s="83">
        <v>690201585.53999996</v>
      </c>
      <c r="C170" s="82">
        <v>154.79</v>
      </c>
      <c r="D170" s="83">
        <v>690201585.53999996</v>
      </c>
      <c r="E170" s="82">
        <v>153.80000000000001</v>
      </c>
      <c r="F170" s="26">
        <f t="shared" si="184"/>
        <v>0</v>
      </c>
      <c r="G170" s="26">
        <f t="shared" si="185"/>
        <v>-6.3957620001290827E-3</v>
      </c>
      <c r="H170" s="83">
        <v>540863994.96000004</v>
      </c>
      <c r="I170" s="82">
        <v>152.63999999999999</v>
      </c>
      <c r="J170" s="26">
        <f t="shared" si="186"/>
        <v>-0.21636807812193182</v>
      </c>
      <c r="K170" s="26">
        <f t="shared" si="187"/>
        <v>-7.5422626788038032E-3</v>
      </c>
      <c r="L170" s="83">
        <v>541540276.19000006</v>
      </c>
      <c r="M170" s="82">
        <v>154.83000000000001</v>
      </c>
      <c r="N170" s="26">
        <f t="shared" si="188"/>
        <v>1.2503720645150986E-3</v>
      </c>
      <c r="O170" s="26">
        <f t="shared" si="189"/>
        <v>1.4347484276729732E-2</v>
      </c>
      <c r="P170" s="83">
        <v>542425766.34000003</v>
      </c>
      <c r="Q170" s="82">
        <v>155.08000000000001</v>
      </c>
      <c r="R170" s="26">
        <f t="shared" si="190"/>
        <v>1.6351325818826094E-3</v>
      </c>
      <c r="S170" s="26">
        <f t="shared" si="191"/>
        <v>1.6146741587547632E-3</v>
      </c>
      <c r="T170" s="83">
        <v>690201585.53999996</v>
      </c>
      <c r="U170" s="82">
        <v>156.21</v>
      </c>
      <c r="V170" s="26">
        <f t="shared" si="192"/>
        <v>0.27243510240509478</v>
      </c>
      <c r="W170" s="26">
        <f t="shared" si="193"/>
        <v>7.2865617745679354E-3</v>
      </c>
      <c r="X170" s="83">
        <v>690201585.53999996</v>
      </c>
      <c r="Y170" s="82">
        <v>156.15</v>
      </c>
      <c r="Z170" s="26">
        <f t="shared" si="194"/>
        <v>0</v>
      </c>
      <c r="AA170" s="26">
        <f t="shared" si="195"/>
        <v>-3.8409832917228262E-4</v>
      </c>
      <c r="AB170" s="83">
        <v>697031082</v>
      </c>
      <c r="AC170" s="82">
        <v>155.9</v>
      </c>
      <c r="AD170" s="26">
        <f t="shared" si="196"/>
        <v>9.8949301234316587E-3</v>
      </c>
      <c r="AE170" s="26">
        <f t="shared" si="197"/>
        <v>-1.6010246557796989E-3</v>
      </c>
      <c r="AF170" s="83">
        <v>697031082</v>
      </c>
      <c r="AG170" s="82">
        <v>153.4</v>
      </c>
      <c r="AH170" s="26">
        <f t="shared" si="198"/>
        <v>0</v>
      </c>
      <c r="AI170" s="26">
        <f t="shared" si="199"/>
        <v>-1.603592046183451E-2</v>
      </c>
      <c r="AJ170" s="27">
        <f t="shared" si="206"/>
        <v>8.6059323816240398E-3</v>
      </c>
      <c r="AK170" s="27">
        <f t="shared" si="207"/>
        <v>-1.0887934894583684E-3</v>
      </c>
      <c r="AL170" s="28">
        <f t="shared" si="208"/>
        <v>9.8949301234316587E-3</v>
      </c>
      <c r="AM170" s="28">
        <f t="shared" si="209"/>
        <v>-2.600780234070258E-3</v>
      </c>
      <c r="AN170" s="29">
        <f t="shared" si="210"/>
        <v>0.13122808954880477</v>
      </c>
      <c r="AO170" s="87">
        <f t="shared" si="211"/>
        <v>9.3328968440718092E-3</v>
      </c>
    </row>
    <row r="171" spans="1:41">
      <c r="A171" s="233" t="s">
        <v>37</v>
      </c>
      <c r="B171" s="83">
        <v>500180330</v>
      </c>
      <c r="C171" s="82">
        <v>8749</v>
      </c>
      <c r="D171" s="83">
        <v>500237500</v>
      </c>
      <c r="E171" s="82">
        <v>8750</v>
      </c>
      <c r="F171" s="26">
        <f t="shared" si="184"/>
        <v>1.1429877700308607E-4</v>
      </c>
      <c r="G171" s="26">
        <f t="shared" si="185"/>
        <v>1.1429877700308607E-4</v>
      </c>
      <c r="H171" s="83">
        <v>499665800</v>
      </c>
      <c r="I171" s="82">
        <v>8740</v>
      </c>
      <c r="J171" s="26">
        <f t="shared" si="186"/>
        <v>-1.1428571428571429E-3</v>
      </c>
      <c r="K171" s="26">
        <f t="shared" si="187"/>
        <v>-1.1428571428571429E-3</v>
      </c>
      <c r="L171" s="83">
        <v>440210143.39999998</v>
      </c>
      <c r="M171" s="82">
        <v>57170</v>
      </c>
      <c r="N171" s="26">
        <f t="shared" si="188"/>
        <v>-0.11899084668192224</v>
      </c>
      <c r="O171" s="26">
        <f t="shared" si="189"/>
        <v>5.5411899313501145</v>
      </c>
      <c r="P171" s="83">
        <v>501380900</v>
      </c>
      <c r="Q171" s="82">
        <v>8770</v>
      </c>
      <c r="R171" s="26">
        <f t="shared" si="190"/>
        <v>0.13895808062836207</v>
      </c>
      <c r="S171" s="26">
        <f t="shared" si="191"/>
        <v>-0.84659786601364351</v>
      </c>
      <c r="T171" s="83">
        <v>543115000</v>
      </c>
      <c r="U171" s="82">
        <v>9500</v>
      </c>
      <c r="V171" s="26">
        <f t="shared" si="192"/>
        <v>8.3238312428734321E-2</v>
      </c>
      <c r="W171" s="26">
        <f t="shared" si="193"/>
        <v>8.3238312428734321E-2</v>
      </c>
      <c r="X171" s="83">
        <v>600285000</v>
      </c>
      <c r="Y171" s="82">
        <v>10500</v>
      </c>
      <c r="Z171" s="26">
        <f t="shared" si="194"/>
        <v>0.10526315789473684</v>
      </c>
      <c r="AA171" s="26">
        <f t="shared" si="195"/>
        <v>0.10526315789473684</v>
      </c>
      <c r="AB171" s="83">
        <v>600227830</v>
      </c>
      <c r="AC171" s="82">
        <v>10499</v>
      </c>
      <c r="AD171" s="26">
        <f t="shared" si="196"/>
        <v>-9.5238095238095241E-5</v>
      </c>
      <c r="AE171" s="26">
        <f t="shared" si="197"/>
        <v>-9.5238095238095241E-5</v>
      </c>
      <c r="AF171" s="83">
        <v>576534000</v>
      </c>
      <c r="AG171" s="82">
        <v>10500</v>
      </c>
      <c r="AH171" s="26">
        <f t="shared" si="198"/>
        <v>-3.9474727454739976E-2</v>
      </c>
      <c r="AI171" s="26">
        <f t="shared" si="199"/>
        <v>9.5247166396799691E-5</v>
      </c>
      <c r="AJ171" s="27">
        <f t="shared" si="206"/>
        <v>2.0983772544259857E-2</v>
      </c>
      <c r="AK171" s="27">
        <f t="shared" si="207"/>
        <v>0.61025812329565599</v>
      </c>
      <c r="AL171" s="28">
        <f t="shared" si="208"/>
        <v>0.15252055273744972</v>
      </c>
      <c r="AM171" s="28">
        <f t="shared" si="209"/>
        <v>0.2</v>
      </c>
      <c r="AN171" s="29">
        <f t="shared" si="210"/>
        <v>8.4103806194675959E-2</v>
      </c>
      <c r="AO171" s="87">
        <f t="shared" si="211"/>
        <v>2.0163688817859473</v>
      </c>
    </row>
    <row r="172" spans="1:41">
      <c r="A172" s="233" t="s">
        <v>52</v>
      </c>
      <c r="B172" s="83">
        <v>538952822.48000002</v>
      </c>
      <c r="C172" s="82">
        <v>16.14</v>
      </c>
      <c r="D172" s="83">
        <v>526922518.08999997</v>
      </c>
      <c r="E172" s="82">
        <v>15.78</v>
      </c>
      <c r="F172" s="26">
        <f t="shared" si="184"/>
        <v>-2.2321627957420109E-2</v>
      </c>
      <c r="G172" s="26">
        <f t="shared" si="185"/>
        <v>-2.2304832713754722E-2</v>
      </c>
      <c r="H172" s="83">
        <v>509434420.22000003</v>
      </c>
      <c r="I172" s="82">
        <v>15.25</v>
      </c>
      <c r="J172" s="26">
        <f t="shared" si="186"/>
        <v>-3.3189126047205531E-2</v>
      </c>
      <c r="K172" s="26">
        <f t="shared" si="187"/>
        <v>-3.3586818757921383E-2</v>
      </c>
      <c r="L172" s="83">
        <v>517428708.10000002</v>
      </c>
      <c r="M172" s="82">
        <v>15.47</v>
      </c>
      <c r="N172" s="26">
        <f t="shared" si="188"/>
        <v>1.5692476916945756E-2</v>
      </c>
      <c r="O172" s="26">
        <f t="shared" si="189"/>
        <v>1.4426229508196763E-2</v>
      </c>
      <c r="P172" s="83">
        <v>504079903.60000002</v>
      </c>
      <c r="Q172" s="82">
        <v>15.09</v>
      </c>
      <c r="R172" s="26">
        <f t="shared" si="190"/>
        <v>-2.5798345339238821E-2</v>
      </c>
      <c r="S172" s="26">
        <f t="shared" si="191"/>
        <v>-2.45636716224952E-2</v>
      </c>
      <c r="T172" s="83">
        <v>506678318.61000001</v>
      </c>
      <c r="U172" s="82">
        <v>15.17</v>
      </c>
      <c r="V172" s="26">
        <f t="shared" si="192"/>
        <v>5.1547681060935486E-3</v>
      </c>
      <c r="W172" s="26">
        <f t="shared" si="193"/>
        <v>5.3015241882041131E-3</v>
      </c>
      <c r="X172" s="83">
        <v>516644998.00999999</v>
      </c>
      <c r="Y172" s="82">
        <v>15.47</v>
      </c>
      <c r="Z172" s="26">
        <f t="shared" si="194"/>
        <v>1.9670625392738623E-2</v>
      </c>
      <c r="AA172" s="26">
        <f t="shared" si="195"/>
        <v>1.9775873434410066E-2</v>
      </c>
      <c r="AB172" s="83">
        <v>516236211.94999999</v>
      </c>
      <c r="AC172" s="82">
        <v>15.46</v>
      </c>
      <c r="AD172" s="26">
        <f t="shared" si="196"/>
        <v>-7.9123200955115035E-4</v>
      </c>
      <c r="AE172" s="26">
        <f t="shared" si="197"/>
        <v>-6.4641241111827968E-4</v>
      </c>
      <c r="AF172" s="83">
        <v>509143331.77999997</v>
      </c>
      <c r="AG172" s="82">
        <v>15.24</v>
      </c>
      <c r="AH172" s="26">
        <f t="shared" si="198"/>
        <v>-1.3739602154617928E-2</v>
      </c>
      <c r="AI172" s="26">
        <f t="shared" si="199"/>
        <v>-1.4230271668822809E-2</v>
      </c>
      <c r="AJ172" s="27">
        <f t="shared" si="206"/>
        <v>-6.9152578865319513E-3</v>
      </c>
      <c r="AK172" s="27">
        <f t="shared" si="207"/>
        <v>-6.9785475054126803E-3</v>
      </c>
      <c r="AL172" s="28">
        <f t="shared" si="208"/>
        <v>-3.3741557249149984E-2</v>
      </c>
      <c r="AM172" s="28">
        <f t="shared" si="209"/>
        <v>-3.4220532319391581E-2</v>
      </c>
      <c r="AN172" s="29">
        <f t="shared" si="210"/>
        <v>1.9755372276238865E-2</v>
      </c>
      <c r="AO172" s="87">
        <f t="shared" si="211"/>
        <v>1.9528655960519149E-2</v>
      </c>
    </row>
    <row r="173" spans="1:41">
      <c r="A173" s="233" t="s">
        <v>45</v>
      </c>
      <c r="B173" s="83">
        <v>535940863.25999999</v>
      </c>
      <c r="C173" s="82">
        <v>71</v>
      </c>
      <c r="D173" s="83">
        <v>523650629.91000003</v>
      </c>
      <c r="E173" s="82">
        <v>67.5</v>
      </c>
      <c r="F173" s="26">
        <f t="shared" si="184"/>
        <v>-2.2932069921374192E-2</v>
      </c>
      <c r="G173" s="26">
        <f t="shared" si="185"/>
        <v>-4.9295774647887321E-2</v>
      </c>
      <c r="H173" s="83">
        <v>514704080.31999999</v>
      </c>
      <c r="I173" s="82">
        <v>60.8</v>
      </c>
      <c r="J173" s="26">
        <f t="shared" si="186"/>
        <v>-1.7084959091021583E-2</v>
      </c>
      <c r="K173" s="26">
        <f t="shared" si="187"/>
        <v>-9.9259259259259297E-2</v>
      </c>
      <c r="L173" s="83">
        <v>518510910.69</v>
      </c>
      <c r="M173" s="82">
        <v>66</v>
      </c>
      <c r="N173" s="26">
        <f t="shared" si="188"/>
        <v>7.3961534706179829E-3</v>
      </c>
      <c r="O173" s="26">
        <f t="shared" si="189"/>
        <v>8.5526315789473728E-2</v>
      </c>
      <c r="P173" s="83">
        <v>503149895.88999999</v>
      </c>
      <c r="Q173" s="82">
        <v>66</v>
      </c>
      <c r="R173" s="26">
        <f t="shared" si="190"/>
        <v>-2.9625248925926342E-2</v>
      </c>
      <c r="S173" s="26">
        <f t="shared" si="191"/>
        <v>0</v>
      </c>
      <c r="T173" s="83">
        <v>503225603.19</v>
      </c>
      <c r="U173" s="82">
        <v>66</v>
      </c>
      <c r="V173" s="26">
        <f t="shared" si="192"/>
        <v>1.5046669117579079E-4</v>
      </c>
      <c r="W173" s="26">
        <f t="shared" si="193"/>
        <v>0</v>
      </c>
      <c r="X173" s="83">
        <v>505316799.81999999</v>
      </c>
      <c r="Y173" s="82">
        <v>66</v>
      </c>
      <c r="Z173" s="26">
        <f t="shared" si="194"/>
        <v>4.1555847253074568E-3</v>
      </c>
      <c r="AA173" s="26">
        <f t="shared" si="195"/>
        <v>0</v>
      </c>
      <c r="AB173" s="83">
        <v>502714472.43000001</v>
      </c>
      <c r="AC173" s="82">
        <v>60</v>
      </c>
      <c r="AD173" s="26">
        <f t="shared" si="196"/>
        <v>-5.1498928809154305E-3</v>
      </c>
      <c r="AE173" s="26">
        <f t="shared" si="197"/>
        <v>-9.0909090909090912E-2</v>
      </c>
      <c r="AF173" s="83">
        <v>498030050.91000003</v>
      </c>
      <c r="AG173" s="82">
        <v>66</v>
      </c>
      <c r="AH173" s="26">
        <f t="shared" si="198"/>
        <v>-9.3182547487774166E-3</v>
      </c>
      <c r="AI173" s="26">
        <f t="shared" si="199"/>
        <v>0.1</v>
      </c>
      <c r="AJ173" s="27">
        <f t="shared" si="206"/>
        <v>-9.0510275851142154E-3</v>
      </c>
      <c r="AK173" s="27">
        <f t="shared" si="207"/>
        <v>-6.7422261283454736E-3</v>
      </c>
      <c r="AL173" s="28">
        <f t="shared" si="208"/>
        <v>-4.89268560689088E-2</v>
      </c>
      <c r="AM173" s="28">
        <f t="shared" si="209"/>
        <v>-2.2222222222222223E-2</v>
      </c>
      <c r="AN173" s="29">
        <f t="shared" si="210"/>
        <v>1.3230959949058341E-2</v>
      </c>
      <c r="AO173" s="87">
        <f t="shared" si="211"/>
        <v>7.3190579549892817E-2</v>
      </c>
    </row>
    <row r="174" spans="1:41">
      <c r="A174" s="233" t="s">
        <v>103</v>
      </c>
      <c r="B174" s="83">
        <v>845032466.73000002</v>
      </c>
      <c r="C174" s="82">
        <v>53.9</v>
      </c>
      <c r="D174" s="83">
        <v>823232557.5</v>
      </c>
      <c r="E174" s="82">
        <v>53.9</v>
      </c>
      <c r="F174" s="26">
        <f t="shared" si="184"/>
        <v>-2.5797717943736004E-2</v>
      </c>
      <c r="G174" s="26">
        <f t="shared" si="185"/>
        <v>0</v>
      </c>
      <c r="H174" s="83">
        <v>808360350.67999995</v>
      </c>
      <c r="I174" s="82">
        <v>54</v>
      </c>
      <c r="J174" s="26">
        <f t="shared" si="186"/>
        <v>-1.8065620321387803E-2</v>
      </c>
      <c r="K174" s="26">
        <f t="shared" si="187"/>
        <v>1.8552875695733103E-3</v>
      </c>
      <c r="L174" s="83">
        <v>811090035.64999998</v>
      </c>
      <c r="M174" s="82">
        <v>54</v>
      </c>
      <c r="N174" s="26">
        <f t="shared" si="188"/>
        <v>3.376816994677922E-3</v>
      </c>
      <c r="O174" s="26">
        <f t="shared" si="189"/>
        <v>0</v>
      </c>
      <c r="P174" s="83">
        <v>791584922.23000002</v>
      </c>
      <c r="Q174" s="82">
        <v>54</v>
      </c>
      <c r="R174" s="26">
        <f t="shared" si="190"/>
        <v>-2.4048024957388042E-2</v>
      </c>
      <c r="S174" s="26">
        <f t="shared" si="191"/>
        <v>0</v>
      </c>
      <c r="T174" s="83">
        <v>672388634.79999995</v>
      </c>
      <c r="U174" s="82">
        <v>54</v>
      </c>
      <c r="V174" s="26">
        <f t="shared" si="192"/>
        <v>-0.15057927972428817</v>
      </c>
      <c r="W174" s="26">
        <f t="shared" si="193"/>
        <v>0</v>
      </c>
      <c r="X174" s="83">
        <v>674674365.77999997</v>
      </c>
      <c r="Y174" s="82">
        <v>54</v>
      </c>
      <c r="Z174" s="26">
        <f t="shared" si="194"/>
        <v>3.3994194156477722E-3</v>
      </c>
      <c r="AA174" s="26">
        <f t="shared" si="195"/>
        <v>0</v>
      </c>
      <c r="AB174" s="83">
        <v>669994480.63</v>
      </c>
      <c r="AC174" s="82">
        <v>54</v>
      </c>
      <c r="AD174" s="26">
        <f t="shared" si="196"/>
        <v>-6.9365095034987717E-3</v>
      </c>
      <c r="AE174" s="26">
        <f t="shared" si="197"/>
        <v>0</v>
      </c>
      <c r="AF174" s="83">
        <v>666275428.46000004</v>
      </c>
      <c r="AG174" s="82">
        <v>54</v>
      </c>
      <c r="AH174" s="26">
        <f t="shared" si="198"/>
        <v>-5.5508698616485753E-3</v>
      </c>
      <c r="AI174" s="26">
        <f t="shared" si="199"/>
        <v>0</v>
      </c>
      <c r="AJ174" s="27">
        <f t="shared" si="206"/>
        <v>-2.8025223237702707E-2</v>
      </c>
      <c r="AK174" s="27">
        <f t="shared" si="207"/>
        <v>2.3191094619666379E-4</v>
      </c>
      <c r="AL174" s="28">
        <f t="shared" si="208"/>
        <v>-0.19065952580477233</v>
      </c>
      <c r="AM174" s="28">
        <f t="shared" si="209"/>
        <v>1.8552875695733103E-3</v>
      </c>
      <c r="AN174" s="29">
        <f t="shared" si="210"/>
        <v>5.0797774193146385E-2</v>
      </c>
      <c r="AO174" s="87">
        <f t="shared" si="211"/>
        <v>6.5594321074819817E-4</v>
      </c>
    </row>
    <row r="175" spans="1:41">
      <c r="A175" s="233" t="s">
        <v>155</v>
      </c>
      <c r="B175" s="83">
        <v>643543597.44000006</v>
      </c>
      <c r="C175" s="82">
        <v>140.60341806233828</v>
      </c>
      <c r="D175" s="83">
        <v>629328143.91999996</v>
      </c>
      <c r="E175" s="82">
        <v>137.36000000000001</v>
      </c>
      <c r="F175" s="26">
        <f t="shared" si="184"/>
        <v>-2.208934029729891E-2</v>
      </c>
      <c r="G175" s="26">
        <f t="shared" si="185"/>
        <v>-2.3067846479381138E-2</v>
      </c>
      <c r="H175" s="83">
        <v>610947122.63999999</v>
      </c>
      <c r="I175" s="82">
        <v>133.03</v>
      </c>
      <c r="J175" s="26">
        <f t="shared" si="186"/>
        <v>-2.9207372111959073E-2</v>
      </c>
      <c r="K175" s="26">
        <f t="shared" si="187"/>
        <v>-3.1523005241700729E-2</v>
      </c>
      <c r="L175" s="83">
        <v>590241033.34893179</v>
      </c>
      <c r="M175" s="82">
        <v>138.16094699223586</v>
      </c>
      <c r="N175" s="26">
        <f t="shared" si="188"/>
        <v>-3.3891786250819678E-2</v>
      </c>
      <c r="O175" s="26">
        <f t="shared" si="189"/>
        <v>3.8569848847897943E-2</v>
      </c>
      <c r="P175" s="83">
        <v>595837810.24000001</v>
      </c>
      <c r="Q175" s="82">
        <v>127.6</v>
      </c>
      <c r="R175" s="26">
        <f t="shared" si="190"/>
        <v>9.4821887582315599E-3</v>
      </c>
      <c r="S175" s="26">
        <f t="shared" si="191"/>
        <v>-7.6439451394534494E-2</v>
      </c>
      <c r="T175" s="83">
        <v>582877889.86000001</v>
      </c>
      <c r="U175" s="82">
        <v>130.04704056406126</v>
      </c>
      <c r="V175" s="26">
        <f t="shared" si="192"/>
        <v>-2.1750751894680558E-2</v>
      </c>
      <c r="W175" s="26">
        <f t="shared" si="193"/>
        <v>1.9177433887627496E-2</v>
      </c>
      <c r="X175" s="83">
        <v>561095828.7632339</v>
      </c>
      <c r="Y175" s="82">
        <v>130.70468969034189</v>
      </c>
      <c r="Z175" s="26">
        <f t="shared" si="194"/>
        <v>-3.7369853061329693E-2</v>
      </c>
      <c r="AA175" s="26">
        <f t="shared" si="195"/>
        <v>5.057009551529725E-3</v>
      </c>
      <c r="AB175" s="83">
        <v>557513827.42379165</v>
      </c>
      <c r="AC175" s="82">
        <v>136.25653153217448</v>
      </c>
      <c r="AD175" s="26">
        <f t="shared" si="196"/>
        <v>-6.3839386354692601E-3</v>
      </c>
      <c r="AE175" s="26">
        <f t="shared" si="197"/>
        <v>4.2476225260055255E-2</v>
      </c>
      <c r="AF175" s="83">
        <v>584562949.58999991</v>
      </c>
      <c r="AG175" s="82">
        <v>128.26607709220673</v>
      </c>
      <c r="AH175" s="26">
        <f t="shared" si="198"/>
        <v>4.8517401426973035E-2</v>
      </c>
      <c r="AI175" s="26">
        <f t="shared" si="199"/>
        <v>-5.8642725967825993E-2</v>
      </c>
      <c r="AJ175" s="27">
        <f t="shared" si="206"/>
        <v>-1.1586681508294075E-2</v>
      </c>
      <c r="AK175" s="27">
        <f t="shared" si="207"/>
        <v>-1.0549063942041494E-2</v>
      </c>
      <c r="AL175" s="28">
        <f t="shared" si="208"/>
        <v>-7.1131721602602574E-2</v>
      </c>
      <c r="AM175" s="28">
        <f t="shared" si="209"/>
        <v>-6.6205029905309284E-2</v>
      </c>
      <c r="AN175" s="29">
        <f t="shared" si="210"/>
        <v>2.8710026003655322E-2</v>
      </c>
      <c r="AO175" s="87">
        <f t="shared" si="211"/>
        <v>4.4082281356709233E-2</v>
      </c>
    </row>
    <row r="176" spans="1:41">
      <c r="A176" s="233" t="s">
        <v>203</v>
      </c>
      <c r="B176" s="83">
        <v>242063255.91999999</v>
      </c>
      <c r="C176" s="82">
        <v>23.23</v>
      </c>
      <c r="D176" s="83">
        <v>238987105.06</v>
      </c>
      <c r="E176" s="82">
        <v>22.85</v>
      </c>
      <c r="F176" s="26">
        <f t="shared" si="184"/>
        <v>-1.2708045458236042E-2</v>
      </c>
      <c r="G176" s="26">
        <f t="shared" si="185"/>
        <v>-1.6358157554885882E-2</v>
      </c>
      <c r="H176" s="83">
        <v>232385025.81</v>
      </c>
      <c r="I176" s="82">
        <v>22.18</v>
      </c>
      <c r="J176" s="26">
        <f t="shared" si="186"/>
        <v>-2.7625253037574914E-2</v>
      </c>
      <c r="K176" s="26">
        <f t="shared" si="187"/>
        <v>-2.9321663019693727E-2</v>
      </c>
      <c r="L176" s="83">
        <v>225001682.28</v>
      </c>
      <c r="M176" s="82">
        <v>22.31</v>
      </c>
      <c r="N176" s="26">
        <f t="shared" si="188"/>
        <v>-3.1772027927637156E-2</v>
      </c>
      <c r="O176" s="26">
        <f t="shared" si="189"/>
        <v>5.861136158701488E-3</v>
      </c>
      <c r="P176" s="83">
        <v>222008427.34</v>
      </c>
      <c r="Q176" s="82">
        <v>22.02</v>
      </c>
      <c r="R176" s="26">
        <f t="shared" si="190"/>
        <v>-1.330325582310574E-2</v>
      </c>
      <c r="S176" s="26">
        <f t="shared" si="191"/>
        <v>-1.2998655311519461E-2</v>
      </c>
      <c r="T176" s="83">
        <v>218658008.49000001</v>
      </c>
      <c r="U176" s="82">
        <v>21.71</v>
      </c>
      <c r="V176" s="26">
        <f t="shared" si="192"/>
        <v>-1.5091403917153634E-2</v>
      </c>
      <c r="W176" s="26">
        <f t="shared" si="193"/>
        <v>-1.4078110808355982E-2</v>
      </c>
      <c r="X176" s="83">
        <v>217044132.53999999</v>
      </c>
      <c r="Y176" s="82">
        <v>21.66</v>
      </c>
      <c r="Z176" s="26">
        <f t="shared" si="194"/>
        <v>-7.3808225051762788E-3</v>
      </c>
      <c r="AA176" s="26">
        <f t="shared" si="195"/>
        <v>-2.3030861354214976E-3</v>
      </c>
      <c r="AB176" s="83">
        <v>203180848.49000001</v>
      </c>
      <c r="AC176" s="82">
        <v>21.44</v>
      </c>
      <c r="AD176" s="26">
        <f t="shared" si="196"/>
        <v>-6.3873111370311098E-2</v>
      </c>
      <c r="AE176" s="26">
        <f t="shared" si="197"/>
        <v>-1.0156971375807889E-2</v>
      </c>
      <c r="AF176" s="83">
        <v>215141927.53</v>
      </c>
      <c r="AG176" s="82">
        <v>21.35</v>
      </c>
      <c r="AH176" s="26">
        <f t="shared" si="198"/>
        <v>5.8869126341839655E-2</v>
      </c>
      <c r="AI176" s="26">
        <f t="shared" si="199"/>
        <v>-4.1977611940298438E-3</v>
      </c>
      <c r="AJ176" s="27">
        <f t="shared" si="206"/>
        <v>-1.4110599212169402E-2</v>
      </c>
      <c r="AK176" s="27">
        <f t="shared" si="207"/>
        <v>-1.0444158655126599E-2</v>
      </c>
      <c r="AL176" s="28">
        <f t="shared" si="208"/>
        <v>-9.9776000567116122E-2</v>
      </c>
      <c r="AM176" s="28">
        <f t="shared" si="209"/>
        <v>-6.5645514223194742E-2</v>
      </c>
      <c r="AN176" s="29">
        <f t="shared" si="210"/>
        <v>3.4529057583630347E-2</v>
      </c>
      <c r="AO176" s="87">
        <f t="shared" si="211"/>
        <v>1.0571567487182866E-2</v>
      </c>
    </row>
    <row r="177" spans="1:41">
      <c r="A177" s="233" t="s">
        <v>204</v>
      </c>
      <c r="B177" s="83">
        <v>209492310.41</v>
      </c>
      <c r="C177" s="82">
        <v>25.02</v>
      </c>
      <c r="D177" s="83">
        <v>203521921.61000001</v>
      </c>
      <c r="E177" s="82">
        <v>24.36</v>
      </c>
      <c r="F177" s="26">
        <f t="shared" si="184"/>
        <v>-2.8499321947976327E-2</v>
      </c>
      <c r="G177" s="26">
        <f t="shared" si="185"/>
        <v>-2.6378896882494011E-2</v>
      </c>
      <c r="H177" s="83">
        <v>196809119.91999999</v>
      </c>
      <c r="I177" s="82">
        <v>23.81</v>
      </c>
      <c r="J177" s="26">
        <f t="shared" si="186"/>
        <v>-3.2983187446821924E-2</v>
      </c>
      <c r="K177" s="26">
        <f t="shared" si="187"/>
        <v>-2.2577996715927782E-2</v>
      </c>
      <c r="L177" s="83">
        <v>191130066.33000001</v>
      </c>
      <c r="M177" s="82">
        <v>23.8</v>
      </c>
      <c r="N177" s="26">
        <f t="shared" si="188"/>
        <v>-2.8855642423015894E-2</v>
      </c>
      <c r="O177" s="26">
        <f t="shared" si="189"/>
        <v>-4.1999160016791313E-4</v>
      </c>
      <c r="P177" s="83">
        <v>191858334.46000001</v>
      </c>
      <c r="Q177" s="82">
        <v>23.05</v>
      </c>
      <c r="R177" s="26">
        <f t="shared" si="190"/>
        <v>3.8103274067963076E-3</v>
      </c>
      <c r="S177" s="26">
        <f t="shared" si="191"/>
        <v>-3.1512605042016806E-2</v>
      </c>
      <c r="T177" s="83">
        <v>190747403.86000001</v>
      </c>
      <c r="U177" s="82">
        <v>23.47</v>
      </c>
      <c r="V177" s="26">
        <f t="shared" si="192"/>
        <v>-5.7903692488876926E-3</v>
      </c>
      <c r="W177" s="26">
        <f t="shared" si="193"/>
        <v>1.8221258134490159E-2</v>
      </c>
      <c r="X177" s="83">
        <v>192921839.08000001</v>
      </c>
      <c r="Y177" s="82">
        <v>23.66</v>
      </c>
      <c r="Z177" s="26">
        <f t="shared" si="194"/>
        <v>1.1399553419851188E-2</v>
      </c>
      <c r="AA177" s="26">
        <f t="shared" si="195"/>
        <v>8.0954409884960079E-3</v>
      </c>
      <c r="AB177" s="83">
        <v>163325046</v>
      </c>
      <c r="AC177" s="82">
        <v>23.28</v>
      </c>
      <c r="AD177" s="26">
        <f t="shared" si="196"/>
        <v>-0.15341338866112997</v>
      </c>
      <c r="AE177" s="26">
        <f t="shared" si="197"/>
        <v>-1.6060862214708326E-2</v>
      </c>
      <c r="AF177" s="83">
        <v>190478923.56999999</v>
      </c>
      <c r="AG177" s="82">
        <v>23.39</v>
      </c>
      <c r="AH177" s="26">
        <f t="shared" si="198"/>
        <v>0.16625666568004513</v>
      </c>
      <c r="AI177" s="26">
        <f t="shared" si="199"/>
        <v>4.7250859106528964E-3</v>
      </c>
      <c r="AJ177" s="27">
        <f t="shared" si="206"/>
        <v>-8.5094204026423988E-3</v>
      </c>
      <c r="AK177" s="27">
        <f t="shared" si="207"/>
        <v>-8.2385709277094724E-3</v>
      </c>
      <c r="AL177" s="28">
        <f t="shared" si="208"/>
        <v>-6.4086452883408487E-2</v>
      </c>
      <c r="AM177" s="28">
        <f t="shared" si="209"/>
        <v>-3.9819376026272529E-2</v>
      </c>
      <c r="AN177" s="29">
        <f t="shared" si="210"/>
        <v>8.7430308338596996E-2</v>
      </c>
      <c r="AO177" s="87">
        <f t="shared" si="211"/>
        <v>1.8258729979373452E-2</v>
      </c>
    </row>
    <row r="178" spans="1:41">
      <c r="A178" s="234" t="s">
        <v>38</v>
      </c>
      <c r="B178" s="85">
        <f>SUM(B166:B177)</f>
        <v>7835379650.7199993</v>
      </c>
      <c r="C178" s="100"/>
      <c r="D178" s="85">
        <f>SUM(D166:D177)</f>
        <v>7942200683.96</v>
      </c>
      <c r="E178" s="100"/>
      <c r="F178" s="26">
        <f>((D178-B178)/B178)</f>
        <v>1.3633166228286699E-2</v>
      </c>
      <c r="G178" s="26"/>
      <c r="H178" s="85">
        <f>SUM(H166:H177)</f>
        <v>7625359572.4500017</v>
      </c>
      <c r="I178" s="100"/>
      <c r="J178" s="26">
        <f>((H178-D178)/D178)</f>
        <v>-3.989336509084792E-2</v>
      </c>
      <c r="K178" s="26"/>
      <c r="L178" s="85">
        <f>SUM(L166:L177)</f>
        <v>7563754258.3089304</v>
      </c>
      <c r="M178" s="100"/>
      <c r="N178" s="26">
        <f>((L178-H178)/H178)</f>
        <v>-8.0790044791655309E-3</v>
      </c>
      <c r="O178" s="26"/>
      <c r="P178" s="85">
        <f>SUM(P166:P177)</f>
        <v>7476768520.8400011</v>
      </c>
      <c r="Q178" s="100"/>
      <c r="R178" s="26">
        <f>((P178-L178)/L178)</f>
        <v>-1.1500338918781473E-2</v>
      </c>
      <c r="S178" s="26"/>
      <c r="T178" s="85">
        <f>SUM(T166:T177)</f>
        <v>7537160212.8099985</v>
      </c>
      <c r="U178" s="100"/>
      <c r="V178" s="26">
        <f>((T178-P178)/P178)</f>
        <v>8.0772451095239353E-3</v>
      </c>
      <c r="W178" s="26"/>
      <c r="X178" s="85">
        <f>SUM(X166:X177)</f>
        <v>7602642317.9932337</v>
      </c>
      <c r="Y178" s="100"/>
      <c r="Z178" s="26">
        <f>((X178-T178)/T178)</f>
        <v>8.6879014555035147E-3</v>
      </c>
      <c r="AA178" s="26"/>
      <c r="AB178" s="85">
        <f>SUM(AB166:AB177)</f>
        <v>7513056583.5437918</v>
      </c>
      <c r="AC178" s="100"/>
      <c r="AD178" s="26">
        <f>((AB178-X178)/X178)</f>
        <v>-1.178349982839764E-2</v>
      </c>
      <c r="AE178" s="26"/>
      <c r="AF178" s="85">
        <f>SUM(AF166:AF177)</f>
        <v>7564597835.6999998</v>
      </c>
      <c r="AG178" s="100"/>
      <c r="AH178" s="26">
        <f>((AF178-AB178)/AB178)</f>
        <v>6.8602241422088201E-3</v>
      </c>
      <c r="AI178" s="26"/>
      <c r="AJ178" s="27">
        <f t="shared" si="206"/>
        <v>-4.2497089227086999E-3</v>
      </c>
      <c r="AK178" s="27"/>
      <c r="AL178" s="28">
        <f t="shared" si="208"/>
        <v>-4.754385632972026E-2</v>
      </c>
      <c r="AM178" s="28"/>
      <c r="AN178" s="29">
        <f t="shared" si="210"/>
        <v>1.7554107230527714E-2</v>
      </c>
      <c r="AO178" s="87"/>
    </row>
    <row r="179" spans="1:41" ht="15.75" thickBot="1">
      <c r="A179" s="66" t="s">
        <v>48</v>
      </c>
      <c r="B179" s="260">
        <f>SUM(B158,B163,B178)</f>
        <v>1528655390265.5854</v>
      </c>
      <c r="C179" s="100"/>
      <c r="D179" s="260">
        <f>SUM(D158,D163,D178)</f>
        <v>1527147329335.0244</v>
      </c>
      <c r="E179" s="100"/>
      <c r="F179" s="240">
        <f>((D179-B179)/B179)</f>
        <v>-9.8652772898607816E-4</v>
      </c>
      <c r="G179" s="240"/>
      <c r="H179" s="260">
        <f>SUM(H158,H163,H178)</f>
        <v>1527235567326.7708</v>
      </c>
      <c r="I179" s="100"/>
      <c r="J179" s="240">
        <f>((H179-D179)/D179)</f>
        <v>5.7779619589656704E-5</v>
      </c>
      <c r="K179" s="240"/>
      <c r="L179" s="260">
        <f>SUM(L158,L163,L178)</f>
        <v>1501169731841.3428</v>
      </c>
      <c r="M179" s="100"/>
      <c r="N179" s="240">
        <f>((L179-H179)/H179)</f>
        <v>-1.7067331355471813E-2</v>
      </c>
      <c r="O179" s="240"/>
      <c r="P179" s="260">
        <f>SUM(P158,P163,P178)</f>
        <v>1502487737538.4939</v>
      </c>
      <c r="Q179" s="100"/>
      <c r="R179" s="240">
        <f>((P179-L179)/L179)</f>
        <v>8.7798579280868542E-4</v>
      </c>
      <c r="S179" s="240"/>
      <c r="T179" s="260">
        <f>SUM(T158,T163,T178)</f>
        <v>1491881127243.7832</v>
      </c>
      <c r="U179" s="100"/>
      <c r="V179" s="240">
        <f>((T179-P179)/P179)</f>
        <v>-7.0593656305557376E-3</v>
      </c>
      <c r="W179" s="240"/>
      <c r="X179" s="260">
        <f>SUM(X158,X163,X178)</f>
        <v>1490704140635.5486</v>
      </c>
      <c r="Y179" s="100"/>
      <c r="Z179" s="240">
        <f>((X179-T179)/T179)</f>
        <v>-7.88927875513162E-4</v>
      </c>
      <c r="AA179" s="240"/>
      <c r="AB179" s="260">
        <f>SUM(AB158,AB163,AB178)</f>
        <v>1487328468960.8857</v>
      </c>
      <c r="AC179" s="100"/>
      <c r="AD179" s="240">
        <f>((AB179-X179)/X179)</f>
        <v>-2.26448131634199E-3</v>
      </c>
      <c r="AE179" s="240"/>
      <c r="AF179" s="260">
        <f>SUM(AF158,AF163,AF178)</f>
        <v>1484079740490.2732</v>
      </c>
      <c r="AG179" s="100"/>
      <c r="AH179" s="240">
        <f>((AF179-AB179)/AB179)</f>
        <v>-2.1842710190858217E-3</v>
      </c>
      <c r="AI179" s="240"/>
      <c r="AJ179" s="27">
        <f t="shared" si="206"/>
        <v>-3.6768924391945325E-3</v>
      </c>
      <c r="AK179" s="27"/>
      <c r="AL179" s="28">
        <f t="shared" si="208"/>
        <v>-2.8201331998206368E-2</v>
      </c>
      <c r="AM179" s="28"/>
      <c r="AN179" s="29">
        <f t="shared" si="210"/>
        <v>5.9189875562175778E-3</v>
      </c>
      <c r="AO179" s="87"/>
    </row>
  </sheetData>
  <protectedRanges>
    <protectedRange password="CADF" sqref="B18" name="Fund Name_1_1_1_3_1_2"/>
    <protectedRange password="CADF" sqref="C18" name="Fund Name_1_1_1_1_1_1"/>
    <protectedRange password="CADF" sqref="B45" name="Yield_2_1_2_3_4"/>
    <protectedRange password="CADF" sqref="B50" name="Yield_2_1_2_4_7"/>
    <protectedRange password="CADF" sqref="B76" name="Yield_2_1_2_1_10"/>
    <protectedRange password="CADF" sqref="C76" name="Fund Name_2_2_1_9"/>
    <protectedRange password="CADF" sqref="C75" name="BidOffer Prices_2_1_1_1_1_1_1_1_1_1"/>
    <protectedRange password="CADF" sqref="B136" name="Fund Name_1_1_1_7"/>
    <protectedRange password="CADF" sqref="C136" name="Fund Name_1_1_1_1_5"/>
    <protectedRange password="CADF" sqref="D18" name="Fund Name_1_1_1_3_1_3"/>
    <protectedRange password="CADF" sqref="E18" name="Fund Name_1_1_1_1_1_2"/>
    <protectedRange password="CADF" sqref="D45" name="Yield_2_1_2_3"/>
    <protectedRange password="CADF" sqref="D50" name="Yield_2_1_2_4_8"/>
    <protectedRange password="CADF" sqref="D76" name="Yield_2_1_2_1"/>
    <protectedRange password="CADF" sqref="E76" name="Fund Name_2_2_1_1"/>
    <protectedRange password="CADF" sqref="E75" name="BidOffer Prices_2_1_1_1_1_1_1_1_1_2"/>
    <protectedRange password="CADF" sqref="D136" name="Fund Name_1_1_1_3"/>
    <protectedRange password="CADF" sqref="E136" name="Fund Name_1_1_1_1_2"/>
    <protectedRange password="CADF" sqref="H18" name="Fund Name_1_1_1_3_1_9"/>
    <protectedRange password="CADF" sqref="I18" name="Fund Name_1_1_1_1_1_10"/>
    <protectedRange password="CADF" sqref="H45" name="Yield_2_1_2_3_10"/>
    <protectedRange password="CADF" sqref="H50" name="Yield_2_1_2_4_9"/>
    <protectedRange password="CADF" sqref="H76" name="Yield_2_1_2_1_11"/>
    <protectedRange password="CADF" sqref="I76" name="Fund Name_2_2_1_11"/>
    <protectedRange password="CADF" sqref="I75" name="BidOffer Prices_2_1_1_1_1_1_1_1_1_4"/>
    <protectedRange password="CADF" sqref="H136" name="Fund Name_1_1_1_10"/>
    <protectedRange password="CADF" sqref="I136" name="Fund Name_1_1_1_1_12"/>
    <protectedRange password="CADF" sqref="L18" name="Fund Name_1_1_1_3_1"/>
    <protectedRange password="CADF" sqref="M18" name="Fund Name_1_1_1_1_1_3"/>
    <protectedRange password="CADF" sqref="L45" name="Yield_2_1_2_3_1"/>
    <protectedRange password="CADF" sqref="L50" name="Yield_2_1_2_4"/>
    <protectedRange password="CADF" sqref="L76" name="Yield_2_1_2_1_1"/>
    <protectedRange password="CADF" sqref="M76" name="Fund Name_2_2_1_2"/>
    <protectedRange password="CADF" sqref="M75" name="BidOffer Prices_2_1_1_1_1_1_1_1_1_3"/>
    <protectedRange password="CADF" sqref="L136" name="Fund Name_1_1_1_1"/>
    <protectedRange password="CADF" sqref="M136" name="Fund Name_1_1_1_1_4"/>
    <protectedRange password="CADF" sqref="P18" name="Fund Name_1_1_1_3_1_4"/>
    <protectedRange password="CADF" sqref="Q18" name="Fund Name_1_1_1_1_1_4"/>
    <protectedRange password="CADF" sqref="P45" name="Yield_2_1_2_3_3"/>
    <protectedRange password="CADF" sqref="P50" name="Yield_2_1_2_4_1"/>
    <protectedRange password="CADF" sqref="P76" name="Yield_2_1_2_1_3"/>
    <protectedRange password="CADF" sqref="Q76" name="Fund Name_2_2_1_3"/>
    <protectedRange password="CADF" sqref="Q75" name="BidOffer Prices_2_1_1_1_1_1_1_1_1_5"/>
    <protectedRange password="CADF" sqref="P136" name="Fund Name_1_1_1_4"/>
    <protectedRange password="CADF" sqref="Q136" name="Fund Name_1_1_1_1_6"/>
    <protectedRange password="CADF" sqref="T18" name="Fund Name_1_1_1_3_1_5"/>
    <protectedRange password="CADF" sqref="U18" name="Fund Name_1_1_1_1_1_5"/>
    <protectedRange password="CADF" sqref="T45" name="Yield_2_1_2_3_5"/>
    <protectedRange password="CADF" sqref="T50" name="Yield_2_1_2_4_2"/>
    <protectedRange password="CADF" sqref="T76" name="Yield_2_1_2_1_2"/>
    <protectedRange password="CADF" sqref="U76" name="Fund Name_2_2_1_4"/>
    <protectedRange password="CADF" sqref="U75" name="BidOffer Prices_2_1_1_1_1_1_1_1_1_6"/>
    <protectedRange password="CADF" sqref="T136" name="Fund Name_1_1_1"/>
    <protectedRange password="CADF" sqref="U136" name="Fund Name_1_1_1_1_7"/>
    <protectedRange password="CADF" sqref="X18" name="Fund Name_1_1_1_3_1_6"/>
    <protectedRange password="CADF" sqref="Y18" name="Fund Name_1_1_1_1_1_6"/>
    <protectedRange password="CADF" sqref="X45" name="Yield_2_1_2_3_6"/>
    <protectedRange password="CADF" sqref="X50" name="Yield_2_1_2_4_3"/>
    <protectedRange password="CADF" sqref="X76" name="Yield_2_1_2_1_5"/>
    <protectedRange password="CADF" sqref="Y76" name="Fund Name_2_2_1_5"/>
    <protectedRange password="CADF" sqref="Y75" name="BidOffer Prices_2_1_1_1_1_1_1_1_1_7"/>
    <protectedRange password="CADF" sqref="X136" name="Fund Name_1_1_1_5"/>
    <protectedRange password="CADF" sqref="Y136" name="Fund Name_1_1_1_1_8"/>
    <protectedRange password="CADF" sqref="AB18" name="Fund Name_1_1_1_3_1_7"/>
    <protectedRange password="CADF" sqref="AC18" name="Fund Name_1_1_1_1_1_7"/>
    <protectedRange password="CADF" sqref="AB45" name="Yield_2_1_2_3_7"/>
    <protectedRange password="CADF" sqref="AB50" name="Yield_2_1_2_4_4"/>
    <protectedRange password="CADF" sqref="AB76" name="Yield_2_1_2_1_6"/>
    <protectedRange password="CADF" sqref="AC76" name="Fund Name_2_2_1_6"/>
    <protectedRange password="CADF" sqref="AC75" name="BidOffer Prices_2_1_1_1_1_1_1_1_1_8"/>
    <protectedRange password="CADF" sqref="AB136" name="Fund Name_1_1_1_6"/>
    <protectedRange password="CADF" sqref="AC136" name="Fund Name_1_1_1_1_9"/>
    <protectedRange password="CADF" sqref="AF18" name="Fund Name_1_1_1_3_1_1"/>
    <protectedRange password="CADF" sqref="AG18" name="Fund Name_1_1_1_1_1"/>
    <protectedRange password="CADF" sqref="AF45" name="Yield_2_1_2_3_2"/>
    <protectedRange password="CADF" sqref="AF50" name="Yield_2_1_2_4_5"/>
    <protectedRange password="CADF" sqref="AF76" name="Yield_2_1_2_1_4"/>
    <protectedRange password="CADF" sqref="AG76" name="Fund Name_2_2_1"/>
    <protectedRange password="CADF" sqref="AG75" name="BidOffer Prices_2_1_1_1_1_1_1_1_1"/>
    <protectedRange password="CADF" sqref="AF136" name="Fund Name_1_1_1_2"/>
    <protectedRange password="CADF" sqref="AG136" name="Fund Name_1_1_1_1_3"/>
  </protectedRanges>
  <mergeCells count="23">
    <mergeCell ref="A1:AO1"/>
    <mergeCell ref="AN2:AO2"/>
    <mergeCell ref="AL2:AM2"/>
    <mergeCell ref="AJ2:AK2"/>
    <mergeCell ref="B2:C2"/>
    <mergeCell ref="L2:M2"/>
    <mergeCell ref="N2:O2"/>
    <mergeCell ref="V2:W2"/>
    <mergeCell ref="T2:U2"/>
    <mergeCell ref="AD2:AE2"/>
    <mergeCell ref="AB2:AC2"/>
    <mergeCell ref="D2:E2"/>
    <mergeCell ref="AQ2:AR2"/>
    <mergeCell ref="AQ121:AR121"/>
    <mergeCell ref="H2:I2"/>
    <mergeCell ref="F2:G2"/>
    <mergeCell ref="J2:K2"/>
    <mergeCell ref="R2:S2"/>
    <mergeCell ref="P2:Q2"/>
    <mergeCell ref="Z2:AA2"/>
    <mergeCell ref="X2:Y2"/>
    <mergeCell ref="AF2:AG2"/>
    <mergeCell ref="AH2:AI2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4</vt:i4>
      </vt:variant>
      <vt:variant>
        <vt:lpstr>Charts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Data</vt:lpstr>
      <vt:lpstr>Market Share</vt:lpstr>
      <vt:lpstr>NAV Trend</vt:lpstr>
      <vt:lpstr>Volatility Measure</vt:lpstr>
      <vt:lpstr>Total NAV</vt:lpstr>
      <vt:lpstr>Sector Trend</vt:lpstr>
      <vt:lpstr>Data!OLE_LINK6</vt:lpstr>
      <vt:lpstr>Data!Print_Area</vt:lpstr>
      <vt:lpstr>'NAV Trend'!Print_Area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udebu michael</dc:creator>
  <cp:lastModifiedBy>Isaac, Tunde</cp:lastModifiedBy>
  <cp:lastPrinted>2021-12-05T22:39:14Z</cp:lastPrinted>
  <dcterms:created xsi:type="dcterms:W3CDTF">2014-07-02T14:15:07Z</dcterms:created>
  <dcterms:modified xsi:type="dcterms:W3CDTF">2022-07-22T11:35:45Z</dcterms:modified>
</cp:coreProperties>
</file>