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O101" i="9" l="1"/>
  <c r="AO106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L177" i="11"/>
  <c r="AN177" i="11"/>
  <c r="AO165" i="11"/>
  <c r="AN165" i="11"/>
  <c r="AM165" i="11"/>
  <c r="AL165" i="11"/>
  <c r="AK165" i="11"/>
  <c r="AJ16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K66" i="11"/>
  <c r="AL66" i="11"/>
  <c r="AM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O5" i="11"/>
  <c r="AN5" i="11"/>
  <c r="AM5" i="11"/>
  <c r="AL5" i="11"/>
  <c r="AK5" i="11"/>
  <c r="AJ5" i="11"/>
  <c r="AF177" i="11"/>
  <c r="AF162" i="11"/>
  <c r="AF156" i="11"/>
  <c r="AL156" i="11" s="1"/>
  <c r="AF143" i="11"/>
  <c r="AF137" i="11"/>
  <c r="AF106" i="11"/>
  <c r="AF157" i="11" s="1"/>
  <c r="AF84" i="11"/>
  <c r="AL84" i="11" s="1"/>
  <c r="AF52" i="11"/>
  <c r="AF20" i="11"/>
  <c r="AF178" i="11" l="1"/>
  <c r="AL178" i="11" s="1"/>
  <c r="AL157" i="11"/>
  <c r="K10" i="1"/>
  <c r="AF113" i="11" l="1"/>
  <c r="AH178" i="11" l="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1" i="11"/>
  <c r="AH161" i="11"/>
  <c r="AI160" i="11"/>
  <c r="AH160" i="11"/>
  <c r="AH157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H143" i="11"/>
  <c r="AI142" i="11"/>
  <c r="AH142" i="11"/>
  <c r="AI141" i="11"/>
  <c r="AH141" i="11"/>
  <c r="AI140" i="11"/>
  <c r="AH140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3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J84" i="11" l="1"/>
  <c r="AN84" i="11"/>
  <c r="AJ66" i="11"/>
  <c r="AN66" i="11"/>
  <c r="AJ156" i="11"/>
  <c r="AN156" i="11"/>
  <c r="AJ157" i="11"/>
  <c r="AN157" i="11"/>
  <c r="AJ178" i="11"/>
  <c r="AN178" i="11"/>
  <c r="D183" i="9"/>
  <c r="D166" i="9"/>
  <c r="D159" i="9"/>
  <c r="D158" i="9"/>
  <c r="D145" i="9"/>
  <c r="D139" i="9"/>
  <c r="D114" i="9"/>
  <c r="D107" i="9"/>
  <c r="D85" i="9"/>
  <c r="D53" i="9"/>
  <c r="D21" i="9"/>
  <c r="N8" i="9" l="1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AB177" i="11" l="1"/>
  <c r="AB162" i="11"/>
  <c r="AB156" i="11"/>
  <c r="AB143" i="11"/>
  <c r="AB137" i="11"/>
  <c r="AB113" i="11"/>
  <c r="AB106" i="11"/>
  <c r="AB84" i="11"/>
  <c r="AB52" i="11"/>
  <c r="AB20" i="11"/>
  <c r="AB157" i="11" l="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1" i="11"/>
  <c r="AD161" i="11"/>
  <c r="AE160" i="11"/>
  <c r="AD160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8" i="11" l="1"/>
  <c r="E8" i="9"/>
  <c r="E13" i="9"/>
  <c r="E10" i="9"/>
  <c r="E12" i="9"/>
  <c r="E9" i="9"/>
  <c r="E11" i="9"/>
  <c r="E6" i="9"/>
  <c r="D184" i="9"/>
  <c r="X177" i="11"/>
  <c r="AD177" i="11" s="1"/>
  <c r="X162" i="11"/>
  <c r="X156" i="11"/>
  <c r="AD156" i="11" s="1"/>
  <c r="X143" i="11"/>
  <c r="AD143" i="11" s="1"/>
  <c r="X137" i="11"/>
  <c r="AD137" i="11" s="1"/>
  <c r="X113" i="11"/>
  <c r="AD113" i="11" s="1"/>
  <c r="Y105" i="11"/>
  <c r="AE105" i="11" s="1"/>
  <c r="Y104" i="11"/>
  <c r="AE104" i="11" s="1"/>
  <c r="X105" i="11"/>
  <c r="AD105" i="11" s="1"/>
  <c r="Y94" i="11"/>
  <c r="AE94" i="11" s="1"/>
  <c r="Y93" i="11"/>
  <c r="AE93" i="11" s="1"/>
  <c r="X94" i="11"/>
  <c r="AD94" i="11" s="1"/>
  <c r="X84" i="11"/>
  <c r="AD84" i="11" s="1"/>
  <c r="X52" i="11"/>
  <c r="AD52" i="11" s="1"/>
  <c r="X20" i="11"/>
  <c r="AD20" i="11" s="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1" i="11"/>
  <c r="Z161" i="11"/>
  <c r="AA160" i="11"/>
  <c r="Z160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Z104" i="11"/>
  <c r="AA103" i="11"/>
  <c r="Z103" i="11"/>
  <c r="AA102" i="11"/>
  <c r="Z102" i="11"/>
  <c r="AA101" i="11"/>
  <c r="Z101" i="11"/>
  <c r="AA100" i="11"/>
  <c r="Z100" i="11"/>
  <c r="Z99" i="11"/>
  <c r="AA98" i="11"/>
  <c r="Z98" i="11"/>
  <c r="AA95" i="11"/>
  <c r="Z95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A105" i="11" l="1"/>
  <c r="X106" i="11"/>
  <c r="X157" i="11" s="1"/>
  <c r="AD157" i="11" s="1"/>
  <c r="Z105" i="11"/>
  <c r="O79" i="9"/>
  <c r="X178" i="11" l="1"/>
  <c r="AD178" i="11" s="1"/>
  <c r="T177" i="11" l="1"/>
  <c r="Z177" i="11" s="1"/>
  <c r="T162" i="11"/>
  <c r="T156" i="11"/>
  <c r="Z156" i="11" s="1"/>
  <c r="T143" i="11"/>
  <c r="Z143" i="11" s="1"/>
  <c r="T137" i="11"/>
  <c r="Z137" i="11" s="1"/>
  <c r="T113" i="11"/>
  <c r="Z113" i="11" s="1"/>
  <c r="U104" i="11"/>
  <c r="AA104" i="11" s="1"/>
  <c r="U99" i="11"/>
  <c r="AA99" i="11" s="1"/>
  <c r="U94" i="11"/>
  <c r="AA94" i="11" s="1"/>
  <c r="U93" i="11"/>
  <c r="AA93" i="11" s="1"/>
  <c r="T94" i="11"/>
  <c r="Z94" i="11" s="1"/>
  <c r="T84" i="11"/>
  <c r="Z84" i="11" s="1"/>
  <c r="W154" i="11"/>
  <c r="V154" i="11"/>
  <c r="S154" i="11"/>
  <c r="R154" i="11"/>
  <c r="O154" i="11"/>
  <c r="N154" i="11"/>
  <c r="K154" i="11"/>
  <c r="J154" i="11"/>
  <c r="G154" i="11"/>
  <c r="F154" i="11"/>
  <c r="T52" i="11"/>
  <c r="Z52" i="11" s="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1" i="11"/>
  <c r="V161" i="11"/>
  <c r="W160" i="11"/>
  <c r="V160" i="11"/>
  <c r="W155" i="11"/>
  <c r="V155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V104" i="11"/>
  <c r="W103" i="11"/>
  <c r="V103" i="11"/>
  <c r="W102" i="11"/>
  <c r="V102" i="11"/>
  <c r="W101" i="11"/>
  <c r="V101" i="11"/>
  <c r="W100" i="11"/>
  <c r="V100" i="11"/>
  <c r="V99" i="11"/>
  <c r="W98" i="11"/>
  <c r="V98" i="11"/>
  <c r="W95" i="11"/>
  <c r="V95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I158" i="9"/>
  <c r="W99" i="11" l="1"/>
  <c r="T106" i="11"/>
  <c r="T157" i="11" s="1"/>
  <c r="Z157" i="11" s="1"/>
  <c r="T178" i="11" l="1"/>
  <c r="Z178" i="11" s="1"/>
  <c r="P157" i="9" l="1"/>
  <c r="O157" i="9"/>
  <c r="N157" i="9"/>
  <c r="E157" i="9"/>
  <c r="S148" i="11" l="1"/>
  <c r="P177" i="11"/>
  <c r="V177" i="11" s="1"/>
  <c r="P162" i="11"/>
  <c r="P156" i="11"/>
  <c r="V156" i="11" s="1"/>
  <c r="P143" i="11"/>
  <c r="V143" i="11" s="1"/>
  <c r="P137" i="11"/>
  <c r="V137" i="11" s="1"/>
  <c r="P113" i="11"/>
  <c r="V113" i="11" s="1"/>
  <c r="Q104" i="11"/>
  <c r="Q94" i="11"/>
  <c r="Q93" i="11"/>
  <c r="W93" i="11" s="1"/>
  <c r="P94" i="11"/>
  <c r="P106" i="11" s="1"/>
  <c r="P84" i="11"/>
  <c r="V84" i="11" s="1"/>
  <c r="I85" i="9"/>
  <c r="S82" i="11"/>
  <c r="R82" i="11"/>
  <c r="O82" i="11"/>
  <c r="N82" i="11"/>
  <c r="K82" i="11"/>
  <c r="J82" i="11"/>
  <c r="G82" i="11"/>
  <c r="F82" i="11"/>
  <c r="P52" i="11"/>
  <c r="V52" i="11" s="1"/>
  <c r="P20" i="11"/>
  <c r="V20" i="11" s="1"/>
  <c r="R104" i="11"/>
  <c r="O104" i="11"/>
  <c r="N104" i="11"/>
  <c r="K104" i="11"/>
  <c r="J104" i="11"/>
  <c r="G104" i="11"/>
  <c r="F104" i="11"/>
  <c r="W104" i="11" l="1"/>
  <c r="V94" i="11"/>
  <c r="S104" i="11"/>
  <c r="W94" i="11"/>
  <c r="P15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1" i="11"/>
  <c r="R161" i="11"/>
  <c r="S160" i="11"/>
  <c r="R160" i="11"/>
  <c r="S155" i="11"/>
  <c r="R155" i="11"/>
  <c r="S153" i="11"/>
  <c r="R153" i="11"/>
  <c r="S152" i="11"/>
  <c r="R152" i="11"/>
  <c r="S151" i="11"/>
  <c r="R151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L177" i="11"/>
  <c r="R177" i="11" s="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L162" i="11"/>
  <c r="O161" i="11"/>
  <c r="N161" i="11"/>
  <c r="O160" i="11"/>
  <c r="N160" i="11"/>
  <c r="L156" i="11"/>
  <c r="R156" i="11" s="1"/>
  <c r="O155" i="11"/>
  <c r="N155" i="11"/>
  <c r="O153" i="11"/>
  <c r="N153" i="11"/>
  <c r="O152" i="11"/>
  <c r="N152" i="11"/>
  <c r="O151" i="11"/>
  <c r="N151" i="11"/>
  <c r="O148" i="11"/>
  <c r="N148" i="11"/>
  <c r="O147" i="11"/>
  <c r="N147" i="11"/>
  <c r="L143" i="11"/>
  <c r="R143" i="11" s="1"/>
  <c r="O142" i="11"/>
  <c r="N142" i="11"/>
  <c r="O141" i="11"/>
  <c r="N141" i="11"/>
  <c r="O140" i="11"/>
  <c r="N140" i="11"/>
  <c r="L137" i="11"/>
  <c r="R137" i="11" s="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L113" i="11"/>
  <c r="R113" i="11" s="1"/>
  <c r="O112" i="11"/>
  <c r="N112" i="11"/>
  <c r="O111" i="11"/>
  <c r="N111" i="11"/>
  <c r="O110" i="11"/>
  <c r="N110" i="11"/>
  <c r="O109" i="11"/>
  <c r="N109" i="11"/>
  <c r="O105" i="11"/>
  <c r="N105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N94" i="11"/>
  <c r="M94" i="11"/>
  <c r="O94" i="11" s="1"/>
  <c r="L94" i="11"/>
  <c r="L106" i="11" s="1"/>
  <c r="N93" i="11"/>
  <c r="M93" i="11"/>
  <c r="O93" i="11" s="1"/>
  <c r="O92" i="11"/>
  <c r="N92" i="11"/>
  <c r="O91" i="11"/>
  <c r="N91" i="11"/>
  <c r="O90" i="11"/>
  <c r="N90" i="11"/>
  <c r="O89" i="11"/>
  <c r="N89" i="11"/>
  <c r="O88" i="11"/>
  <c r="N88" i="11"/>
  <c r="L84" i="11"/>
  <c r="R84" i="11" s="1"/>
  <c r="O83" i="11"/>
  <c r="N83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L52" i="11"/>
  <c r="R52" i="11" s="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L20" i="11"/>
  <c r="R20" i="11" s="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S93" i="11" l="1"/>
  <c r="P178" i="11"/>
  <c r="V178" i="11" s="1"/>
  <c r="V157" i="11"/>
  <c r="S94" i="11"/>
  <c r="R94" i="11"/>
  <c r="L157" i="11"/>
  <c r="R157" i="11" s="1"/>
  <c r="L178" i="11" l="1"/>
  <c r="R178" i="11" s="1"/>
  <c r="P105" i="9" l="1"/>
  <c r="N105" i="9"/>
  <c r="O105" i="9"/>
  <c r="N79" i="9" l="1"/>
  <c r="N80" i="9"/>
  <c r="P84" i="9" l="1"/>
  <c r="O84" i="9"/>
  <c r="N84" i="9"/>
  <c r="E84" i="9"/>
  <c r="H177" i="11" l="1"/>
  <c r="N177" i="11" s="1"/>
  <c r="H162" i="11"/>
  <c r="H156" i="11"/>
  <c r="N156" i="11" s="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I145" i="9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1" i="11"/>
  <c r="J161" i="11"/>
  <c r="K160" i="11"/>
  <c r="J160" i="11"/>
  <c r="K155" i="11"/>
  <c r="J155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7" i="11" l="1"/>
  <c r="H178" i="11" s="1"/>
  <c r="N178" i="11" s="1"/>
  <c r="P72" i="9"/>
  <c r="N157" i="11" l="1"/>
  <c r="E105" i="9"/>
  <c r="E14" i="9" l="1"/>
  <c r="E7" i="9"/>
  <c r="E15" i="9"/>
  <c r="E16" i="9"/>
  <c r="E17" i="9"/>
  <c r="E18" i="9"/>
  <c r="E19" i="9"/>
  <c r="E20" i="9"/>
  <c r="D84" i="11"/>
  <c r="J84" i="11" s="1"/>
  <c r="D137" i="11"/>
  <c r="J137" i="11" s="1"/>
  <c r="D177" i="11" l="1"/>
  <c r="J177" i="11" s="1"/>
  <c r="D162" i="11"/>
  <c r="D156" i="11"/>
  <c r="J156" i="11" s="1"/>
  <c r="D143" i="11"/>
  <c r="J143" i="11" s="1"/>
  <c r="D113" i="11"/>
  <c r="J113" i="11" s="1"/>
  <c r="D106" i="11"/>
  <c r="D52" i="11"/>
  <c r="D20" i="11"/>
  <c r="J20" i="11" s="1"/>
  <c r="D157" i="11" l="1"/>
  <c r="J52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1" i="11"/>
  <c r="F161" i="11"/>
  <c r="G160" i="11"/>
  <c r="F160" i="11"/>
  <c r="G155" i="11"/>
  <c r="F155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8" i="11" l="1"/>
  <c r="J178" i="11" s="1"/>
  <c r="J157" i="11"/>
  <c r="B177" i="11"/>
  <c r="B162" i="11"/>
  <c r="B156" i="11"/>
  <c r="B143" i="11"/>
  <c r="B137" i="11"/>
  <c r="B113" i="11"/>
  <c r="C94" i="11"/>
  <c r="C93" i="11"/>
  <c r="B94" i="11"/>
  <c r="B84" i="11"/>
  <c r="B52" i="11"/>
  <c r="B20" i="11"/>
  <c r="F113" i="11" l="1"/>
  <c r="F137" i="11"/>
  <c r="F20" i="11"/>
  <c r="F143" i="11"/>
  <c r="F52" i="11"/>
  <c r="F156" i="11"/>
  <c r="F84" i="11"/>
  <c r="F94" i="11"/>
  <c r="F177" i="11"/>
  <c r="G93" i="11"/>
  <c r="G94" i="11"/>
  <c r="B106" i="11"/>
  <c r="B157" i="11" s="1"/>
  <c r="N31" i="9"/>
  <c r="F157" i="11" l="1"/>
  <c r="B178" i="11"/>
  <c r="F178" i="11" l="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3" i="9" l="1"/>
  <c r="J182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66" i="9"/>
  <c r="I166" i="9"/>
  <c r="J164" i="9" s="1"/>
  <c r="P165" i="9"/>
  <c r="O165" i="9"/>
  <c r="N165" i="9"/>
  <c r="E165" i="9"/>
  <c r="P164" i="9"/>
  <c r="O164" i="9"/>
  <c r="N164" i="9"/>
  <c r="E164" i="9"/>
  <c r="P158" i="9"/>
  <c r="J157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1" i="9" l="1"/>
  <c r="J8" i="9"/>
  <c r="J13" i="9"/>
  <c r="J10" i="9"/>
  <c r="J12" i="9"/>
  <c r="J9" i="9"/>
  <c r="J6" i="9"/>
  <c r="J82" i="9"/>
  <c r="J84" i="9"/>
  <c r="J112" i="9"/>
  <c r="J66" i="9"/>
  <c r="J7" i="9"/>
  <c r="J15" i="9"/>
  <c r="J16" i="9"/>
  <c r="J17" i="9"/>
  <c r="J18" i="9"/>
  <c r="J19" i="9"/>
  <c r="J20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1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3" i="9"/>
  <c r="J153" i="9"/>
  <c r="J154" i="9"/>
  <c r="J165" i="9"/>
  <c r="J51" i="9"/>
  <c r="J180" i="9"/>
  <c r="AS119" i="11"/>
  <c r="N166" i="9"/>
  <c r="R166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4" i="9"/>
  <c r="J177" i="9"/>
  <c r="J176" i="9"/>
  <c r="J179" i="9"/>
  <c r="J172" i="9"/>
  <c r="J175" i="9"/>
  <c r="R184" i="9"/>
  <c r="J171" i="9"/>
  <c r="J178" i="9"/>
  <c r="N183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8" i="9"/>
  <c r="J156" i="9"/>
  <c r="J155" i="9"/>
  <c r="J150" i="9"/>
  <c r="J149" i="9"/>
  <c r="E21" i="9" l="1"/>
  <c r="E53" i="9"/>
  <c r="E158" i="9"/>
  <c r="E139" i="9"/>
  <c r="E114" i="9"/>
  <c r="E145" i="9"/>
  <c r="E107" i="9"/>
  <c r="P96" i="9" l="1"/>
  <c r="P59" i="9"/>
  <c r="P137" i="9"/>
  <c r="N106" i="9"/>
  <c r="I107" i="9"/>
  <c r="J104" i="9" s="1"/>
  <c r="I159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59" i="9"/>
  <c r="R159" i="9"/>
  <c r="J85" i="9"/>
  <c r="J107" i="9"/>
  <c r="J114" i="9"/>
  <c r="J53" i="9"/>
  <c r="J158" i="9"/>
  <c r="I184" i="9"/>
</calcChain>
</file>

<file path=xl/sharedStrings.xml><?xml version="1.0" encoding="utf-8"?>
<sst xmlns="http://schemas.openxmlformats.org/spreadsheetml/2006/main" count="694" uniqueCount="280">
  <si>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</si>
  <si>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</si>
  <si>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</si>
  <si>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</si>
  <si>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</si>
  <si>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</si>
  <si>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</si>
  <si>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</si>
  <si>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</si>
  <si>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</si>
  <si>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</si>
  <si>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</si>
  <si>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</si>
  <si>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</si>
  <si>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</si>
  <si>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</si>
  <si>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</si>
  <si>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</si>
  <si>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</si>
  <si>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</si>
  <si>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</si>
  <si>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</si>
  <si>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</si>
  <si>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</si>
  <si>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</si>
  <si>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</si>
  <si>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</si>
  <si>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</si>
  <si>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</si>
  <si>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</si>
  <si>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</si>
  <si>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</si>
  <si>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</si>
  <si>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</si>
  <si>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</si>
  <si>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</si>
  <si>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</si>
  <si>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</si>
  <si>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</si>
  <si>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</si>
  <si>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</si>
  <si>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</si>
  <si>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</si>
  <si>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</si>
  <si>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</si>
  <si>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</si>
  <si>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</si>
  <si>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</si>
  <si>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</si>
  <si>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</si>
  <si>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</si>
  <si>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</si>
  <si>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</si>
  <si>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</si>
  <si>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</si>
  <si>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</si>
  <si>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</si>
  <si>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</si>
  <si>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</si>
  <si>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</si>
  <si>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</si>
  <si>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</si>
  <si>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</si>
  <si>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</si>
  <si>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</si>
  <si>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</si>
  <si>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</si>
  <si>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</si>
  <si>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</si>
  <si>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</si>
  <si>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</si>
  <si>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</si>
  <si>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</si>
  <si>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</si>
  <si>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</si>
  <si>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</si>
  <si>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</si>
  <si>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</si>
  <si>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</si>
  <si>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</si>
  <si>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</si>
  <si>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</si>
  <si>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</si>
  <si>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</si>
  <si>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</si>
  <si>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</si>
  <si>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</si>
  <si>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</si>
  <si>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</si>
  <si>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</si>
  <si>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</si>
  <si>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</si>
  <si>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</si>
  <si>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</si>
  <si>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</si>
  <si>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</si>
  <si>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</si>
  <si>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</si>
  <si>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</si>
  <si>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</si>
  <si>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</si>
  <si>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</si>
  <si>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</si>
  <si>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</si>
  <si>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</si>
  <si>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</si>
  <si>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</si>
  <si>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</si>
  <si>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</si>
  <si>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</si>
  <si>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</si>
  <si>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</si>
  <si>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</si>
  <si>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</si>
  <si>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</si>
  <si>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</si>
  <si>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</si>
  <si>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</si>
  <si>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</si>
  <si>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</si>
  <si>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</si>
  <si>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</si>
  <si>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</si>
  <si>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</si>
  <si>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</si>
  <si>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</si>
  <si>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</si>
  <si>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</si>
  <si>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</si>
  <si>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</si>
  <si>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</si>
  <si>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</si>
  <si>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</si>
  <si>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</si>
  <si>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</si>
  <si>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</si>
  <si>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</si>
  <si>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</si>
  <si>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</si>
  <si>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</si>
  <si>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</si>
  <si>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</si>
  <si>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</si>
  <si>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</si>
  <si>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</si>
  <si>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</si>
  <si>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</si>
  <si>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</si>
  <si>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</si>
  <si>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</si>
  <si>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</si>
  <si>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</si>
  <si>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</si>
  <si>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</si>
  <si>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</si>
  <si>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</si>
  <si>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</si>
  <si>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</si>
  <si>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</si>
  <si>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</si>
  <si>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</si>
  <si>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</si>
  <si>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</si>
  <si>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</si>
  <si>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</si>
  <si>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</si>
  <si>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</si>
  <si>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</si>
  <si>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</si>
  <si>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</si>
  <si>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</si>
  <si>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</si>
  <si>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</si>
  <si>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</si>
  <si>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</si>
  <si>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</si>
  <si>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</si>
  <si>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</si>
  <si>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</si>
  <si>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</si>
  <si>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</si>
  <si>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</si>
  <si>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</si>
  <si>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</si>
  <si>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</si>
  <si>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</si>
  <si>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</si>
  <si>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</si>
  <si>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</si>
  <si>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</si>
  <si>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</si>
  <si>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</si>
  <si>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</si>
  <si>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</si>
  <si>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</si>
  <si>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</si>
  <si>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</si>
  <si>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</si>
  <si>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</si>
  <si>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</si>
  <si>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</si>
  <si>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</si>
  <si>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</si>
  <si>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</si>
  <si>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</si>
  <si>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</si>
  <si>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</si>
  <si>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</si>
  <si>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</si>
  <si>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</si>
  <si>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</si>
  <si>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</si>
  <si>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</si>
  <si>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</si>
  <si>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</si>
  <si>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</si>
  <si>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</si>
  <si>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</si>
  <si>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</si>
  <si>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</si>
  <si>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</si>
  <si>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</si>
  <si>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</si>
  <si>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</si>
  <si>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</si>
  <si>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</si>
  <si>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</si>
  <si>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</si>
  <si>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</si>
  <si>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</si>
  <si>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</si>
  <si>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</si>
  <si>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</si>
  <si>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</si>
  <si>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</si>
  <si>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</si>
  <si>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</si>
  <si>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</si>
  <si>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</si>
  <si>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</si>
  <si>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</si>
  <si>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</si>
  <si>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</si>
  <si>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</si>
  <si>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</si>
  <si>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</si>
  <si>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</si>
  <si>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</si>
  <si>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</si>
  <si>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</si>
  <si>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</si>
  <si>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</si>
  <si>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</si>
  <si>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</si>
  <si>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</si>
  <si>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</si>
  <si>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</si>
  <si>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NAV and Unit Price as at Week Ended May 6, 2022</t>
  </si>
  <si>
    <t>NAV and Unit Price as at Week Ended May 13, 2022</t>
  </si>
  <si>
    <t>Stanbic IBTC Nigerian Equity Fund</t>
  </si>
  <si>
    <t>NAV and Unit Price as at Week Ended May 20,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</si>
  <si>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</si>
  <si>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</si>
  <si>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</si>
  <si>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</si>
  <si>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</si>
  <si>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</si>
  <si>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</si>
  <si>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</si>
  <si>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</si>
  <si>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</si>
  <si>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</si>
  <si>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</si>
  <si>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</si>
  <si>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>NAV, Unit Price and Yield as at Week Ended June 24, 2022</t>
  </si>
  <si>
    <t>NAV, Unit Price and Yield as at Week Ended July 1, 2022</t>
  </si>
  <si>
    <t>NET ASSET VALUES AND UNIT PRICES OF COLLECTIVE INVESTMENT SCHEMES AS AT WEEK ENDED JULY 1, 2022</t>
  </si>
  <si>
    <t xml:space="preserve">                46,237.80 </t>
  </si>
  <si>
    <t>NAV and Unit Price as at Week Ended July 1, 2022</t>
  </si>
  <si>
    <t>The chart above shows that Money Market Fund category has 41.97% share of the Total NAV, followed by Bond/Fixed Income Fund with 29.07%, Dollar Fund (Eurobonds and Fixed Income) at 20.73%, Real Estate Investment Trust at 3.25%.  Next is Balanced Fund at 2.22%, Shari'ah Compliant Fund at 1.35%, Equity Fund at 1.20%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</si>
</sst>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8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wrapText="1"/>
    </xf>
    <xf numFmtId="0" fontId="85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4" fontId="85" fillId="0" borderId="0" xfId="0" applyNumberFormat="1" applyFont="1"/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3398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1ST</a:t>
            </a:r>
            <a:r>
              <a:rPr lang="en-US" baseline="0"/>
              <a:t> JULY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16679688294.980003</c:v>
                </c:pt>
                <c:pt idx="1">
                  <c:v>586959413118.53455</c:v>
                </c:pt>
                <c:pt idx="2">
                  <c:v>417302626522.15002</c:v>
                </c:pt>
                <c:pt idx="3">
                  <c:v>279911341896.60498</c:v>
                </c:pt>
                <c:pt idx="4">
                  <c:v>45369481875.959999</c:v>
                </c:pt>
                <c:pt idx="5">
                  <c:v>31195242304.963715</c:v>
                </c:pt>
                <c:pt idx="6">
                  <c:v>2939002444.4700003</c:v>
                </c:pt>
                <c:pt idx="7">
                  <c:v>18899338421.490002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1416041411116.3481</c:v>
                </c:pt>
                <c:pt idx="1">
                  <c:v>1438147150546.8381</c:v>
                </c:pt>
                <c:pt idx="2">
                  <c:v>1435495578740.8455</c:v>
                </c:pt>
                <c:pt idx="3">
                  <c:v>1433863216045.5801</c:v>
                </c:pt>
                <c:pt idx="4">
                  <c:v>1434252361560.0708</c:v>
                </c:pt>
                <c:pt idx="5">
                  <c:v>1408549280490.374</c:v>
                </c:pt>
                <c:pt idx="6">
                  <c:v>1409938562308.1338</c:v>
                </c:pt>
                <c:pt idx="7">
                  <c:v>1399256134879.1531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18471484417.84</c:v>
                </c:pt>
                <c:pt idx="1">
                  <c:v>18549267222.370003</c:v>
                </c:pt>
                <c:pt idx="2">
                  <c:v>18480263659.259998</c:v>
                </c:pt>
                <c:pt idx="3">
                  <c:v>18431143418.310001</c:v>
                </c:pt>
                <c:pt idx="4">
                  <c:v>18383653215.219997</c:v>
                </c:pt>
                <c:pt idx="5">
                  <c:v>18801608490.450001</c:v>
                </c:pt>
                <c:pt idx="6">
                  <c:v>18873953983.870003</c:v>
                </c:pt>
                <c:pt idx="7">
                  <c:v>18899338421.490002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2937084260.7399998</c:v>
                </c:pt>
                <c:pt idx="1">
                  <c:v>3089725862.5</c:v>
                </c:pt>
                <c:pt idx="2">
                  <c:v>3078030222.0900002</c:v>
                </c:pt>
                <c:pt idx="3">
                  <c:v>3021121428.5300002</c:v>
                </c:pt>
                <c:pt idx="4">
                  <c:v>2964742276.3400002</c:v>
                </c:pt>
                <c:pt idx="5">
                  <c:v>2977554914.6500001</c:v>
                </c:pt>
                <c:pt idx="6">
                  <c:v>2937105885.2600002</c:v>
                </c:pt>
                <c:pt idx="7">
                  <c:v>2939002444.4700003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31408962329.739998</c:v>
                </c:pt>
                <c:pt idx="1">
                  <c:v>32787759032.011131</c:v>
                </c:pt>
                <c:pt idx="2">
                  <c:v>32284134552.048656</c:v>
                </c:pt>
                <c:pt idx="3">
                  <c:v>31876713315.169998</c:v>
                </c:pt>
                <c:pt idx="4">
                  <c:v>31454079522.75</c:v>
                </c:pt>
                <c:pt idx="5">
                  <c:v>31434391641.343563</c:v>
                </c:pt>
                <c:pt idx="6">
                  <c:v>31180488381.049999</c:v>
                </c:pt>
                <c:pt idx="7">
                  <c:v>31195242304.963715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16874828381.599998</c:v>
                </c:pt>
                <c:pt idx="1">
                  <c:v>17826756747.100002</c:v>
                </c:pt>
                <c:pt idx="2">
                  <c:v>17573852370.655609</c:v>
                </c:pt>
                <c:pt idx="3">
                  <c:v>17306754395.799999</c:v>
                </c:pt>
                <c:pt idx="4">
                  <c:v>16870776072.370001</c:v>
                </c:pt>
                <c:pt idx="5">
                  <c:v>16908384721.479996</c:v>
                </c:pt>
                <c:pt idx="6">
                  <c:v>16789893632.119999</c:v>
                </c:pt>
                <c:pt idx="7">
                  <c:v>16679688294.980003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45618645084.029999</c:v>
                </c:pt>
                <c:pt idx="1">
                  <c:v>45255168131.489998</c:v>
                </c:pt>
                <c:pt idx="2">
                  <c:v>45272071796.080002</c:v>
                </c:pt>
                <c:pt idx="3">
                  <c:v>45297921855.339996</c:v>
                </c:pt>
                <c:pt idx="4">
                  <c:v>45371843202.309998</c:v>
                </c:pt>
                <c:pt idx="5">
                  <c:v>45364029302.449997</c:v>
                </c:pt>
                <c:pt idx="6">
                  <c:v>45365286267.028</c:v>
                </c:pt>
                <c:pt idx="7">
                  <c:v>45369481875.959999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44687</c:v>
                </c:pt>
                <c:pt idx="1">
                  <c:v>44694</c:v>
                </c:pt>
                <c:pt idx="2">
                  <c:v>44701</c:v>
                </c:pt>
                <c:pt idx="3">
                  <c:v>44708</c:v>
                </c:pt>
                <c:pt idx="4">
                  <c:v>44715</c:v>
                </c:pt>
                <c:pt idx="5">
                  <c:v>44722</c:v>
                </c:pt>
                <c:pt idx="6">
                  <c:v>44729</c:v>
                </c:pt>
                <c:pt idx="7">
                  <c:v>44736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612176111572.45996</c:v>
                </c:pt>
                <c:pt idx="1">
                  <c:v>609716601002.41772</c:v>
                </c:pt>
                <c:pt idx="2">
                  <c:v>609345211700.35559</c:v>
                </c:pt>
                <c:pt idx="3">
                  <c:v>612426859939.94995</c:v>
                </c:pt>
                <c:pt idx="4">
                  <c:v>609635917973.14001</c:v>
                </c:pt>
                <c:pt idx="5">
                  <c:v>601252172081.96912</c:v>
                </c:pt>
                <c:pt idx="6">
                  <c:v>595557060480.97021</c:v>
                </c:pt>
                <c:pt idx="7">
                  <c:v>586959413118.53455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44687</c:v>
                </c:pt>
                <c:pt idx="1">
                  <c:v>44694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421480231599.46014</c:v>
                </c:pt>
                <c:pt idx="1">
                  <c:v>427193365726.90002</c:v>
                </c:pt>
                <c:pt idx="2">
                  <c:v>423605832544.70996</c:v>
                </c:pt>
                <c:pt idx="3">
                  <c:v>423881337019.67999</c:v>
                </c:pt>
                <c:pt idx="4">
                  <c:v>423417886681.36993</c:v>
                </c:pt>
                <c:pt idx="5">
                  <c:v>412398367881.5</c:v>
                </c:pt>
                <c:pt idx="6">
                  <c:v>419645385579.06</c:v>
                </c:pt>
                <c:pt idx="7">
                  <c:v>417302626522.15002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267074063470.47803</c:v>
                </c:pt>
                <c:pt idx="1">
                  <c:v>283728506822.04895</c:v>
                </c:pt>
                <c:pt idx="2">
                  <c:v>285856181895.64563</c:v>
                </c:pt>
                <c:pt idx="3">
                  <c:v>281621364672.79999</c:v>
                </c:pt>
                <c:pt idx="4">
                  <c:v>286153462616.57074</c:v>
                </c:pt>
                <c:pt idx="5">
                  <c:v>279412771456.53168</c:v>
                </c:pt>
                <c:pt idx="6">
                  <c:v>279589388098.77533</c:v>
                </c:pt>
                <c:pt idx="7">
                  <c:v>279911341896.60498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1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376" t="s">
        <v>276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  <c r="Q1" s="136"/>
      <c r="R1" s="345"/>
      <c r="S1" s="139"/>
    </row>
    <row r="2" spans="1:24" s="138" customFormat="1" ht="12.95" customHeight="1">
      <c r="A2" s="287"/>
      <c r="B2" s="288"/>
      <c r="C2" s="288"/>
      <c r="D2" s="385" t="s">
        <v>274</v>
      </c>
      <c r="E2" s="385"/>
      <c r="F2" s="385"/>
      <c r="G2" s="385"/>
      <c r="H2" s="385"/>
      <c r="I2" s="385" t="s">
        <v>275</v>
      </c>
      <c r="J2" s="385"/>
      <c r="K2" s="385"/>
      <c r="L2" s="385"/>
      <c r="M2" s="385"/>
      <c r="N2" s="386" t="s">
        <v>70</v>
      </c>
      <c r="O2" s="387"/>
      <c r="P2" s="361" t="s">
        <v>244</v>
      </c>
      <c r="Q2" s="136"/>
      <c r="R2" s="345"/>
      <c r="S2" s="139"/>
    </row>
    <row r="3" spans="1:24" s="138" customFormat="1" ht="12.95" customHeight="1">
      <c r="A3" s="362" t="s">
        <v>2</v>
      </c>
      <c r="B3" s="363" t="s">
        <v>216</v>
      </c>
      <c r="C3" s="363" t="s">
        <v>3</v>
      </c>
      <c r="D3" s="364" t="s">
        <v>226</v>
      </c>
      <c r="E3" s="365" t="s">
        <v>69</v>
      </c>
      <c r="F3" s="365" t="s">
        <v>241</v>
      </c>
      <c r="G3" s="365" t="s">
        <v>242</v>
      </c>
      <c r="H3" s="366" t="s">
        <v>243</v>
      </c>
      <c r="I3" s="367" t="s">
        <v>226</v>
      </c>
      <c r="J3" s="365" t="s">
        <v>69</v>
      </c>
      <c r="K3" s="365" t="s">
        <v>241</v>
      </c>
      <c r="L3" s="365" t="s">
        <v>242</v>
      </c>
      <c r="M3" s="365" t="s">
        <v>243</v>
      </c>
      <c r="N3" s="368" t="s">
        <v>227</v>
      </c>
      <c r="O3" s="369" t="s">
        <v>131</v>
      </c>
      <c r="P3" s="370" t="s">
        <v>243</v>
      </c>
      <c r="Q3" s="136"/>
      <c r="R3" s="345"/>
      <c r="S3" s="139"/>
    </row>
    <row r="4" spans="1:24" s="138" customFormat="1" ht="5.25" customHeight="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90"/>
      <c r="Q4" s="136"/>
      <c r="R4" s="345"/>
      <c r="S4" s="139"/>
    </row>
    <row r="5" spans="1:24" s="138" customFormat="1" ht="12.95" customHeight="1">
      <c r="A5" s="391" t="s">
        <v>0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3"/>
      <c r="Q5" s="136"/>
      <c r="R5" s="345"/>
      <c r="S5" s="139"/>
    </row>
    <row r="6" spans="1:24" s="138" customFormat="1" ht="12.95" customHeight="1">
      <c r="A6" s="337">
        <v>1</v>
      </c>
      <c r="B6" s="259" t="s">
        <v>6</v>
      </c>
      <c r="C6" s="359" t="s">
        <v>259</v>
      </c>
      <c r="D6" s="80">
        <v>7471878615.6599998</v>
      </c>
      <c r="E6" s="220">
        <f t="shared" ref="E6:E16" si="0">(D6/$D$21)</f>
        <v>0.44796272469364856</v>
      </c>
      <c r="F6" s="71">
        <v>12336.23</v>
      </c>
      <c r="G6" s="71">
        <v>12506.25</v>
      </c>
      <c r="H6" s="255">
        <v>0.12130000000000001</v>
      </c>
      <c r="I6" s="80">
        <v>7542367133.4399996</v>
      </c>
      <c r="J6" s="220">
        <f t="shared" ref="J6:J20" si="1">(I6/$I$21)</f>
        <v>0.45080947138577054</v>
      </c>
      <c r="K6" s="71">
        <v>12455.63</v>
      </c>
      <c r="L6" s="71">
        <v>12628.2</v>
      </c>
      <c r="M6" s="255">
        <v>0.1285</v>
      </c>
      <c r="N6" s="86">
        <f>((I6-D6)/D6)</f>
        <v>9.4338413946213982E-3</v>
      </c>
      <c r="O6" s="86">
        <f t="shared" ref="O6:O13" si="2">((L6-G6)/G6)</f>
        <v>9.7511244377811671E-3</v>
      </c>
      <c r="P6" s="262">
        <f>M6-H6</f>
        <v>7.1999999999999981E-3</v>
      </c>
      <c r="Q6" s="136"/>
      <c r="R6" s="345"/>
      <c r="S6" s="139"/>
    </row>
    <row r="7" spans="1:24" s="138" customFormat="1" ht="12.95" customHeight="1">
      <c r="A7" s="337">
        <v>2</v>
      </c>
      <c r="B7" s="259" t="s">
        <v>146</v>
      </c>
      <c r="C7" s="359" t="s">
        <v>50</v>
      </c>
      <c r="D7" s="80">
        <v>971485201.76999998</v>
      </c>
      <c r="E7" s="220">
        <f t="shared" si="0"/>
        <v>5.824360651046355E-2</v>
      </c>
      <c r="F7" s="360">
        <v>1.94</v>
      </c>
      <c r="G7" s="71">
        <v>1.98</v>
      </c>
      <c r="H7" s="255">
        <v>0.1268</v>
      </c>
      <c r="I7" s="80">
        <v>980127711.13</v>
      </c>
      <c r="J7" s="220">
        <f t="shared" si="1"/>
        <v>5.8582517600616536E-2</v>
      </c>
      <c r="K7" s="360">
        <v>1.96</v>
      </c>
      <c r="L7" s="71">
        <v>2</v>
      </c>
      <c r="M7" s="255">
        <v>0.1368</v>
      </c>
      <c r="N7" s="86">
        <f>((I7-D7)/D7)</f>
        <v>8.8961822004635493E-3</v>
      </c>
      <c r="O7" s="86">
        <f t="shared" si="2"/>
        <v>1.0101010101010111E-2</v>
      </c>
      <c r="P7" s="262">
        <f>M7-H7</f>
        <v>1.0000000000000009E-2</v>
      </c>
      <c r="Q7" s="136"/>
      <c r="R7" s="345"/>
      <c r="S7" s="139"/>
    </row>
    <row r="8" spans="1:24" s="138" customFormat="1" ht="12.95" customHeight="1">
      <c r="A8" s="337">
        <v>3</v>
      </c>
      <c r="B8" s="259" t="s">
        <v>63</v>
      </c>
      <c r="C8" s="354" t="s">
        <v>12</v>
      </c>
      <c r="D8" s="80">
        <v>254538531.13</v>
      </c>
      <c r="E8" s="220">
        <f t="shared" si="0"/>
        <v>1.5260388961021958E-2</v>
      </c>
      <c r="F8" s="71">
        <v>127.88</v>
      </c>
      <c r="G8" s="71">
        <v>130.72</v>
      </c>
      <c r="H8" s="255">
        <v>5.5999999999999999E-3</v>
      </c>
      <c r="I8" s="80">
        <v>253253154.66</v>
      </c>
      <c r="J8" s="220">
        <f t="shared" si="1"/>
        <v>1.5137014515359724E-2</v>
      </c>
      <c r="K8" s="71">
        <v>127.24</v>
      </c>
      <c r="L8" s="71">
        <v>130.07</v>
      </c>
      <c r="M8" s="255">
        <v>5.0000000000000001E-3</v>
      </c>
      <c r="N8" s="86">
        <f>((I8-D8)/D8)</f>
        <v>-5.0498306260104917E-3</v>
      </c>
      <c r="O8" s="86">
        <f t="shared" si="2"/>
        <v>-4.9724602203182807E-3</v>
      </c>
      <c r="P8" s="262">
        <f>M8-H8</f>
        <v>-5.9999999999999984E-4</v>
      </c>
      <c r="Q8" s="136"/>
      <c r="R8" s="345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54" t="s">
        <v>14</v>
      </c>
      <c r="D9" s="80">
        <v>737485888.75999999</v>
      </c>
      <c r="E9" s="220">
        <f t="shared" si="0"/>
        <v>4.4214608553683657E-2</v>
      </c>
      <c r="F9" s="71">
        <v>19.97</v>
      </c>
      <c r="G9" s="71">
        <v>20.329999999999998</v>
      </c>
      <c r="H9" s="255">
        <v>0.14610000000000001</v>
      </c>
      <c r="I9" s="80">
        <v>736423974.61000001</v>
      </c>
      <c r="J9" s="220">
        <f t="shared" si="1"/>
        <v>4.4016274577491458E-2</v>
      </c>
      <c r="K9" s="71">
        <v>19.93</v>
      </c>
      <c r="L9" s="71">
        <v>20.3</v>
      </c>
      <c r="M9" s="255">
        <v>0.14369999999999999</v>
      </c>
      <c r="N9" s="86">
        <f>((I9-D9)/D9)</f>
        <v>-1.4399111443141861E-3</v>
      </c>
      <c r="O9" s="86">
        <f t="shared" si="2"/>
        <v>-1.475651746187781E-3</v>
      </c>
      <c r="P9" s="262">
        <f>M9-H9</f>
        <v>-2.4000000000000132E-3</v>
      </c>
      <c r="Q9" s="136"/>
      <c r="R9" s="345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54" t="s">
        <v>18</v>
      </c>
      <c r="D10" s="80">
        <v>420469203.04000002</v>
      </c>
      <c r="E10" s="220">
        <f t="shared" si="0"/>
        <v>2.5208456873054778E-2</v>
      </c>
      <c r="F10" s="71">
        <v>195.20419999999999</v>
      </c>
      <c r="G10" s="71">
        <v>199.85329999999999</v>
      </c>
      <c r="H10" s="255">
        <v>0.1651</v>
      </c>
      <c r="I10" s="80">
        <v>424572900.11000001</v>
      </c>
      <c r="J10" s="220">
        <f t="shared" si="1"/>
        <v>2.537684539575261E-2</v>
      </c>
      <c r="K10" s="71">
        <v>197.10929999999999</v>
      </c>
      <c r="L10" s="71">
        <v>201.85120000000001</v>
      </c>
      <c r="M10" s="255">
        <v>0.17649999999999999</v>
      </c>
      <c r="N10" s="135">
        <f>((I10-D10)/D10)</f>
        <v>9.7598041433954921E-3</v>
      </c>
      <c r="O10" s="135">
        <f t="shared" si="2"/>
        <v>9.9968326767684874E-3</v>
      </c>
      <c r="P10" s="262">
        <f t="shared" ref="P10:P21" si="3">M10-H10</f>
        <v>1.1399999999999993E-2</v>
      </c>
      <c r="Q10" s="136"/>
      <c r="R10" s="345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355" t="s">
        <v>84</v>
      </c>
      <c r="D11" s="71">
        <v>1984286556.2</v>
      </c>
      <c r="E11" s="220">
        <f t="shared" si="0"/>
        <v>0.11896424687967341</v>
      </c>
      <c r="F11" s="71">
        <v>1.0125</v>
      </c>
      <c r="G11" s="78">
        <v>1.038</v>
      </c>
      <c r="H11" s="255">
        <v>0.13969999999999999</v>
      </c>
      <c r="I11" s="71">
        <v>1923411948.1500001</v>
      </c>
      <c r="J11" s="220">
        <f t="shared" si="1"/>
        <v>0.11496289006646436</v>
      </c>
      <c r="K11" s="71">
        <v>1.0056</v>
      </c>
      <c r="L11" s="78">
        <v>1.0316000000000001</v>
      </c>
      <c r="M11" s="255">
        <v>0.13220000000000001</v>
      </c>
      <c r="N11" s="86">
        <f t="shared" ref="N11:N14" si="4">((I11-D11)/D11)</f>
        <v>-3.0678335172807714E-2</v>
      </c>
      <c r="O11" s="86">
        <f t="shared" si="2"/>
        <v>-6.1657032755298279E-3</v>
      </c>
      <c r="P11" s="262">
        <f t="shared" si="3"/>
        <v>-7.4999999999999789E-3</v>
      </c>
      <c r="Q11" s="136"/>
      <c r="R11" s="345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71">
        <v>7</v>
      </c>
      <c r="B12" s="372" t="s">
        <v>8</v>
      </c>
      <c r="C12" s="354" t="s">
        <v>15</v>
      </c>
      <c r="D12" s="71">
        <v>2387723655.4000001</v>
      </c>
      <c r="E12" s="220">
        <f t="shared" si="0"/>
        <v>0.14315157532761691</v>
      </c>
      <c r="F12" s="71">
        <v>21.945499999999999</v>
      </c>
      <c r="G12" s="71">
        <v>22.607199999999999</v>
      </c>
      <c r="H12" s="343">
        <v>1.2E-2</v>
      </c>
      <c r="I12" s="71">
        <v>2434387903.6300001</v>
      </c>
      <c r="J12" s="220">
        <f t="shared" si="1"/>
        <v>0.14550407114468061</v>
      </c>
      <c r="K12" s="71">
        <v>22.3827</v>
      </c>
      <c r="L12" s="71">
        <v>23.057600000000001</v>
      </c>
      <c r="M12" s="343">
        <v>1.0387999999999999</v>
      </c>
      <c r="N12" s="86">
        <f t="shared" si="4"/>
        <v>1.9543404080478759E-2</v>
      </c>
      <c r="O12" s="86">
        <f t="shared" si="2"/>
        <v>1.99228564351181E-2</v>
      </c>
      <c r="P12" s="262">
        <f t="shared" si="3"/>
        <v>1.0267999999999999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54" t="s">
        <v>59</v>
      </c>
      <c r="D13" s="71">
        <v>411815671.01999998</v>
      </c>
      <c r="E13" s="220">
        <f t="shared" si="0"/>
        <v>2.4689650294240927E-2</v>
      </c>
      <c r="F13" s="71">
        <v>165.99</v>
      </c>
      <c r="G13" s="71">
        <v>168.2</v>
      </c>
      <c r="H13" s="255">
        <v>2.8999999999999998E-3</v>
      </c>
      <c r="I13" s="71">
        <v>410717935.44</v>
      </c>
      <c r="J13" s="220">
        <f t="shared" si="1"/>
        <v>2.454873013850677E-2</v>
      </c>
      <c r="K13" s="71">
        <v>165.54</v>
      </c>
      <c r="L13" s="71">
        <v>167.77</v>
      </c>
      <c r="M13" s="255">
        <v>-2.5999999999999999E-3</v>
      </c>
      <c r="N13" s="86">
        <f>((I13-D13)/D13)</f>
        <v>-2.6655993378811253E-3</v>
      </c>
      <c r="O13" s="86">
        <f t="shared" si="2"/>
        <v>-2.5564803804992773E-3</v>
      </c>
      <c r="P13" s="262">
        <f t="shared" si="3"/>
        <v>-5.4999999999999997E-3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54" t="s">
        <v>60</v>
      </c>
      <c r="D14" s="71">
        <v>299883542.38999999</v>
      </c>
      <c r="E14" s="220">
        <f t="shared" si="0"/>
        <v>1.7978965618935118E-2</v>
      </c>
      <c r="F14" s="71">
        <v>12.5214</v>
      </c>
      <c r="G14" s="71">
        <v>12.5885</v>
      </c>
      <c r="H14" s="255">
        <v>0.1457</v>
      </c>
      <c r="I14" s="71">
        <v>288870044.75999999</v>
      </c>
      <c r="J14" s="220">
        <f t="shared" si="1"/>
        <v>1.7265846368054609E-2</v>
      </c>
      <c r="K14" s="71">
        <v>12.5764</v>
      </c>
      <c r="L14" s="71">
        <v>12.6518</v>
      </c>
      <c r="M14" s="255">
        <v>0.1507</v>
      </c>
      <c r="N14" s="86">
        <f t="shared" si="4"/>
        <v>-3.6725915474470718E-2</v>
      </c>
      <c r="O14" s="86">
        <f t="shared" ref="O14" si="5">((L14-G14)/G14)</f>
        <v>5.0283989355363956E-3</v>
      </c>
      <c r="P14" s="262">
        <f t="shared" si="3"/>
        <v>5.0000000000000044E-3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54" t="s">
        <v>75</v>
      </c>
      <c r="D15" s="80">
        <v>361730331.57999998</v>
      </c>
      <c r="E15" s="220">
        <f t="shared" si="0"/>
        <v>2.1686875988496022E-2</v>
      </c>
      <c r="F15" s="71">
        <v>3239.34</v>
      </c>
      <c r="G15" s="71">
        <v>3285.51</v>
      </c>
      <c r="H15" s="255">
        <v>0.15690000000000001</v>
      </c>
      <c r="I15" s="80">
        <v>363498039.92000002</v>
      </c>
      <c r="J15" s="220">
        <f t="shared" si="1"/>
        <v>2.1726383286166048E-2</v>
      </c>
      <c r="K15" s="71">
        <v>3255.1</v>
      </c>
      <c r="L15" s="71">
        <v>3301.6</v>
      </c>
      <c r="M15" s="255">
        <v>0.159</v>
      </c>
      <c r="N15" s="86">
        <f t="shared" ref="N15:N21" si="6">((I15-D15)/D15)</f>
        <v>4.8868125940085523E-3</v>
      </c>
      <c r="O15" s="86">
        <f t="shared" ref="O15:O20" si="7">((L15-G15)/G15)</f>
        <v>4.8972610036188266E-3</v>
      </c>
      <c r="P15" s="262">
        <f t="shared" si="3"/>
        <v>2.0999999999999908E-3</v>
      </c>
      <c r="Q15" s="136"/>
      <c r="R15" s="170"/>
      <c r="S15" s="176"/>
      <c r="T15" s="176"/>
    </row>
    <row r="16" spans="1:24" s="138" customFormat="1" ht="12.95" customHeight="1">
      <c r="A16" s="371">
        <v>11</v>
      </c>
      <c r="B16" s="372" t="s">
        <v>89</v>
      </c>
      <c r="C16" s="354" t="s">
        <v>90</v>
      </c>
      <c r="D16" s="80">
        <v>268045719.44</v>
      </c>
      <c r="E16" s="220">
        <f t="shared" si="0"/>
        <v>1.6070187565835524E-2</v>
      </c>
      <c r="F16" s="71">
        <v>146.56</v>
      </c>
      <c r="G16" s="71">
        <v>147.59</v>
      </c>
      <c r="H16" s="255">
        <v>0.1013</v>
      </c>
      <c r="I16" s="80">
        <v>268991917.72060227</v>
      </c>
      <c r="J16" s="220">
        <f t="shared" si="1"/>
        <v>1.6077724948846666E-2</v>
      </c>
      <c r="K16" s="71">
        <v>148.96365477517</v>
      </c>
      <c r="L16" s="71">
        <v>150.01006278663633</v>
      </c>
      <c r="M16" s="255">
        <v>0.11940000000000001</v>
      </c>
      <c r="N16" s="86">
        <f t="shared" si="6"/>
        <v>3.5299884011543623E-3</v>
      </c>
      <c r="O16" s="86">
        <f t="shared" si="7"/>
        <v>1.6397200261781434E-2</v>
      </c>
      <c r="P16" s="262">
        <f t="shared" si="3"/>
        <v>1.8100000000000005E-2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54" t="s">
        <v>136</v>
      </c>
      <c r="D17" s="80">
        <v>334039045.27999997</v>
      </c>
      <c r="E17" s="220">
        <f t="shared" ref="E17:E20" si="8">(D17/$D$21)</f>
        <v>2.0026695905374557E-2</v>
      </c>
      <c r="F17" s="71">
        <v>1.3</v>
      </c>
      <c r="G17" s="71">
        <v>1.33</v>
      </c>
      <c r="H17" s="255">
        <v>2.2000000000000001E-3</v>
      </c>
      <c r="I17" s="80">
        <v>333058585.67000002</v>
      </c>
      <c r="J17" s="220">
        <f t="shared" si="1"/>
        <v>1.9907008276048341E-2</v>
      </c>
      <c r="K17" s="71">
        <v>1.29</v>
      </c>
      <c r="L17" s="71">
        <v>1.33</v>
      </c>
      <c r="M17" s="255">
        <v>-1.9E-3</v>
      </c>
      <c r="N17" s="86">
        <f t="shared" si="6"/>
        <v>-2.9351646876433521E-3</v>
      </c>
      <c r="O17" s="86">
        <f t="shared" si="7"/>
        <v>0</v>
      </c>
      <c r="P17" s="262">
        <f t="shared" si="3"/>
        <v>-4.1000000000000003E-3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54" t="s">
        <v>139</v>
      </c>
      <c r="D18" s="71">
        <v>298740385.25999999</v>
      </c>
      <c r="E18" s="220">
        <f t="shared" si="8"/>
        <v>1.7910429738061128E-2</v>
      </c>
      <c r="F18" s="71">
        <v>1.5037</v>
      </c>
      <c r="G18" s="71">
        <v>1.5192000000000001</v>
      </c>
      <c r="H18" s="255">
        <v>5.7000000000000002E-2</v>
      </c>
      <c r="I18" s="71">
        <v>293961986.05000001</v>
      </c>
      <c r="J18" s="220">
        <f t="shared" si="1"/>
        <v>1.757019317598112E-2</v>
      </c>
      <c r="K18" s="71">
        <v>1.4948999999999999</v>
      </c>
      <c r="L18" s="71">
        <v>1.5107999999999999</v>
      </c>
      <c r="M18" s="255">
        <v>3.7600000000000001E-2</v>
      </c>
      <c r="N18" s="86">
        <f t="shared" si="6"/>
        <v>-1.5995156482914882E-2</v>
      </c>
      <c r="O18" s="86">
        <f t="shared" si="7"/>
        <v>-5.5292259083729494E-3</v>
      </c>
      <c r="P18" s="262">
        <f t="shared" si="3"/>
        <v>-1.9400000000000001E-2</v>
      </c>
      <c r="Q18" s="136"/>
      <c r="R18" s="170"/>
      <c r="S18" s="178"/>
      <c r="T18" s="178"/>
    </row>
    <row r="19" spans="1:23" s="138" customFormat="1" ht="12.95" customHeight="1">
      <c r="A19" s="371">
        <v>14</v>
      </c>
      <c r="B19" s="372" t="s">
        <v>149</v>
      </c>
      <c r="C19" s="354" t="s">
        <v>150</v>
      </c>
      <c r="D19" s="71">
        <v>453089158.61000001</v>
      </c>
      <c r="E19" s="220">
        <f>(D19/$D$21)</f>
        <v>2.7164126247273088E-2</v>
      </c>
      <c r="F19" s="71">
        <v>146.72999999999999</v>
      </c>
      <c r="G19" s="71">
        <v>148.37639999999999</v>
      </c>
      <c r="H19" s="255">
        <v>-1.2880000000000001E-3</v>
      </c>
      <c r="I19" s="71">
        <v>452353360.95999998</v>
      </c>
      <c r="J19" s="220">
        <f t="shared" si="1"/>
        <v>2.7037291599056112E-2</v>
      </c>
      <c r="K19" s="71">
        <v>145.92169999999999</v>
      </c>
      <c r="L19" s="71">
        <v>147.55779999999999</v>
      </c>
      <c r="M19" s="255">
        <v>-4.0619999999999996E-3</v>
      </c>
      <c r="N19" s="86">
        <v>5.6480000000000002E-3</v>
      </c>
      <c r="O19" s="86">
        <f t="shared" si="7"/>
        <v>-5.5170498812479856E-3</v>
      </c>
      <c r="P19" s="262">
        <f>M19-H19</f>
        <v>-2.7739999999999996E-3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54" t="s">
        <v>245</v>
      </c>
      <c r="D20" s="80">
        <v>24476789.440000001</v>
      </c>
      <c r="E20" s="220">
        <f t="shared" si="8"/>
        <v>1.4674608426205812E-3</v>
      </c>
      <c r="F20" s="71">
        <v>95.14</v>
      </c>
      <c r="G20" s="71">
        <v>98.12</v>
      </c>
      <c r="H20" s="255">
        <v>-1.6000000000000001E-3</v>
      </c>
      <c r="I20" s="80">
        <v>24723613.010000002</v>
      </c>
      <c r="J20" s="220">
        <f t="shared" si="1"/>
        <v>1.4777375212045721E-3</v>
      </c>
      <c r="K20" s="71">
        <v>96.12</v>
      </c>
      <c r="L20" s="71">
        <v>99.09</v>
      </c>
      <c r="M20" s="255">
        <v>2.9899999999999999E-2</v>
      </c>
      <c r="N20" s="86">
        <f t="shared" si="6"/>
        <v>1.0083984691090283E-2</v>
      </c>
      <c r="O20" s="86">
        <f t="shared" si="7"/>
        <v>9.8858540562576317E-3</v>
      </c>
      <c r="P20" s="262">
        <f t="shared" si="3"/>
        <v>3.15E-2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16679688294.980003</v>
      </c>
      <c r="E21" s="310">
        <f>(D21/$D$159)</f>
        <v>1.1920396758825393E-2</v>
      </c>
      <c r="F21" s="312"/>
      <c r="G21" s="76"/>
      <c r="H21" s="332"/>
      <c r="I21" s="75">
        <f>SUM(I1:I20)</f>
        <v>16730720209.260601</v>
      </c>
      <c r="J21" s="310">
        <f>(I21/$I$159)</f>
        <v>1.196762604107259E-2</v>
      </c>
      <c r="K21" s="312"/>
      <c r="L21" s="76"/>
      <c r="M21" s="332"/>
      <c r="N21" s="314">
        <f t="shared" si="6"/>
        <v>3.0595244574178576E-3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4"/>
      <c r="Q22" s="136"/>
      <c r="R22" s="170"/>
      <c r="S22" s="179"/>
      <c r="V22" s="145"/>
      <c r="W22" s="145"/>
    </row>
    <row r="23" spans="1:23" s="138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54" t="s">
        <v>39</v>
      </c>
      <c r="D24" s="72">
        <v>219968771893.39999</v>
      </c>
      <c r="E24" s="222">
        <v>3.6200000000000003E-2</v>
      </c>
      <c r="F24" s="78">
        <v>100</v>
      </c>
      <c r="G24" s="78">
        <v>100</v>
      </c>
      <c r="H24" s="255">
        <v>5.57E-2</v>
      </c>
      <c r="I24" s="72">
        <v>218153249541.35999</v>
      </c>
      <c r="J24" s="220">
        <f t="shared" ref="J24:J52" si="9">(I24/$I$53)</f>
        <v>0.37178518747728828</v>
      </c>
      <c r="K24" s="78">
        <v>100</v>
      </c>
      <c r="L24" s="78">
        <v>100</v>
      </c>
      <c r="M24" s="255">
        <v>5.3900000000000003E-2</v>
      </c>
      <c r="N24" s="86">
        <f>((I24-D24)/D24)</f>
        <v>-8.2535458847760295E-3</v>
      </c>
      <c r="O24" s="86">
        <f t="shared" ref="O24:O33" si="10">((L24-G24)/G24)</f>
        <v>0</v>
      </c>
      <c r="P24" s="262">
        <f t="shared" ref="P24:P53" si="11">M24-H24</f>
        <v>-1.799999999999996E-3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54" t="s">
        <v>19</v>
      </c>
      <c r="D25" s="72">
        <v>162766515000.76999</v>
      </c>
      <c r="E25" s="222">
        <v>6.2600000000000003E-2</v>
      </c>
      <c r="F25" s="78">
        <v>100</v>
      </c>
      <c r="G25" s="78">
        <v>100</v>
      </c>
      <c r="H25" s="255">
        <v>6.8099999999999994E-2</v>
      </c>
      <c r="I25" s="72">
        <v>162448625199.37</v>
      </c>
      <c r="J25" s="220">
        <f t="shared" si="9"/>
        <v>0.27685121675771757</v>
      </c>
      <c r="K25" s="78">
        <v>100</v>
      </c>
      <c r="L25" s="78">
        <v>100</v>
      </c>
      <c r="M25" s="255">
        <v>6.9699999999999998E-2</v>
      </c>
      <c r="N25" s="86">
        <f t="shared" ref="N25:N53" si="12">((I25-D25)/D25)</f>
        <v>-1.9530417629110635E-3</v>
      </c>
      <c r="O25" s="86">
        <f t="shared" si="10"/>
        <v>0</v>
      </c>
      <c r="P25" s="262">
        <f t="shared" si="11"/>
        <v>1.6000000000000042E-3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54" t="s">
        <v>85</v>
      </c>
      <c r="D26" s="72">
        <v>19642854237.299999</v>
      </c>
      <c r="E26" s="222">
        <v>5.2600000000000001E-2</v>
      </c>
      <c r="F26" s="78">
        <v>1</v>
      </c>
      <c r="G26" s="78">
        <v>1</v>
      </c>
      <c r="H26" s="255">
        <v>6.9900000000000004E-2</v>
      </c>
      <c r="I26" s="72">
        <v>20304786075.349998</v>
      </c>
      <c r="J26" s="220">
        <f t="shared" si="9"/>
        <v>3.4604200091362849E-2</v>
      </c>
      <c r="K26" s="78">
        <v>1</v>
      </c>
      <c r="L26" s="78">
        <v>1</v>
      </c>
      <c r="M26" s="255">
        <v>7.3700000000000002E-2</v>
      </c>
      <c r="N26" s="86">
        <f t="shared" si="12"/>
        <v>3.3698353103544937E-2</v>
      </c>
      <c r="O26" s="86">
        <f t="shared" si="10"/>
        <v>0</v>
      </c>
      <c r="P26" s="262">
        <f t="shared" si="11"/>
        <v>3.7999999999999978E-3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54" t="s">
        <v>42</v>
      </c>
      <c r="D27" s="72">
        <v>1020618668.3</v>
      </c>
      <c r="E27" s="222">
        <v>8.6400000000000005E-2</v>
      </c>
      <c r="F27" s="78">
        <v>100</v>
      </c>
      <c r="G27" s="78">
        <v>100</v>
      </c>
      <c r="H27" s="255">
        <v>8.14E-2</v>
      </c>
      <c r="I27" s="72">
        <v>1029255668.3</v>
      </c>
      <c r="J27" s="220">
        <f t="shared" si="9"/>
        <v>1.7540972339650052E-3</v>
      </c>
      <c r="K27" s="78">
        <v>100</v>
      </c>
      <c r="L27" s="78">
        <v>100</v>
      </c>
      <c r="M27" s="255">
        <v>8.3500000000000005E-2</v>
      </c>
      <c r="N27" s="86">
        <f t="shared" si="12"/>
        <v>8.4625142261862355E-3</v>
      </c>
      <c r="O27" s="86">
        <f t="shared" si="10"/>
        <v>0</v>
      </c>
      <c r="P27" s="262">
        <f t="shared" si="11"/>
        <v>2.1000000000000046E-3</v>
      </c>
      <c r="Q27" s="136"/>
      <c r="R27" s="170"/>
      <c r="S27" s="146"/>
    </row>
    <row r="28" spans="1:23" s="138" customFormat="1" ht="12.95" customHeight="1">
      <c r="A28" s="371">
        <v>20</v>
      </c>
      <c r="B28" s="372" t="s">
        <v>8</v>
      </c>
      <c r="C28" s="354" t="s">
        <v>20</v>
      </c>
      <c r="D28" s="72">
        <v>66970018616.510002</v>
      </c>
      <c r="E28" s="222">
        <v>6.54E-2</v>
      </c>
      <c r="F28" s="78">
        <v>1</v>
      </c>
      <c r="G28" s="78">
        <v>1</v>
      </c>
      <c r="H28" s="255">
        <v>6.3700000000000007E-2</v>
      </c>
      <c r="I28" s="72">
        <v>67635743574.510002</v>
      </c>
      <c r="J28" s="220">
        <f t="shared" si="9"/>
        <v>0.11526744459631594</v>
      </c>
      <c r="K28" s="78">
        <v>1</v>
      </c>
      <c r="L28" s="78">
        <v>1</v>
      </c>
      <c r="M28" s="255">
        <v>6.59E-2</v>
      </c>
      <c r="N28" s="86">
        <f t="shared" si="12"/>
        <v>9.9406416744802877E-3</v>
      </c>
      <c r="O28" s="86">
        <f t="shared" si="10"/>
        <v>0</v>
      </c>
      <c r="P28" s="262">
        <f t="shared" si="11"/>
        <v>2.1999999999999936E-3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54" t="s">
        <v>62</v>
      </c>
      <c r="D29" s="248">
        <v>2047441914.78</v>
      </c>
      <c r="E29" s="222">
        <v>6.4500000000000002E-2</v>
      </c>
      <c r="F29" s="78">
        <v>10</v>
      </c>
      <c r="G29" s="78">
        <v>10</v>
      </c>
      <c r="H29" s="255">
        <v>6.7900000000000002E-2</v>
      </c>
      <c r="I29" s="248">
        <v>2052595331.3099999</v>
      </c>
      <c r="J29" s="220">
        <f t="shared" ref="J29" si="13">(I29/$I$53)</f>
        <v>3.498112183386996E-3</v>
      </c>
      <c r="K29" s="78">
        <v>10</v>
      </c>
      <c r="L29" s="78">
        <v>10</v>
      </c>
      <c r="M29" s="255">
        <v>6.7000000000000004E-2</v>
      </c>
      <c r="N29" s="86">
        <f t="shared" si="12"/>
        <v>2.5170025546505975E-3</v>
      </c>
      <c r="O29" s="86">
        <f t="shared" si="10"/>
        <v>0</v>
      </c>
      <c r="P29" s="262">
        <f t="shared" si="11"/>
        <v>-8.9999999999999802E-4</v>
      </c>
      <c r="Q29" s="136"/>
      <c r="R29" s="170"/>
      <c r="S29" s="175"/>
      <c r="T29" s="401"/>
      <c r="U29" s="401"/>
    </row>
    <row r="30" spans="1:23" s="138" customFormat="1" ht="12.95" customHeight="1">
      <c r="A30" s="371">
        <v>22</v>
      </c>
      <c r="B30" s="372" t="s">
        <v>89</v>
      </c>
      <c r="C30" s="354" t="s">
        <v>91</v>
      </c>
      <c r="D30" s="72">
        <v>33675647956.09</v>
      </c>
      <c r="E30" s="222">
        <v>6.9800000000000001E-2</v>
      </c>
      <c r="F30" s="78">
        <v>1</v>
      </c>
      <c r="G30" s="78">
        <v>1</v>
      </c>
      <c r="H30" s="255">
        <v>6.1400000000000003E-2</v>
      </c>
      <c r="I30" s="72">
        <v>32211430914.705513</v>
      </c>
      <c r="J30" s="220">
        <f t="shared" si="9"/>
        <v>5.489596376268973E-2</v>
      </c>
      <c r="K30" s="78">
        <v>1</v>
      </c>
      <c r="L30" s="78">
        <v>1</v>
      </c>
      <c r="M30" s="255">
        <v>6.4199999999999993E-2</v>
      </c>
      <c r="N30" s="86">
        <f t="shared" si="12"/>
        <v>-4.3479996087787048E-2</v>
      </c>
      <c r="O30" s="86">
        <f t="shared" si="10"/>
        <v>0</v>
      </c>
      <c r="P30" s="262">
        <f t="shared" si="11"/>
        <v>2.79999999999999E-3</v>
      </c>
      <c r="Q30" s="136"/>
      <c r="R30" s="170"/>
      <c r="S30" s="139"/>
      <c r="T30" s="399"/>
      <c r="U30" s="399"/>
    </row>
    <row r="31" spans="1:23" s="138" customFormat="1" ht="12.95" customHeight="1">
      <c r="A31" s="337">
        <v>23</v>
      </c>
      <c r="B31" s="259" t="s">
        <v>96</v>
      </c>
      <c r="C31" s="354" t="s">
        <v>95</v>
      </c>
      <c r="D31" s="72">
        <v>2350725929.7251964</v>
      </c>
      <c r="E31" s="222">
        <v>4.2599999999999999E-2</v>
      </c>
      <c r="F31" s="78">
        <v>100</v>
      </c>
      <c r="G31" s="78">
        <v>100</v>
      </c>
      <c r="H31" s="255">
        <v>5.1097850904687749E-2</v>
      </c>
      <c r="I31" s="72">
        <v>2413902627.6653223</v>
      </c>
      <c r="J31" s="220">
        <f t="shared" si="9"/>
        <v>4.1138660224647313E-3</v>
      </c>
      <c r="K31" s="78">
        <v>100</v>
      </c>
      <c r="L31" s="78">
        <v>100</v>
      </c>
      <c r="M31" s="255">
        <v>5.2877250171211317E-2</v>
      </c>
      <c r="N31" s="86">
        <f>((I31-D31)/D31)</f>
        <v>2.6875399271879985E-2</v>
      </c>
      <c r="O31" s="86">
        <f t="shared" si="10"/>
        <v>0</v>
      </c>
      <c r="P31" s="262">
        <f t="shared" si="11"/>
        <v>1.7793992665235681E-3</v>
      </c>
      <c r="Q31" s="136"/>
      <c r="R31" s="170"/>
      <c r="S31" s="139"/>
      <c r="T31" s="400"/>
      <c r="U31" s="400"/>
    </row>
    <row r="32" spans="1:23" s="138" customFormat="1" ht="12.95" customHeight="1">
      <c r="A32" s="337">
        <v>24</v>
      </c>
      <c r="B32" s="259" t="s">
        <v>97</v>
      </c>
      <c r="C32" s="354" t="s">
        <v>98</v>
      </c>
      <c r="D32" s="72">
        <v>5474739990.3900003</v>
      </c>
      <c r="E32" s="222">
        <v>7.0599999999999996E-2</v>
      </c>
      <c r="F32" s="78">
        <v>100</v>
      </c>
      <c r="G32" s="78">
        <v>100</v>
      </c>
      <c r="H32" s="255">
        <v>6.8099999999999994E-2</v>
      </c>
      <c r="I32" s="72">
        <v>6475586189.5500002</v>
      </c>
      <c r="J32" s="220">
        <f t="shared" si="9"/>
        <v>1.1035943909012179E-2</v>
      </c>
      <c r="K32" s="78">
        <v>100</v>
      </c>
      <c r="L32" s="78">
        <v>100</v>
      </c>
      <c r="M32" s="255">
        <v>6.6799999999999998E-2</v>
      </c>
      <c r="N32" s="86">
        <f t="shared" si="12"/>
        <v>0.18281164053759991</v>
      </c>
      <c r="O32" s="86">
        <f t="shared" si="10"/>
        <v>0</v>
      </c>
      <c r="P32" s="262">
        <f t="shared" si="11"/>
        <v>-1.2999999999999956E-3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54" t="s">
        <v>104</v>
      </c>
      <c r="D33" s="248">
        <v>751586589.15999997</v>
      </c>
      <c r="E33" s="222">
        <v>6.6600000000000006E-2</v>
      </c>
      <c r="F33" s="78">
        <v>10</v>
      </c>
      <c r="G33" s="78">
        <v>10</v>
      </c>
      <c r="H33" s="255">
        <v>5.57E-2</v>
      </c>
      <c r="I33" s="248">
        <v>755070717.47000003</v>
      </c>
      <c r="J33" s="220">
        <f t="shared" si="9"/>
        <v>1.2868206586121543E-3</v>
      </c>
      <c r="K33" s="78">
        <v>10</v>
      </c>
      <c r="L33" s="78">
        <v>10</v>
      </c>
      <c r="M33" s="255">
        <v>6.3100000000000003E-2</v>
      </c>
      <c r="N33" s="86">
        <f t="shared" si="12"/>
        <v>4.6356978161279441E-3</v>
      </c>
      <c r="O33" s="86">
        <f t="shared" si="10"/>
        <v>0</v>
      </c>
      <c r="P33" s="262">
        <f t="shared" si="11"/>
        <v>7.4000000000000038E-3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54" t="s">
        <v>106</v>
      </c>
      <c r="D34" s="72">
        <v>2511724796.3099999</v>
      </c>
      <c r="E34" s="222">
        <v>5.3699999999999998E-2</v>
      </c>
      <c r="F34" s="78">
        <v>100</v>
      </c>
      <c r="G34" s="78">
        <v>100</v>
      </c>
      <c r="H34" s="255">
        <v>5.11E-2</v>
      </c>
      <c r="I34" s="72">
        <v>3362836386.8699999</v>
      </c>
      <c r="J34" s="220">
        <f t="shared" si="9"/>
        <v>5.7310755589312107E-3</v>
      </c>
      <c r="K34" s="78">
        <v>100</v>
      </c>
      <c r="L34" s="78">
        <v>100</v>
      </c>
      <c r="M34" s="255">
        <v>4.5900000000000003E-2</v>
      </c>
      <c r="N34" s="86">
        <f t="shared" si="12"/>
        <v>0.33885543185717498</v>
      </c>
      <c r="O34" s="86">
        <f t="shared" ref="O34:O39" si="14">((L34-G34)/G34)</f>
        <v>0</v>
      </c>
      <c r="P34" s="262">
        <f t="shared" si="11"/>
        <v>-5.1999999999999963E-3</v>
      </c>
      <c r="Q34" s="136"/>
      <c r="R34" s="186"/>
      <c r="S34" s="139"/>
      <c r="T34" s="401"/>
      <c r="U34" s="401"/>
    </row>
    <row r="35" spans="1:21" s="138" customFormat="1" ht="12.95" customHeight="1">
      <c r="A35" s="337">
        <v>27</v>
      </c>
      <c r="B35" s="259" t="s">
        <v>53</v>
      </c>
      <c r="C35" s="354" t="s">
        <v>107</v>
      </c>
      <c r="D35" s="72">
        <v>20284546101.48</v>
      </c>
      <c r="E35" s="222">
        <v>4.7199999999999999E-2</v>
      </c>
      <c r="F35" s="78">
        <v>100</v>
      </c>
      <c r="G35" s="78">
        <v>100</v>
      </c>
      <c r="H35" s="255">
        <v>4.1099999999999998E-2</v>
      </c>
      <c r="I35" s="72">
        <v>20250154247.509998</v>
      </c>
      <c r="J35" s="220">
        <f t="shared" si="9"/>
        <v>3.4511094421846474E-2</v>
      </c>
      <c r="K35" s="78">
        <v>100</v>
      </c>
      <c r="L35" s="78">
        <v>100</v>
      </c>
      <c r="M35" s="255">
        <v>4.8000000000000001E-2</v>
      </c>
      <c r="N35" s="86">
        <f t="shared" si="12"/>
        <v>-1.6954707193320893E-3</v>
      </c>
      <c r="O35" s="86">
        <f t="shared" si="14"/>
        <v>0</v>
      </c>
      <c r="P35" s="262">
        <f t="shared" si="11"/>
        <v>6.9000000000000034E-3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54" t="s">
        <v>110</v>
      </c>
      <c r="D36" s="72">
        <v>11874284291.190001</v>
      </c>
      <c r="E36" s="222">
        <v>4.5100000000000001E-2</v>
      </c>
      <c r="F36" s="74">
        <v>100</v>
      </c>
      <c r="G36" s="74">
        <v>100</v>
      </c>
      <c r="H36" s="255">
        <v>4.87E-2</v>
      </c>
      <c r="I36" s="72">
        <v>11591205143</v>
      </c>
      <c r="J36" s="220">
        <f t="shared" si="9"/>
        <v>1.975417916642553E-2</v>
      </c>
      <c r="K36" s="74">
        <v>100</v>
      </c>
      <c r="L36" s="74">
        <v>100</v>
      </c>
      <c r="M36" s="255">
        <v>4.8500000000000001E-2</v>
      </c>
      <c r="N36" s="86">
        <f t="shared" si="12"/>
        <v>-2.3839680880811325E-2</v>
      </c>
      <c r="O36" s="86">
        <f t="shared" si="14"/>
        <v>0</v>
      </c>
      <c r="P36" s="262">
        <f t="shared" si="11"/>
        <v>-1.9999999999999879E-4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54" t="s">
        <v>109</v>
      </c>
      <c r="D37" s="72">
        <v>390867902.61000001</v>
      </c>
      <c r="E37" s="222">
        <v>5.2900000000000003E-2</v>
      </c>
      <c r="F37" s="74">
        <v>1000000</v>
      </c>
      <c r="G37" s="74">
        <v>1000000</v>
      </c>
      <c r="H37" s="255">
        <v>6.0600000000000001E-2</v>
      </c>
      <c r="I37" s="72">
        <v>391357626.05000001</v>
      </c>
      <c r="J37" s="220">
        <f t="shared" si="9"/>
        <v>6.6696677073370847E-4</v>
      </c>
      <c r="K37" s="74">
        <v>1000000</v>
      </c>
      <c r="L37" s="74">
        <v>1000000</v>
      </c>
      <c r="M37" s="255">
        <v>6.0600000000000001E-2</v>
      </c>
      <c r="N37" s="86">
        <f t="shared" si="12"/>
        <v>1.252912906713227E-3</v>
      </c>
      <c r="O37" s="86">
        <f t="shared" si="14"/>
        <v>0</v>
      </c>
      <c r="P37" s="262">
        <f t="shared" si="11"/>
        <v>0</v>
      </c>
      <c r="Q37" s="136"/>
      <c r="R37" s="170"/>
      <c r="S37" s="148"/>
    </row>
    <row r="38" spans="1:21" s="138" customFormat="1" ht="12.95" customHeight="1">
      <c r="A38" s="371">
        <v>30</v>
      </c>
      <c r="B38" s="372" t="s">
        <v>118</v>
      </c>
      <c r="C38" s="354" t="s">
        <v>119</v>
      </c>
      <c r="D38" s="72">
        <v>5122778260.6899996</v>
      </c>
      <c r="E38" s="222">
        <v>6.3E-2</v>
      </c>
      <c r="F38" s="78">
        <v>1</v>
      </c>
      <c r="G38" s="78">
        <v>1</v>
      </c>
      <c r="H38" s="255">
        <v>4.7399999999999998E-2</v>
      </c>
      <c r="I38" s="72">
        <v>5053930819.4200001</v>
      </c>
      <c r="J38" s="220">
        <f t="shared" si="9"/>
        <v>8.6131039585503489E-3</v>
      </c>
      <c r="K38" s="78">
        <v>1</v>
      </c>
      <c r="L38" s="78">
        <v>1</v>
      </c>
      <c r="M38" s="255">
        <v>4.8899999999999999E-2</v>
      </c>
      <c r="N38" s="86">
        <f t="shared" si="12"/>
        <v>-1.343947322457917E-2</v>
      </c>
      <c r="O38" s="86">
        <f t="shared" si="14"/>
        <v>0</v>
      </c>
      <c r="P38" s="262">
        <f t="shared" si="11"/>
        <v>1.5000000000000013E-3</v>
      </c>
      <c r="Q38" s="136"/>
      <c r="R38" s="170"/>
      <c r="S38" s="148"/>
      <c r="T38" s="150"/>
    </row>
    <row r="39" spans="1:21" s="138" customFormat="1" ht="12.95" customHeight="1">
      <c r="A39" s="371">
        <v>31</v>
      </c>
      <c r="B39" s="372" t="s">
        <v>16</v>
      </c>
      <c r="C39" s="354" t="s">
        <v>124</v>
      </c>
      <c r="D39" s="72">
        <v>15918955374.209999</v>
      </c>
      <c r="E39" s="222">
        <v>5.9200000000000003E-2</v>
      </c>
      <c r="F39" s="78">
        <v>1</v>
      </c>
      <c r="G39" s="78">
        <v>1</v>
      </c>
      <c r="H39" s="255">
        <v>6.0100000000000001E-2</v>
      </c>
      <c r="I39" s="72">
        <v>15987501204.219999</v>
      </c>
      <c r="J39" s="220">
        <f t="shared" si="9"/>
        <v>2.7246516588685463E-2</v>
      </c>
      <c r="K39" s="78">
        <v>1</v>
      </c>
      <c r="L39" s="78">
        <v>1</v>
      </c>
      <c r="M39" s="255">
        <v>6.0199999999999997E-2</v>
      </c>
      <c r="N39" s="86">
        <f t="shared" si="12"/>
        <v>4.3059251313091835E-3</v>
      </c>
      <c r="O39" s="86">
        <f t="shared" si="14"/>
        <v>0</v>
      </c>
      <c r="P39" s="262">
        <f t="shared" si="11"/>
        <v>9.9999999999995925E-5</v>
      </c>
      <c r="Q39" s="136"/>
      <c r="R39" s="180"/>
      <c r="S39" s="402"/>
      <c r="T39" s="213"/>
    </row>
    <row r="40" spans="1:21" s="138" customFormat="1" ht="12.95" customHeight="1">
      <c r="A40" s="337">
        <v>32</v>
      </c>
      <c r="B40" s="259" t="s">
        <v>65</v>
      </c>
      <c r="C40" s="354" t="s">
        <v>127</v>
      </c>
      <c r="D40" s="72">
        <v>575804576.13999999</v>
      </c>
      <c r="E40" s="222">
        <v>7.9600000000000004E-2</v>
      </c>
      <c r="F40" s="78">
        <v>100</v>
      </c>
      <c r="G40" s="78">
        <v>100</v>
      </c>
      <c r="H40" s="255">
        <v>5.8999999999999997E-2</v>
      </c>
      <c r="I40" s="72">
        <v>575009215.94000006</v>
      </c>
      <c r="J40" s="220">
        <f t="shared" si="9"/>
        <v>9.7995289824408791E-4</v>
      </c>
      <c r="K40" s="78">
        <v>100</v>
      </c>
      <c r="L40" s="78">
        <v>100</v>
      </c>
      <c r="M40" s="255">
        <v>7.7600000000000002E-2</v>
      </c>
      <c r="N40" s="135">
        <f t="shared" ref="N40:N51" si="15">((I40-D40)/D40)</f>
        <v>-1.3813023254031003E-3</v>
      </c>
      <c r="O40" s="135">
        <f t="shared" ref="O40:O51" si="16">((L40-G40)/G40)</f>
        <v>0</v>
      </c>
      <c r="P40" s="262">
        <f t="shared" si="11"/>
        <v>1.8600000000000005E-2</v>
      </c>
      <c r="Q40" s="136"/>
      <c r="R40" s="182"/>
      <c r="S40" s="402"/>
      <c r="T40" s="213"/>
    </row>
    <row r="41" spans="1:21" s="138" customFormat="1" ht="12.95" customHeight="1">
      <c r="A41" s="337">
        <v>33</v>
      </c>
      <c r="B41" s="259" t="s">
        <v>146</v>
      </c>
      <c r="C41" s="354" t="s">
        <v>134</v>
      </c>
      <c r="D41" s="72">
        <v>4078787982.3499999</v>
      </c>
      <c r="E41" s="222">
        <v>4.8399999999999999E-2</v>
      </c>
      <c r="F41" s="78">
        <v>1</v>
      </c>
      <c r="G41" s="78">
        <v>1</v>
      </c>
      <c r="H41" s="255">
        <v>5.0200000000000002E-2</v>
      </c>
      <c r="I41" s="72">
        <v>4251851407.5500002</v>
      </c>
      <c r="J41" s="220">
        <f t="shared" si="9"/>
        <v>7.2461692686445513E-3</v>
      </c>
      <c r="K41" s="78">
        <v>1</v>
      </c>
      <c r="L41" s="78">
        <v>1</v>
      </c>
      <c r="M41" s="255">
        <v>5.6000000000000001E-2</v>
      </c>
      <c r="N41" s="135">
        <f t="shared" si="15"/>
        <v>4.2430110598759174E-2</v>
      </c>
      <c r="O41" s="135">
        <f t="shared" si="16"/>
        <v>0</v>
      </c>
      <c r="P41" s="262">
        <f t="shared" si="11"/>
        <v>5.7999999999999996E-3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54" t="s">
        <v>135</v>
      </c>
      <c r="D42" s="72">
        <v>582841050.13999999</v>
      </c>
      <c r="E42" s="222">
        <v>4.9799999999999997E-2</v>
      </c>
      <c r="F42" s="78">
        <v>10</v>
      </c>
      <c r="G42" s="78">
        <v>10</v>
      </c>
      <c r="H42" s="255">
        <v>4.2099999999999999E-2</v>
      </c>
      <c r="I42" s="72">
        <v>589346780.38999999</v>
      </c>
      <c r="J42" s="220">
        <f t="shared" si="9"/>
        <v>1.0043875289370418E-3</v>
      </c>
      <c r="K42" s="78">
        <v>10</v>
      </c>
      <c r="L42" s="78">
        <v>10</v>
      </c>
      <c r="M42" s="255">
        <v>4.9000000000000002E-2</v>
      </c>
      <c r="N42" s="135">
        <f t="shared" si="15"/>
        <v>1.1162100281778893E-2</v>
      </c>
      <c r="O42" s="86">
        <f t="shared" si="16"/>
        <v>0</v>
      </c>
      <c r="P42" s="262">
        <f t="shared" si="11"/>
        <v>6.9000000000000034E-3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54" t="s">
        <v>145</v>
      </c>
      <c r="D43" s="72">
        <v>612556661.24000001</v>
      </c>
      <c r="E43" s="222">
        <v>2.2200000000000001E-2</v>
      </c>
      <c r="F43" s="78">
        <v>1</v>
      </c>
      <c r="G43" s="78">
        <v>1</v>
      </c>
      <c r="H43" s="255">
        <v>5.4399999999999997E-2</v>
      </c>
      <c r="I43" s="72">
        <v>606096434.58000004</v>
      </c>
      <c r="J43" s="220">
        <f t="shared" si="9"/>
        <v>1.032932936059333E-3</v>
      </c>
      <c r="K43" s="78">
        <v>1</v>
      </c>
      <c r="L43" s="78">
        <v>1</v>
      </c>
      <c r="M43" s="255">
        <v>5.0299999999999997E-2</v>
      </c>
      <c r="N43" s="86">
        <f t="shared" si="15"/>
        <v>-1.0546333210910667E-2</v>
      </c>
      <c r="O43" s="86">
        <f t="shared" si="16"/>
        <v>0</v>
      </c>
      <c r="P43" s="262">
        <f t="shared" si="11"/>
        <v>-4.0999999999999995E-3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54" t="s">
        <v>273</v>
      </c>
      <c r="D44" s="72">
        <v>5734361783.5699997</v>
      </c>
      <c r="E44" s="222">
        <v>6.1269999999999998E-2</v>
      </c>
      <c r="F44" s="78">
        <v>100</v>
      </c>
      <c r="G44" s="78">
        <v>100</v>
      </c>
      <c r="H44" s="255">
        <v>7.3940000000000006E-2</v>
      </c>
      <c r="I44" s="72">
        <v>5826980660.9499998</v>
      </c>
      <c r="J44" s="220">
        <f t="shared" si="9"/>
        <v>9.9305653342885488E-3</v>
      </c>
      <c r="K44" s="78">
        <v>100</v>
      </c>
      <c r="L44" s="78">
        <v>100</v>
      </c>
      <c r="M44" s="255">
        <v>7.3419999999999999E-2</v>
      </c>
      <c r="N44" s="86">
        <f t="shared" si="15"/>
        <v>1.6151558076675631E-2</v>
      </c>
      <c r="O44" s="86">
        <f t="shared" si="16"/>
        <v>0</v>
      </c>
      <c r="P44" s="262">
        <f t="shared" si="11"/>
        <v>-5.2000000000000657E-4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54" t="s">
        <v>148</v>
      </c>
      <c r="D45" s="72">
        <v>300524883.08999997</v>
      </c>
      <c r="E45" s="222">
        <v>7.0000000000000007E-2</v>
      </c>
      <c r="F45" s="78">
        <v>1</v>
      </c>
      <c r="G45" s="78">
        <v>1</v>
      </c>
      <c r="H45" s="255">
        <v>4.9299999999999997E-2</v>
      </c>
      <c r="I45" s="72">
        <v>271235940.45999998</v>
      </c>
      <c r="J45" s="220">
        <f t="shared" si="9"/>
        <v>4.6225075806345488E-4</v>
      </c>
      <c r="K45" s="78">
        <v>1</v>
      </c>
      <c r="L45" s="78">
        <v>1</v>
      </c>
      <c r="M45" s="255">
        <v>4.4299999999999999E-2</v>
      </c>
      <c r="N45" s="86">
        <f t="shared" si="15"/>
        <v>-9.7459292983831436E-2</v>
      </c>
      <c r="O45" s="86">
        <f t="shared" si="16"/>
        <v>0</v>
      </c>
      <c r="P45" s="262">
        <f t="shared" si="11"/>
        <v>-4.9999999999999975E-3</v>
      </c>
      <c r="Q45" s="136"/>
      <c r="R45" s="170"/>
      <c r="S45" s="148"/>
    </row>
    <row r="46" spans="1:21" s="138" customFormat="1" ht="12.95" customHeight="1">
      <c r="A46" s="371">
        <v>38</v>
      </c>
      <c r="B46" s="372" t="s">
        <v>149</v>
      </c>
      <c r="C46" s="354" t="s">
        <v>151</v>
      </c>
      <c r="D46" s="72">
        <v>445229079.32999998</v>
      </c>
      <c r="E46" s="222">
        <v>2.0000000000000001E-4</v>
      </c>
      <c r="F46" s="78">
        <v>100</v>
      </c>
      <c r="G46" s="78">
        <v>100</v>
      </c>
      <c r="H46" s="255">
        <v>1.06E-4</v>
      </c>
      <c r="I46" s="72">
        <v>436981730.19999999</v>
      </c>
      <c r="J46" s="220">
        <f t="shared" si="9"/>
        <v>7.4472112988514133E-4</v>
      </c>
      <c r="K46" s="78">
        <v>100</v>
      </c>
      <c r="L46" s="78">
        <v>100</v>
      </c>
      <c r="M46" s="255">
        <v>1.2899999999999999E-4</v>
      </c>
      <c r="N46" s="86">
        <f t="shared" si="15"/>
        <v>-1.8523833039861107E-2</v>
      </c>
      <c r="O46" s="86">
        <f t="shared" si="16"/>
        <v>0</v>
      </c>
      <c r="P46" s="262">
        <f t="shared" si="11"/>
        <v>2.299999999999999E-5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54" t="s">
        <v>164</v>
      </c>
      <c r="D47" s="72">
        <v>136738336.00999999</v>
      </c>
      <c r="E47" s="222">
        <v>5.3145060299999998E-2</v>
      </c>
      <c r="F47" s="78">
        <v>1</v>
      </c>
      <c r="G47" s="78">
        <v>1</v>
      </c>
      <c r="H47" s="255">
        <v>0.11737954892425791</v>
      </c>
      <c r="I47" s="72">
        <v>138293008.13</v>
      </c>
      <c r="J47" s="220">
        <f t="shared" si="9"/>
        <v>2.3568428186380189E-4</v>
      </c>
      <c r="K47" s="78">
        <v>1</v>
      </c>
      <c r="L47" s="78">
        <v>1</v>
      </c>
      <c r="M47" s="255">
        <v>8.3014675299999993E-2</v>
      </c>
      <c r="N47" s="86">
        <f t="shared" si="15"/>
        <v>1.136968728276983E-2</v>
      </c>
      <c r="O47" s="86">
        <f t="shared" si="16"/>
        <v>0</v>
      </c>
      <c r="P47" s="262">
        <f t="shared" si="11"/>
        <v>-3.4364873624257913E-2</v>
      </c>
      <c r="Q47" s="136"/>
      <c r="R47" s="180"/>
      <c r="S47" s="148"/>
    </row>
    <row r="48" spans="1:21" s="138" customFormat="1" ht="12.95" customHeight="1">
      <c r="A48" s="371">
        <v>40</v>
      </c>
      <c r="B48" s="372" t="s">
        <v>117</v>
      </c>
      <c r="C48" s="354" t="s">
        <v>173</v>
      </c>
      <c r="D48" s="72">
        <v>1379174694.46</v>
      </c>
      <c r="E48" s="222">
        <v>6.4199999999999993E-2</v>
      </c>
      <c r="F48" s="78">
        <v>1</v>
      </c>
      <c r="G48" s="78">
        <v>1</v>
      </c>
      <c r="H48" s="255">
        <v>5.7700000000000001E-2</v>
      </c>
      <c r="I48" s="72">
        <v>1381890977.01</v>
      </c>
      <c r="J48" s="220">
        <f t="shared" si="9"/>
        <v>2.3550719370028462E-3</v>
      </c>
      <c r="K48" s="78">
        <v>1</v>
      </c>
      <c r="L48" s="78">
        <v>1</v>
      </c>
      <c r="M48" s="255">
        <v>5.8299999999999998E-2</v>
      </c>
      <c r="N48" s="86">
        <f t="shared" si="15"/>
        <v>1.9694985420708297E-3</v>
      </c>
      <c r="O48" s="86">
        <f t="shared" si="16"/>
        <v>0</v>
      </c>
      <c r="P48" s="262">
        <f t="shared" si="11"/>
        <v>5.9999999999999637E-4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54" t="s">
        <v>178</v>
      </c>
      <c r="D49" s="72">
        <v>147740718.87</v>
      </c>
      <c r="E49" s="222">
        <v>2.9985000000000001E-2</v>
      </c>
      <c r="F49" s="78">
        <v>1</v>
      </c>
      <c r="G49" s="78">
        <v>1</v>
      </c>
      <c r="H49" s="255">
        <v>2.2790000000000001E-2</v>
      </c>
      <c r="I49" s="72">
        <v>148235715.03999999</v>
      </c>
      <c r="J49" s="220">
        <f t="shared" si="9"/>
        <v>2.5262902671787865E-4</v>
      </c>
      <c r="K49" s="78">
        <v>1</v>
      </c>
      <c r="L49" s="78">
        <v>1</v>
      </c>
      <c r="M49" s="255">
        <v>3.3327000000000002E-2</v>
      </c>
      <c r="N49" s="86">
        <f t="shared" si="15"/>
        <v>3.350438347572573E-3</v>
      </c>
      <c r="O49" s="86">
        <f t="shared" si="16"/>
        <v>0</v>
      </c>
      <c r="P49" s="262">
        <f t="shared" si="11"/>
        <v>1.0537000000000001E-2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54" t="s">
        <v>189</v>
      </c>
      <c r="D50" s="72">
        <v>994421061.97000003</v>
      </c>
      <c r="E50" s="222">
        <v>9.0300000000000005E-2</v>
      </c>
      <c r="F50" s="78">
        <v>1</v>
      </c>
      <c r="G50" s="78">
        <v>1</v>
      </c>
      <c r="H50" s="255">
        <v>8.0500000000000002E-2</v>
      </c>
      <c r="I50" s="72">
        <v>1012369991.71</v>
      </c>
      <c r="J50" s="220">
        <f t="shared" si="9"/>
        <v>1.7253200122188596E-3</v>
      </c>
      <c r="K50" s="78">
        <v>1</v>
      </c>
      <c r="L50" s="78">
        <v>1</v>
      </c>
      <c r="M50" s="255">
        <v>7.8700000000000006E-2</v>
      </c>
      <c r="N50" s="86">
        <f t="shared" si="15"/>
        <v>1.8049627493249433E-2</v>
      </c>
      <c r="O50" s="86">
        <f t="shared" si="16"/>
        <v>0</v>
      </c>
      <c r="P50" s="262">
        <f t="shared" si="11"/>
        <v>-1.799999999999996E-3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54" t="s">
        <v>199</v>
      </c>
      <c r="D51" s="72">
        <v>16074879.939582234</v>
      </c>
      <c r="E51" s="222">
        <v>3.7000000000000002E-3</v>
      </c>
      <c r="F51" s="78">
        <v>100</v>
      </c>
      <c r="G51" s="78">
        <v>100</v>
      </c>
      <c r="H51" s="255">
        <v>2.1100000000000001E-2</v>
      </c>
      <c r="I51" s="72">
        <v>16079389.128167097</v>
      </c>
      <c r="J51" s="220">
        <f t="shared" si="9"/>
        <v>2.7403115535083892E-5</v>
      </c>
      <c r="K51" s="78">
        <v>100</v>
      </c>
      <c r="L51" s="78">
        <v>100</v>
      </c>
      <c r="M51" s="255">
        <v>2.961674289098103E-2</v>
      </c>
      <c r="N51" s="86">
        <f t="shared" si="15"/>
        <v>2.8051149382204749E-4</v>
      </c>
      <c r="O51" s="86">
        <f t="shared" si="16"/>
        <v>0</v>
      </c>
      <c r="P51" s="262">
        <f t="shared" si="11"/>
        <v>8.5167428909810293E-3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54" t="s">
        <v>208</v>
      </c>
      <c r="D52" s="72">
        <v>1183079888.51</v>
      </c>
      <c r="E52" s="222">
        <v>7.8700000000000006E-2</v>
      </c>
      <c r="F52" s="78">
        <v>100</v>
      </c>
      <c r="G52" s="78">
        <v>100</v>
      </c>
      <c r="H52" s="255">
        <v>7.9399999999999998E-2</v>
      </c>
      <c r="I52" s="72">
        <v>1400697426.79</v>
      </c>
      <c r="J52" s="220">
        <f t="shared" si="9"/>
        <v>2.3871226145514924E-3</v>
      </c>
      <c r="K52" s="78">
        <v>100</v>
      </c>
      <c r="L52" s="78">
        <v>100</v>
      </c>
      <c r="M52" s="255">
        <v>8.5999999999999993E-2</v>
      </c>
      <c r="N52" s="86">
        <f>((I52-D52)/D52)</f>
        <v>0.18394154138996721</v>
      </c>
      <c r="O52" s="86">
        <f>((L52-G52)/G52)</f>
        <v>0</v>
      </c>
      <c r="P52" s="262">
        <f t="shared" si="11"/>
        <v>6.5999999999999948E-3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586959413118.53455</v>
      </c>
      <c r="E53" s="310">
        <f>(D53/$D$159)</f>
        <v>0.41947960669061307</v>
      </c>
      <c r="F53" s="312"/>
      <c r="G53" s="79"/>
      <c r="H53" s="326"/>
      <c r="I53" s="84">
        <f>SUM(I24:I52)</f>
        <v>586772299944.53882</v>
      </c>
      <c r="J53" s="310">
        <f>(I53/$I$159)</f>
        <v>0.41972320194019086</v>
      </c>
      <c r="K53" s="312"/>
      <c r="L53" s="79"/>
      <c r="M53" s="330"/>
      <c r="N53" s="314">
        <f t="shared" si="12"/>
        <v>-3.1878383720194406E-4</v>
      </c>
      <c r="O53" s="314"/>
      <c r="P53" s="315">
        <f t="shared" si="11"/>
        <v>0</v>
      </c>
      <c r="Q53" s="136"/>
    </row>
    <row r="54" spans="1:21" s="138" customFormat="1" ht="4.5" customHeight="1">
      <c r="A54" s="382"/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4"/>
      <c r="Q54" s="136"/>
    </row>
    <row r="55" spans="1:21" s="138" customFormat="1" ht="12.95" customHeight="1">
      <c r="A55" s="379" t="s">
        <v>215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54" t="s">
        <v>21</v>
      </c>
      <c r="D56" s="80">
        <v>61330937123.769997</v>
      </c>
      <c r="E56" s="220">
        <f>(D56/$D$85)</f>
        <v>0.14696992835848977</v>
      </c>
      <c r="F56" s="81">
        <v>239.36</v>
      </c>
      <c r="G56" s="81">
        <v>239.36</v>
      </c>
      <c r="H56" s="255">
        <v>1.6199999999999999E-2</v>
      </c>
      <c r="I56" s="80">
        <v>57399285029.650002</v>
      </c>
      <c r="J56" s="220">
        <f>(I56/$I$85)</f>
        <v>0.14122101664089118</v>
      </c>
      <c r="K56" s="81">
        <v>239.5</v>
      </c>
      <c r="L56" s="81">
        <v>239.5</v>
      </c>
      <c r="M56" s="255">
        <v>1.6799999999999999E-2</v>
      </c>
      <c r="N56" s="86">
        <f>((I56-D56)/D56)</f>
        <v>-6.4105527789109995E-2</v>
      </c>
      <c r="O56" s="86">
        <f>((L56-G56)/G56)</f>
        <v>5.8489304812828517E-4</v>
      </c>
      <c r="P56" s="262">
        <f t="shared" ref="P56:P85" si="17">M56-H56</f>
        <v>5.9999999999999984E-4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54" t="s">
        <v>22</v>
      </c>
      <c r="D57" s="80">
        <v>1375617396.01</v>
      </c>
      <c r="E57" s="220">
        <f t="shared" ref="E57:E83" si="18">(D57/$D$85)</f>
        <v>3.2964503661876269E-3</v>
      </c>
      <c r="F57" s="81">
        <v>319.95499999999998</v>
      </c>
      <c r="G57" s="81">
        <v>319.95499999999998</v>
      </c>
      <c r="H57" s="255">
        <v>0.107</v>
      </c>
      <c r="I57" s="80">
        <v>1385728956.71</v>
      </c>
      <c r="J57" s="220">
        <f t="shared" ref="J57:J62" si="19">(I57/$I$85)</f>
        <v>3.4093465093549607E-3</v>
      </c>
      <c r="K57" s="81">
        <v>324.08150000000001</v>
      </c>
      <c r="L57" s="81">
        <v>324.08150000000001</v>
      </c>
      <c r="M57" s="255">
        <v>0.122</v>
      </c>
      <c r="N57" s="135">
        <f>((I57-D57)/D57)</f>
        <v>7.3505618127022738E-3</v>
      </c>
      <c r="O57" s="135">
        <f>((L57-G57)/G57)</f>
        <v>1.2897126158366088E-2</v>
      </c>
      <c r="P57" s="262">
        <f t="shared" si="17"/>
        <v>1.4999999999999999E-2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54" t="s">
        <v>213</v>
      </c>
      <c r="D58" s="80">
        <v>66761605349.980003</v>
      </c>
      <c r="E58" s="220">
        <f t="shared" si="18"/>
        <v>0.15998366918123474</v>
      </c>
      <c r="F58" s="338">
        <v>1467.3</v>
      </c>
      <c r="G58" s="80">
        <v>1467.3</v>
      </c>
      <c r="H58" s="255">
        <v>0.10589999999999999</v>
      </c>
      <c r="I58" s="80">
        <v>64516138705.279999</v>
      </c>
      <c r="J58" s="220">
        <f t="shared" si="19"/>
        <v>0.15873080462584196</v>
      </c>
      <c r="K58" s="338">
        <v>1470.25</v>
      </c>
      <c r="L58" s="80">
        <v>1470.25</v>
      </c>
      <c r="M58" s="255">
        <v>0.107</v>
      </c>
      <c r="N58" s="86">
        <f>((I58-D58)/D58)</f>
        <v>-3.3634102010111071E-2</v>
      </c>
      <c r="O58" s="86">
        <f>((L58-G58)/G58)</f>
        <v>2.0104954678661796E-3</v>
      </c>
      <c r="P58" s="262">
        <f t="shared" si="17"/>
        <v>1.1000000000000038E-3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54" t="s">
        <v>190</v>
      </c>
      <c r="D59" s="80">
        <v>642216144.82000005</v>
      </c>
      <c r="E59" s="220">
        <f t="shared" si="18"/>
        <v>1.5389698123213511E-3</v>
      </c>
      <c r="F59" s="338">
        <v>1.0488</v>
      </c>
      <c r="G59" s="338">
        <v>1.0488</v>
      </c>
      <c r="H59" s="255">
        <v>8.465557935522379E-2</v>
      </c>
      <c r="I59" s="80">
        <v>643428234.02999997</v>
      </c>
      <c r="J59" s="220">
        <f t="shared" si="19"/>
        <v>1.5830439229030917E-3</v>
      </c>
      <c r="K59" s="338">
        <v>1.0506</v>
      </c>
      <c r="L59" s="338">
        <v>1.0506</v>
      </c>
      <c r="M59" s="255">
        <v>8.9490029421383593E-2</v>
      </c>
      <c r="N59" s="86">
        <f>(I59/D59)/D59</f>
        <v>1.5600469749653123E-9</v>
      </c>
      <c r="O59" s="86">
        <f>(L59-G59)/G59</f>
        <v>1.7162471395881234E-3</v>
      </c>
      <c r="P59" s="262">
        <f t="shared" si="17"/>
        <v>4.8344500661598039E-3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54" t="s">
        <v>23</v>
      </c>
      <c r="D60" s="80">
        <v>2909062250.1100001</v>
      </c>
      <c r="E60" s="220">
        <f t="shared" si="18"/>
        <v>6.9711093705651286E-3</v>
      </c>
      <c r="F60" s="80">
        <v>3572.7</v>
      </c>
      <c r="G60" s="80">
        <v>3572.7</v>
      </c>
      <c r="H60" s="255">
        <v>6.2738000000000002E-2</v>
      </c>
      <c r="I60" s="80">
        <v>2821861590.9400001</v>
      </c>
      <c r="J60" s="220">
        <f t="shared" si="19"/>
        <v>6.9427025525941348E-3</v>
      </c>
      <c r="K60" s="80">
        <v>3576.7857169544131</v>
      </c>
      <c r="L60" s="80">
        <v>3576.7857169544131</v>
      </c>
      <c r="M60" s="255">
        <v>6.2687000000000007E-2</v>
      </c>
      <c r="N60" s="86">
        <f t="shared" ref="N60:N68" si="20">((I60-D60)/D60)</f>
        <v>-2.9975521894281487E-2</v>
      </c>
      <c r="O60" s="86">
        <f t="shared" ref="O60:O75" si="21">((L60-G60)/G60)</f>
        <v>1.1435936279041981E-3</v>
      </c>
      <c r="P60" s="262">
        <f t="shared" si="17"/>
        <v>-5.0999999999995493E-5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54" t="s">
        <v>171</v>
      </c>
      <c r="D61" s="80">
        <v>114065080901.56</v>
      </c>
      <c r="E61" s="220">
        <f t="shared" si="18"/>
        <v>0.27333899585581817</v>
      </c>
      <c r="F61" s="80">
        <v>1.8892</v>
      </c>
      <c r="G61" s="80">
        <v>1.8892</v>
      </c>
      <c r="H61" s="255">
        <v>6.6400000000000001E-2</v>
      </c>
      <c r="I61" s="80">
        <v>112435751588.39999</v>
      </c>
      <c r="J61" s="220">
        <f t="shared" si="19"/>
        <v>0.27662872695878526</v>
      </c>
      <c r="K61" s="80">
        <v>1.8914</v>
      </c>
      <c r="L61" s="80">
        <v>1.8914</v>
      </c>
      <c r="M61" s="255">
        <v>6.6199999999999995E-2</v>
      </c>
      <c r="N61" s="135">
        <f t="shared" si="20"/>
        <v>-1.4284207754747846E-2</v>
      </c>
      <c r="O61" s="135">
        <f t="shared" si="21"/>
        <v>1.164514080033866E-3</v>
      </c>
      <c r="P61" s="262">
        <f t="shared" si="17"/>
        <v>-2.0000000000000573E-4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54" t="s">
        <v>55</v>
      </c>
      <c r="D62" s="80">
        <v>10032315270.959999</v>
      </c>
      <c r="E62" s="220">
        <f t="shared" si="18"/>
        <v>2.4040862993292215E-2</v>
      </c>
      <c r="F62" s="81">
        <v>1</v>
      </c>
      <c r="G62" s="81">
        <v>1</v>
      </c>
      <c r="H62" s="255">
        <v>4.4999999999999998E-2</v>
      </c>
      <c r="I62" s="80">
        <v>9835666917.9200001</v>
      </c>
      <c r="J62" s="220">
        <f t="shared" si="19"/>
        <v>2.4198957892460578E-2</v>
      </c>
      <c r="K62" s="81">
        <v>1</v>
      </c>
      <c r="L62" s="81">
        <v>1</v>
      </c>
      <c r="M62" s="255">
        <v>0.06</v>
      </c>
      <c r="N62" s="86">
        <f t="shared" si="20"/>
        <v>-1.9601492549703493E-2</v>
      </c>
      <c r="O62" s="86">
        <f t="shared" si="21"/>
        <v>0</v>
      </c>
      <c r="P62" s="262">
        <f t="shared" si="17"/>
        <v>1.4999999999999999E-2</v>
      </c>
      <c r="Q62" s="136"/>
      <c r="R62" s="170"/>
      <c r="S62" s="191"/>
      <c r="T62" s="157"/>
    </row>
    <row r="63" spans="1:21" s="138" customFormat="1" ht="12" customHeight="1">
      <c r="A63" s="371">
        <v>52</v>
      </c>
      <c r="B63" s="372" t="s">
        <v>16</v>
      </c>
      <c r="C63" s="354" t="s">
        <v>24</v>
      </c>
      <c r="D63" s="80">
        <v>4035521076.3299999</v>
      </c>
      <c r="E63" s="220">
        <f t="shared" si="18"/>
        <v>9.6704904782472009E-3</v>
      </c>
      <c r="F63" s="81">
        <v>22.771100000000001</v>
      </c>
      <c r="G63" s="81">
        <v>22.771100000000001</v>
      </c>
      <c r="H63" s="255">
        <v>3.73E-2</v>
      </c>
      <c r="I63" s="80">
        <v>4038698713.3699999</v>
      </c>
      <c r="J63" s="220">
        <f>(I63/$I$85)</f>
        <v>9.936519904625166E-3</v>
      </c>
      <c r="K63" s="81">
        <v>22.7897</v>
      </c>
      <c r="L63" s="81">
        <v>22.7897</v>
      </c>
      <c r="M63" s="255">
        <v>3.8199999999999998E-2</v>
      </c>
      <c r="N63" s="86">
        <f t="shared" si="20"/>
        <v>7.8741678705090089E-4</v>
      </c>
      <c r="O63" s="86">
        <f t="shared" si="21"/>
        <v>8.168248349881773E-4</v>
      </c>
      <c r="P63" s="262">
        <f t="shared" si="17"/>
        <v>8.9999999999999802E-4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54" t="s">
        <v>116</v>
      </c>
      <c r="D64" s="80">
        <v>453645727.61000001</v>
      </c>
      <c r="E64" s="220">
        <f t="shared" si="18"/>
        <v>1.0870905160380556E-3</v>
      </c>
      <c r="F64" s="81">
        <v>2.0918999999999999</v>
      </c>
      <c r="G64" s="81">
        <v>2.0918999999999999</v>
      </c>
      <c r="H64" s="255">
        <v>-0.790452426910221</v>
      </c>
      <c r="I64" s="80">
        <v>454267943.77999997</v>
      </c>
      <c r="J64" s="220">
        <f>(I64/$I$85)</f>
        <v>1.1176477340238738E-3</v>
      </c>
      <c r="K64" s="81">
        <v>2.0918999999999999</v>
      </c>
      <c r="L64" s="81">
        <v>2.0947485320953128</v>
      </c>
      <c r="M64" s="255">
        <v>6.9800000000000001E-2</v>
      </c>
      <c r="N64" s="135">
        <f t="shared" si="20"/>
        <v>1.3715904992163343E-3</v>
      </c>
      <c r="O64" s="135">
        <f t="shared" si="21"/>
        <v>1.3616961113403526E-3</v>
      </c>
      <c r="P64" s="262">
        <f t="shared" si="17"/>
        <v>0.86025242691022097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54" t="s">
        <v>71</v>
      </c>
      <c r="D65" s="80">
        <v>21938931214.959999</v>
      </c>
      <c r="E65" s="220">
        <f t="shared" si="18"/>
        <v>5.2573192260498509E-2</v>
      </c>
      <c r="F65" s="81">
        <v>321.39999999999998</v>
      </c>
      <c r="G65" s="81">
        <v>321.39999999999998</v>
      </c>
      <c r="H65" s="255">
        <v>2.6200000000000001E-2</v>
      </c>
      <c r="I65" s="80">
        <v>21699757202.599998</v>
      </c>
      <c r="J65" s="220">
        <f>(I65/$I$85)</f>
        <v>5.338850077015251E-2</v>
      </c>
      <c r="K65" s="81">
        <v>321.76</v>
      </c>
      <c r="L65" s="81">
        <v>321.77</v>
      </c>
      <c r="M65" s="255">
        <v>2.7199999999999998E-2</v>
      </c>
      <c r="N65" s="86">
        <f t="shared" si="20"/>
        <v>-1.0901807841801772E-2</v>
      </c>
      <c r="O65" s="86">
        <f t="shared" si="21"/>
        <v>1.1512134411947872E-3</v>
      </c>
      <c r="P65" s="262">
        <f t="shared" si="17"/>
        <v>9.9999999999999742E-4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54" t="s">
        <v>40</v>
      </c>
      <c r="D66" s="80">
        <v>7173362701.1800003</v>
      </c>
      <c r="E66" s="220">
        <f t="shared" si="18"/>
        <v>1.7189833577046142E-2</v>
      </c>
      <c r="F66" s="81">
        <v>1.04</v>
      </c>
      <c r="G66" s="81">
        <v>1.04</v>
      </c>
      <c r="H66" s="255">
        <v>8.5500000000000007E-2</v>
      </c>
      <c r="I66" s="80">
        <v>7105231330.71</v>
      </c>
      <c r="J66" s="220">
        <f>(I66/$I$114)</f>
        <v>0.15627528988679329</v>
      </c>
      <c r="K66" s="81">
        <v>1.05</v>
      </c>
      <c r="L66" s="81">
        <v>1.05</v>
      </c>
      <c r="M66" s="255">
        <v>8.3500000000000005E-2</v>
      </c>
      <c r="N66" s="86">
        <f t="shared" si="20"/>
        <v>-9.4978287461740685E-3</v>
      </c>
      <c r="O66" s="86">
        <f t="shared" si="21"/>
        <v>9.6153846153846229E-3</v>
      </c>
      <c r="P66" s="262">
        <f t="shared" si="17"/>
        <v>-2.0000000000000018E-3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54" t="s">
        <v>123</v>
      </c>
      <c r="D67" s="80">
        <v>4709781560.4200001</v>
      </c>
      <c r="E67" s="220">
        <f t="shared" si="18"/>
        <v>1.1286249501163899E-2</v>
      </c>
      <c r="F67" s="81">
        <v>3.96</v>
      </c>
      <c r="G67" s="81">
        <v>3.96</v>
      </c>
      <c r="H67" s="256">
        <v>-2.2200000000000001E-2</v>
      </c>
      <c r="I67" s="375">
        <v>3811552225.3899999</v>
      </c>
      <c r="J67" s="220">
        <f t="shared" ref="J67:J81" si="22">(I67/$I$85)</f>
        <v>9.37766524393778E-3</v>
      </c>
      <c r="K67" s="81">
        <v>3.88</v>
      </c>
      <c r="L67" s="81">
        <v>3.88</v>
      </c>
      <c r="M67" s="256">
        <v>-6.4299999999999996E-2</v>
      </c>
      <c r="N67" s="86">
        <f t="shared" si="20"/>
        <v>-0.19071571016764938</v>
      </c>
      <c r="O67" s="86">
        <f t="shared" si="21"/>
        <v>-2.0202020202020221E-2</v>
      </c>
      <c r="P67" s="262">
        <f t="shared" si="17"/>
        <v>-4.2099999999999999E-2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54" t="s">
        <v>76</v>
      </c>
      <c r="D68" s="80">
        <v>66862511656.699997</v>
      </c>
      <c r="E68" s="220">
        <f t="shared" si="18"/>
        <v>0.16022547524787983</v>
      </c>
      <c r="F68" s="80">
        <v>4410.0200000000004</v>
      </c>
      <c r="G68" s="80">
        <v>4410.0200000000004</v>
      </c>
      <c r="H68" s="255">
        <v>3.61E-2</v>
      </c>
      <c r="I68" s="80">
        <v>64528826855.940002</v>
      </c>
      <c r="J68" s="220">
        <f t="shared" si="22"/>
        <v>0.15876202162679542</v>
      </c>
      <c r="K68" s="80">
        <v>4125.33</v>
      </c>
      <c r="L68" s="80">
        <v>4147.63</v>
      </c>
      <c r="M68" s="255">
        <v>3.7600000000000001E-2</v>
      </c>
      <c r="N68" s="86">
        <f t="shared" si="20"/>
        <v>-3.4902739112495577E-2</v>
      </c>
      <c r="O68" s="86">
        <f t="shared" si="21"/>
        <v>-5.9498596378247788E-2</v>
      </c>
      <c r="P68" s="262">
        <f t="shared" si="17"/>
        <v>1.5000000000000013E-3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54" t="s">
        <v>77</v>
      </c>
      <c r="D69" s="80">
        <v>255958467.69999999</v>
      </c>
      <c r="E69" s="220">
        <f t="shared" si="18"/>
        <v>6.1336414254851079E-4</v>
      </c>
      <c r="F69" s="80">
        <v>4109.49</v>
      </c>
      <c r="G69" s="80">
        <v>4131.5200000000004</v>
      </c>
      <c r="H69" s="255">
        <v>7.6999999999999999E-2</v>
      </c>
      <c r="I69" s="80">
        <v>256952528.86000001</v>
      </c>
      <c r="J69" s="220">
        <f t="shared" si="22"/>
        <v>6.3218727089218584E-4</v>
      </c>
      <c r="K69" s="80">
        <v>4416.59</v>
      </c>
      <c r="L69" s="80">
        <v>4416.59</v>
      </c>
      <c r="M69" s="255">
        <v>7.9899999999999999E-2</v>
      </c>
      <c r="N69" s="86">
        <f t="shared" ref="N69:N75" si="23">((I69-D69)/D69)</f>
        <v>3.8836814774384832E-3</v>
      </c>
      <c r="O69" s="86">
        <f t="shared" si="21"/>
        <v>6.8998818836650835E-2</v>
      </c>
      <c r="P69" s="262">
        <f t="shared" si="17"/>
        <v>2.8999999999999998E-3</v>
      </c>
      <c r="Q69" s="136"/>
      <c r="S69" s="397"/>
      <c r="T69" s="397"/>
    </row>
    <row r="70" spans="1:21" s="154" customFormat="1" ht="12.95" customHeight="1">
      <c r="A70" s="337">
        <v>59</v>
      </c>
      <c r="B70" s="259" t="s">
        <v>99</v>
      </c>
      <c r="C70" s="354" t="s">
        <v>100</v>
      </c>
      <c r="D70" s="80">
        <v>54987740.439999998</v>
      </c>
      <c r="E70" s="220">
        <f t="shared" si="18"/>
        <v>1.317694568526309E-4</v>
      </c>
      <c r="F70" s="338">
        <v>11.5947</v>
      </c>
      <c r="G70" s="80">
        <v>11.632</v>
      </c>
      <c r="H70" s="255">
        <v>5.8200000000000002E-2</v>
      </c>
      <c r="I70" s="80">
        <v>54906551.600000001</v>
      </c>
      <c r="J70" s="220">
        <f t="shared" si="22"/>
        <v>1.3508807702381986E-4</v>
      </c>
      <c r="K70" s="338">
        <v>11.613799999999999</v>
      </c>
      <c r="L70" s="80">
        <v>11.654500000000001</v>
      </c>
      <c r="M70" s="255">
        <v>4.0800000000000003E-2</v>
      </c>
      <c r="N70" s="86">
        <f t="shared" si="23"/>
        <v>-1.4764898384683678E-3</v>
      </c>
      <c r="O70" s="86">
        <f t="shared" si="21"/>
        <v>1.9343191196699496E-3</v>
      </c>
      <c r="P70" s="262">
        <f t="shared" si="17"/>
        <v>-1.7399999999999999E-2</v>
      </c>
      <c r="Q70" s="136"/>
      <c r="R70" s="195"/>
      <c r="S70" s="196"/>
      <c r="T70" s="404"/>
      <c r="U70" s="155"/>
    </row>
    <row r="71" spans="1:21" s="138" customFormat="1" ht="12.95" customHeight="1">
      <c r="A71" s="337">
        <v>60</v>
      </c>
      <c r="B71" s="259" t="s">
        <v>28</v>
      </c>
      <c r="C71" s="354" t="s">
        <v>94</v>
      </c>
      <c r="D71" s="80">
        <v>15072343372.74</v>
      </c>
      <c r="E71" s="220">
        <f t="shared" si="18"/>
        <v>3.6118496301724028E-2</v>
      </c>
      <c r="F71" s="80">
        <v>1173.72</v>
      </c>
      <c r="G71" s="80">
        <v>1173.72</v>
      </c>
      <c r="H71" s="255">
        <v>4.6800000000000001E-2</v>
      </c>
      <c r="I71" s="80">
        <v>15213609314.139999</v>
      </c>
      <c r="J71" s="220">
        <f t="shared" si="22"/>
        <v>3.7430455327280968E-2</v>
      </c>
      <c r="K71" s="80">
        <v>1176.1300000000001</v>
      </c>
      <c r="L71" s="80">
        <v>1176.1300000000001</v>
      </c>
      <c r="M71" s="255">
        <v>4.8899999999999999E-2</v>
      </c>
      <c r="N71" s="86">
        <f t="shared" si="23"/>
        <v>9.3725267469353633E-3</v>
      </c>
      <c r="O71" s="86">
        <f t="shared" si="21"/>
        <v>2.0533006168422466E-3</v>
      </c>
      <c r="P71" s="262">
        <f t="shared" si="17"/>
        <v>2.0999999999999977E-3</v>
      </c>
      <c r="Q71" s="136"/>
      <c r="S71" s="197"/>
      <c r="T71" s="404"/>
    </row>
    <row r="72" spans="1:21" s="138" customFormat="1" ht="12.95" customHeight="1">
      <c r="A72" s="337">
        <v>61</v>
      </c>
      <c r="B72" s="259" t="s">
        <v>195</v>
      </c>
      <c r="C72" s="354" t="s">
        <v>194</v>
      </c>
      <c r="D72" s="80">
        <v>21820046.66</v>
      </c>
      <c r="E72" s="220">
        <f t="shared" si="18"/>
        <v>5.2288304154351666E-5</v>
      </c>
      <c r="F72" s="80">
        <v>0.70820000000000005</v>
      </c>
      <c r="G72" s="80">
        <v>0.70820000000000005</v>
      </c>
      <c r="H72" s="255">
        <v>3.7699999999999997E-2</v>
      </c>
      <c r="I72" s="80">
        <v>21833493.100000001</v>
      </c>
      <c r="J72" s="220">
        <f t="shared" si="22"/>
        <v>5.3717534823145583E-5</v>
      </c>
      <c r="K72" s="80">
        <v>0.70860000000000001</v>
      </c>
      <c r="L72" s="80">
        <v>0.70860000000000001</v>
      </c>
      <c r="M72" s="255">
        <v>3.8199999999999998E-2</v>
      </c>
      <c r="N72" s="135">
        <f>((I72-D72)/D72)</f>
        <v>6.1624249523952856E-4</v>
      </c>
      <c r="O72" s="135">
        <f>((L72-G72)/G72)</f>
        <v>5.6481219994345658E-4</v>
      </c>
      <c r="P72" s="262">
        <f t="shared" si="17"/>
        <v>5.0000000000000044E-4</v>
      </c>
      <c r="Q72" s="136"/>
      <c r="R72" s="198"/>
      <c r="S72" s="156"/>
      <c r="T72" s="404"/>
    </row>
    <row r="73" spans="1:21" s="138" customFormat="1" ht="12.95" customHeight="1">
      <c r="A73" s="337">
        <v>62</v>
      </c>
      <c r="B73" s="259" t="s">
        <v>108</v>
      </c>
      <c r="C73" s="354" t="s">
        <v>111</v>
      </c>
      <c r="D73" s="80">
        <v>417691559.63999999</v>
      </c>
      <c r="E73" s="220">
        <f t="shared" si="18"/>
        <v>1.0009320169419766E-3</v>
      </c>
      <c r="F73" s="80">
        <v>1163.5999999999999</v>
      </c>
      <c r="G73" s="80">
        <v>1177.46</v>
      </c>
      <c r="H73" s="255">
        <v>-5.0000000000000001E-4</v>
      </c>
      <c r="I73" s="80">
        <v>418131082.48000002</v>
      </c>
      <c r="J73" s="220">
        <f t="shared" si="22"/>
        <v>1.0287392347566664E-3</v>
      </c>
      <c r="K73" s="80">
        <v>1164.4000000000001</v>
      </c>
      <c r="L73" s="80">
        <v>1178.77</v>
      </c>
      <c r="M73" s="255">
        <v>4.0000000000000002E-4</v>
      </c>
      <c r="N73" s="86">
        <f t="shared" si="23"/>
        <v>1.0522665106732091E-3</v>
      </c>
      <c r="O73" s="86">
        <f t="shared" si="21"/>
        <v>1.112564333395568E-3</v>
      </c>
      <c r="P73" s="262">
        <f t="shared" si="17"/>
        <v>8.9999999999999998E-4</v>
      </c>
      <c r="Q73" s="136"/>
      <c r="R73" s="149"/>
      <c r="S73" s="156"/>
      <c r="T73" s="404"/>
    </row>
    <row r="74" spans="1:21" s="138" customFormat="1" ht="12.95" customHeight="1">
      <c r="A74" s="337">
        <v>63</v>
      </c>
      <c r="B74" s="259" t="s">
        <v>53</v>
      </c>
      <c r="C74" s="354" t="s">
        <v>112</v>
      </c>
      <c r="D74" s="80">
        <v>162474613.74000001</v>
      </c>
      <c r="E74" s="220">
        <f t="shared" si="18"/>
        <v>3.8934481456319328E-4</v>
      </c>
      <c r="F74" s="80">
        <v>141</v>
      </c>
      <c r="G74" s="80">
        <v>141</v>
      </c>
      <c r="H74" s="255">
        <v>1.1000000000000001E-3</v>
      </c>
      <c r="I74" s="80">
        <v>162790002.84999999</v>
      </c>
      <c r="J74" s="220">
        <f t="shared" si="22"/>
        <v>4.0051665607986666E-4</v>
      </c>
      <c r="K74" s="80">
        <v>141.13</v>
      </c>
      <c r="L74" s="80">
        <v>141.13</v>
      </c>
      <c r="M74" s="255">
        <v>8.9999999999999998E-4</v>
      </c>
      <c r="N74" s="86">
        <f t="shared" si="23"/>
        <v>1.9411593155388934E-3</v>
      </c>
      <c r="O74" s="86">
        <f t="shared" si="21"/>
        <v>9.2198581560280464E-4</v>
      </c>
      <c r="P74" s="262">
        <f t="shared" si="17"/>
        <v>-2.0000000000000009E-4</v>
      </c>
      <c r="Q74" s="136"/>
      <c r="R74" s="170"/>
      <c r="S74" s="157"/>
      <c r="T74" s="404"/>
    </row>
    <row r="75" spans="1:21" s="138" customFormat="1" ht="12.95" customHeight="1">
      <c r="A75" s="337">
        <v>64</v>
      </c>
      <c r="B75" s="259" t="s">
        <v>114</v>
      </c>
      <c r="C75" s="354" t="s">
        <v>115</v>
      </c>
      <c r="D75" s="80">
        <v>758541504.01999998</v>
      </c>
      <c r="E75" s="220">
        <f>(D75/$D$85)</f>
        <v>1.8177252090210299E-3</v>
      </c>
      <c r="F75" s="81">
        <v>190.28699</v>
      </c>
      <c r="G75" s="81">
        <v>191.21061499999999</v>
      </c>
      <c r="H75" s="255">
        <v>0.104</v>
      </c>
      <c r="I75" s="80">
        <v>767284487.19000006</v>
      </c>
      <c r="J75" s="220">
        <f t="shared" si="22"/>
        <v>1.8877708194062737E-3</v>
      </c>
      <c r="K75" s="81">
        <v>190.82595000000001</v>
      </c>
      <c r="L75" s="81">
        <v>191.82896199999999</v>
      </c>
      <c r="M75" s="255">
        <v>0.1118</v>
      </c>
      <c r="N75" s="86">
        <f t="shared" si="23"/>
        <v>1.152604455216409E-2</v>
      </c>
      <c r="O75" s="86">
        <f t="shared" si="21"/>
        <v>3.233852890437071E-3</v>
      </c>
      <c r="P75" s="262">
        <f t="shared" si="17"/>
        <v>7.8000000000000014E-3</v>
      </c>
      <c r="Q75" s="136"/>
      <c r="R75" s="170"/>
      <c r="S75" s="199"/>
      <c r="T75" s="404"/>
    </row>
    <row r="76" spans="1:21" s="138" customFormat="1" ht="12.95" customHeight="1">
      <c r="A76" s="371">
        <v>65</v>
      </c>
      <c r="B76" s="372" t="s">
        <v>118</v>
      </c>
      <c r="C76" s="354" t="s">
        <v>121</v>
      </c>
      <c r="D76" s="80">
        <v>431874795.80000001</v>
      </c>
      <c r="E76" s="220">
        <f t="shared" si="18"/>
        <v>1.0349199078838688E-3</v>
      </c>
      <c r="F76" s="81">
        <v>1.5045999999999999</v>
      </c>
      <c r="G76" s="81">
        <v>1.5045999999999999</v>
      </c>
      <c r="H76" s="255">
        <v>6.9699999999999998E-2</v>
      </c>
      <c r="I76" s="80">
        <v>431857040.94999999</v>
      </c>
      <c r="J76" s="220">
        <f t="shared" si="22"/>
        <v>1.0625095823925778E-3</v>
      </c>
      <c r="K76" s="81">
        <v>1.504</v>
      </c>
      <c r="L76" s="81">
        <v>1.504</v>
      </c>
      <c r="M76" s="255">
        <v>6.93E-2</v>
      </c>
      <c r="N76" s="86">
        <f t="shared" ref="N76:N85" si="24">((I76-D76)/D76)</f>
        <v>-4.1111104821792061E-5</v>
      </c>
      <c r="O76" s="86">
        <f t="shared" ref="O76:O83" si="25">((L76-G76)/G76)</f>
        <v>-3.9877708361021799E-4</v>
      </c>
      <c r="P76" s="262">
        <f t="shared" si="17"/>
        <v>-3.9999999999999758E-4</v>
      </c>
      <c r="Q76" s="136"/>
      <c r="R76" s="180"/>
      <c r="S76" s="199"/>
      <c r="T76" s="404"/>
    </row>
    <row r="77" spans="1:21" s="138" customFormat="1" ht="12.95" customHeight="1">
      <c r="A77" s="371">
        <v>66</v>
      </c>
      <c r="B77" s="372" t="s">
        <v>149</v>
      </c>
      <c r="C77" s="354" t="s">
        <v>152</v>
      </c>
      <c r="D77" s="80">
        <v>452142416.75</v>
      </c>
      <c r="E77" s="220">
        <f t="shared" si="18"/>
        <v>1.0834880684030411E-3</v>
      </c>
      <c r="F77" s="81">
        <v>1.2068000000000001</v>
      </c>
      <c r="G77" s="81">
        <v>1.2068000000000001</v>
      </c>
      <c r="H77" s="255">
        <v>2.0000000000000001E-4</v>
      </c>
      <c r="I77" s="80">
        <v>453112918.69999999</v>
      </c>
      <c r="J77" s="220">
        <f t="shared" si="22"/>
        <v>1.1148059945151141E-3</v>
      </c>
      <c r="K77" s="81">
        <v>1.2050000000000001</v>
      </c>
      <c r="L77" s="81">
        <v>1.2050000000000001</v>
      </c>
      <c r="M77" s="255">
        <v>-2.483E-3</v>
      </c>
      <c r="N77" s="86">
        <v>-8.3999999999999995E-5</v>
      </c>
      <c r="O77" s="86">
        <f t="shared" si="25"/>
        <v>-1.4915478952602119E-3</v>
      </c>
      <c r="P77" s="262">
        <f t="shared" si="17"/>
        <v>-2.6830000000000001E-3</v>
      </c>
      <c r="Q77" s="136"/>
      <c r="R77" s="170"/>
      <c r="S77" s="199"/>
      <c r="T77" s="404"/>
    </row>
    <row r="78" spans="1:21" s="138" customFormat="1" ht="12.95" customHeight="1">
      <c r="A78" s="371">
        <v>67</v>
      </c>
      <c r="B78" s="372" t="s">
        <v>8</v>
      </c>
      <c r="C78" s="354" t="s">
        <v>158</v>
      </c>
      <c r="D78" s="80">
        <v>1241421717.8199999</v>
      </c>
      <c r="E78" s="220">
        <f t="shared" si="18"/>
        <v>2.9748715654300019E-3</v>
      </c>
      <c r="F78" s="81">
        <v>1.042</v>
      </c>
      <c r="G78" s="81">
        <v>1.0471999999999999</v>
      </c>
      <c r="H78" s="255">
        <v>4.9799999999999997E-2</v>
      </c>
      <c r="I78" s="80">
        <v>1237132138</v>
      </c>
      <c r="J78" s="220">
        <f t="shared" si="22"/>
        <v>3.0437497288900391E-3</v>
      </c>
      <c r="K78" s="81">
        <v>1.0429999999999999</v>
      </c>
      <c r="L78" s="81">
        <v>1.0482</v>
      </c>
      <c r="M78" s="255">
        <v>4.9799999999999997E-2</v>
      </c>
      <c r="N78" s="86">
        <f t="shared" si="24"/>
        <v>-3.4553768138780873E-3</v>
      </c>
      <c r="O78" s="86">
        <f t="shared" si="25"/>
        <v>9.5492742551576775E-4</v>
      </c>
      <c r="P78" s="262">
        <f t="shared" si="17"/>
        <v>0</v>
      </c>
      <c r="Q78" s="136"/>
      <c r="R78" s="170"/>
      <c r="S78" s="199"/>
      <c r="T78" s="404"/>
    </row>
    <row r="79" spans="1:21" s="138" customFormat="1" ht="12.95" customHeight="1">
      <c r="A79" s="337">
        <v>68</v>
      </c>
      <c r="B79" s="259" t="s">
        <v>6</v>
      </c>
      <c r="C79" s="354" t="s">
        <v>182</v>
      </c>
      <c r="D79" s="80">
        <v>30839334675.279999</v>
      </c>
      <c r="E79" s="220">
        <f t="shared" si="18"/>
        <v>7.3901606928043331E-2</v>
      </c>
      <c r="F79" s="81">
        <v>110.1</v>
      </c>
      <c r="G79" s="81">
        <v>110.1</v>
      </c>
      <c r="H79" s="255">
        <v>3.4599999999999999E-2</v>
      </c>
      <c r="I79" s="80">
        <v>31451403136.700001</v>
      </c>
      <c r="J79" s="220">
        <f t="shared" si="22"/>
        <v>7.738073955891521E-2</v>
      </c>
      <c r="K79" s="81">
        <v>110.27</v>
      </c>
      <c r="L79" s="81">
        <v>110.27</v>
      </c>
      <c r="M79" s="255">
        <v>3.61E-2</v>
      </c>
      <c r="N79" s="86">
        <f>((I79-D79)/D79)</f>
        <v>1.9847006035140571E-2</v>
      </c>
      <c r="O79" s="86">
        <f>((L79-G79)/G79)</f>
        <v>1.5440508628519684E-3</v>
      </c>
      <c r="P79" s="262">
        <f t="shared" si="17"/>
        <v>1.5000000000000013E-3</v>
      </c>
      <c r="Q79" s="136"/>
      <c r="R79" s="170"/>
      <c r="S79" s="199"/>
      <c r="T79" s="404"/>
    </row>
    <row r="80" spans="1:21" s="138" customFormat="1" ht="12.95" customHeight="1">
      <c r="A80" s="337">
        <v>69</v>
      </c>
      <c r="B80" s="259" t="s">
        <v>161</v>
      </c>
      <c r="C80" s="354" t="s">
        <v>187</v>
      </c>
      <c r="D80" s="80">
        <v>263934050.80000001</v>
      </c>
      <c r="E80" s="220">
        <f t="shared" si="18"/>
        <v>6.3247637092452057E-4</v>
      </c>
      <c r="F80" s="80">
        <v>1117.51</v>
      </c>
      <c r="G80" s="80">
        <v>1117.51</v>
      </c>
      <c r="H80" s="255">
        <v>0.11749999999999999</v>
      </c>
      <c r="I80" s="80">
        <v>264760825.65000001</v>
      </c>
      <c r="J80" s="220">
        <f t="shared" si="22"/>
        <v>6.5139823511147876E-4</v>
      </c>
      <c r="K80" s="80">
        <v>1119.73</v>
      </c>
      <c r="L80" s="80">
        <v>1119.73</v>
      </c>
      <c r="M80" s="255">
        <v>0.1197</v>
      </c>
      <c r="N80" s="86">
        <f>((I80-D80)/D80)</f>
        <v>3.132505440256722E-3</v>
      </c>
      <c r="O80" s="86">
        <f t="shared" si="25"/>
        <v>1.9865594043901418E-3</v>
      </c>
      <c r="P80" s="262">
        <f t="shared" si="17"/>
        <v>2.2000000000000075E-3</v>
      </c>
      <c r="Q80" s="136"/>
      <c r="R80" s="170"/>
      <c r="S80" s="199"/>
      <c r="T80" s="404"/>
    </row>
    <row r="81" spans="1:20" s="138" customFormat="1" ht="12.95" customHeight="1">
      <c r="A81" s="337">
        <v>70</v>
      </c>
      <c r="B81" s="259" t="s">
        <v>197</v>
      </c>
      <c r="C81" s="354" t="s">
        <v>196</v>
      </c>
      <c r="D81" s="80">
        <v>1401271896.8900001</v>
      </c>
      <c r="E81" s="220">
        <f>(D81/$D$85)</f>
        <v>3.3579273357763587E-3</v>
      </c>
      <c r="F81" s="81">
        <v>1.0478000000000001</v>
      </c>
      <c r="G81" s="81">
        <v>1.0478000000000001</v>
      </c>
      <c r="H81" s="255">
        <v>8.6400000000000005E-2</v>
      </c>
      <c r="I81" s="80">
        <v>1405115790.6400001</v>
      </c>
      <c r="J81" s="220">
        <f t="shared" si="22"/>
        <v>3.4570444623107941E-3</v>
      </c>
      <c r="K81" s="81">
        <v>1.0495000000000001</v>
      </c>
      <c r="L81" s="81">
        <v>1.0495000000000001</v>
      </c>
      <c r="M81" s="255">
        <v>8.5999999999999993E-2</v>
      </c>
      <c r="N81" s="86">
        <f>((I81-D81)/D81)</f>
        <v>2.7431462505821923E-3</v>
      </c>
      <c r="O81" s="86">
        <f>((L81-G81)/G81)</f>
        <v>1.6224470318763455E-3</v>
      </c>
      <c r="P81" s="262">
        <f>M81-H81</f>
        <v>-4.0000000000001146E-4</v>
      </c>
      <c r="Q81" s="136"/>
      <c r="R81" s="170"/>
      <c r="S81" s="199"/>
      <c r="T81" s="404"/>
    </row>
    <row r="82" spans="1:20" s="138" customFormat="1" ht="12.95" customHeight="1">
      <c r="A82" s="337">
        <v>71</v>
      </c>
      <c r="B82" s="374" t="s">
        <v>13</v>
      </c>
      <c r="C82" s="355" t="s">
        <v>250</v>
      </c>
      <c r="D82" s="80">
        <v>2326003901.1300001</v>
      </c>
      <c r="E82" s="220">
        <f t="shared" ref="E82" si="26">(D82/$D$85)</f>
        <v>5.573901895885954E-3</v>
      </c>
      <c r="F82" s="81">
        <v>104.7</v>
      </c>
      <c r="G82" s="81">
        <v>104.7</v>
      </c>
      <c r="H82" s="255">
        <v>9.0999999999999998E-2</v>
      </c>
      <c r="I82" s="80">
        <v>2320741368.3400002</v>
      </c>
      <c r="J82" s="220">
        <f t="shared" ref="J82" si="27">(I82/$I$85)</f>
        <v>5.7097828871605742E-3</v>
      </c>
      <c r="K82" s="81">
        <v>104.87</v>
      </c>
      <c r="L82" s="81">
        <v>104.87</v>
      </c>
      <c r="M82" s="255">
        <v>9.0499999999999997E-2</v>
      </c>
      <c r="N82" s="86">
        <f t="shared" ref="N82" si="28">((I82-D82)/D82)</f>
        <v>-2.2624780583744343E-3</v>
      </c>
      <c r="O82" s="86">
        <f t="shared" ref="O82" si="29">((L82-G82)/G82)</f>
        <v>1.6236867239732731E-3</v>
      </c>
      <c r="P82" s="262">
        <f t="shared" ref="P82" si="30">M82-H82</f>
        <v>-5.0000000000000044E-4</v>
      </c>
      <c r="Q82" s="136"/>
      <c r="R82" s="170"/>
      <c r="S82" s="199"/>
      <c r="T82" s="404"/>
    </row>
    <row r="83" spans="1:20" s="138" customFormat="1" ht="12.95" customHeight="1">
      <c r="A83" s="337">
        <v>72</v>
      </c>
      <c r="B83" s="259" t="s">
        <v>97</v>
      </c>
      <c r="C83" s="354" t="s">
        <v>254</v>
      </c>
      <c r="D83" s="80">
        <v>391336797.52999997</v>
      </c>
      <c r="E83" s="220">
        <f t="shared" si="18"/>
        <v>9.377769816390748E-4</v>
      </c>
      <c r="F83" s="81">
        <v>102.19</v>
      </c>
      <c r="G83" s="81">
        <v>102.19</v>
      </c>
      <c r="H83" s="255">
        <v>8.7840000000000001E-2</v>
      </c>
      <c r="I83" s="80">
        <v>391809438</v>
      </c>
      <c r="J83" s="220">
        <f>(I83/$I$85)</f>
        <v>9.6397937945175149E-4</v>
      </c>
      <c r="K83" s="81">
        <v>102.27</v>
      </c>
      <c r="L83" s="81">
        <v>102.27</v>
      </c>
      <c r="M83" s="255">
        <v>8.455E-2</v>
      </c>
      <c r="N83" s="86">
        <f t="shared" si="24"/>
        <v>1.2077588230475461E-3</v>
      </c>
      <c r="O83" s="86">
        <f t="shared" si="25"/>
        <v>7.8285546530970055E-4</v>
      </c>
      <c r="P83" s="262">
        <f t="shared" si="17"/>
        <v>-3.2900000000000013E-3</v>
      </c>
      <c r="Q83" s="136"/>
      <c r="R83" s="170"/>
      <c r="S83" s="199"/>
      <c r="T83" s="404"/>
    </row>
    <row r="84" spans="1:20" s="138" customFormat="1" ht="12.95" customHeight="1">
      <c r="A84" s="371">
        <v>73</v>
      </c>
      <c r="B84" s="372" t="s">
        <v>8</v>
      </c>
      <c r="C84" s="354" t="s">
        <v>262</v>
      </c>
      <c r="D84" s="80">
        <v>920900590.79999995</v>
      </c>
      <c r="E84" s="220">
        <f t="shared" ref="E84" si="31">(D84/$D$85)</f>
        <v>2.2067931814254214E-3</v>
      </c>
      <c r="F84" s="81">
        <v>1.0034000000000001</v>
      </c>
      <c r="G84" s="81">
        <v>1.0034000000000001</v>
      </c>
      <c r="H84" s="255">
        <v>5.1999999999999998E-2</v>
      </c>
      <c r="I84" s="80">
        <v>922384528.16999996</v>
      </c>
      <c r="J84" s="220">
        <f>(I84/$I$85)</f>
        <v>2.2693676538777332E-3</v>
      </c>
      <c r="K84" s="81">
        <v>1.0044</v>
      </c>
      <c r="L84" s="81">
        <v>1.0044</v>
      </c>
      <c r="M84" s="255">
        <v>5.1999999999999998E-2</v>
      </c>
      <c r="N84" s="86">
        <f t="shared" ref="N84" si="32">((I84-D84)/D84)</f>
        <v>1.611397999767691E-3</v>
      </c>
      <c r="O84" s="86">
        <f t="shared" ref="O84" si="33">((L84-G84)/G84)</f>
        <v>9.9661152082907095E-4</v>
      </c>
      <c r="P84" s="262">
        <f t="shared" ref="P84" si="34">M84-H84</f>
        <v>0</v>
      </c>
      <c r="Q84" s="136"/>
      <c r="R84" s="170"/>
      <c r="S84" s="199"/>
      <c r="T84" s="349"/>
    </row>
    <row r="85" spans="1:20" s="138" customFormat="1" ht="12.95" customHeight="1">
      <c r="A85" s="244"/>
      <c r="B85" s="133"/>
      <c r="C85" s="290" t="s">
        <v>47</v>
      </c>
      <c r="D85" s="84">
        <f>SUM(D56:D84)</f>
        <v>417302626522.15002</v>
      </c>
      <c r="E85" s="310">
        <f>(D85/$D$159)</f>
        <v>0.29823176480708474</v>
      </c>
      <c r="F85" s="81">
        <v>100.69</v>
      </c>
      <c r="G85" s="81">
        <v>100.69</v>
      </c>
      <c r="H85" s="255">
        <v>2.0310000000000002E-2</v>
      </c>
      <c r="I85" s="84">
        <f>SUM(I56:I84)</f>
        <v>406450019940.09003</v>
      </c>
      <c r="J85" s="310">
        <f>(I85/$I$159)</f>
        <v>0.29073714593213357</v>
      </c>
      <c r="K85" s="312"/>
      <c r="L85" s="79"/>
      <c r="M85" s="329"/>
      <c r="N85" s="314">
        <f t="shared" si="24"/>
        <v>-2.6006561886530451E-2</v>
      </c>
      <c r="O85" s="314"/>
      <c r="P85" s="315">
        <f t="shared" si="17"/>
        <v>-2.0310000000000002E-2</v>
      </c>
      <c r="Q85" s="136"/>
      <c r="R85" s="111"/>
      <c r="S85" s="200"/>
      <c r="T85" s="212"/>
    </row>
    <row r="86" spans="1:20" s="138" customFormat="1" ht="5.25" customHeight="1">
      <c r="A86" s="382"/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4"/>
      <c r="Q86" s="136"/>
      <c r="R86" s="111"/>
      <c r="S86" s="200"/>
      <c r="T86" s="212"/>
    </row>
    <row r="87" spans="1:20" s="138" customFormat="1" ht="12" customHeight="1">
      <c r="A87" s="379" t="s">
        <v>217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1"/>
      <c r="Q87" s="136"/>
      <c r="R87" s="111"/>
      <c r="S87" s="200"/>
      <c r="T87" s="212"/>
    </row>
    <row r="88" spans="1:20" s="138" customFormat="1" ht="12.95" customHeight="1">
      <c r="A88" s="394" t="s">
        <v>218</v>
      </c>
      <c r="B88" s="395"/>
      <c r="C88" s="39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6"/>
      <c r="Q88" s="136"/>
      <c r="R88" s="111"/>
      <c r="S88" s="200"/>
      <c r="T88" s="212"/>
    </row>
    <row r="89" spans="1:20" s="138" customFormat="1" ht="12.95" customHeight="1">
      <c r="A89" s="337" t="s">
        <v>263</v>
      </c>
      <c r="B89" s="259" t="s">
        <v>205</v>
      </c>
      <c r="C89" s="354" t="s">
        <v>251</v>
      </c>
      <c r="D89" s="80">
        <v>10019931019.950001</v>
      </c>
      <c r="E89" s="220">
        <f t="shared" ref="E89:E96" si="35">(D89/$D$107)</f>
        <v>3.5796802487736319E-2</v>
      </c>
      <c r="F89" s="80">
        <v>51796.25</v>
      </c>
      <c r="G89" s="80">
        <v>51796.25</v>
      </c>
      <c r="H89" s="255">
        <v>5.7299999999999997E-2</v>
      </c>
      <c r="I89" s="80">
        <v>10082881682.059999</v>
      </c>
      <c r="J89" s="220">
        <f t="shared" ref="J89:J96" si="36">(I89/$I$107)</f>
        <v>3.4799543830765209E-2</v>
      </c>
      <c r="K89" s="80">
        <v>51846.25</v>
      </c>
      <c r="L89" s="80">
        <v>51846.25</v>
      </c>
      <c r="M89" s="255">
        <v>5.91E-2</v>
      </c>
      <c r="N89" s="86">
        <f t="shared" ref="N89:N96" si="37">((I89-D89)/D89)</f>
        <v>6.2825444591047518E-3</v>
      </c>
      <c r="O89" s="86">
        <f>((L89-G89)/G89)</f>
        <v>9.6532084851702583E-4</v>
      </c>
      <c r="P89" s="262">
        <f t="shared" ref="P89:P96" si="38">M89-H89</f>
        <v>1.800000000000003E-3</v>
      </c>
      <c r="Q89" s="136"/>
      <c r="R89" s="111"/>
      <c r="S89" s="200"/>
      <c r="T89" s="212"/>
    </row>
    <row r="90" spans="1:20" s="138" customFormat="1" ht="12.95" customHeight="1">
      <c r="A90" s="337" t="s">
        <v>264</v>
      </c>
      <c r="B90" s="259" t="s">
        <v>205</v>
      </c>
      <c r="C90" s="354" t="s">
        <v>252</v>
      </c>
      <c r="D90" s="80">
        <v>644300848.72000003</v>
      </c>
      <c r="E90" s="220">
        <f t="shared" si="35"/>
        <v>2.3018032936943122E-3</v>
      </c>
      <c r="F90" s="80">
        <v>51633.75</v>
      </c>
      <c r="G90" s="80">
        <v>51633.75</v>
      </c>
      <c r="H90" s="255">
        <v>6.2600000000000003E-2</v>
      </c>
      <c r="I90" s="80">
        <v>644970303.82000005</v>
      </c>
      <c r="J90" s="220">
        <f t="shared" si="36"/>
        <v>2.2260176272087774E-3</v>
      </c>
      <c r="K90" s="80">
        <v>51687.91</v>
      </c>
      <c r="L90" s="80">
        <v>51687.91</v>
      </c>
      <c r="M90" s="255">
        <v>6.4399999999999999E-2</v>
      </c>
      <c r="N90" s="86">
        <f t="shared" si="37"/>
        <v>1.0390411580707933E-3</v>
      </c>
      <c r="O90" s="86">
        <f t="shared" ref="O90:O95" si="39">((L90-G90)/G90)</f>
        <v>1.0489263320987434E-3</v>
      </c>
      <c r="P90" s="262">
        <f t="shared" si="38"/>
        <v>1.799999999999996E-3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54" t="s">
        <v>181</v>
      </c>
      <c r="D91" s="80">
        <v>64800715660.050003</v>
      </c>
      <c r="E91" s="220">
        <f t="shared" si="35"/>
        <v>0.23150443001336618</v>
      </c>
      <c r="F91" s="80">
        <v>51076.09</v>
      </c>
      <c r="G91" s="80">
        <v>51076.09</v>
      </c>
      <c r="H91" s="255">
        <v>5.6000000000000001E-2</v>
      </c>
      <c r="I91" s="80">
        <v>72047764332.25</v>
      </c>
      <c r="J91" s="220">
        <f t="shared" si="36"/>
        <v>0.24866198095429129</v>
      </c>
      <c r="K91" s="80">
        <v>51745.62</v>
      </c>
      <c r="L91" s="80">
        <v>51745.62</v>
      </c>
      <c r="M91" s="255">
        <v>5.5899999999999998E-2</v>
      </c>
      <c r="N91" s="86">
        <f t="shared" si="37"/>
        <v>0.11183593573593574</v>
      </c>
      <c r="O91" s="86">
        <f t="shared" si="39"/>
        <v>1.3108481874787326E-2</v>
      </c>
      <c r="P91" s="262">
        <f t="shared" si="38"/>
        <v>-1.0000000000000286E-4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54" t="s">
        <v>133</v>
      </c>
      <c r="D92" s="80">
        <v>5725236909.8500004</v>
      </c>
      <c r="E92" s="220">
        <f t="shared" si="35"/>
        <v>2.0453751073669663E-2</v>
      </c>
      <c r="F92" s="80">
        <v>415</v>
      </c>
      <c r="G92" s="80">
        <v>415</v>
      </c>
      <c r="H92" s="256">
        <v>3.9899999999999998E-2</v>
      </c>
      <c r="I92" s="80">
        <v>5724238118.1999998</v>
      </c>
      <c r="J92" s="220">
        <f t="shared" si="36"/>
        <v>1.9756343630062293E-2</v>
      </c>
      <c r="K92" s="80">
        <v>414.86</v>
      </c>
      <c r="L92" s="80">
        <v>414.86</v>
      </c>
      <c r="M92" s="256">
        <v>4.0099999999999997E-2</v>
      </c>
      <c r="N92" s="86">
        <f t="shared" si="37"/>
        <v>-1.7445420438099221E-4</v>
      </c>
      <c r="O92" s="86">
        <f t="shared" si="39"/>
        <v>-3.3734939759032858E-4</v>
      </c>
      <c r="P92" s="262">
        <f t="shared" si="38"/>
        <v>1.9999999999999879E-4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54" t="s">
        <v>141</v>
      </c>
      <c r="D93" s="338">
        <v>650106968.5</v>
      </c>
      <c r="E93" s="220">
        <f t="shared" si="35"/>
        <v>2.3225460036561851E-3</v>
      </c>
      <c r="F93" s="80">
        <v>47420.4</v>
      </c>
      <c r="G93" s="80">
        <v>48654.76</v>
      </c>
      <c r="H93" s="255">
        <v>1.4E-2</v>
      </c>
      <c r="I93" s="338">
        <v>659375478.89999998</v>
      </c>
      <c r="J93" s="220">
        <f t="shared" si="36"/>
        <v>2.2757349141306533E-3</v>
      </c>
      <c r="K93" s="80">
        <v>48096.45</v>
      </c>
      <c r="L93" s="80">
        <v>49345.15</v>
      </c>
      <c r="M93" s="255">
        <v>1.8499999999999999E-2</v>
      </c>
      <c r="N93" s="86">
        <f t="shared" si="37"/>
        <v>1.4256900554973787E-2</v>
      </c>
      <c r="O93" s="86" t="e">
        <f>((#REF!-G93)/G93)</f>
        <v>#REF!</v>
      </c>
      <c r="P93" s="262">
        <f t="shared" si="38"/>
        <v>4.4999999999999988E-3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54" t="s">
        <v>159</v>
      </c>
      <c r="D94" s="80">
        <v>716009003.85000002</v>
      </c>
      <c r="E94" s="220">
        <f t="shared" si="35"/>
        <v>2.557984964090819E-3</v>
      </c>
      <c r="F94" s="80">
        <v>41585.525249999999</v>
      </c>
      <c r="G94" s="80">
        <v>41585.525249999999</v>
      </c>
      <c r="H94" s="255">
        <v>8.48E-2</v>
      </c>
      <c r="I94" s="80">
        <v>733371355.63999999</v>
      </c>
      <c r="J94" s="220">
        <f>(I94/$I$107)</f>
        <v>2.5311205109378784E-3</v>
      </c>
      <c r="K94" s="80">
        <v>44114.553558</v>
      </c>
      <c r="L94" s="80">
        <v>44114.553558</v>
      </c>
      <c r="M94" s="255">
        <v>8.48E-2</v>
      </c>
      <c r="N94" s="86">
        <f t="shared" si="37"/>
        <v>2.4248789745159798E-2</v>
      </c>
      <c r="O94" s="86">
        <f t="shared" si="39"/>
        <v>6.081511037304984E-2</v>
      </c>
      <c r="P94" s="262">
        <f t="shared" si="38"/>
        <v>0</v>
      </c>
      <c r="Q94" s="136"/>
      <c r="R94" s="150"/>
      <c r="S94" s="201"/>
      <c r="T94" s="157"/>
    </row>
    <row r="95" spans="1:20" s="138" customFormat="1" ht="12.95" customHeight="1">
      <c r="A95" s="371">
        <v>79</v>
      </c>
      <c r="B95" s="372" t="s">
        <v>8</v>
      </c>
      <c r="C95" s="354" t="s">
        <v>160</v>
      </c>
      <c r="D95" s="80">
        <v>5560623939.4350004</v>
      </c>
      <c r="E95" s="220">
        <f t="shared" si="35"/>
        <v>1.9865661397489964E-2</v>
      </c>
      <c r="F95" s="80">
        <v>441.34410000000003</v>
      </c>
      <c r="G95" s="80">
        <v>443.54624999999999</v>
      </c>
      <c r="H95" s="255">
        <v>4.3999999999999997E-2</v>
      </c>
      <c r="I95" s="80">
        <v>5263929027.9197998</v>
      </c>
      <c r="J95" s="220">
        <f t="shared" si="36"/>
        <v>1.8167656301576973E-2</v>
      </c>
      <c r="K95" s="80">
        <v>442.05918000000003</v>
      </c>
      <c r="L95" s="80">
        <v>444.263238</v>
      </c>
      <c r="M95" s="255">
        <v>3.9100000000000003E-2</v>
      </c>
      <c r="N95" s="86">
        <f t="shared" si="37"/>
        <v>-5.3356406537599259E-2</v>
      </c>
      <c r="O95" s="86">
        <f t="shared" si="39"/>
        <v>1.6164898249055534E-3</v>
      </c>
      <c r="P95" s="262">
        <f t="shared" si="38"/>
        <v>-4.8999999999999946E-3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54" t="s">
        <v>191</v>
      </c>
      <c r="D96" s="80">
        <v>769267349.26499999</v>
      </c>
      <c r="E96" s="220">
        <f t="shared" si="35"/>
        <v>2.7482535864843793E-3</v>
      </c>
      <c r="F96" s="80">
        <v>42642.058649999999</v>
      </c>
      <c r="G96" s="80">
        <v>42642.058649999999</v>
      </c>
      <c r="H96" s="255">
        <v>-1.8200000000000001E-2</v>
      </c>
      <c r="I96" s="80">
        <v>772992595.96380007</v>
      </c>
      <c r="J96" s="220">
        <f t="shared" si="36"/>
        <v>2.6678672399737449E-3</v>
      </c>
      <c r="K96" s="80">
        <v>42706.160496000004</v>
      </c>
      <c r="L96" s="80">
        <v>42706.160496000004</v>
      </c>
      <c r="M96" s="255">
        <v>3.3177287078012582E-2</v>
      </c>
      <c r="N96" s="86">
        <f t="shared" si="37"/>
        <v>4.8425904236796104E-3</v>
      </c>
      <c r="O96" s="86">
        <f>((L96-G96)/G96)</f>
        <v>1.503254017967189E-3</v>
      </c>
      <c r="P96" s="262">
        <f t="shared" si="38"/>
        <v>5.1377287078012583E-2</v>
      </c>
      <c r="Q96" s="136"/>
      <c r="S96" s="190"/>
      <c r="T96" s="190"/>
    </row>
    <row r="97" spans="1:41" s="138" customFormat="1" ht="4.5" customHeight="1">
      <c r="A97" s="382"/>
      <c r="B97" s="383"/>
      <c r="C97" s="383"/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4"/>
      <c r="Q97" s="136"/>
      <c r="S97" s="202"/>
      <c r="T97" s="157"/>
    </row>
    <row r="98" spans="1:41" s="138" customFormat="1" ht="12.95" customHeight="1">
      <c r="A98" s="394" t="s">
        <v>219</v>
      </c>
      <c r="B98" s="395"/>
      <c r="C98" s="395"/>
      <c r="D98" s="395"/>
      <c r="E98" s="395"/>
      <c r="F98" s="395"/>
      <c r="G98" s="395"/>
      <c r="H98" s="395"/>
      <c r="I98" s="395"/>
      <c r="J98" s="395"/>
      <c r="K98" s="395"/>
      <c r="L98" s="395"/>
      <c r="M98" s="395"/>
      <c r="N98" s="395"/>
      <c r="O98" s="395"/>
      <c r="P98" s="396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54" t="s">
        <v>102</v>
      </c>
      <c r="D99" s="80">
        <v>174771828537.94</v>
      </c>
      <c r="E99" s="220">
        <f t="shared" ref="E99:E106" si="40">(D99/$D$107)</f>
        <v>0.62438280404692592</v>
      </c>
      <c r="F99" s="71">
        <v>555.73</v>
      </c>
      <c r="G99" s="71">
        <v>555.73</v>
      </c>
      <c r="H99" s="255">
        <v>2.35E-2</v>
      </c>
      <c r="I99" s="80">
        <v>177414039337</v>
      </c>
      <c r="J99" s="220">
        <f>(I99/$I$107)</f>
        <v>0.61231777112747598</v>
      </c>
      <c r="K99" s="71">
        <v>562.74</v>
      </c>
      <c r="L99" s="71">
        <v>562.74</v>
      </c>
      <c r="M99" s="255">
        <v>2.4500000000000001E-2</v>
      </c>
      <c r="N99" s="86">
        <f t="shared" ref="N99:N107" si="41">((I99-D99)/D99)</f>
        <v>1.5118058906652786E-2</v>
      </c>
      <c r="O99" s="86">
        <f t="shared" ref="O99:O104" si="42">((L99-G99)/G99)</f>
        <v>1.2614039191693792E-2</v>
      </c>
      <c r="P99" s="262">
        <f t="shared" ref="P99:P107" si="43">M99-H99</f>
        <v>1.0000000000000009E-3</v>
      </c>
      <c r="Q99" s="136"/>
      <c r="S99" s="398"/>
      <c r="T99" s="157"/>
    </row>
    <row r="100" spans="1:41" s="138" customFormat="1" ht="12.95" customHeight="1">
      <c r="A100" s="337">
        <v>82</v>
      </c>
      <c r="B100" s="259" t="s">
        <v>53</v>
      </c>
      <c r="C100" s="354" t="s">
        <v>137</v>
      </c>
      <c r="D100" s="80">
        <v>1968824505.6900001</v>
      </c>
      <c r="E100" s="220">
        <f t="shared" si="40"/>
        <v>7.0337432286586444E-3</v>
      </c>
      <c r="F100" s="71">
        <v>457.94</v>
      </c>
      <c r="G100" s="71">
        <v>457.94</v>
      </c>
      <c r="H100" s="255">
        <v>1.1000000000000001E-3</v>
      </c>
      <c r="I100" s="80">
        <v>1830096160.27</v>
      </c>
      <c r="J100" s="220">
        <f t="shared" ref="J100:J106" si="44">(I100/$I$107)</f>
        <v>6.3163005926317089E-3</v>
      </c>
      <c r="K100" s="71">
        <v>463.25</v>
      </c>
      <c r="L100" s="71">
        <v>463.25</v>
      </c>
      <c r="M100" s="255">
        <v>8.9999999999999998E-4</v>
      </c>
      <c r="N100" s="86">
        <f t="shared" si="41"/>
        <v>-7.0462524729384621E-2</v>
      </c>
      <c r="O100" s="86">
        <f t="shared" si="42"/>
        <v>1.1595405511639085E-2</v>
      </c>
      <c r="P100" s="262">
        <f t="shared" si="43"/>
        <v>-2.0000000000000009E-4</v>
      </c>
      <c r="Q100" s="136"/>
      <c r="S100" s="398"/>
      <c r="T100" s="158"/>
    </row>
    <row r="101" spans="1:41" s="138" customFormat="1" ht="12.75" customHeight="1">
      <c r="A101" s="337">
        <v>83</v>
      </c>
      <c r="B101" s="259" t="s">
        <v>97</v>
      </c>
      <c r="C101" s="354" t="s">
        <v>156</v>
      </c>
      <c r="D101" s="71">
        <v>5868032561.0699997</v>
      </c>
      <c r="E101" s="220">
        <f t="shared" si="40"/>
        <v>2.0963897072943768E-2</v>
      </c>
      <c r="F101" s="71">
        <v>45685.2</v>
      </c>
      <c r="G101" s="71">
        <v>45685.2</v>
      </c>
      <c r="H101" s="255">
        <v>5.0990000000000001E-2</v>
      </c>
      <c r="I101" s="71">
        <v>6038571037.8000002</v>
      </c>
      <c r="J101" s="220">
        <f t="shared" si="44"/>
        <v>2.0841216244657707E-2</v>
      </c>
      <c r="K101" s="71">
        <v>46237.8</v>
      </c>
      <c r="L101" s="71">
        <v>46237.8</v>
      </c>
      <c r="M101" s="255">
        <v>5.067E-2</v>
      </c>
      <c r="N101" s="86">
        <f t="shared" si="41"/>
        <v>2.9062292166099339E-2</v>
      </c>
      <c r="O101" s="86">
        <f t="shared" si="42"/>
        <v>1.2095820966089802E-2</v>
      </c>
      <c r="P101" s="262">
        <f t="shared" si="43"/>
        <v>-3.2000000000000084E-4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54" t="s">
        <v>162</v>
      </c>
      <c r="D102" s="80">
        <v>462181359.82999998</v>
      </c>
      <c r="E102" s="220">
        <f t="shared" si="40"/>
        <v>1.6511705338496886E-3</v>
      </c>
      <c r="F102" s="80">
        <v>43970.82</v>
      </c>
      <c r="G102" s="80">
        <v>43970.82</v>
      </c>
      <c r="H102" s="255">
        <v>4.48E-2</v>
      </c>
      <c r="I102" s="80">
        <v>462148936.52999997</v>
      </c>
      <c r="J102" s="220">
        <f>(I102/$I$85)</f>
        <v>1.1370375540838203E-3</v>
      </c>
      <c r="K102" s="80">
        <v>43969.77</v>
      </c>
      <c r="L102" s="80">
        <v>43969.77</v>
      </c>
      <c r="M102" s="255">
        <v>8.8700000000000001E-2</v>
      </c>
      <c r="N102" s="86">
        <f t="shared" si="41"/>
        <v>-7.0152764300009609E-5</v>
      </c>
      <c r="O102" s="86">
        <f t="shared" si="42"/>
        <v>-2.3879472795888509E-5</v>
      </c>
      <c r="P102" s="262">
        <f t="shared" si="43"/>
        <v>4.3900000000000002E-2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54" t="s">
        <v>167</v>
      </c>
      <c r="D103" s="71">
        <v>2019016544.3399999</v>
      </c>
      <c r="E103" s="220">
        <f t="shared" si="40"/>
        <v>7.2130572868526139E-3</v>
      </c>
      <c r="F103" s="71">
        <v>462.64821599999999</v>
      </c>
      <c r="G103" s="71">
        <v>462.64821599999999</v>
      </c>
      <c r="H103" s="255">
        <v>3.9247600000000001E-2</v>
      </c>
      <c r="I103" s="71">
        <v>2038565185.8362999</v>
      </c>
      <c r="J103" s="220">
        <f t="shared" si="44"/>
        <v>7.0357999601051149E-3</v>
      </c>
      <c r="K103" s="71">
        <v>466.75979809398001</v>
      </c>
      <c r="L103" s="71">
        <v>466.75979809398001</v>
      </c>
      <c r="M103" s="255">
        <v>3.9342000000000002E-2</v>
      </c>
      <c r="N103" s="86">
        <f t="shared" si="41"/>
        <v>9.68225919252696E-3</v>
      </c>
      <c r="O103" s="86">
        <f t="shared" si="42"/>
        <v>8.8870592207795709E-3</v>
      </c>
      <c r="P103" s="262">
        <f t="shared" si="43"/>
        <v>9.4400000000001427E-5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54" t="s">
        <v>177</v>
      </c>
      <c r="D104" s="71">
        <v>83679330.829999998</v>
      </c>
      <c r="E104" s="220">
        <f t="shared" si="40"/>
        <v>2.9894941113500816E-4</v>
      </c>
      <c r="F104" s="71">
        <v>327.54000000000002</v>
      </c>
      <c r="G104" s="71">
        <v>327.54000000000002</v>
      </c>
      <c r="H104" s="358">
        <v>-6.561E-3</v>
      </c>
      <c r="I104" s="71">
        <v>84065834.459999993</v>
      </c>
      <c r="J104" s="220">
        <f t="shared" si="44"/>
        <v>2.9014053553417607E-4</v>
      </c>
      <c r="K104" s="71">
        <v>329.05</v>
      </c>
      <c r="L104" s="71">
        <v>329.05</v>
      </c>
      <c r="M104" s="358">
        <v>-3.449E-2</v>
      </c>
      <c r="N104" s="86">
        <f t="shared" si="41"/>
        <v>4.6188661664276747E-3</v>
      </c>
      <c r="O104" s="86">
        <f t="shared" si="42"/>
        <v>4.6101239543261613E-3</v>
      </c>
      <c r="P104" s="262">
        <f t="shared" si="43"/>
        <v>-2.7928999999999999E-2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74" t="s">
        <v>13</v>
      </c>
      <c r="C105" s="355" t="s">
        <v>214</v>
      </c>
      <c r="D105" s="80">
        <v>3105728213.3699999</v>
      </c>
      <c r="E105" s="220">
        <f t="shared" ref="E105" si="45">(D105/$D$107)</f>
        <v>1.1095399680221637E-2</v>
      </c>
      <c r="F105" s="71">
        <v>432.16154999999998</v>
      </c>
      <c r="G105" s="71">
        <v>432.16154999999998</v>
      </c>
      <c r="H105" s="255">
        <v>6.7100000000000007E-2</v>
      </c>
      <c r="I105" s="80">
        <v>3113804170.9200001</v>
      </c>
      <c r="J105" s="220">
        <f t="shared" ref="J105" si="46">(I105/$I$107)</f>
        <v>1.0746824979524268E-2</v>
      </c>
      <c r="K105" s="71">
        <v>433.07660399999997</v>
      </c>
      <c r="L105" s="71">
        <v>433.07660399999997</v>
      </c>
      <c r="M105" s="255">
        <v>6.7000000000000004E-2</v>
      </c>
      <c r="N105" s="86">
        <f t="shared" ref="N105" si="47">((I105-D105)/D105)</f>
        <v>2.600342655623763E-3</v>
      </c>
      <c r="O105" s="86">
        <f>((L105-G105)/G105)</f>
        <v>2.117388740391175E-3</v>
      </c>
      <c r="P105" s="262">
        <f t="shared" ref="P105" si="48">M105-H105</f>
        <v>-1.0000000000000286E-4</v>
      </c>
      <c r="Q105" s="136"/>
      <c r="S105" s="350"/>
      <c r="T105" s="350"/>
      <c r="U105" s="350"/>
      <c r="V105" s="351"/>
    </row>
    <row r="106" spans="1:41" s="138" customFormat="1" ht="12.95" customHeight="1">
      <c r="A106" s="371">
        <v>88</v>
      </c>
      <c r="B106" s="372" t="s">
        <v>89</v>
      </c>
      <c r="C106" s="355" t="s">
        <v>265</v>
      </c>
      <c r="D106" s="80">
        <v>2745859143.915</v>
      </c>
      <c r="E106" s="220">
        <f t="shared" si="40"/>
        <v>9.8097459192249478E-3</v>
      </c>
      <c r="F106" s="71">
        <v>50321.205000000002</v>
      </c>
      <c r="G106" s="71">
        <v>121.97</v>
      </c>
      <c r="H106" s="255">
        <v>2.3800000000000002E-2</v>
      </c>
      <c r="I106" s="80">
        <v>2830963837.3978906</v>
      </c>
      <c r="J106" s="220">
        <f t="shared" si="44"/>
        <v>9.7706442710841813E-3</v>
      </c>
      <c r="K106" s="71">
        <v>50424.588169444149</v>
      </c>
      <c r="L106" s="71">
        <v>50778.800028135673</v>
      </c>
      <c r="M106" s="255">
        <v>2.4929562125332039E-2</v>
      </c>
      <c r="N106" s="86">
        <f t="shared" si="41"/>
        <v>3.0993830718333847E-2</v>
      </c>
      <c r="O106" s="86">
        <f>((L106-G106)/G106)</f>
        <v>415.32204663553063</v>
      </c>
      <c r="P106" s="262">
        <f t="shared" si="43"/>
        <v>1.129562125332037E-3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279911341896.60498</v>
      </c>
      <c r="E107" s="310">
        <f>(D107/$D$159)</f>
        <v>0.20004296205624966</v>
      </c>
      <c r="F107" s="312"/>
      <c r="G107" s="79"/>
      <c r="H107" s="326"/>
      <c r="I107" s="84">
        <f>SUM(I89:I106)</f>
        <v>289741777394.96783</v>
      </c>
      <c r="J107" s="310">
        <f>(I107/$I$159)</f>
        <v>0.20725475036151589</v>
      </c>
      <c r="K107" s="312"/>
      <c r="L107" s="79"/>
      <c r="M107" s="328"/>
      <c r="N107" s="314">
        <f t="shared" si="41"/>
        <v>3.5119818410195285E-2</v>
      </c>
      <c r="O107" s="314"/>
      <c r="P107" s="315">
        <f t="shared" si="43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2"/>
      <c r="B108" s="383"/>
      <c r="C108" s="383"/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4"/>
      <c r="Q108" s="136"/>
      <c r="R108" s="144"/>
      <c r="S108" s="159"/>
    </row>
    <row r="109" spans="1:41" s="138" customFormat="1" ht="12.95" customHeight="1">
      <c r="A109" s="413" t="s">
        <v>239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5"/>
      <c r="Q109" s="136"/>
    </row>
    <row r="110" spans="1:41" s="138" customFormat="1" ht="12.95" customHeight="1">
      <c r="A110" s="337">
        <v>89</v>
      </c>
      <c r="B110" s="259" t="s">
        <v>25</v>
      </c>
      <c r="C110" s="354" t="s">
        <v>154</v>
      </c>
      <c r="D110" s="80">
        <v>2342604129.0100002</v>
      </c>
      <c r="E110" s="220">
        <f>(D110/$D$114)</f>
        <v>5.1633918487644877E-2</v>
      </c>
      <c r="F110" s="81">
        <v>77</v>
      </c>
      <c r="G110" s="81">
        <v>77</v>
      </c>
      <c r="H110" s="255">
        <v>9.4E-2</v>
      </c>
      <c r="I110" s="80">
        <v>2349751615.6799998</v>
      </c>
      <c r="J110" s="220">
        <f>(I110/$I$114)</f>
        <v>5.1681373597959837E-2</v>
      </c>
      <c r="K110" s="81">
        <v>77</v>
      </c>
      <c r="L110" s="81">
        <v>77</v>
      </c>
      <c r="M110" s="255">
        <v>9.8100000000000007E-2</v>
      </c>
      <c r="N110" s="86">
        <f>((I110-D110)/D110)</f>
        <v>3.0510860036006911E-3</v>
      </c>
      <c r="O110" s="86">
        <f>((L110-G110)/G110)</f>
        <v>0</v>
      </c>
      <c r="P110" s="262">
        <f>M110-H110</f>
        <v>4.1000000000000064E-3</v>
      </c>
      <c r="Q110" s="136"/>
    </row>
    <row r="111" spans="1:41" s="138" customFormat="1" ht="12.95" customHeight="1">
      <c r="A111" s="337">
        <v>90</v>
      </c>
      <c r="B111" s="259" t="s">
        <v>25</v>
      </c>
      <c r="C111" s="354" t="s">
        <v>26</v>
      </c>
      <c r="D111" s="80">
        <v>9723127273.5</v>
      </c>
      <c r="E111" s="220">
        <f>(D111/$D$114)</f>
        <v>0.21430985921512163</v>
      </c>
      <c r="F111" s="81">
        <v>36.6</v>
      </c>
      <c r="G111" s="81">
        <v>36.6</v>
      </c>
      <c r="H111" s="255">
        <v>9.2899999999999996E-2</v>
      </c>
      <c r="I111" s="80">
        <v>9737621697.6800003</v>
      </c>
      <c r="J111" s="220">
        <f>(I111/$I$114)</f>
        <v>0.21417313283462192</v>
      </c>
      <c r="K111" s="81">
        <v>36.6</v>
      </c>
      <c r="L111" s="81">
        <v>36.6</v>
      </c>
      <c r="M111" s="255">
        <v>9.7699999999999995E-2</v>
      </c>
      <c r="N111" s="86">
        <f>((I111-D111)/D111)</f>
        <v>1.4907162862615494E-3</v>
      </c>
      <c r="O111" s="86">
        <f>((L111-G111)/G111)</f>
        <v>0</v>
      </c>
      <c r="P111" s="262">
        <f>M111-H111</f>
        <v>4.7999999999999987E-3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54" t="s">
        <v>202</v>
      </c>
      <c r="D112" s="80">
        <v>25791938288.279999</v>
      </c>
      <c r="E112" s="220">
        <f>(D112/$D$114)</f>
        <v>0.5684865072692491</v>
      </c>
      <c r="F112" s="81">
        <v>9.66</v>
      </c>
      <c r="G112" s="81">
        <v>9.66</v>
      </c>
      <c r="H112" s="255">
        <v>-0.23599999999999999</v>
      </c>
      <c r="I112" s="80">
        <v>25866936086.380001</v>
      </c>
      <c r="J112" s="220">
        <f>(I112/$I$114)</f>
        <v>0.56892770231286049</v>
      </c>
      <c r="K112" s="81">
        <v>9.68</v>
      </c>
      <c r="L112" s="81">
        <v>9.68</v>
      </c>
      <c r="M112" s="255">
        <v>-0.22470000000000001</v>
      </c>
      <c r="N112" s="86">
        <f>((I112-D112)/D112)</f>
        <v>2.9077999978807992E-3</v>
      </c>
      <c r="O112" s="86">
        <f>((L112-G112)/G112)</f>
        <v>2.0703933747411567E-3</v>
      </c>
      <c r="P112" s="262">
        <f>M112-H112</f>
        <v>1.1299999999999977E-2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54" t="s">
        <v>256</v>
      </c>
      <c r="D113" s="80">
        <v>7511812185.1700001</v>
      </c>
      <c r="E113" s="220">
        <f>(D113/$D$114)</f>
        <v>0.1655697150279844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0.16521779125455768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45369481875.959999</v>
      </c>
      <c r="E114" s="310">
        <f>(D114/$D$159)</f>
        <v>3.2424000685105689E-2</v>
      </c>
      <c r="F114" s="77"/>
      <c r="G114" s="77"/>
      <c r="H114" s="292"/>
      <c r="I114" s="75">
        <f>SUM(I110:I113)</f>
        <v>45466121584.910004</v>
      </c>
      <c r="J114" s="310">
        <f>(I114/$I$159)</f>
        <v>3.2522302319356551E-2</v>
      </c>
      <c r="K114" s="312"/>
      <c r="L114" s="77"/>
      <c r="M114" s="313"/>
      <c r="N114" s="314">
        <f>((I114-D114)/D114)</f>
        <v>2.1300597880799521E-3</v>
      </c>
      <c r="O114" s="314"/>
      <c r="P114" s="315">
        <f>M114-H114</f>
        <v>0</v>
      </c>
      <c r="Q114" s="136"/>
      <c r="R114" s="187"/>
      <c r="S114" s="187"/>
      <c r="T114" s="207"/>
      <c r="U114" s="403"/>
    </row>
    <row r="115" spans="1:21" s="138" customFormat="1" ht="5.25" customHeight="1">
      <c r="A115" s="382"/>
      <c r="B115" s="383"/>
      <c r="C115" s="383"/>
      <c r="D115" s="383"/>
      <c r="E115" s="383"/>
      <c r="F115" s="383"/>
      <c r="G115" s="383"/>
      <c r="H115" s="383"/>
      <c r="I115" s="383"/>
      <c r="J115" s="383"/>
      <c r="K115" s="383"/>
      <c r="L115" s="383"/>
      <c r="M115" s="383"/>
      <c r="N115" s="383"/>
      <c r="O115" s="383"/>
      <c r="P115" s="384"/>
      <c r="Q115" s="136"/>
      <c r="R115" s="187"/>
      <c r="S115" s="187"/>
      <c r="T115" s="207"/>
      <c r="U115" s="403"/>
    </row>
    <row r="116" spans="1:21" s="138" customFormat="1" ht="12" customHeight="1">
      <c r="A116" s="379" t="s">
        <v>253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1"/>
      <c r="Q116" s="136"/>
      <c r="R116" s="211"/>
      <c r="S116" s="213"/>
      <c r="T116" s="207"/>
      <c r="U116" s="403"/>
    </row>
    <row r="117" spans="1:21" s="138" customFormat="1" ht="12" customHeight="1">
      <c r="A117" s="337">
        <v>93</v>
      </c>
      <c r="B117" s="259" t="s">
        <v>6</v>
      </c>
      <c r="C117" s="354" t="s">
        <v>27</v>
      </c>
      <c r="D117" s="80">
        <v>1679025479.6099999</v>
      </c>
      <c r="E117" s="220">
        <f>(D117/$D$139)</f>
        <v>5.3823126719000906E-2</v>
      </c>
      <c r="F117" s="71">
        <v>3681.87</v>
      </c>
      <c r="G117" s="71">
        <v>3723.79</v>
      </c>
      <c r="H117" s="255">
        <v>7.5600000000000001E-2</v>
      </c>
      <c r="I117" s="80">
        <v>1683106479.45</v>
      </c>
      <c r="J117" s="220">
        <f t="shared" ref="J117:J138" si="49">(I117/$I$139)</f>
        <v>5.4353026088417807E-2</v>
      </c>
      <c r="K117" s="71">
        <v>3695.36</v>
      </c>
      <c r="L117" s="71">
        <v>3737.63</v>
      </c>
      <c r="M117" s="255">
        <v>7.8600000000000003E-2</v>
      </c>
      <c r="N117" s="86">
        <f>((I117-D117)/D117)</f>
        <v>2.4305764799638883E-3</v>
      </c>
      <c r="O117" s="86">
        <f t="shared" ref="O117:O127" si="50">((L117-G117)/G117)</f>
        <v>3.7166435271591969E-3</v>
      </c>
      <c r="P117" s="262">
        <f t="shared" ref="P117:P139" si="51">M117-H117</f>
        <v>3.0000000000000027E-3</v>
      </c>
      <c r="Q117" s="136"/>
      <c r="R117" s="405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54" t="s">
        <v>249</v>
      </c>
      <c r="D118" s="80">
        <v>199525299.88</v>
      </c>
      <c r="E118" s="220">
        <f t="shared" ref="E118:E138" si="52">(D118/$D$139)</f>
        <v>6.3960169928942018E-3</v>
      </c>
      <c r="F118" s="71">
        <v>150.93</v>
      </c>
      <c r="G118" s="71">
        <v>152.82</v>
      </c>
      <c r="H118" s="255">
        <v>6.3600000000000004E-2</v>
      </c>
      <c r="I118" s="80">
        <v>199132191.19</v>
      </c>
      <c r="J118" s="221">
        <f t="shared" si="49"/>
        <v>6.4306312850335645E-3</v>
      </c>
      <c r="K118" s="71">
        <v>150.63999999999999</v>
      </c>
      <c r="L118" s="71">
        <v>152.52000000000001</v>
      </c>
      <c r="M118" s="255">
        <v>6.1499999999999999E-2</v>
      </c>
      <c r="N118" s="86">
        <f>((I118-D118)/D118)</f>
        <v>-1.9702197678009956E-3</v>
      </c>
      <c r="O118" s="86">
        <f t="shared" si="50"/>
        <v>-1.9630938358852438E-3</v>
      </c>
      <c r="P118" s="262">
        <f t="shared" si="51"/>
        <v>-2.1000000000000046E-3</v>
      </c>
      <c r="Q118" s="136"/>
      <c r="R118" s="405"/>
      <c r="U118" s="214"/>
    </row>
    <row r="119" spans="1:21" s="138" customFormat="1" ht="12" customHeight="1">
      <c r="A119" s="337">
        <v>95</v>
      </c>
      <c r="B119" s="259" t="s">
        <v>46</v>
      </c>
      <c r="C119" s="354" t="s">
        <v>83</v>
      </c>
      <c r="D119" s="71">
        <v>1054292655.37</v>
      </c>
      <c r="E119" s="220">
        <f t="shared" si="52"/>
        <v>3.3796584910713884E-2</v>
      </c>
      <c r="F119" s="71">
        <v>1.4338</v>
      </c>
      <c r="G119" s="71">
        <v>1.4595</v>
      </c>
      <c r="H119" s="255">
        <v>9.5899999999999999E-2</v>
      </c>
      <c r="I119" s="71">
        <v>1048098835.27</v>
      </c>
      <c r="J119" s="221">
        <f t="shared" si="49"/>
        <v>3.3846547459841177E-2</v>
      </c>
      <c r="K119" s="71">
        <v>1.3625</v>
      </c>
      <c r="L119" s="71">
        <v>1.3872</v>
      </c>
      <c r="M119" s="255">
        <v>4.3499999999999997E-2</v>
      </c>
      <c r="N119" s="86">
        <f t="shared" ref="N119:N124" si="53">((I119-D119)/D119)</f>
        <v>-5.8748584356080203E-3</v>
      </c>
      <c r="O119" s="86">
        <f t="shared" si="50"/>
        <v>-4.9537512846865382E-2</v>
      </c>
      <c r="P119" s="262">
        <f t="shared" si="51"/>
        <v>-5.2400000000000002E-2</v>
      </c>
      <c r="Q119" s="136"/>
      <c r="R119" s="213"/>
      <c r="S119" s="139"/>
      <c r="U119" s="214"/>
    </row>
    <row r="120" spans="1:21" s="138" customFormat="1" ht="12" customHeight="1">
      <c r="A120" s="371">
        <v>96</v>
      </c>
      <c r="B120" s="372" t="s">
        <v>8</v>
      </c>
      <c r="C120" s="354" t="s">
        <v>169</v>
      </c>
      <c r="D120" s="71">
        <v>4803178160</v>
      </c>
      <c r="E120" s="220">
        <f t="shared" si="52"/>
        <v>0.15397149709703423</v>
      </c>
      <c r="F120" s="71">
        <v>510.91239999999999</v>
      </c>
      <c r="G120" s="71">
        <v>526.31679999999994</v>
      </c>
      <c r="H120" s="343">
        <v>1.0699999999999999E-2</v>
      </c>
      <c r="I120" s="71">
        <v>4857356435.5699997</v>
      </c>
      <c r="J120" s="221">
        <f t="shared" si="49"/>
        <v>0.15685996357732121</v>
      </c>
      <c r="K120" s="71">
        <v>516.84280000000001</v>
      </c>
      <c r="L120" s="71">
        <v>532.42600000000004</v>
      </c>
      <c r="M120" s="343">
        <v>0.30520000000000003</v>
      </c>
      <c r="N120" s="86">
        <f>((I120-D120)/D120)</f>
        <v>1.1279672284735675E-2</v>
      </c>
      <c r="O120" s="86">
        <f t="shared" si="50"/>
        <v>1.1607457713681383E-2</v>
      </c>
      <c r="P120" s="262">
        <f t="shared" si="51"/>
        <v>0.29450000000000004</v>
      </c>
      <c r="Q120" s="136"/>
      <c r="R120" s="213"/>
      <c r="S120" s="139"/>
      <c r="U120" s="214"/>
    </row>
    <row r="121" spans="1:21" s="138" customFormat="1" ht="12" customHeight="1">
      <c r="A121" s="371">
        <v>97</v>
      </c>
      <c r="B121" s="372" t="s">
        <v>16</v>
      </c>
      <c r="C121" s="354" t="s">
        <v>211</v>
      </c>
      <c r="D121" s="71">
        <v>2552890374.1799998</v>
      </c>
      <c r="E121" s="220">
        <f t="shared" si="52"/>
        <v>8.1835888601954856E-2</v>
      </c>
      <c r="F121" s="71">
        <v>13.841100000000001</v>
      </c>
      <c r="G121" s="71">
        <v>13.972799999999999</v>
      </c>
      <c r="H121" s="255">
        <v>4.9599999999999998E-2</v>
      </c>
      <c r="I121" s="71">
        <v>2578485624.3200002</v>
      </c>
      <c r="J121" s="221">
        <f t="shared" si="49"/>
        <v>8.3267754071669017E-2</v>
      </c>
      <c r="K121" s="71">
        <v>13.986499999999999</v>
      </c>
      <c r="L121" s="71">
        <v>14.0639</v>
      </c>
      <c r="M121" s="255">
        <v>6.0699999999999997E-2</v>
      </c>
      <c r="N121" s="86">
        <f>((I121-D121)/D121)</f>
        <v>1.0025988737656491E-2</v>
      </c>
      <c r="O121" s="86">
        <f t="shared" si="50"/>
        <v>6.5198099164090837E-3</v>
      </c>
      <c r="P121" s="262">
        <f t="shared" si="51"/>
        <v>1.1099999999999999E-2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54" t="s">
        <v>212</v>
      </c>
      <c r="D122" s="71">
        <v>4597629570.5</v>
      </c>
      <c r="E122" s="220">
        <f t="shared" si="52"/>
        <v>0.14738239650629148</v>
      </c>
      <c r="F122" s="71">
        <v>195.01</v>
      </c>
      <c r="G122" s="71">
        <v>196.38</v>
      </c>
      <c r="H122" s="255">
        <v>2.7000000000000001E-3</v>
      </c>
      <c r="I122" s="71">
        <v>4837494611.9399996</v>
      </c>
      <c r="J122" s="221">
        <f t="shared" si="49"/>
        <v>0.15621856017765173</v>
      </c>
      <c r="K122" s="71">
        <v>195.48</v>
      </c>
      <c r="L122" s="71">
        <v>196.78</v>
      </c>
      <c r="M122" s="255">
        <v>2.2000000000000001E-3</v>
      </c>
      <c r="N122" s="86">
        <f t="shared" si="53"/>
        <v>5.2171458740185944E-2</v>
      </c>
      <c r="O122" s="86">
        <f t="shared" si="50"/>
        <v>2.0368672980955582E-3</v>
      </c>
      <c r="P122" s="262">
        <f t="shared" si="51"/>
        <v>-5.0000000000000001E-4</v>
      </c>
      <c r="Q122" s="136"/>
      <c r="S122" s="139"/>
      <c r="U122" s="214"/>
    </row>
    <row r="123" spans="1:21" s="138" customFormat="1" ht="12" customHeight="1">
      <c r="A123" s="371">
        <v>99</v>
      </c>
      <c r="B123" s="372" t="s">
        <v>117</v>
      </c>
      <c r="C123" s="354" t="s">
        <v>172</v>
      </c>
      <c r="D123" s="71">
        <v>5406557849.46</v>
      </c>
      <c r="E123" s="220">
        <f t="shared" si="52"/>
        <v>0.17331353918029099</v>
      </c>
      <c r="F123" s="71">
        <v>194.0155</v>
      </c>
      <c r="G123" s="71">
        <v>197.6429</v>
      </c>
      <c r="H123" s="255">
        <v>0.2205</v>
      </c>
      <c r="I123" s="71">
        <v>4918204518.21</v>
      </c>
      <c r="J123" s="221">
        <f t="shared" si="49"/>
        <v>0.15882494764906149</v>
      </c>
      <c r="K123" s="71">
        <v>195.8364</v>
      </c>
      <c r="L123" s="71">
        <v>199.93729999999999</v>
      </c>
      <c r="M123" s="255">
        <v>2.5000000000000001E-3</v>
      </c>
      <c r="N123" s="86">
        <f>((I123-D123)/D123)</f>
        <v>-9.0326108560694687E-2</v>
      </c>
      <c r="O123" s="86">
        <f t="shared" si="50"/>
        <v>1.1608815697401707E-2</v>
      </c>
      <c r="P123" s="262">
        <f t="shared" si="51"/>
        <v>-0.218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54" t="s">
        <v>186</v>
      </c>
      <c r="D124" s="71">
        <v>2313487205.9099998</v>
      </c>
      <c r="E124" s="220">
        <f t="shared" si="52"/>
        <v>7.416153986859346E-2</v>
      </c>
      <c r="F124" s="71">
        <v>4174.9056829454576</v>
      </c>
      <c r="G124" s="71">
        <v>4235.3329793010735</v>
      </c>
      <c r="H124" s="255">
        <v>0.15103780442864848</v>
      </c>
      <c r="I124" s="71">
        <v>2309755873.6300001</v>
      </c>
      <c r="J124" s="221">
        <f t="shared" si="49"/>
        <v>7.4589589422953156E-2</v>
      </c>
      <c r="K124" s="71">
        <v>4166.7570924920619</v>
      </c>
      <c r="L124" s="71">
        <v>4228.2779057183488</v>
      </c>
      <c r="M124" s="255">
        <v>0.14164599999999999</v>
      </c>
      <c r="N124" s="86">
        <f t="shared" si="53"/>
        <v>-1.6128605641162516E-3</v>
      </c>
      <c r="O124" s="86">
        <f t="shared" si="50"/>
        <v>-1.6657659780716617E-3</v>
      </c>
      <c r="P124" s="262">
        <f t="shared" si="51"/>
        <v>-9.3918044286484814E-3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54" t="s">
        <v>201</v>
      </c>
      <c r="D125" s="71">
        <v>2109343767.4400001</v>
      </c>
      <c r="E125" s="220">
        <f t="shared" si="52"/>
        <v>6.7617483038571111E-2</v>
      </c>
      <c r="F125" s="71">
        <v>1.3165</v>
      </c>
      <c r="G125" s="71">
        <v>1.3422000000000001</v>
      </c>
      <c r="H125" s="255">
        <v>0.1472</v>
      </c>
      <c r="I125" s="71">
        <v>2082204607.6900001</v>
      </c>
      <c r="J125" s="221">
        <f t="shared" si="49"/>
        <v>6.7241213045642248E-2</v>
      </c>
      <c r="K125" s="71">
        <v>1.3137000000000001</v>
      </c>
      <c r="L125" s="71">
        <v>1.3396999999999999</v>
      </c>
      <c r="M125" s="255">
        <v>0.1449</v>
      </c>
      <c r="N125" s="86">
        <f>((I125-D125)/D125)</f>
        <v>-1.2866162533069408E-2</v>
      </c>
      <c r="O125" s="86">
        <f t="shared" si="50"/>
        <v>-1.862613619430911E-3</v>
      </c>
      <c r="P125" s="262">
        <f t="shared" si="51"/>
        <v>-2.2999999999999965E-3</v>
      </c>
      <c r="Q125" s="136"/>
    </row>
    <row r="126" spans="1:21" s="138" customFormat="1" ht="12" customHeight="1">
      <c r="A126" s="337">
        <v>102</v>
      </c>
      <c r="B126" s="259" t="s">
        <v>63</v>
      </c>
      <c r="C126" s="354" t="s">
        <v>32</v>
      </c>
      <c r="D126" s="80">
        <v>1231579177.47</v>
      </c>
      <c r="E126" s="220">
        <f t="shared" si="52"/>
        <v>3.9479711855741347E-2</v>
      </c>
      <c r="F126" s="71">
        <v>552.20000000000005</v>
      </c>
      <c r="G126" s="71">
        <v>552.20000000000005</v>
      </c>
      <c r="H126" s="255">
        <v>0</v>
      </c>
      <c r="I126" s="80">
        <v>1224404283.01</v>
      </c>
      <c r="J126" s="221">
        <f t="shared" si="49"/>
        <v>3.9540028364075955E-2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-5.8257679175278288E-3</v>
      </c>
      <c r="O126" s="86">
        <f t="shared" si="50"/>
        <v>0</v>
      </c>
      <c r="P126" s="262">
        <f t="shared" si="51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54" t="s">
        <v>58</v>
      </c>
      <c r="D127" s="80">
        <v>2112632532.4200001</v>
      </c>
      <c r="E127" s="220">
        <f t="shared" si="52"/>
        <v>6.772290824885957E-2</v>
      </c>
      <c r="F127" s="71">
        <v>3.03</v>
      </c>
      <c r="G127" s="71">
        <v>3.07</v>
      </c>
      <c r="H127" s="255">
        <v>3.5999999999999999E-3</v>
      </c>
      <c r="I127" s="80">
        <v>2095264560.9200001</v>
      </c>
      <c r="J127" s="221">
        <f t="shared" si="49"/>
        <v>6.7662961750962231E-2</v>
      </c>
      <c r="K127" s="71">
        <v>2.99</v>
      </c>
      <c r="L127" s="71">
        <v>3.03</v>
      </c>
      <c r="M127" s="255">
        <v>-1.06E-2</v>
      </c>
      <c r="N127" s="86">
        <f>((I127-D127)/D127)</f>
        <v>-8.221009206984594E-3</v>
      </c>
      <c r="O127" s="86">
        <f t="shared" si="50"/>
        <v>-1.3029315960912065E-2</v>
      </c>
      <c r="P127" s="262">
        <f t="shared" si="51"/>
        <v>-1.4200000000000001E-2</v>
      </c>
      <c r="Q127" s="136"/>
    </row>
    <row r="128" spans="1:21" s="138" customFormat="1" ht="12" customHeight="1">
      <c r="A128" s="337">
        <v>104</v>
      </c>
      <c r="B128" s="259" t="s">
        <v>99</v>
      </c>
      <c r="C128" s="354" t="s">
        <v>54</v>
      </c>
      <c r="D128" s="71">
        <v>169935699.53</v>
      </c>
      <c r="E128" s="220">
        <f t="shared" si="52"/>
        <v>5.4474877248496395E-3</v>
      </c>
      <c r="F128" s="71">
        <v>1.6859</v>
      </c>
      <c r="G128" s="71">
        <v>1.7162999999999999</v>
      </c>
      <c r="H128" s="255">
        <v>6.9699999999999998E-2</v>
      </c>
      <c r="I128" s="71">
        <v>166418572.88999999</v>
      </c>
      <c r="J128" s="221">
        <f t="shared" si="49"/>
        <v>5.3742013023699133E-3</v>
      </c>
      <c r="K128" s="71">
        <v>1.6807000000000001</v>
      </c>
      <c r="L128" s="71">
        <v>1.7115</v>
      </c>
      <c r="M128" s="255">
        <v>4.58E-2</v>
      </c>
      <c r="N128" s="86">
        <f>((I128-D128)/D128)</f>
        <v>-2.0696808555986268E-2</v>
      </c>
      <c r="O128" s="86">
        <f t="shared" ref="O128:O138" si="54">((L128-G128)/G128)</f>
        <v>-2.7967138612130255E-3</v>
      </c>
      <c r="P128" s="262">
        <f t="shared" si="51"/>
        <v>-2.3899999999999998E-2</v>
      </c>
      <c r="Q128" s="136"/>
    </row>
    <row r="129" spans="1:23" s="138" customFormat="1" ht="12" customHeight="1">
      <c r="A129" s="337">
        <v>105</v>
      </c>
      <c r="B129" s="259" t="s">
        <v>46</v>
      </c>
      <c r="C129" s="354" t="s">
        <v>234</v>
      </c>
      <c r="D129" s="71">
        <v>651863132.50999999</v>
      </c>
      <c r="E129" s="220">
        <f t="shared" si="52"/>
        <v>2.0896235590588026E-2</v>
      </c>
      <c r="F129" s="71">
        <v>1.1514</v>
      </c>
      <c r="G129" s="71">
        <v>1.1706000000000001</v>
      </c>
      <c r="H129" s="255">
        <v>0.1135</v>
      </c>
      <c r="I129" s="71">
        <v>648108496.69000006</v>
      </c>
      <c r="J129" s="221">
        <f t="shared" si="49"/>
        <v>2.0929548105731294E-2</v>
      </c>
      <c r="K129" s="71">
        <v>1.1639999999999999</v>
      </c>
      <c r="L129" s="71">
        <v>1.1836</v>
      </c>
      <c r="M129" s="255">
        <v>0.12509999999999999</v>
      </c>
      <c r="N129" s="86">
        <f t="shared" ref="N129:N138" si="55">((I129-D129)/D129)</f>
        <v>-5.7598530009554342E-3</v>
      </c>
      <c r="O129" s="86">
        <f t="shared" si="54"/>
        <v>1.1105416025969502E-2</v>
      </c>
      <c r="P129" s="262">
        <f t="shared" si="51"/>
        <v>1.1599999999999985E-2</v>
      </c>
      <c r="Q129" s="136"/>
    </row>
    <row r="130" spans="1:23" s="138" customFormat="1" ht="12" customHeight="1">
      <c r="A130" s="371">
        <v>106</v>
      </c>
      <c r="B130" s="372" t="s">
        <v>118</v>
      </c>
      <c r="C130" s="354" t="s">
        <v>120</v>
      </c>
      <c r="D130" s="71">
        <v>130722946.18000001</v>
      </c>
      <c r="E130" s="220">
        <f t="shared" si="52"/>
        <v>4.1904770253763882E-3</v>
      </c>
      <c r="F130" s="71">
        <v>1.24</v>
      </c>
      <c r="G130" s="71">
        <v>1.2535000000000001</v>
      </c>
      <c r="H130" s="255">
        <v>0.12989999999999999</v>
      </c>
      <c r="I130" s="71">
        <v>130864182.87</v>
      </c>
      <c r="J130" s="221">
        <f t="shared" si="49"/>
        <v>4.226033487730917E-3</v>
      </c>
      <c r="K130" s="71">
        <v>1.2397</v>
      </c>
      <c r="L130" s="71">
        <v>1.2532000000000001</v>
      </c>
      <c r="M130" s="255">
        <v>0.12970000000000001</v>
      </c>
      <c r="N130" s="86">
        <f t="shared" si="55"/>
        <v>1.0804276841000862E-3</v>
      </c>
      <c r="O130" s="86">
        <f t="shared" si="54"/>
        <v>-2.3932987634620419E-4</v>
      </c>
      <c r="P130" s="262">
        <f t="shared" si="51"/>
        <v>-1.9999999999997797E-4</v>
      </c>
      <c r="Q130" s="136"/>
    </row>
    <row r="131" spans="1:23" s="138" customFormat="1" ht="12" customHeight="1">
      <c r="A131" s="337">
        <v>107</v>
      </c>
      <c r="B131" s="259" t="s">
        <v>96</v>
      </c>
      <c r="C131" s="354" t="s">
        <v>122</v>
      </c>
      <c r="D131" s="71">
        <v>225333179.90924203</v>
      </c>
      <c r="E131" s="220">
        <f t="shared" si="52"/>
        <v>7.2233187902947475E-3</v>
      </c>
      <c r="F131" s="71">
        <v>147.19669115891196</v>
      </c>
      <c r="G131" s="71">
        <v>149.44394716736682</v>
      </c>
      <c r="H131" s="255">
        <v>4.24E-2</v>
      </c>
      <c r="I131" s="71">
        <v>227288695.75472361</v>
      </c>
      <c r="J131" s="221">
        <f t="shared" si="49"/>
        <v>7.3398971252228162E-3</v>
      </c>
      <c r="K131" s="71">
        <v>148.47411271786589</v>
      </c>
      <c r="L131" s="71">
        <v>150.77014481897544</v>
      </c>
      <c r="M131" s="255">
        <v>5.16E-2</v>
      </c>
      <c r="N131" s="86">
        <f t="shared" si="55"/>
        <v>8.6783306669226522E-3</v>
      </c>
      <c r="O131" s="86">
        <f t="shared" si="54"/>
        <v>8.8742145583412257E-3</v>
      </c>
      <c r="P131" s="262">
        <f t="shared" si="51"/>
        <v>9.1999999999999998E-3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54" t="s">
        <v>128</v>
      </c>
      <c r="D132" s="71">
        <v>164125052.66</v>
      </c>
      <c r="E132" s="220">
        <f t="shared" si="52"/>
        <v>5.2612206392089736E-3</v>
      </c>
      <c r="F132" s="71">
        <v>3.7610999999999999</v>
      </c>
      <c r="G132" s="71">
        <v>3.6999</v>
      </c>
      <c r="H132" s="255">
        <v>8.8900000000000007E-2</v>
      </c>
      <c r="I132" s="71">
        <v>164164246.91</v>
      </c>
      <c r="J132" s="221">
        <f t="shared" si="49"/>
        <v>5.3014017259326715E-3</v>
      </c>
      <c r="K132" s="71">
        <v>3.7008999999999999</v>
      </c>
      <c r="L132" s="71">
        <v>3.7618999999999998</v>
      </c>
      <c r="M132" s="255">
        <v>8.9200000000000002E-2</v>
      </c>
      <c r="N132" s="86">
        <f t="shared" si="55"/>
        <v>2.3880723487836107E-4</v>
      </c>
      <c r="O132" s="86">
        <f t="shared" si="54"/>
        <v>1.6757209654314938E-2</v>
      </c>
      <c r="P132" s="262">
        <f t="shared" si="51"/>
        <v>2.9999999999999472E-4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54" t="s">
        <v>170</v>
      </c>
      <c r="D133" s="71">
        <v>358223292.13</v>
      </c>
      <c r="E133" s="220">
        <f t="shared" si="52"/>
        <v>1.1483266859350546E-2</v>
      </c>
      <c r="F133" s="71">
        <v>135.80000000000001</v>
      </c>
      <c r="G133" s="71">
        <v>136.72</v>
      </c>
      <c r="H133" s="255">
        <v>8.9160000000000003E-2</v>
      </c>
      <c r="I133" s="71">
        <v>359091416.5</v>
      </c>
      <c r="J133" s="221">
        <f t="shared" si="49"/>
        <v>1.1596239077832637E-2</v>
      </c>
      <c r="K133" s="71">
        <v>135.87</v>
      </c>
      <c r="L133" s="71">
        <v>136.79</v>
      </c>
      <c r="M133" s="255">
        <v>8.9690000000000006E-2</v>
      </c>
      <c r="N133" s="86">
        <f>((I133-D133)/D133)</f>
        <v>2.4234168717453485E-3</v>
      </c>
      <c r="O133" s="86">
        <f t="shared" si="54"/>
        <v>5.1199531889989163E-4</v>
      </c>
      <c r="P133" s="262">
        <f t="shared" si="51"/>
        <v>5.3000000000000269E-4</v>
      </c>
      <c r="Q133" s="136"/>
    </row>
    <row r="134" spans="1:23" s="138" customFormat="1" ht="12" customHeight="1">
      <c r="A134" s="337">
        <v>110</v>
      </c>
      <c r="B134" s="259" t="s">
        <v>114</v>
      </c>
      <c r="C134" s="354" t="s">
        <v>143</v>
      </c>
      <c r="D134" s="80">
        <v>152090797.11000001</v>
      </c>
      <c r="E134" s="220">
        <f t="shared" si="52"/>
        <v>4.8754484938172667E-3</v>
      </c>
      <c r="F134" s="71">
        <v>138.8878</v>
      </c>
      <c r="G134" s="71">
        <v>143.59401700000001</v>
      </c>
      <c r="H134" s="255">
        <v>-1.6500000000000001E-2</v>
      </c>
      <c r="I134" s="80">
        <v>152238819.78999999</v>
      </c>
      <c r="J134" s="221">
        <f t="shared" si="49"/>
        <v>4.9162905881152373E-3</v>
      </c>
      <c r="K134" s="71">
        <v>139.02297999999999</v>
      </c>
      <c r="L134" s="71">
        <v>143.814401</v>
      </c>
      <c r="M134" s="255">
        <v>-1.4800000000000001E-2</v>
      </c>
      <c r="N134" s="86">
        <f>((I134-D134)/D134)</f>
        <v>9.7325204951697122E-4</v>
      </c>
      <c r="O134" s="86">
        <f>((L134-G134)/G134)</f>
        <v>1.5347714661398161E-3</v>
      </c>
      <c r="P134" s="262">
        <f t="shared" si="51"/>
        <v>1.7000000000000001E-3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54" t="s">
        <v>157</v>
      </c>
      <c r="D135" s="80">
        <v>1054380476.92</v>
      </c>
      <c r="E135" s="220">
        <f>(D135/$D$139)</f>
        <v>3.3799400133277036E-2</v>
      </c>
      <c r="F135" s="71">
        <v>2.3923999999999999</v>
      </c>
      <c r="G135" s="71">
        <v>2.4434</v>
      </c>
      <c r="H135" s="255">
        <v>0.1755795945184904</v>
      </c>
      <c r="I135" s="80">
        <v>1056049993.55</v>
      </c>
      <c r="J135" s="221">
        <f>(I135/$I$139)</f>
        <v>3.4103316427641243E-2</v>
      </c>
      <c r="K135" s="71">
        <v>2.3963999999999999</v>
      </c>
      <c r="L135" s="71">
        <v>2.4474999999999998</v>
      </c>
      <c r="M135" s="255">
        <v>8.7499999999999994E-2</v>
      </c>
      <c r="N135" s="86">
        <f>((I135-D135)/D135)</f>
        <v>1.5834100370265753E-3</v>
      </c>
      <c r="O135" s="86">
        <f>((L135-G135)/G135)</f>
        <v>1.6779896865023207E-3</v>
      </c>
      <c r="P135" s="262">
        <f t="shared" si="51"/>
        <v>-8.8079594518490401E-2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54" t="s">
        <v>207</v>
      </c>
      <c r="D136" s="80">
        <v>18087969.629999999</v>
      </c>
      <c r="E136" s="220">
        <f>(D136/$D$139)</f>
        <v>5.7983103491143209E-4</v>
      </c>
      <c r="F136" s="71">
        <v>1.17</v>
      </c>
      <c r="G136" s="71">
        <v>1.17</v>
      </c>
      <c r="H136" s="255">
        <v>-8.3999999999999995E-5</v>
      </c>
      <c r="I136" s="80">
        <v>18084760.02</v>
      </c>
      <c r="J136" s="221">
        <f>(I136/$I$139)</f>
        <v>5.8401618980817192E-4</v>
      </c>
      <c r="K136" s="71">
        <v>1.1698</v>
      </c>
      <c r="L136" s="71">
        <v>1.1698</v>
      </c>
      <c r="M136" s="255">
        <v>-1.7699999999999999E-4</v>
      </c>
      <c r="N136" s="86">
        <f>((I136-D136)/D136)</f>
        <v>-1.7744445980692441E-4</v>
      </c>
      <c r="O136" s="86">
        <f>((L136-G136)/G136)</f>
        <v>-1.7094017094015213E-4</v>
      </c>
      <c r="P136" s="262">
        <f t="shared" si="51"/>
        <v>-9.2999999999999997E-5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54" t="s">
        <v>235</v>
      </c>
      <c r="D137" s="80">
        <v>206162449.58000001</v>
      </c>
      <c r="E137" s="220">
        <f>(D137/$D$139)</f>
        <v>6.6087785940100209E-3</v>
      </c>
      <c r="F137" s="71">
        <v>1.0624</v>
      </c>
      <c r="G137" s="71">
        <v>1.0624</v>
      </c>
      <c r="H137" s="255">
        <v>0.13285431186723304</v>
      </c>
      <c r="I137" s="80">
        <v>206206494.66</v>
      </c>
      <c r="J137" s="221">
        <f>(I137/$I$139)</f>
        <v>6.6590837363531882E-3</v>
      </c>
      <c r="K137" s="71">
        <v>1.0670999999999999</v>
      </c>
      <c r="L137" s="71">
        <v>1.0670999999999999</v>
      </c>
      <c r="M137" s="255">
        <v>0.23067717297762549</v>
      </c>
      <c r="N137" s="86">
        <f>((I137-D137)/D137)</f>
        <v>2.1364259150836244E-4</v>
      </c>
      <c r="O137" s="86">
        <f>((L137-G137)/G137)</f>
        <v>4.4239457831324611E-3</v>
      </c>
      <c r="P137" s="262">
        <f>M137-H137</f>
        <v>9.7822861110392456E-2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54" t="s">
        <v>200</v>
      </c>
      <c r="D138" s="71">
        <v>4175236.564477223</v>
      </c>
      <c r="E138" s="220">
        <f t="shared" si="52"/>
        <v>1.3384209437004017E-4</v>
      </c>
      <c r="F138" s="71">
        <v>102.182</v>
      </c>
      <c r="G138" s="71">
        <v>102.39700000000001</v>
      </c>
      <c r="H138" s="255">
        <v>1.68681160790989E-2</v>
      </c>
      <c r="I138" s="71">
        <v>4172674.5434811008</v>
      </c>
      <c r="J138" s="221">
        <f t="shared" si="49"/>
        <v>1.3474934063257679E-4</v>
      </c>
      <c r="K138" s="71">
        <v>102.11628311728279</v>
      </c>
      <c r="L138" s="71">
        <v>102.33073482832155</v>
      </c>
      <c r="M138" s="255">
        <v>1.6866123297841311E-2</v>
      </c>
      <c r="N138" s="86">
        <f t="shared" si="55"/>
        <v>-6.1362295442604295E-4</v>
      </c>
      <c r="O138" s="86">
        <f t="shared" si="54"/>
        <v>-6.4713977634552142E-4</v>
      </c>
      <c r="P138" s="262">
        <f t="shared" si="51"/>
        <v>-1.9927812575891435E-6</v>
      </c>
      <c r="Q138" s="136"/>
      <c r="R138" s="137"/>
      <c r="S138" s="166"/>
      <c r="T138" s="165"/>
    </row>
    <row r="139" spans="1:23" s="138" customFormat="1" ht="12" customHeight="1">
      <c r="A139" s="347"/>
      <c r="B139" s="348"/>
      <c r="C139" s="290" t="s">
        <v>47</v>
      </c>
      <c r="D139" s="247">
        <f>SUM(D117:D138)</f>
        <v>31195242304.963715</v>
      </c>
      <c r="E139" s="310">
        <f>(D139/$D$159)</f>
        <v>2.2294161538664897E-2</v>
      </c>
      <c r="F139" s="312"/>
      <c r="G139" s="210"/>
      <c r="H139" s="327"/>
      <c r="I139" s="247">
        <f>SUM(I117:I138)</f>
        <v>30966196375.378197</v>
      </c>
      <c r="J139" s="310">
        <f>(I139/$I$159)</f>
        <v>2.2150382858582379E-2</v>
      </c>
      <c r="K139" s="312"/>
      <c r="L139" s="210"/>
      <c r="M139" s="327"/>
      <c r="N139" s="314">
        <f>((I139-D139)/D139)</f>
        <v>-7.3423353262132745E-3</v>
      </c>
      <c r="O139" s="314"/>
      <c r="P139" s="315">
        <f t="shared" si="51"/>
        <v>0</v>
      </c>
      <c r="Q139" s="136"/>
      <c r="R139" s="137"/>
      <c r="S139" s="166"/>
      <c r="T139" s="165"/>
    </row>
    <row r="140" spans="1:23" s="138" customFormat="1" ht="5.25" customHeight="1">
      <c r="A140" s="382"/>
      <c r="B140" s="383"/>
      <c r="C140" s="383"/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4"/>
      <c r="R140" s="137"/>
      <c r="S140" s="166"/>
      <c r="T140" s="165"/>
    </row>
    <row r="141" spans="1:23" s="138" customFormat="1" ht="12" customHeight="1">
      <c r="A141" s="379" t="s">
        <v>74</v>
      </c>
      <c r="B141" s="380"/>
      <c r="C141" s="380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1"/>
      <c r="S141" s="167"/>
      <c r="T141" s="165"/>
    </row>
    <row r="142" spans="1:23" s="138" customFormat="1" ht="12" customHeight="1">
      <c r="A142" s="371">
        <v>115</v>
      </c>
      <c r="B142" s="372" t="s">
        <v>210</v>
      </c>
      <c r="C142" s="354" t="s">
        <v>209</v>
      </c>
      <c r="D142" s="74">
        <v>611245224.02999997</v>
      </c>
      <c r="E142" s="220">
        <f>(D142/$D$145)</f>
        <v>0.20797710637502645</v>
      </c>
      <c r="F142" s="74">
        <v>16.162299999999998</v>
      </c>
      <c r="G142" s="74">
        <v>16.342099999999999</v>
      </c>
      <c r="H142" s="255">
        <v>0.10630000000000001</v>
      </c>
      <c r="I142" s="74">
        <v>611917538.34000003</v>
      </c>
      <c r="J142" s="220">
        <f>(I142/$I$145)</f>
        <v>0.20722190518233433</v>
      </c>
      <c r="K142" s="74">
        <v>16.241199999999999</v>
      </c>
      <c r="L142" s="74">
        <v>16.421299999999999</v>
      </c>
      <c r="M142" s="255">
        <v>0.11169999999999999</v>
      </c>
      <c r="N142" s="86">
        <f>((I142-D142)/D142)</f>
        <v>1.0999093057405464E-3</v>
      </c>
      <c r="O142" s="135">
        <f>((L142-G142)/G142)</f>
        <v>4.8463783724246069E-3</v>
      </c>
      <c r="P142" s="262">
        <f>M142-H142</f>
        <v>5.3999999999999881E-3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54" t="s">
        <v>30</v>
      </c>
      <c r="D143" s="72">
        <v>1825055784.6900001</v>
      </c>
      <c r="E143" s="220">
        <f>(D143/$D$145)</f>
        <v>0.62097797438855762</v>
      </c>
      <c r="F143" s="74">
        <v>1.47</v>
      </c>
      <c r="G143" s="74">
        <v>1.49</v>
      </c>
      <c r="H143" s="255">
        <v>0.1462</v>
      </c>
      <c r="I143" s="72">
        <v>1830165975.1099999</v>
      </c>
      <c r="J143" s="220">
        <f>(I143/$I$145)</f>
        <v>0.6197738361789783</v>
      </c>
      <c r="K143" s="74">
        <v>1.47</v>
      </c>
      <c r="L143" s="74">
        <v>1.5</v>
      </c>
      <c r="M143" s="255">
        <v>0.1462</v>
      </c>
      <c r="N143" s="86">
        <f>((I143-D143)/D143)</f>
        <v>2.8000187516831676E-3</v>
      </c>
      <c r="O143" s="86">
        <f>((L143-G143)/G143)</f>
        <v>6.7114093959731603E-3</v>
      </c>
      <c r="P143" s="262">
        <f>M143-H143</f>
        <v>0</v>
      </c>
      <c r="Q143" s="136"/>
    </row>
    <row r="144" spans="1:23" s="138" customFormat="1" ht="12" customHeight="1">
      <c r="A144" s="371">
        <v>117</v>
      </c>
      <c r="B144" s="372" t="s">
        <v>8</v>
      </c>
      <c r="C144" s="354" t="s">
        <v>31</v>
      </c>
      <c r="D144" s="74">
        <v>502701435.75</v>
      </c>
      <c r="E144" s="220">
        <f>(D144/$D$145)</f>
        <v>0.17104491923641588</v>
      </c>
      <c r="F144" s="74">
        <v>43.278799999999997</v>
      </c>
      <c r="G144" s="74">
        <v>44.5837</v>
      </c>
      <c r="H144" s="343">
        <v>-0.1807</v>
      </c>
      <c r="I144" s="74">
        <v>510874272.56</v>
      </c>
      <c r="J144" s="220">
        <f>(I144/$I$145)</f>
        <v>0.17300425863868749</v>
      </c>
      <c r="K144" s="74">
        <v>43.964399999999998</v>
      </c>
      <c r="L144" s="74">
        <v>45.289900000000003</v>
      </c>
      <c r="M144" s="343">
        <v>0.82589999999999997</v>
      </c>
      <c r="N144" s="86">
        <f>((I144-D144)/D144)</f>
        <v>1.6257834628633248E-2</v>
      </c>
      <c r="O144" s="86">
        <f>((L144-G144)/G144)</f>
        <v>1.5839869728174256E-2</v>
      </c>
      <c r="P144" s="262">
        <f>M144-H144</f>
        <v>1.0065999999999999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2939002444.4700003</v>
      </c>
      <c r="E145" s="310">
        <f>(D145/$D$159)</f>
        <v>2.1004034723948717E-3</v>
      </c>
      <c r="F145" s="13"/>
      <c r="G145" s="13"/>
      <c r="H145" s="326"/>
      <c r="I145" s="247">
        <f>SUM(I142:I144)</f>
        <v>2952957786.0099998</v>
      </c>
      <c r="J145" s="310">
        <f>(I145/$I$159)</f>
        <v>2.1122757452174947E-3</v>
      </c>
      <c r="K145" s="312"/>
      <c r="L145" s="210"/>
      <c r="M145" s="327"/>
      <c r="N145" s="314">
        <f>((I145-D145)/D145)</f>
        <v>4.7483259383665115E-3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382"/>
      <c r="B146" s="383"/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4"/>
      <c r="T146" s="137"/>
    </row>
    <row r="147" spans="1:20" s="138" customFormat="1" ht="12.75" customHeight="1">
      <c r="A147" s="379" t="s">
        <v>220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1"/>
      <c r="T147" s="137"/>
    </row>
    <row r="148" spans="1:20" s="138" customFormat="1" ht="12.75" customHeight="1">
      <c r="A148" s="394" t="s">
        <v>221</v>
      </c>
      <c r="B148" s="395"/>
      <c r="C148" s="395"/>
      <c r="D148" s="395"/>
      <c r="E148" s="395"/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6"/>
      <c r="T148" s="137"/>
    </row>
    <row r="149" spans="1:20" s="138" customFormat="1" ht="12" customHeight="1">
      <c r="A149" s="337">
        <v>118</v>
      </c>
      <c r="B149" s="259" t="s">
        <v>28</v>
      </c>
      <c r="C149" s="354" t="s">
        <v>142</v>
      </c>
      <c r="D149" s="248">
        <v>3259102162.21</v>
      </c>
      <c r="E149" s="220">
        <f>(D149/$D$158)</f>
        <v>0.17244530414377629</v>
      </c>
      <c r="F149" s="114">
        <v>1.6</v>
      </c>
      <c r="G149" s="114">
        <v>1.61</v>
      </c>
      <c r="H149" s="256">
        <v>0.1177</v>
      </c>
      <c r="I149" s="248">
        <v>3292645033.9499998</v>
      </c>
      <c r="J149" s="220">
        <f>(I149/$I$158)</f>
        <v>0.17404686106312567</v>
      </c>
      <c r="K149" s="114">
        <v>1.62</v>
      </c>
      <c r="L149" s="114">
        <v>1.61</v>
      </c>
      <c r="M149" s="256">
        <v>0.1333</v>
      </c>
      <c r="N149" s="135">
        <f>((I149-D149)/D149)</f>
        <v>1.0292058999848695E-2</v>
      </c>
      <c r="O149" s="135">
        <f>((L149-G149)/G149)</f>
        <v>0</v>
      </c>
      <c r="P149" s="262">
        <f>M149-H149</f>
        <v>1.5600000000000003E-2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54" t="s">
        <v>73</v>
      </c>
      <c r="D150" s="248">
        <v>344853173.47000003</v>
      </c>
      <c r="E150" s="220">
        <f>(D150/$D$158)</f>
        <v>1.8246838369637079E-2</v>
      </c>
      <c r="F150" s="114">
        <v>273.86</v>
      </c>
      <c r="G150" s="114">
        <v>277.77999999999997</v>
      </c>
      <c r="H150" s="256">
        <v>0.13700000000000001</v>
      </c>
      <c r="I150" s="248">
        <v>343069244.25999999</v>
      </c>
      <c r="J150" s="220">
        <f>(I150/$I$158)</f>
        <v>1.8134394833056417E-2</v>
      </c>
      <c r="K150" s="114">
        <v>275.54000000000002</v>
      </c>
      <c r="L150" s="114">
        <v>279.64</v>
      </c>
      <c r="M150" s="256">
        <v>0.14799999999999999</v>
      </c>
      <c r="N150" s="86">
        <f>((I150-D150)/D150)</f>
        <v>-5.1730108557496816E-3</v>
      </c>
      <c r="O150" s="86">
        <f>((L150-G150)/G150)</f>
        <v>6.6959464324285907E-3</v>
      </c>
      <c r="P150" s="262">
        <f>M150-H150</f>
        <v>1.0999999999999982E-2</v>
      </c>
      <c r="Q150" s="136"/>
      <c r="R150" s="215"/>
    </row>
    <row r="151" spans="1:20" s="138" customFormat="1" ht="6" customHeight="1">
      <c r="A151" s="382"/>
      <c r="B151" s="383"/>
      <c r="C151" s="383"/>
      <c r="D151" s="383"/>
      <c r="E151" s="383"/>
      <c r="F151" s="383"/>
      <c r="G151" s="383"/>
      <c r="H151" s="383"/>
      <c r="I151" s="383"/>
      <c r="J151" s="383"/>
      <c r="K151" s="383"/>
      <c r="L151" s="383"/>
      <c r="M151" s="383"/>
      <c r="N151" s="383"/>
      <c r="O151" s="383"/>
      <c r="P151" s="384"/>
      <c r="R151" s="215"/>
    </row>
    <row r="152" spans="1:20" s="138" customFormat="1" ht="12" customHeight="1">
      <c r="A152" s="394" t="s">
        <v>222</v>
      </c>
      <c r="B152" s="395"/>
      <c r="C152" s="395"/>
      <c r="D152" s="395"/>
      <c r="E152" s="395"/>
      <c r="F152" s="395"/>
      <c r="G152" s="395"/>
      <c r="H152" s="395"/>
      <c r="I152" s="395"/>
      <c r="J152" s="395"/>
      <c r="K152" s="395"/>
      <c r="L152" s="395"/>
      <c r="M152" s="395"/>
      <c r="N152" s="395"/>
      <c r="O152" s="395"/>
      <c r="P152" s="396"/>
      <c r="R152" s="215"/>
    </row>
    <row r="153" spans="1:20" s="138" customFormat="1" ht="12" customHeight="1">
      <c r="A153" s="337">
        <v>120</v>
      </c>
      <c r="B153" s="259" t="s">
        <v>6</v>
      </c>
      <c r="C153" s="354" t="s">
        <v>144</v>
      </c>
      <c r="D153" s="80">
        <v>6930201257.46</v>
      </c>
      <c r="E153" s="220">
        <f>(D153/$D$158)</f>
        <v>0.36669015088802409</v>
      </c>
      <c r="F153" s="81">
        <v>118.73</v>
      </c>
      <c r="G153" s="81">
        <v>118.73</v>
      </c>
      <c r="H153" s="255">
        <v>1.52E-2</v>
      </c>
      <c r="I153" s="80">
        <v>6848597245.5200005</v>
      </c>
      <c r="J153" s="220">
        <f>(I153/$I$158)</f>
        <v>0.36201195117542856</v>
      </c>
      <c r="K153" s="81">
        <v>118.81</v>
      </c>
      <c r="L153" s="81">
        <v>118.81</v>
      </c>
      <c r="M153" s="255">
        <v>1.5900000000000001E-2</v>
      </c>
      <c r="N153" s="86">
        <f t="shared" ref="N153:N159" si="56">((I153-D153)/D153)</f>
        <v>-1.1775128731240975E-2</v>
      </c>
      <c r="O153" s="86">
        <f>((L153-G153)/G153)</f>
        <v>6.7379769224288971E-4</v>
      </c>
      <c r="P153" s="262">
        <f t="shared" ref="P153:P158" si="57">M153-H153</f>
        <v>7.0000000000000097E-4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54" t="s">
        <v>206</v>
      </c>
      <c r="D154" s="80">
        <v>5569778183.3999996</v>
      </c>
      <c r="E154" s="220">
        <f>(D154/$D$158)</f>
        <v>0.29470757437026118</v>
      </c>
      <c r="F154" s="80">
        <v>120.71</v>
      </c>
      <c r="G154" s="80">
        <v>120.71</v>
      </c>
      <c r="H154" s="255">
        <v>0.1014</v>
      </c>
      <c r="I154" s="80">
        <v>5533227833.0600004</v>
      </c>
      <c r="J154" s="220">
        <f>(I154/$I$158)</f>
        <v>0.29248246499742125</v>
      </c>
      <c r="K154" s="80">
        <v>120.93</v>
      </c>
      <c r="L154" s="80">
        <v>120.93</v>
      </c>
      <c r="M154" s="255">
        <v>0.1017</v>
      </c>
      <c r="N154" s="86">
        <f t="shared" si="56"/>
        <v>-6.5622631883138129E-3</v>
      </c>
      <c r="O154" s="86">
        <f>((L154-G154)/G154)</f>
        <v>1.8225499130147716E-3</v>
      </c>
      <c r="P154" s="262">
        <f t="shared" si="57"/>
        <v>2.9999999999999472E-4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54" t="s">
        <v>180</v>
      </c>
      <c r="D155" s="80">
        <v>2017239395.0699999</v>
      </c>
      <c r="E155" s="220">
        <f>(D155/$D$158)</f>
        <v>0.10673597932805116</v>
      </c>
      <c r="F155" s="81">
        <v>1.0634999999999999</v>
      </c>
      <c r="G155" s="81">
        <v>1.0634999999999999</v>
      </c>
      <c r="H155" s="255">
        <v>7.4300000000000005E-2</v>
      </c>
      <c r="I155" s="80">
        <v>2119965422.3699999</v>
      </c>
      <c r="J155" s="220">
        <f>(I155/$I$158)</f>
        <v>0.11205985568484601</v>
      </c>
      <c r="K155" s="81">
        <v>1.0649999999999999</v>
      </c>
      <c r="L155" s="81">
        <v>1.0649999999999999</v>
      </c>
      <c r="M155" s="255">
        <v>7.4200000000000002E-2</v>
      </c>
      <c r="N155" s="86">
        <f t="shared" si="56"/>
        <v>5.092406362430537E-2</v>
      </c>
      <c r="O155" s="86">
        <f>((L155-G155)/G155)</f>
        <v>1.4104372355430719E-3</v>
      </c>
      <c r="P155" s="262">
        <f t="shared" si="57"/>
        <v>-1.0000000000000286E-4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54" t="s">
        <v>193</v>
      </c>
      <c r="D156" s="80">
        <v>308205822.61000001</v>
      </c>
      <c r="E156" s="220">
        <f>(D156/$D$158)</f>
        <v>1.6307757220726114E-2</v>
      </c>
      <c r="F156" s="81">
        <v>102.59</v>
      </c>
      <c r="G156" s="81">
        <v>102.59</v>
      </c>
      <c r="H156" s="255">
        <v>7.85E-2</v>
      </c>
      <c r="I156" s="80">
        <v>309600925.48000002</v>
      </c>
      <c r="J156" s="220">
        <f>(I156/$I$158)</f>
        <v>1.6365283444292146E-2</v>
      </c>
      <c r="K156" s="81">
        <v>102.93</v>
      </c>
      <c r="L156" s="81">
        <v>102.93</v>
      </c>
      <c r="M156" s="255">
        <v>8.6400000000000005E-2</v>
      </c>
      <c r="N156" s="86">
        <f t="shared" si="56"/>
        <v>4.5265298954632388E-3</v>
      </c>
      <c r="O156" s="86">
        <f>((L156-G156)/G156)</f>
        <v>3.3141631737986488E-3</v>
      </c>
      <c r="P156" s="262">
        <f t="shared" si="57"/>
        <v>7.9000000000000042E-3</v>
      </c>
      <c r="Q156" s="136"/>
      <c r="R156" s="215"/>
    </row>
    <row r="157" spans="1:20" s="138" customFormat="1" ht="12" customHeight="1">
      <c r="A157" s="337">
        <v>124</v>
      </c>
      <c r="B157" s="259" t="s">
        <v>269</v>
      </c>
      <c r="C157" s="354" t="s">
        <v>268</v>
      </c>
      <c r="D157" s="80">
        <v>469958427.26999998</v>
      </c>
      <c r="E157" s="220">
        <f>(D157/$D$158)</f>
        <v>2.486639567952395E-2</v>
      </c>
      <c r="F157" s="80">
        <v>1015.68</v>
      </c>
      <c r="G157" s="80">
        <v>1015.68</v>
      </c>
      <c r="H157" s="255">
        <v>1.5699999999999999E-2</v>
      </c>
      <c r="I157" s="80">
        <v>471046647.19</v>
      </c>
      <c r="J157" s="220">
        <f>(I157/$I$158)</f>
        <v>2.4899188801830032E-2</v>
      </c>
      <c r="K157" s="80">
        <v>1018.04</v>
      </c>
      <c r="L157" s="80">
        <v>1018.04</v>
      </c>
      <c r="M157" s="255">
        <v>1.7999999999999999E-2</v>
      </c>
      <c r="N157" s="86">
        <f t="shared" ref="N157" si="58">((I157-D157)/D157)</f>
        <v>2.315566349818457E-3</v>
      </c>
      <c r="O157" s="86">
        <f>((L157-G157)/G157)</f>
        <v>2.3235664776307635E-3</v>
      </c>
      <c r="P157" s="262">
        <f t="shared" si="57"/>
        <v>2.3E-3</v>
      </c>
      <c r="Q157" s="136"/>
      <c r="R157" s="215"/>
    </row>
    <row r="158" spans="1:20" s="138" customFormat="1" ht="12" customHeight="1">
      <c r="A158" s="309"/>
      <c r="B158" s="13"/>
      <c r="C158" s="339" t="s">
        <v>47</v>
      </c>
      <c r="D158" s="84">
        <f>SUM(D149:D157)</f>
        <v>18899338421.490002</v>
      </c>
      <c r="E158" s="310">
        <f>(D158/$D$159)</f>
        <v>1.3506703991061826E-2</v>
      </c>
      <c r="F158" s="311"/>
      <c r="G158" s="77"/>
      <c r="H158" s="292"/>
      <c r="I158" s="84">
        <f>SUM(I149:I157)</f>
        <v>18918152351.829998</v>
      </c>
      <c r="J158" s="310">
        <f>(I158/$I$159)</f>
        <v>1.3532314801930762E-2</v>
      </c>
      <c r="K158" s="312"/>
      <c r="L158" s="77"/>
      <c r="M158" s="313"/>
      <c r="N158" s="314">
        <f t="shared" si="56"/>
        <v>9.9548089570180155E-4</v>
      </c>
      <c r="O158" s="314"/>
      <c r="P158" s="315">
        <f t="shared" si="57"/>
        <v>0</v>
      </c>
      <c r="Q158" s="136"/>
      <c r="R158" s="163" t="s">
        <v>185</v>
      </c>
    </row>
    <row r="159" spans="1:20" s="138" customFormat="1" ht="12" customHeight="1">
      <c r="A159" s="316"/>
      <c r="B159" s="317"/>
      <c r="C159" s="318" t="s">
        <v>33</v>
      </c>
      <c r="D159" s="319">
        <f>SUM(D21,D53,D85,D107,D114,D139,D145,D158)</f>
        <v>1399256134879.1531</v>
      </c>
      <c r="E159" s="320"/>
      <c r="F159" s="320"/>
      <c r="G159" s="321"/>
      <c r="H159" s="322"/>
      <c r="I159" s="319">
        <f>SUM(I21,I53,I85,I107,I114,I139,I145,I158)</f>
        <v>1397998245586.9854</v>
      </c>
      <c r="J159" s="320"/>
      <c r="K159" s="320"/>
      <c r="L159" s="321"/>
      <c r="M159" s="323"/>
      <c r="N159" s="324">
        <f t="shared" si="56"/>
        <v>-8.9897000328418241E-4</v>
      </c>
      <c r="O159" s="324"/>
      <c r="P159" s="325"/>
      <c r="R159" s="164">
        <f>((I159-D159)/D159)</f>
        <v>-8.9897000328418241E-4</v>
      </c>
    </row>
    <row r="160" spans="1:20" s="138" customFormat="1" ht="6.75" customHeight="1">
      <c r="A160" s="382"/>
      <c r="B160" s="383"/>
      <c r="C160" s="383"/>
      <c r="D160" s="383"/>
      <c r="E160" s="383"/>
      <c r="F160" s="383"/>
      <c r="G160" s="383"/>
      <c r="H160" s="383"/>
      <c r="I160" s="383"/>
      <c r="J160" s="383"/>
      <c r="K160" s="383"/>
      <c r="L160" s="383"/>
      <c r="M160" s="383"/>
      <c r="N160" s="383"/>
      <c r="O160" s="383"/>
      <c r="P160" s="384"/>
      <c r="R160" s="215"/>
    </row>
    <row r="161" spans="1:18" s="138" customFormat="1" ht="12" customHeight="1">
      <c r="A161" s="407" t="s">
        <v>223</v>
      </c>
      <c r="B161" s="408"/>
      <c r="C161" s="408"/>
      <c r="D161" s="408"/>
      <c r="E161" s="408"/>
      <c r="F161" s="408"/>
      <c r="G161" s="408"/>
      <c r="H161" s="408"/>
      <c r="I161" s="408"/>
      <c r="J161" s="408"/>
      <c r="K161" s="408"/>
      <c r="L161" s="408"/>
      <c r="M161" s="408"/>
      <c r="N161" s="408"/>
      <c r="O161" s="408"/>
      <c r="P161" s="409"/>
      <c r="R161" s="215"/>
    </row>
    <row r="162" spans="1:18" s="138" customFormat="1" ht="25.5" customHeight="1">
      <c r="A162" s="287"/>
      <c r="B162" s="288"/>
      <c r="C162" s="288"/>
      <c r="D162" s="304" t="s">
        <v>228</v>
      </c>
      <c r="E162" s="305"/>
      <c r="F162" s="305"/>
      <c r="G162" s="306" t="s">
        <v>229</v>
      </c>
      <c r="H162" s="307"/>
      <c r="I162" s="308" t="s">
        <v>228</v>
      </c>
      <c r="J162" s="305"/>
      <c r="K162" s="305"/>
      <c r="L162" s="306" t="s">
        <v>229</v>
      </c>
      <c r="M162" s="306"/>
      <c r="N162" s="385" t="s">
        <v>70</v>
      </c>
      <c r="O162" s="385"/>
      <c r="P162" s="406"/>
      <c r="R162" s="215"/>
    </row>
    <row r="163" spans="1:18" s="138" customFormat="1" ht="12" customHeight="1">
      <c r="A163" s="333" t="s">
        <v>2</v>
      </c>
      <c r="B163" s="334" t="s">
        <v>216</v>
      </c>
      <c r="C163" s="335" t="s">
        <v>3</v>
      </c>
      <c r="D163" s="228"/>
      <c r="E163" s="228"/>
      <c r="F163" s="228"/>
      <c r="G163" s="228"/>
      <c r="H163" s="228"/>
      <c r="I163" s="268"/>
      <c r="J163" s="269"/>
      <c r="K163" s="269"/>
      <c r="L163" s="270"/>
      <c r="M163" s="270"/>
      <c r="N163" s="264" t="s">
        <v>227</v>
      </c>
      <c r="O163" s="263" t="s">
        <v>230</v>
      </c>
      <c r="P163" s="266" t="s">
        <v>243</v>
      </c>
      <c r="R163" s="215"/>
    </row>
    <row r="164" spans="1:18" s="138" customFormat="1" ht="12" customHeight="1">
      <c r="A164" s="337">
        <v>1</v>
      </c>
      <c r="B164" s="259" t="s">
        <v>129</v>
      </c>
      <c r="C164" s="354" t="s">
        <v>247</v>
      </c>
      <c r="D164" s="80">
        <v>78055229066</v>
      </c>
      <c r="E164" s="220">
        <f>(D164/$D$166)</f>
        <v>0.91734889809776898</v>
      </c>
      <c r="F164" s="81">
        <v>107.55</v>
      </c>
      <c r="G164" s="81">
        <v>107.55</v>
      </c>
      <c r="H164" s="258">
        <v>0.121</v>
      </c>
      <c r="I164" s="80">
        <v>78055229066</v>
      </c>
      <c r="J164" s="220">
        <f>(I164/$I$166)</f>
        <v>0.91718267588568581</v>
      </c>
      <c r="K164" s="81">
        <v>107.55</v>
      </c>
      <c r="L164" s="81">
        <v>107.55</v>
      </c>
      <c r="M164" s="258">
        <v>0.121</v>
      </c>
      <c r="N164" s="86">
        <f>((I164-D164)/D164)</f>
        <v>0</v>
      </c>
      <c r="O164" s="86">
        <f>((L164-G164)/G164)</f>
        <v>0</v>
      </c>
      <c r="P164" s="262">
        <f>M164-H164</f>
        <v>0</v>
      </c>
      <c r="R164" s="215"/>
    </row>
    <row r="165" spans="1:18" s="138" customFormat="1" ht="12" customHeight="1">
      <c r="A165" s="337">
        <v>2</v>
      </c>
      <c r="B165" s="259" t="s">
        <v>44</v>
      </c>
      <c r="C165" s="354" t="s">
        <v>224</v>
      </c>
      <c r="D165" s="80">
        <v>7032603085.8199997</v>
      </c>
      <c r="E165" s="220">
        <f>(D165/$D$166)</f>
        <v>8.2651101902230961E-2</v>
      </c>
      <c r="F165" s="82">
        <v>104.26</v>
      </c>
      <c r="G165" s="82">
        <v>104.26</v>
      </c>
      <c r="H165" s="258"/>
      <c r="I165" s="80">
        <v>7048023664.5699997</v>
      </c>
      <c r="J165" s="220">
        <f>(I165/$I$166)</f>
        <v>8.281732411431407E-2</v>
      </c>
      <c r="K165" s="82">
        <v>104.49</v>
      </c>
      <c r="L165" s="82">
        <v>104.49</v>
      </c>
      <c r="M165" s="258"/>
      <c r="N165" s="86">
        <f>((I165-D165)/D165)</f>
        <v>2.192727011864621E-3</v>
      </c>
      <c r="O165" s="86">
        <f>((L165-G165)/G165)</f>
        <v>2.2060234030307859E-3</v>
      </c>
      <c r="P165" s="262">
        <f>M165-H165</f>
        <v>0</v>
      </c>
      <c r="R165" s="163" t="s">
        <v>232</v>
      </c>
    </row>
    <row r="166" spans="1:18" s="138" customFormat="1" ht="12" customHeight="1">
      <c r="A166" s="289"/>
      <c r="B166" s="290"/>
      <c r="C166" s="290" t="s">
        <v>225</v>
      </c>
      <c r="D166" s="85">
        <f>SUM(D164:D165)</f>
        <v>85087832151.820007</v>
      </c>
      <c r="E166" s="291"/>
      <c r="F166" s="77"/>
      <c r="G166" s="77"/>
      <c r="H166" s="292"/>
      <c r="I166" s="85">
        <f>SUM(I164:I165)</f>
        <v>85103252730.570007</v>
      </c>
      <c r="J166" s="272"/>
      <c r="K166" s="82"/>
      <c r="L166" s="82"/>
      <c r="M166" s="267"/>
      <c r="N166" s="86">
        <f>((I166-D166)/D166)</f>
        <v>1.8123130370139719E-4</v>
      </c>
      <c r="O166" s="245"/>
      <c r="P166" s="262">
        <f>M166-H166</f>
        <v>0</v>
      </c>
      <c r="R166" s="164">
        <f>((I166-D166)/D166)</f>
        <v>1.8123130370139719E-4</v>
      </c>
    </row>
    <row r="167" spans="1:18" s="138" customFormat="1" ht="7.5" customHeight="1">
      <c r="A167" s="410"/>
      <c r="B167" s="411"/>
      <c r="C167" s="411"/>
      <c r="D167" s="411"/>
      <c r="E167" s="411"/>
      <c r="F167" s="411"/>
      <c r="G167" s="411"/>
      <c r="H167" s="411"/>
      <c r="I167" s="411"/>
      <c r="J167" s="411"/>
      <c r="K167" s="411"/>
      <c r="L167" s="411"/>
      <c r="M167" s="411"/>
      <c r="N167" s="411"/>
      <c r="O167" s="411"/>
      <c r="P167" s="412"/>
      <c r="R167" s="215"/>
    </row>
    <row r="168" spans="1:18" s="138" customFormat="1" ht="12" customHeight="1">
      <c r="A168" s="407" t="s">
        <v>248</v>
      </c>
      <c r="B168" s="408"/>
      <c r="C168" s="408"/>
      <c r="D168" s="408"/>
      <c r="E168" s="408"/>
      <c r="F168" s="408"/>
      <c r="G168" s="408"/>
      <c r="H168" s="408"/>
      <c r="I168" s="408"/>
      <c r="J168" s="408"/>
      <c r="K168" s="408"/>
      <c r="L168" s="408"/>
      <c r="M168" s="408"/>
      <c r="N168" s="408"/>
      <c r="O168" s="408"/>
      <c r="P168" s="409"/>
      <c r="R168" s="215"/>
    </row>
    <row r="169" spans="1:18" s="138" customFormat="1" ht="25.5" customHeight="1">
      <c r="A169" s="298"/>
      <c r="B169" s="299" t="s">
        <v>216</v>
      </c>
      <c r="C169" s="300" t="s">
        <v>51</v>
      </c>
      <c r="D169" s="300" t="s">
        <v>81</v>
      </c>
      <c r="E169" s="301" t="s">
        <v>69</v>
      </c>
      <c r="F169" s="301"/>
      <c r="G169" s="301" t="s">
        <v>82</v>
      </c>
      <c r="H169" s="302"/>
      <c r="I169" s="303" t="s">
        <v>81</v>
      </c>
      <c r="J169" s="301" t="s">
        <v>69</v>
      </c>
      <c r="K169" s="301"/>
      <c r="L169" s="301" t="s">
        <v>82</v>
      </c>
      <c r="M169" s="301"/>
      <c r="N169" s="385" t="s">
        <v>70</v>
      </c>
      <c r="O169" s="385"/>
      <c r="P169" s="406"/>
      <c r="R169" s="215"/>
    </row>
    <row r="170" spans="1:18" s="138" customFormat="1" ht="12" customHeight="1">
      <c r="A170" s="216"/>
      <c r="B170" s="73"/>
      <c r="C170" s="73"/>
      <c r="D170" s="228"/>
      <c r="E170" s="228"/>
      <c r="F170" s="228"/>
      <c r="G170" s="228"/>
      <c r="H170" s="253"/>
      <c r="I170" s="249"/>
      <c r="J170" s="228"/>
      <c r="K170" s="228"/>
      <c r="L170" s="228"/>
      <c r="M170" s="252"/>
      <c r="N170" s="263" t="s">
        <v>132</v>
      </c>
      <c r="O170" s="265" t="s">
        <v>131</v>
      </c>
      <c r="P170" s="266" t="s">
        <v>243</v>
      </c>
      <c r="R170" s="215"/>
    </row>
    <row r="171" spans="1:18" s="138" customFormat="1" ht="12" customHeight="1">
      <c r="A171" s="337">
        <v>1</v>
      </c>
      <c r="B171" s="259" t="s">
        <v>34</v>
      </c>
      <c r="C171" s="354" t="s">
        <v>35</v>
      </c>
      <c r="D171" s="83">
        <v>2905847000</v>
      </c>
      <c r="E171" s="222">
        <f t="shared" ref="E171:E182" si="59">(D171/$D$183)</f>
        <v>0.38553605309613609</v>
      </c>
      <c r="F171" s="82">
        <v>19.03</v>
      </c>
      <c r="G171" s="82">
        <v>19.23</v>
      </c>
      <c r="H171" s="257"/>
      <c r="I171" s="83">
        <v>2921037000</v>
      </c>
      <c r="J171" s="222">
        <f t="shared" ref="J171:J181" si="60">(I171/$I$183)</f>
        <v>0.38421339289982887</v>
      </c>
      <c r="K171" s="82">
        <v>19.13</v>
      </c>
      <c r="L171" s="82">
        <v>19.329999999999998</v>
      </c>
      <c r="M171" s="257"/>
      <c r="N171" s="86">
        <f>((I171-D171)/D171)</f>
        <v>5.2273915316257188E-3</v>
      </c>
      <c r="O171" s="86">
        <f t="shared" ref="O171:O182" si="61">((L171-G171)/G171)</f>
        <v>5.2002080083202217E-3</v>
      </c>
      <c r="P171" s="262">
        <f t="shared" ref="P171:P182" si="62">M171-H171</f>
        <v>0</v>
      </c>
      <c r="R171" s="215"/>
    </row>
    <row r="172" spans="1:18" s="138" customFormat="1" ht="12" customHeight="1">
      <c r="A172" s="337">
        <v>2</v>
      </c>
      <c r="B172" s="259" t="s">
        <v>34</v>
      </c>
      <c r="C172" s="354" t="s">
        <v>67</v>
      </c>
      <c r="D172" s="83">
        <v>335704520.42000002</v>
      </c>
      <c r="E172" s="222">
        <f t="shared" si="59"/>
        <v>4.4539920996961656E-2</v>
      </c>
      <c r="F172" s="82">
        <v>3.9</v>
      </c>
      <c r="G172" s="82">
        <v>4</v>
      </c>
      <c r="H172" s="257"/>
      <c r="I172" s="83">
        <v>335704520.42000002</v>
      </c>
      <c r="J172" s="222">
        <f t="shared" si="60"/>
        <v>4.4156295453422222E-2</v>
      </c>
      <c r="K172" s="82">
        <v>3.94</v>
      </c>
      <c r="L172" s="82">
        <v>4.04</v>
      </c>
      <c r="M172" s="257"/>
      <c r="N172" s="86">
        <f t="shared" ref="N172:N182" si="63">((I172-D172)/D172)</f>
        <v>0</v>
      </c>
      <c r="O172" s="86">
        <f t="shared" si="61"/>
        <v>1.0000000000000009E-2</v>
      </c>
      <c r="P172" s="262">
        <f t="shared" si="62"/>
        <v>0</v>
      </c>
      <c r="R172" s="215"/>
    </row>
    <row r="173" spans="1:18" s="138" customFormat="1" ht="12" customHeight="1">
      <c r="A173" s="337">
        <v>3</v>
      </c>
      <c r="B173" s="259" t="s">
        <v>34</v>
      </c>
      <c r="C173" s="354" t="s">
        <v>56</v>
      </c>
      <c r="D173" s="83">
        <v>160764412.16</v>
      </c>
      <c r="E173" s="222">
        <f t="shared" si="59"/>
        <v>2.1329573422994005E-2</v>
      </c>
      <c r="F173" s="82">
        <v>6.21</v>
      </c>
      <c r="G173" s="82">
        <v>6.31</v>
      </c>
      <c r="H173" s="257"/>
      <c r="I173" s="83">
        <v>160764412.16</v>
      </c>
      <c r="J173" s="222">
        <f t="shared" si="60"/>
        <v>2.1145860272752486E-2</v>
      </c>
      <c r="K173" s="82">
        <v>6.19</v>
      </c>
      <c r="L173" s="82">
        <v>6.29</v>
      </c>
      <c r="M173" s="257"/>
      <c r="N173" s="86">
        <f t="shared" si="63"/>
        <v>0</v>
      </c>
      <c r="O173" s="86">
        <f t="shared" si="61"/>
        <v>-3.1695721077653841E-3</v>
      </c>
      <c r="P173" s="262">
        <f t="shared" si="62"/>
        <v>0</v>
      </c>
      <c r="R173" s="215"/>
    </row>
    <row r="174" spans="1:18" s="138" customFormat="1" ht="12" customHeight="1">
      <c r="A174" s="337">
        <v>4</v>
      </c>
      <c r="B174" s="259" t="s">
        <v>34</v>
      </c>
      <c r="C174" s="354" t="s">
        <v>57</v>
      </c>
      <c r="D174" s="83">
        <v>226951835.88</v>
      </c>
      <c r="E174" s="222">
        <f t="shared" si="59"/>
        <v>3.0111053695565267E-2</v>
      </c>
      <c r="F174" s="82">
        <v>21.46</v>
      </c>
      <c r="G174" s="82">
        <v>21.66</v>
      </c>
      <c r="H174" s="257"/>
      <c r="I174" s="83">
        <v>226951835.88</v>
      </c>
      <c r="J174" s="222">
        <f t="shared" si="60"/>
        <v>2.9851705024037667E-2</v>
      </c>
      <c r="K174" s="82">
        <v>21.43</v>
      </c>
      <c r="L174" s="82">
        <v>21.63</v>
      </c>
      <c r="M174" s="257"/>
      <c r="N174" s="86">
        <f t="shared" si="63"/>
        <v>0</v>
      </c>
      <c r="O174" s="86">
        <f t="shared" si="61"/>
        <v>-1.3850415512465899E-3</v>
      </c>
      <c r="P174" s="262">
        <f t="shared" si="62"/>
        <v>0</v>
      </c>
      <c r="R174" s="215"/>
    </row>
    <row r="175" spans="1:18" s="138" customFormat="1" ht="12" customHeight="1">
      <c r="A175" s="337">
        <v>5</v>
      </c>
      <c r="B175" s="259" t="s">
        <v>34</v>
      </c>
      <c r="C175" s="354" t="s">
        <v>101</v>
      </c>
      <c r="D175" s="83">
        <v>690201585.53999996</v>
      </c>
      <c r="E175" s="222">
        <f t="shared" si="59"/>
        <v>9.1573160985346694E-2</v>
      </c>
      <c r="F175" s="82">
        <v>154.21</v>
      </c>
      <c r="G175" s="82">
        <v>156.21</v>
      </c>
      <c r="H175" s="257"/>
      <c r="I175" s="83">
        <v>690201585.53999996</v>
      </c>
      <c r="J175" s="222">
        <f t="shared" si="60"/>
        <v>9.0784434762437055E-2</v>
      </c>
      <c r="K175" s="82">
        <v>154.15</v>
      </c>
      <c r="L175" s="82">
        <v>156.15</v>
      </c>
      <c r="M175" s="257"/>
      <c r="N175" s="86">
        <f t="shared" si="63"/>
        <v>0</v>
      </c>
      <c r="O175" s="86">
        <f t="shared" si="61"/>
        <v>-3.8409832917228262E-4</v>
      </c>
      <c r="P175" s="262">
        <f t="shared" si="62"/>
        <v>0</v>
      </c>
      <c r="R175" s="215"/>
    </row>
    <row r="176" spans="1:18" s="138" customFormat="1" ht="12" customHeight="1">
      <c r="A176" s="337">
        <v>6</v>
      </c>
      <c r="B176" s="259" t="s">
        <v>36</v>
      </c>
      <c r="C176" s="354" t="s">
        <v>37</v>
      </c>
      <c r="D176" s="83">
        <v>543115000</v>
      </c>
      <c r="E176" s="222">
        <f t="shared" si="59"/>
        <v>7.2058306399926747E-2</v>
      </c>
      <c r="F176" s="82">
        <v>9500</v>
      </c>
      <c r="G176" s="82">
        <v>9500</v>
      </c>
      <c r="H176" s="257"/>
      <c r="I176" s="83">
        <v>600285000</v>
      </c>
      <c r="J176" s="222">
        <f t="shared" si="60"/>
        <v>7.8957417025828078E-2</v>
      </c>
      <c r="K176" s="82">
        <v>10500</v>
      </c>
      <c r="L176" s="82">
        <v>10500</v>
      </c>
      <c r="M176" s="257"/>
      <c r="N176" s="86">
        <f t="shared" si="63"/>
        <v>0.10526315789473684</v>
      </c>
      <c r="O176" s="86">
        <f t="shared" si="61"/>
        <v>0.10526315789473684</v>
      </c>
      <c r="P176" s="262">
        <f t="shared" si="62"/>
        <v>0</v>
      </c>
      <c r="R176" s="215"/>
    </row>
    <row r="177" spans="1:18" s="138" customFormat="1" ht="12" customHeight="1">
      <c r="A177" s="337">
        <v>7</v>
      </c>
      <c r="B177" s="259" t="s">
        <v>28</v>
      </c>
      <c r="C177" s="354" t="s">
        <v>105</v>
      </c>
      <c r="D177" s="83">
        <v>506678318.61000001</v>
      </c>
      <c r="E177" s="222">
        <f t="shared" si="59"/>
        <v>6.7224034557320442E-2</v>
      </c>
      <c r="F177" s="82">
        <v>15.17</v>
      </c>
      <c r="G177" s="82">
        <v>15.17</v>
      </c>
      <c r="H177" s="257">
        <v>8.0699999999999994E-2</v>
      </c>
      <c r="I177" s="83">
        <v>516644998.00999999</v>
      </c>
      <c r="J177" s="222">
        <f t="shared" si="60"/>
        <v>6.7955978513845397E-2</v>
      </c>
      <c r="K177" s="82">
        <v>15.47</v>
      </c>
      <c r="L177" s="82">
        <v>15.47</v>
      </c>
      <c r="M177" s="257">
        <v>0.10199999999999999</v>
      </c>
      <c r="N177" s="86">
        <f t="shared" si="63"/>
        <v>1.9670625392738623E-2</v>
      </c>
      <c r="O177" s="86">
        <f t="shared" si="61"/>
        <v>1.9775873434410066E-2</v>
      </c>
      <c r="P177" s="262">
        <f t="shared" si="62"/>
        <v>2.1299999999999999E-2</v>
      </c>
      <c r="R177" s="215"/>
    </row>
    <row r="178" spans="1:18" s="138" customFormat="1" ht="12" customHeight="1">
      <c r="A178" s="337">
        <v>8</v>
      </c>
      <c r="B178" s="259" t="s">
        <v>44</v>
      </c>
      <c r="C178" s="354" t="s">
        <v>45</v>
      </c>
      <c r="D178" s="83">
        <v>503225603.19</v>
      </c>
      <c r="E178" s="222">
        <f t="shared" si="59"/>
        <v>6.6765942209206106E-2</v>
      </c>
      <c r="F178" s="82">
        <v>66</v>
      </c>
      <c r="G178" s="82">
        <v>66</v>
      </c>
      <c r="H178" s="257">
        <v>0.11119999999999999</v>
      </c>
      <c r="I178" s="83">
        <v>505316799.81999999</v>
      </c>
      <c r="J178" s="222">
        <f t="shared" si="60"/>
        <v>6.6465944165762306E-2</v>
      </c>
      <c r="K178" s="82">
        <v>66</v>
      </c>
      <c r="L178" s="82">
        <v>66</v>
      </c>
      <c r="M178" s="257">
        <v>0.1167</v>
      </c>
      <c r="N178" s="86">
        <f t="shared" si="63"/>
        <v>4.1555847253074568E-3</v>
      </c>
      <c r="O178" s="86">
        <f t="shared" si="61"/>
        <v>0</v>
      </c>
      <c r="P178" s="262">
        <f t="shared" si="62"/>
        <v>5.5000000000000049E-3</v>
      </c>
      <c r="R178" s="215"/>
    </row>
    <row r="179" spans="1:18" s="138" customFormat="1" ht="12" customHeight="1">
      <c r="A179" s="337">
        <v>9</v>
      </c>
      <c r="B179" s="259" t="s">
        <v>44</v>
      </c>
      <c r="C179" s="354" t="s">
        <v>103</v>
      </c>
      <c r="D179" s="83">
        <v>672388634.79999995</v>
      </c>
      <c r="E179" s="222">
        <f t="shared" si="59"/>
        <v>8.9209810567277364E-2</v>
      </c>
      <c r="F179" s="82">
        <v>54</v>
      </c>
      <c r="G179" s="82">
        <v>54</v>
      </c>
      <c r="H179" s="257">
        <v>0.10680000000000001</v>
      </c>
      <c r="I179" s="83">
        <v>674674365.77999997</v>
      </c>
      <c r="J179" s="222">
        <f t="shared" si="60"/>
        <v>8.8742089599985891E-2</v>
      </c>
      <c r="K179" s="82">
        <v>54</v>
      </c>
      <c r="L179" s="82">
        <v>54</v>
      </c>
      <c r="M179" s="257">
        <v>0.1101</v>
      </c>
      <c r="N179" s="86">
        <f>((I179-D179)/D179)</f>
        <v>3.3994194156477722E-3</v>
      </c>
      <c r="O179" s="86">
        <f t="shared" si="61"/>
        <v>0</v>
      </c>
      <c r="P179" s="262">
        <f t="shared" si="62"/>
        <v>3.2999999999999974E-3</v>
      </c>
      <c r="R179" s="215"/>
    </row>
    <row r="180" spans="1:18" s="138" customFormat="1" ht="12" customHeight="1">
      <c r="A180" s="337">
        <v>10</v>
      </c>
      <c r="B180" s="259" t="s">
        <v>96</v>
      </c>
      <c r="C180" s="354" t="s">
        <v>255</v>
      </c>
      <c r="D180" s="83">
        <v>582877889.86000001</v>
      </c>
      <c r="E180" s="222">
        <f t="shared" si="59"/>
        <v>7.7333886159054052E-2</v>
      </c>
      <c r="F180" s="82">
        <v>128.58182114615579</v>
      </c>
      <c r="G180" s="82">
        <v>130.04704056406126</v>
      </c>
      <c r="H180" s="257"/>
      <c r="I180" s="83">
        <v>561095828.7632339</v>
      </c>
      <c r="J180" s="222">
        <f t="shared" si="60"/>
        <v>7.3802739270698553E-2</v>
      </c>
      <c r="K180" s="82">
        <v>129.18057528795532</v>
      </c>
      <c r="L180" s="82">
        <v>130.70468969034189</v>
      </c>
      <c r="M180" s="257"/>
      <c r="N180" s="86">
        <f>((I180-D180)/D180)</f>
        <v>-3.7369853061329693E-2</v>
      </c>
      <c r="O180" s="86">
        <f t="shared" si="61"/>
        <v>5.057009551529725E-3</v>
      </c>
      <c r="P180" s="262">
        <f t="shared" si="62"/>
        <v>0</v>
      </c>
      <c r="R180" s="215"/>
    </row>
    <row r="181" spans="1:18" s="138" customFormat="1" ht="12" customHeight="1">
      <c r="A181" s="337">
        <v>11</v>
      </c>
      <c r="B181" s="259" t="s">
        <v>61</v>
      </c>
      <c r="C181" s="354" t="s">
        <v>203</v>
      </c>
      <c r="D181" s="83">
        <v>218658008.49000001</v>
      </c>
      <c r="E181" s="222">
        <f t="shared" si="59"/>
        <v>2.9010662148108976E-2</v>
      </c>
      <c r="F181" s="82">
        <v>21.61</v>
      </c>
      <c r="G181" s="82">
        <v>21.71</v>
      </c>
      <c r="H181" s="257"/>
      <c r="I181" s="83">
        <v>217044132.53999999</v>
      </c>
      <c r="J181" s="222">
        <f t="shared" si="60"/>
        <v>2.8548512932973308E-2</v>
      </c>
      <c r="K181" s="82">
        <v>21.56</v>
      </c>
      <c r="L181" s="82">
        <v>21.66</v>
      </c>
      <c r="M181" s="257"/>
      <c r="N181" s="86">
        <f>((I181-D181)/D181)</f>
        <v>-7.3808225051762788E-3</v>
      </c>
      <c r="O181" s="86">
        <f t="shared" si="61"/>
        <v>-2.3030861354214976E-3</v>
      </c>
      <c r="P181" s="262">
        <f t="shared" si="62"/>
        <v>0</v>
      </c>
      <c r="R181" s="215"/>
    </row>
    <row r="182" spans="1:18" s="138" customFormat="1" ht="12" customHeight="1">
      <c r="A182" s="337">
        <v>12</v>
      </c>
      <c r="B182" s="259" t="s">
        <v>61</v>
      </c>
      <c r="C182" s="354" t="s">
        <v>204</v>
      </c>
      <c r="D182" s="83">
        <v>190747403.86000001</v>
      </c>
      <c r="E182" s="222">
        <f t="shared" si="59"/>
        <v>2.5307595762102782E-2</v>
      </c>
      <c r="F182" s="82">
        <v>23.37</v>
      </c>
      <c r="G182" s="82">
        <v>23.47</v>
      </c>
      <c r="H182" s="257"/>
      <c r="I182" s="83">
        <v>192921839.08000001</v>
      </c>
      <c r="J182" s="222">
        <f>(I182/$I$183)</f>
        <v>2.5375630078428177E-2</v>
      </c>
      <c r="K182" s="82">
        <v>23.56</v>
      </c>
      <c r="L182" s="82">
        <v>23.66</v>
      </c>
      <c r="M182" s="257"/>
      <c r="N182" s="86">
        <f t="shared" si="63"/>
        <v>1.1399553419851188E-2</v>
      </c>
      <c r="O182" s="86">
        <f t="shared" si="61"/>
        <v>8.0954409884960079E-3</v>
      </c>
      <c r="P182" s="262">
        <f t="shared" si="62"/>
        <v>0</v>
      </c>
      <c r="R182" s="217"/>
    </row>
    <row r="183" spans="1:18" s="138" customFormat="1" ht="12" customHeight="1">
      <c r="A183" s="289"/>
      <c r="B183" s="290"/>
      <c r="C183" s="290" t="s">
        <v>38</v>
      </c>
      <c r="D183" s="85">
        <f>SUM(D171:D182)</f>
        <v>7537160212.8099985</v>
      </c>
      <c r="E183" s="291"/>
      <c r="F183" s="271"/>
      <c r="G183" s="82"/>
      <c r="H183" s="267"/>
      <c r="I183" s="85">
        <f>SUM(I171:I182)</f>
        <v>7602642317.9932337</v>
      </c>
      <c r="J183" s="272"/>
      <c r="K183" s="271"/>
      <c r="L183" s="82"/>
      <c r="M183" s="267"/>
      <c r="N183" s="86">
        <f>((I183-D183)/D183)</f>
        <v>8.6879014555035147E-3</v>
      </c>
      <c r="O183" s="245"/>
      <c r="P183" s="262" t="e">
        <f>((M183-H183)/H183)</f>
        <v>#DIV/0!</v>
      </c>
      <c r="R183" s="163" t="s">
        <v>184</v>
      </c>
    </row>
    <row r="184" spans="1:18" s="138" customFormat="1" ht="12" customHeight="1" thickBot="1">
      <c r="A184" s="293"/>
      <c r="B184" s="294"/>
      <c r="C184" s="294" t="s">
        <v>48</v>
      </c>
      <c r="D184" s="295">
        <f>SUM(D159,D166,D183)</f>
        <v>1491881127243.7832</v>
      </c>
      <c r="E184" s="295"/>
      <c r="F184" s="295"/>
      <c r="G184" s="296"/>
      <c r="H184" s="297"/>
      <c r="I184" s="295">
        <f>SUM(I159,I166,I183)</f>
        <v>1490704140635.5486</v>
      </c>
      <c r="J184" s="273"/>
      <c r="K184" s="273"/>
      <c r="L184" s="274"/>
      <c r="M184" s="275"/>
      <c r="N184" s="241"/>
      <c r="O184" s="246"/>
      <c r="P184" s="242"/>
      <c r="R184" s="164">
        <f>((I183-D183)/D183)</f>
        <v>8.6879014555035147E-3</v>
      </c>
    </row>
    <row r="185" spans="1:18" ht="12" customHeight="1">
      <c r="A185" s="276"/>
      <c r="B185" s="277"/>
      <c r="C185" s="116"/>
      <c r="D185" s="69"/>
      <c r="E185" s="69"/>
      <c r="F185" s="69"/>
      <c r="G185" s="278"/>
      <c r="H185" s="279"/>
      <c r="I185" s="8"/>
      <c r="J185" s="69"/>
      <c r="K185" s="69"/>
      <c r="L185" s="280"/>
      <c r="M185" s="281"/>
    </row>
    <row r="186" spans="1:18" ht="12" customHeight="1">
      <c r="A186" s="281"/>
      <c r="B186" s="283"/>
      <c r="C186" s="280"/>
      <c r="D186" s="280"/>
      <c r="E186" s="280"/>
      <c r="F186" s="280"/>
      <c r="G186" s="280"/>
      <c r="H186" s="282"/>
      <c r="I186" s="284"/>
      <c r="J186" s="280"/>
      <c r="K186" s="280"/>
      <c r="L186" s="280"/>
      <c r="M186" s="281"/>
    </row>
    <row r="187" spans="1:18" ht="12" customHeight="1">
      <c r="A187" s="281"/>
      <c r="B187" s="280"/>
      <c r="C187" s="283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5"/>
      <c r="C188" s="286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5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6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2:13" ht="12" customHeight="1">
      <c r="B193" s="285"/>
      <c r="C193" s="285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2:13" ht="12" customHeight="1">
      <c r="B194" s="5"/>
      <c r="C194" s="5"/>
    </row>
    <row r="195" spans="2:13" ht="12" customHeight="1">
      <c r="B195" s="5"/>
      <c r="C195" s="5"/>
    </row>
    <row r="196" spans="2:13" ht="12" customHeight="1">
      <c r="B196" s="5"/>
      <c r="C196" s="7"/>
    </row>
    <row r="197" spans="2:13" ht="12" customHeight="1">
      <c r="B197" s="5"/>
      <c r="C197" s="5"/>
    </row>
    <row r="198" spans="2:13" ht="12" customHeight="1">
      <c r="B198" s="5"/>
      <c r="C198" s="5"/>
    </row>
    <row r="199" spans="2:13" ht="12" customHeight="1">
      <c r="B199" s="5"/>
      <c r="C199" s="5"/>
    </row>
    <row r="200" spans="2:13" ht="12" customHeight="1">
      <c r="B200" s="5"/>
      <c r="C200" s="5"/>
    </row>
    <row r="201" spans="2:13" ht="12" customHeight="1">
      <c r="B201" s="5"/>
      <c r="C201" s="5"/>
    </row>
    <row r="202" spans="2:13" ht="12" customHeight="1">
      <c r="B202" s="5"/>
      <c r="C202" s="5"/>
    </row>
    <row r="203" spans="2:13" ht="12" customHeight="1">
      <c r="B203" s="5"/>
      <c r="C203" s="5"/>
    </row>
    <row r="204" spans="2:13" ht="12" customHeight="1">
      <c r="B204" s="5"/>
      <c r="C204" s="5"/>
    </row>
    <row r="205" spans="2:13" ht="12" customHeight="1">
      <c r="B205" s="5"/>
      <c r="C205" s="5"/>
    </row>
    <row r="206" spans="2:13" ht="12" customHeight="1">
      <c r="B206" s="5"/>
      <c r="C206" s="5"/>
    </row>
    <row r="207" spans="2:13" ht="12" customHeight="1">
      <c r="B207" s="5"/>
      <c r="C207" s="5"/>
    </row>
    <row r="208" spans="2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6"/>
      <c r="C229" s="6"/>
    </row>
    <row r="230" spans="2:3" ht="12" customHeight="1">
      <c r="B230" s="6"/>
      <c r="C230" s="6"/>
    </row>
    <row r="231" spans="2:3" ht="12" customHeight="1">
      <c r="B231" s="6"/>
      <c r="C231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8:P148"/>
    <mergeCell ref="A141:P141"/>
    <mergeCell ref="A116:P116"/>
    <mergeCell ref="A109:P109"/>
    <mergeCell ref="A146:P146"/>
    <mergeCell ref="A140:P140"/>
    <mergeCell ref="U114:U116"/>
    <mergeCell ref="T70:T83"/>
    <mergeCell ref="R117:R118"/>
    <mergeCell ref="N169:P169"/>
    <mergeCell ref="A168:P168"/>
    <mergeCell ref="N162:P162"/>
    <mergeCell ref="A161:P161"/>
    <mergeCell ref="A152:P152"/>
    <mergeCell ref="A151:P151"/>
    <mergeCell ref="A160:P160"/>
    <mergeCell ref="A167:P167"/>
    <mergeCell ref="A86:P86"/>
    <mergeCell ref="A97:P97"/>
    <mergeCell ref="A108:P108"/>
    <mergeCell ref="A115:P115"/>
    <mergeCell ref="A147:P147"/>
    <mergeCell ref="T30:U30"/>
    <mergeCell ref="T31:U31"/>
    <mergeCell ref="T29:U29"/>
    <mergeCell ref="T34:U34"/>
    <mergeCell ref="S39:S40"/>
    <mergeCell ref="A98:P98"/>
    <mergeCell ref="A88:P88"/>
    <mergeCell ref="A87:P87"/>
    <mergeCell ref="S69:T69"/>
    <mergeCell ref="S99:S100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16679688294.980003</v>
      </c>
      <c r="G7" s="126"/>
    </row>
    <row r="8" spans="1:7">
      <c r="E8" s="223" t="s">
        <v>49</v>
      </c>
      <c r="F8" s="125">
        <f>'NAV Trend'!J3</f>
        <v>586959413118.53455</v>
      </c>
      <c r="G8" s="126"/>
    </row>
    <row r="9" spans="1:7">
      <c r="A9" s="126"/>
      <c r="B9" s="126"/>
      <c r="E9" s="223" t="s">
        <v>215</v>
      </c>
      <c r="F9" s="125">
        <f>'NAV Trend'!J4</f>
        <v>417302626522.15002</v>
      </c>
      <c r="G9" s="126"/>
    </row>
    <row r="10" spans="1:7">
      <c r="A10" s="416"/>
      <c r="B10" s="416"/>
      <c r="E10" s="223" t="s">
        <v>217</v>
      </c>
      <c r="F10" s="125">
        <f>'NAV Trend'!J5</f>
        <v>279911341896.60498</v>
      </c>
      <c r="G10" s="126"/>
    </row>
    <row r="11" spans="1:7">
      <c r="A11" s="119"/>
      <c r="B11" s="119"/>
      <c r="E11" s="223" t="s">
        <v>239</v>
      </c>
      <c r="F11" s="125">
        <f>'NAV Trend'!J6</f>
        <v>45369481875.959999</v>
      </c>
      <c r="G11" s="126"/>
    </row>
    <row r="12" spans="1:7">
      <c r="A12" s="120"/>
      <c r="B12" s="121"/>
      <c r="E12" s="223" t="s">
        <v>68</v>
      </c>
      <c r="F12" s="125">
        <f>'NAV Trend'!J7</f>
        <v>31195242304.963715</v>
      </c>
      <c r="G12" s="126"/>
    </row>
    <row r="13" spans="1:7">
      <c r="A13" s="120"/>
      <c r="B13" s="121"/>
      <c r="E13" s="223" t="s">
        <v>74</v>
      </c>
      <c r="F13" s="125">
        <f>'NAV Trend'!J8</f>
        <v>2939002444.4700003</v>
      </c>
      <c r="G13" s="126"/>
    </row>
    <row r="14" spans="1:7">
      <c r="A14" s="120"/>
      <c r="B14" s="121"/>
      <c r="E14" s="223" t="s">
        <v>231</v>
      </c>
      <c r="F14" s="224">
        <f>'NAV Trend'!J9</f>
        <v>18899338421.490002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279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4" sqref="K4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44687</v>
      </c>
      <c r="D1" s="104">
        <v>44694</v>
      </c>
      <c r="E1" s="104">
        <v>44701</v>
      </c>
      <c r="F1" s="104">
        <v>44708</v>
      </c>
      <c r="G1" s="104">
        <v>44715</v>
      </c>
      <c r="H1" s="104">
        <v>44722</v>
      </c>
      <c r="I1" s="104">
        <v>44729</v>
      </c>
      <c r="J1" s="104">
        <v>44736</v>
      </c>
      <c r="K1" s="104">
        <v>44743</v>
      </c>
    </row>
    <row r="2" spans="2:24" s="134" customFormat="1">
      <c r="B2" s="105" t="s">
        <v>0</v>
      </c>
      <c r="C2" s="106">
        <v>16874828381.599998</v>
      </c>
      <c r="D2" s="106">
        <v>17826756747.100002</v>
      </c>
      <c r="E2" s="106">
        <v>17573852370.655609</v>
      </c>
      <c r="F2" s="106">
        <v>17306754395.799999</v>
      </c>
      <c r="G2" s="106">
        <v>16870776072.370001</v>
      </c>
      <c r="H2" s="106">
        <v>16908384721.479996</v>
      </c>
      <c r="I2" s="106">
        <v>16789893632.119999</v>
      </c>
      <c r="J2" s="106">
        <v>16679688294.980003</v>
      </c>
      <c r="K2" s="106">
        <v>16730720209.260601</v>
      </c>
    </row>
    <row r="3" spans="2:24" s="134" customFormat="1">
      <c r="B3" s="105" t="s">
        <v>49</v>
      </c>
      <c r="C3" s="108">
        <v>612176111572.45996</v>
      </c>
      <c r="D3" s="108">
        <v>609716601002.41772</v>
      </c>
      <c r="E3" s="108">
        <v>609345211700.35559</v>
      </c>
      <c r="F3" s="108">
        <v>612426859939.94995</v>
      </c>
      <c r="G3" s="108">
        <v>609635917973.14001</v>
      </c>
      <c r="H3" s="108">
        <v>601252172081.96912</v>
      </c>
      <c r="I3" s="108">
        <v>595557060480.97021</v>
      </c>
      <c r="J3" s="108">
        <v>586959413118.53455</v>
      </c>
      <c r="K3" s="108">
        <v>586772299944.53882</v>
      </c>
    </row>
    <row r="4" spans="2:24" s="134" customFormat="1">
      <c r="B4" s="105" t="s">
        <v>215</v>
      </c>
      <c r="C4" s="106">
        <v>421480231599.46014</v>
      </c>
      <c r="D4" s="106">
        <v>427193365726.90002</v>
      </c>
      <c r="E4" s="106">
        <v>423605832544.70996</v>
      </c>
      <c r="F4" s="106">
        <v>423881337019.67999</v>
      </c>
      <c r="G4" s="106">
        <v>423417886681.36993</v>
      </c>
      <c r="H4" s="106">
        <v>412398367881.5</v>
      </c>
      <c r="I4" s="106">
        <v>419645385579.06</v>
      </c>
      <c r="J4" s="106">
        <v>417302626522.15002</v>
      </c>
      <c r="K4" s="106">
        <v>406450019940.09003</v>
      </c>
    </row>
    <row r="5" spans="2:24" s="134" customFormat="1">
      <c r="B5" s="105" t="s">
        <v>217</v>
      </c>
      <c r="C5" s="108">
        <v>267074063470.47803</v>
      </c>
      <c r="D5" s="108">
        <v>283728506822.04895</v>
      </c>
      <c r="E5" s="108">
        <v>285856181895.64563</v>
      </c>
      <c r="F5" s="108">
        <v>281621364672.79999</v>
      </c>
      <c r="G5" s="108">
        <v>286153462616.57074</v>
      </c>
      <c r="H5" s="108">
        <v>279412771456.53168</v>
      </c>
      <c r="I5" s="108">
        <v>279589388098.77533</v>
      </c>
      <c r="J5" s="108">
        <v>279911341896.60498</v>
      </c>
      <c r="K5" s="108">
        <v>289741777394.96783</v>
      </c>
    </row>
    <row r="6" spans="2:24" s="134" customFormat="1">
      <c r="B6" s="105" t="s">
        <v>240</v>
      </c>
      <c r="C6" s="106">
        <v>45618645084.029999</v>
      </c>
      <c r="D6" s="106">
        <v>45255168131.489998</v>
      </c>
      <c r="E6" s="106">
        <v>45272071796.080002</v>
      </c>
      <c r="F6" s="106">
        <v>45297921855.339996</v>
      </c>
      <c r="G6" s="106">
        <v>45371843202.309998</v>
      </c>
      <c r="H6" s="106">
        <v>45364029302.449997</v>
      </c>
      <c r="I6" s="106">
        <v>45365286267.028</v>
      </c>
      <c r="J6" s="106">
        <v>45369481875.959999</v>
      </c>
      <c r="K6" s="106">
        <v>45466121584.910004</v>
      </c>
    </row>
    <row r="7" spans="2:24" s="134" customFormat="1">
      <c r="B7" s="105" t="s">
        <v>253</v>
      </c>
      <c r="C7" s="107">
        <v>31408962329.739998</v>
      </c>
      <c r="D7" s="107">
        <v>32787759032.011131</v>
      </c>
      <c r="E7" s="107">
        <v>32284134552.048656</v>
      </c>
      <c r="F7" s="107">
        <v>31876713315.169998</v>
      </c>
      <c r="G7" s="107">
        <v>31454079522.75</v>
      </c>
      <c r="H7" s="107">
        <v>31434391641.343563</v>
      </c>
      <c r="I7" s="107">
        <v>31180488381.049999</v>
      </c>
      <c r="J7" s="107">
        <v>31195242304.963715</v>
      </c>
      <c r="K7" s="107">
        <v>30966196375.378197</v>
      </c>
    </row>
    <row r="8" spans="2:24" s="336" customFormat="1">
      <c r="B8" s="105" t="s">
        <v>74</v>
      </c>
      <c r="C8" s="106">
        <v>2937084260.7399998</v>
      </c>
      <c r="D8" s="106">
        <v>3089725862.5</v>
      </c>
      <c r="E8" s="106">
        <v>3078030222.0900002</v>
      </c>
      <c r="F8" s="106">
        <v>3021121428.5300002</v>
      </c>
      <c r="G8" s="106">
        <v>2964742276.3400002</v>
      </c>
      <c r="H8" s="106">
        <v>2977554914.6500001</v>
      </c>
      <c r="I8" s="106">
        <v>2937105885.2600002</v>
      </c>
      <c r="J8" s="106">
        <v>2939002444.4700003</v>
      </c>
      <c r="K8" s="106">
        <v>2952957786.0099998</v>
      </c>
    </row>
    <row r="9" spans="2:24">
      <c r="B9" s="105" t="s">
        <v>231</v>
      </c>
      <c r="C9" s="341">
        <v>18471484417.84</v>
      </c>
      <c r="D9" s="341">
        <v>18549267222.370003</v>
      </c>
      <c r="E9" s="341">
        <v>18480263659.259998</v>
      </c>
      <c r="F9" s="341">
        <v>18431143418.310001</v>
      </c>
      <c r="G9" s="341">
        <v>18383653215.219997</v>
      </c>
      <c r="H9" s="341">
        <v>18801608490.450001</v>
      </c>
      <c r="I9" s="341">
        <v>18873953983.870003</v>
      </c>
      <c r="J9" s="341">
        <v>18899338421.490002</v>
      </c>
      <c r="K9" s="341">
        <v>18918152351.829998</v>
      </c>
    </row>
    <row r="10" spans="2:24" s="2" customFormat="1">
      <c r="B10" s="109" t="s">
        <v>1</v>
      </c>
      <c r="C10" s="110">
        <f t="shared" ref="C10:D10" si="0">SUM(C2:C9)</f>
        <v>1416041411116.3481</v>
      </c>
      <c r="D10" s="110">
        <f t="shared" si="0"/>
        <v>1438147150546.8381</v>
      </c>
      <c r="E10" s="110">
        <f t="shared" ref="E10:I10" si="1">SUM(E2:E9)</f>
        <v>1435495578740.8455</v>
      </c>
      <c r="F10" s="110">
        <f t="shared" si="1"/>
        <v>1433863216045.5801</v>
      </c>
      <c r="G10" s="110">
        <f t="shared" si="1"/>
        <v>1434252361560.0708</v>
      </c>
      <c r="H10" s="110">
        <f t="shared" si="1"/>
        <v>1408549280490.374</v>
      </c>
      <c r="I10" s="110">
        <f t="shared" si="1"/>
        <v>1409938562308.1338</v>
      </c>
      <c r="J10" s="110">
        <f t="shared" ref="J10:K10" si="2">SUM(J2:J9)</f>
        <v>1399256134879.1531</v>
      </c>
      <c r="K10" s="110">
        <f t="shared" si="2"/>
        <v>1397998245586.9854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1427094280831.5933</v>
      </c>
      <c r="E12" s="98">
        <f t="shared" si="3"/>
        <v>1436821364643.8418</v>
      </c>
      <c r="F12" s="98">
        <f t="shared" si="3"/>
        <v>1434679397393.2129</v>
      </c>
      <c r="G12" s="98">
        <f t="shared" si="3"/>
        <v>1434057788802.8254</v>
      </c>
      <c r="H12" s="98">
        <f>(G10+H10)/2</f>
        <v>1421400821025.2224</v>
      </c>
      <c r="I12" s="98">
        <f t="shared" si="3"/>
        <v>1409243921399.2539</v>
      </c>
      <c r="J12" s="98">
        <f t="shared" si="3"/>
        <v>1404597348593.6436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8"/>
  <sheetViews>
    <sheetView zoomScale="120" zoomScaleNormal="12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F66" sqref="AF66"/>
    </sheetView>
  </sheetViews>
  <sheetFormatPr defaultColWidth="8.85546875" defaultRowHeight="15"/>
  <cols>
    <col min="1" max="1" width="37.140625" customWidth="1"/>
    <col min="2" max="2" width="19" style="342" customWidth="1"/>
    <col min="3" max="3" width="9.42578125" style="342" customWidth="1"/>
    <col min="4" max="4" width="18" style="342" customWidth="1"/>
    <col min="5" max="5" width="10" style="342" customWidth="1"/>
    <col min="6" max="7" width="9.28515625" style="342" customWidth="1"/>
    <col min="8" max="8" width="17.7109375" style="342" customWidth="1"/>
    <col min="9" max="11" width="9.28515625" style="342" customWidth="1"/>
    <col min="12" max="12" width="19.140625" style="342" customWidth="1"/>
    <col min="13" max="13" width="10.42578125" style="342" customWidth="1"/>
    <col min="14" max="15" width="9.28515625" style="342" customWidth="1"/>
    <col min="16" max="16" width="19.42578125" style="342" customWidth="1"/>
    <col min="17" max="17" width="10.7109375" style="342" customWidth="1"/>
    <col min="18" max="19" width="9.28515625" style="342" customWidth="1"/>
    <col min="20" max="20" width="18.140625" style="342" customWidth="1"/>
    <col min="21" max="23" width="9.28515625" style="342" customWidth="1"/>
    <col min="24" max="24" width="19.5703125" style="342" customWidth="1"/>
    <col min="25" max="27" width="9.28515625" style="342" customWidth="1"/>
    <col min="28" max="28" width="18.85546875" style="342" customWidth="1"/>
    <col min="29" max="31" width="9.28515625" style="342" customWidth="1"/>
    <col min="32" max="32" width="17.85546875" style="342" customWidth="1"/>
    <col min="33" max="35" width="9.28515625" style="34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29"/>
      <c r="B2" s="421" t="s">
        <v>257</v>
      </c>
      <c r="C2" s="421"/>
      <c r="D2" s="421" t="s">
        <v>258</v>
      </c>
      <c r="E2" s="421"/>
      <c r="F2" s="421" t="s">
        <v>70</v>
      </c>
      <c r="G2" s="421"/>
      <c r="H2" s="421" t="s">
        <v>260</v>
      </c>
      <c r="I2" s="421"/>
      <c r="J2" s="421" t="s">
        <v>70</v>
      </c>
      <c r="K2" s="421"/>
      <c r="L2" s="421" t="s">
        <v>266</v>
      </c>
      <c r="M2" s="421"/>
      <c r="N2" s="421" t="s">
        <v>70</v>
      </c>
      <c r="O2" s="421"/>
      <c r="P2" s="421" t="s">
        <v>267</v>
      </c>
      <c r="Q2" s="421"/>
      <c r="R2" s="421" t="s">
        <v>70</v>
      </c>
      <c r="S2" s="421"/>
      <c r="T2" s="421" t="s">
        <v>270</v>
      </c>
      <c r="U2" s="421"/>
      <c r="V2" s="421" t="s">
        <v>70</v>
      </c>
      <c r="W2" s="421"/>
      <c r="X2" s="421" t="s">
        <v>271</v>
      </c>
      <c r="Y2" s="421"/>
      <c r="Z2" s="421" t="s">
        <v>70</v>
      </c>
      <c r="AA2" s="421"/>
      <c r="AB2" s="421" t="s">
        <v>272</v>
      </c>
      <c r="AC2" s="421"/>
      <c r="AD2" s="421" t="s">
        <v>70</v>
      </c>
      <c r="AE2" s="421"/>
      <c r="AF2" s="421" t="s">
        <v>278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7"/>
      <c r="AQ2" s="423" t="s">
        <v>92</v>
      </c>
      <c r="AR2" s="424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7610272450.8900003</v>
      </c>
      <c r="C5" s="71">
        <v>12663.83</v>
      </c>
      <c r="D5" s="80">
        <v>8090392198.96</v>
      </c>
      <c r="E5" s="71">
        <v>13483.24</v>
      </c>
      <c r="F5" s="26">
        <f t="shared" ref="F5:F19" si="0">((D5-B5)/B5)</f>
        <v>6.3088378394895839E-2</v>
      </c>
      <c r="G5" s="26">
        <f t="shared" ref="G5:G19" si="1">((E5-C5)/C5)</f>
        <v>6.4704753617191635E-2</v>
      </c>
      <c r="H5" s="80">
        <v>7940188539.8599997</v>
      </c>
      <c r="I5" s="71">
        <v>13228.58</v>
      </c>
      <c r="J5" s="26">
        <f t="shared" ref="J5:J19" si="2">((H5-D5)/D5)</f>
        <v>-1.8565683270498148E-2</v>
      </c>
      <c r="K5" s="26">
        <f t="shared" ref="K5:K19" si="3">((I5-E5)/E5)</f>
        <v>-1.8887151752842779E-2</v>
      </c>
      <c r="L5" s="80">
        <v>7770699062.5</v>
      </c>
      <c r="M5" s="71">
        <v>12765.39</v>
      </c>
      <c r="N5" s="26">
        <f t="shared" ref="N5:O19" si="4">((L5-H5)/H5)</f>
        <v>-2.1345774915690865E-2</v>
      </c>
      <c r="O5" s="26">
        <f t="shared" si="4"/>
        <v>-3.5014340163494535E-2</v>
      </c>
      <c r="P5" s="80">
        <v>7547713486.3999996</v>
      </c>
      <c r="Q5" s="71">
        <v>12587.89</v>
      </c>
      <c r="R5" s="26">
        <f t="shared" ref="R5:R19" si="5">((P5-L5)/L5)</f>
        <v>-2.8695690607308266E-2</v>
      </c>
      <c r="S5" s="26">
        <f t="shared" ref="S5:S19" si="6">((Q5-M5)/M5)</f>
        <v>-1.3904784734348108E-2</v>
      </c>
      <c r="T5" s="80">
        <v>7599797411.4799995</v>
      </c>
      <c r="U5" s="71">
        <v>12692.17</v>
      </c>
      <c r="V5" s="26">
        <f t="shared" ref="V5:V19" si="7">((T5-P5)/P5)</f>
        <v>6.900622973281696E-3</v>
      </c>
      <c r="W5" s="26">
        <f t="shared" ref="W5:W19" si="8">((U5-Q5)/Q5)</f>
        <v>8.2841524671728676E-3</v>
      </c>
      <c r="X5" s="80">
        <v>7546639033.6499996</v>
      </c>
      <c r="Y5" s="71">
        <v>12599.98</v>
      </c>
      <c r="Z5" s="26">
        <f t="shared" ref="Z5:Z19" si="9">((X5-T5)/T5)</f>
        <v>-6.9947098523574667E-3</v>
      </c>
      <c r="AA5" s="26">
        <f t="shared" ref="AA5:AA19" si="10">((Y5-U5)/U5)</f>
        <v>-7.2635333437860118E-3</v>
      </c>
      <c r="AB5" s="80">
        <v>7471878615.6599998</v>
      </c>
      <c r="AC5" s="71">
        <v>12506.25</v>
      </c>
      <c r="AD5" s="26">
        <f t="shared" ref="AD5:AD19" si="11">((AB5-X5)/X5)</f>
        <v>-9.906452085047087E-3</v>
      </c>
      <c r="AE5" s="26">
        <f t="shared" ref="AE5:AE19" si="12">((AC5-Y5)/Y5)</f>
        <v>-7.4389006966677383E-3</v>
      </c>
      <c r="AF5" s="80">
        <v>7542367133.4399996</v>
      </c>
      <c r="AG5" s="71">
        <v>12628.2</v>
      </c>
      <c r="AH5" s="26">
        <f t="shared" ref="AH5:AH19" si="13">((AF5-AB5)/AB5)</f>
        <v>9.4338413946213982E-3</v>
      </c>
      <c r="AI5" s="26">
        <f t="shared" ref="AI5:AI19" si="14">((AG5-AC5)/AC5)</f>
        <v>9.7511244377811671E-3</v>
      </c>
      <c r="AJ5" s="27">
        <f>AVERAGE(F5,J5,N5,R5,V5,Z5,AD5,AH5)</f>
        <v>-7.6068349601286279E-4</v>
      </c>
      <c r="AK5" s="27">
        <f>AVERAGE(G5,K5,O5,S5,W5,AA5,AE5,AI5)</f>
        <v>2.8914978875812115E-5</v>
      </c>
      <c r="AL5" s="28">
        <f>((AF5-D5)/D5)</f>
        <v>-6.7737762526574138E-2</v>
      </c>
      <c r="AM5" s="28">
        <f>((AG5-E5)/E5)</f>
        <v>-6.3415024875326631E-2</v>
      </c>
      <c r="AN5" s="29">
        <f>STDEV(F5,J5,N5,R5,V5,Z5,AD5,AH5)</f>
        <v>2.8990056065192709E-2</v>
      </c>
      <c r="AO5" s="87">
        <f>STDEV(G5,K5,O5,S5,W5,AA5,AE5,AI5)</f>
        <v>2.9843826303641477E-2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969258338.34000003</v>
      </c>
      <c r="C6" s="71">
        <v>1.97</v>
      </c>
      <c r="D6" s="80">
        <v>1020183928.46</v>
      </c>
      <c r="E6" s="71">
        <v>2.08</v>
      </c>
      <c r="F6" s="26">
        <f t="shared" si="0"/>
        <v>5.2540781033896186E-2</v>
      </c>
      <c r="G6" s="26">
        <f t="shared" si="1"/>
        <v>5.5837563451776699E-2</v>
      </c>
      <c r="H6" s="80">
        <v>1009334359.37</v>
      </c>
      <c r="I6" s="71">
        <v>2.06</v>
      </c>
      <c r="J6" s="26">
        <f t="shared" si="2"/>
        <v>-1.0634914731873694E-2</v>
      </c>
      <c r="K6" s="26">
        <f t="shared" si="3"/>
        <v>-9.6153846153846229E-3</v>
      </c>
      <c r="L6" s="80">
        <v>1010485380.85</v>
      </c>
      <c r="M6" s="71">
        <v>2.06</v>
      </c>
      <c r="N6" s="26">
        <f t="shared" si="4"/>
        <v>1.1403767931951277E-3</v>
      </c>
      <c r="O6" s="26">
        <f t="shared" si="4"/>
        <v>0</v>
      </c>
      <c r="P6" s="80">
        <v>989552900.59000003</v>
      </c>
      <c r="Q6" s="71">
        <v>2.02</v>
      </c>
      <c r="R6" s="26">
        <f t="shared" si="5"/>
        <v>-2.0715272735951914E-2</v>
      </c>
      <c r="S6" s="26">
        <f t="shared" si="6"/>
        <v>-1.9417475728155355E-2</v>
      </c>
      <c r="T6" s="80">
        <v>992420369.33000004</v>
      </c>
      <c r="U6" s="71">
        <v>2.02</v>
      </c>
      <c r="V6" s="26">
        <f t="shared" si="7"/>
        <v>2.8977417359803016E-3</v>
      </c>
      <c r="W6" s="26">
        <f t="shared" si="8"/>
        <v>0</v>
      </c>
      <c r="X6" s="80">
        <v>975796543.62</v>
      </c>
      <c r="Y6" s="71">
        <v>1.99</v>
      </c>
      <c r="Z6" s="26">
        <f t="shared" si="9"/>
        <v>-1.6750790515538357E-2</v>
      </c>
      <c r="AA6" s="26">
        <f t="shared" si="10"/>
        <v>-1.4851485148514865E-2</v>
      </c>
      <c r="AB6" s="80">
        <v>971485201.76999998</v>
      </c>
      <c r="AC6" s="71">
        <v>1.98</v>
      </c>
      <c r="AD6" s="26">
        <f t="shared" si="11"/>
        <v>-4.4182794847846584E-3</v>
      </c>
      <c r="AE6" s="26">
        <f t="shared" si="12"/>
        <v>-5.0251256281407079E-3</v>
      </c>
      <c r="AF6" s="80">
        <v>980127711.13</v>
      </c>
      <c r="AG6" s="71">
        <v>2</v>
      </c>
      <c r="AH6" s="26">
        <f t="shared" si="13"/>
        <v>8.8961822004635493E-3</v>
      </c>
      <c r="AI6" s="26">
        <f t="shared" si="14"/>
        <v>1.0101010101010111E-2</v>
      </c>
      <c r="AJ6" s="27">
        <f t="shared" ref="AJ6:AJ69" si="15">AVERAGE(F6,J6,N6,R6,V6,Z6,AD6,AH6)</f>
        <v>1.6194780369233174E-3</v>
      </c>
      <c r="AK6" s="27">
        <f t="shared" ref="AK6:AK69" si="16">AVERAGE(G6,K6,O6,S6,W6,AA6,AE6,AI6)</f>
        <v>2.1286378040739073E-3</v>
      </c>
      <c r="AL6" s="28">
        <f t="shared" ref="AL6:AL69" si="17">((AF6-D6)/D6)</f>
        <v>-3.926372119041923E-2</v>
      </c>
      <c r="AM6" s="28">
        <f t="shared" ref="AM6:AM69" si="18">((AG6-E6)/E6)</f>
        <v>-3.8461538461538491E-2</v>
      </c>
      <c r="AN6" s="29">
        <f t="shared" ref="AN6:AN69" si="19">STDEV(F6,J6,N6,R6,V6,Z6,AD6,AH6)</f>
        <v>2.2899549388199669E-2</v>
      </c>
      <c r="AO6" s="87">
        <f t="shared" ref="AO6:AO69" si="20">STDEV(G6,K6,O6,S6,W6,AA6,AE6,AI6)</f>
        <v>2.3600628289865713E-2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267569718.25</v>
      </c>
      <c r="C7" s="71">
        <v>137.31</v>
      </c>
      <c r="D7" s="80">
        <v>269660852.75</v>
      </c>
      <c r="E7" s="71">
        <v>138.93</v>
      </c>
      <c r="F7" s="26">
        <f t="shared" si="0"/>
        <v>7.8152883430784113E-3</v>
      </c>
      <c r="G7" s="26">
        <f t="shared" si="1"/>
        <v>1.1798121039982554E-2</v>
      </c>
      <c r="H7" s="80">
        <v>266469718.75999999</v>
      </c>
      <c r="I7" s="71">
        <v>137.26</v>
      </c>
      <c r="J7" s="26">
        <f t="shared" si="2"/>
        <v>-1.1833879324554682E-2</v>
      </c>
      <c r="K7" s="26">
        <f t="shared" si="3"/>
        <v>-1.2020441949183155E-2</v>
      </c>
      <c r="L7" s="80">
        <v>264170620.74000001</v>
      </c>
      <c r="M7" s="71">
        <v>136.06</v>
      </c>
      <c r="N7" s="26">
        <f t="shared" si="4"/>
        <v>-8.6279898169994255E-3</v>
      </c>
      <c r="O7" s="26">
        <f t="shared" si="4"/>
        <v>-8.7425324202243093E-3</v>
      </c>
      <c r="P7" s="80">
        <v>260438613.34</v>
      </c>
      <c r="Q7" s="71">
        <v>134.11000000000001</v>
      </c>
      <c r="R7" s="26">
        <f t="shared" si="5"/>
        <v>-1.4127261349297027E-2</v>
      </c>
      <c r="S7" s="26">
        <f t="shared" si="6"/>
        <v>-1.433191239159186E-2</v>
      </c>
      <c r="T7" s="80">
        <v>261759598.96000001</v>
      </c>
      <c r="U7" s="71">
        <v>134.78</v>
      </c>
      <c r="V7" s="26">
        <f t="shared" si="7"/>
        <v>5.0721573235972938E-3</v>
      </c>
      <c r="W7" s="26">
        <f t="shared" si="8"/>
        <v>4.9958988889716458E-3</v>
      </c>
      <c r="X7" s="80">
        <v>255948804.69999999</v>
      </c>
      <c r="Y7" s="71">
        <v>131.44999999999999</v>
      </c>
      <c r="Z7" s="26">
        <f t="shared" si="9"/>
        <v>-2.2198972962546366E-2</v>
      </c>
      <c r="AA7" s="26">
        <f t="shared" si="10"/>
        <v>-2.4706929811544834E-2</v>
      </c>
      <c r="AB7" s="80">
        <v>254538531.13</v>
      </c>
      <c r="AC7" s="71">
        <v>130.72</v>
      </c>
      <c r="AD7" s="26">
        <f t="shared" si="11"/>
        <v>-5.5099830282582789E-3</v>
      </c>
      <c r="AE7" s="26">
        <f t="shared" si="12"/>
        <v>-5.553442373525978E-3</v>
      </c>
      <c r="AF7" s="80">
        <v>253253154.66</v>
      </c>
      <c r="AG7" s="71">
        <v>130.07</v>
      </c>
      <c r="AH7" s="26">
        <f t="shared" si="13"/>
        <v>-5.0498306260104917E-3</v>
      </c>
      <c r="AI7" s="26">
        <f t="shared" si="14"/>
        <v>-4.9724602203182807E-3</v>
      </c>
      <c r="AJ7" s="27">
        <f t="shared" si="15"/>
        <v>-6.8075589301238209E-3</v>
      </c>
      <c r="AK7" s="27">
        <f t="shared" si="16"/>
        <v>-6.6917124046792778E-3</v>
      </c>
      <c r="AL7" s="28">
        <f t="shared" si="17"/>
        <v>-6.0845680500800844E-2</v>
      </c>
      <c r="AM7" s="28">
        <f t="shared" si="18"/>
        <v>-6.3773123155546049E-2</v>
      </c>
      <c r="AN7" s="29">
        <f t="shared" si="19"/>
        <v>9.8472633428246959E-3</v>
      </c>
      <c r="AO7" s="87">
        <f t="shared" si="20"/>
        <v>1.1327889859302021E-2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716391012.45000005</v>
      </c>
      <c r="C8" s="71">
        <v>20.65</v>
      </c>
      <c r="D8" s="80">
        <v>748158158.05999994</v>
      </c>
      <c r="E8" s="71">
        <v>21.55</v>
      </c>
      <c r="F8" s="26">
        <f t="shared" si="0"/>
        <v>4.4343305622105443E-2</v>
      </c>
      <c r="G8" s="26">
        <f t="shared" si="1"/>
        <v>4.3583535108958946E-2</v>
      </c>
      <c r="H8" s="80">
        <v>737207406.09000003</v>
      </c>
      <c r="I8" s="71">
        <v>21.23</v>
      </c>
      <c r="J8" s="26">
        <f t="shared" si="2"/>
        <v>-1.4636947885986552E-2</v>
      </c>
      <c r="K8" s="26">
        <f t="shared" si="3"/>
        <v>-1.4849187935034815E-2</v>
      </c>
      <c r="L8" s="80">
        <v>732220231.52999997</v>
      </c>
      <c r="M8" s="71">
        <v>21.04</v>
      </c>
      <c r="N8" s="26">
        <f t="shared" si="4"/>
        <v>-6.7649545010013317E-3</v>
      </c>
      <c r="O8" s="26">
        <f t="shared" si="4"/>
        <v>-8.9495996231748129E-3</v>
      </c>
      <c r="P8" s="80">
        <v>732740858.08000004</v>
      </c>
      <c r="Q8" s="71">
        <v>20.78</v>
      </c>
      <c r="R8" s="26">
        <f t="shared" si="5"/>
        <v>7.1102453549009973E-4</v>
      </c>
      <c r="S8" s="26">
        <f t="shared" si="6"/>
        <v>-1.2357414448669108E-2</v>
      </c>
      <c r="T8" s="80">
        <v>736122626.78999996</v>
      </c>
      <c r="U8" s="71">
        <v>20.84</v>
      </c>
      <c r="V8" s="26">
        <f t="shared" si="7"/>
        <v>4.6152315279117413E-3</v>
      </c>
      <c r="W8" s="26">
        <f t="shared" si="8"/>
        <v>2.8873917228103329E-3</v>
      </c>
      <c r="X8" s="80">
        <v>733537396.07000005</v>
      </c>
      <c r="Y8" s="71">
        <v>20.22</v>
      </c>
      <c r="Z8" s="26">
        <f t="shared" si="9"/>
        <v>-3.5119566033084602E-3</v>
      </c>
      <c r="AA8" s="26">
        <f t="shared" si="10"/>
        <v>-2.9750479846449185E-2</v>
      </c>
      <c r="AB8" s="80">
        <v>737485888.75999999</v>
      </c>
      <c r="AC8" s="71">
        <v>20.329999999999998</v>
      </c>
      <c r="AD8" s="26">
        <f t="shared" si="11"/>
        <v>5.3828103531658811E-3</v>
      </c>
      <c r="AE8" s="26">
        <f t="shared" si="12"/>
        <v>5.4401582591493292E-3</v>
      </c>
      <c r="AF8" s="80">
        <v>736423974.61000001</v>
      </c>
      <c r="AG8" s="71">
        <v>20.3</v>
      </c>
      <c r="AH8" s="26">
        <f t="shared" si="13"/>
        <v>-1.4399111443141861E-3</v>
      </c>
      <c r="AI8" s="26">
        <f t="shared" si="14"/>
        <v>-1.475651746187781E-3</v>
      </c>
      <c r="AJ8" s="27">
        <f t="shared" si="15"/>
        <v>3.5873252380078297E-3</v>
      </c>
      <c r="AK8" s="27">
        <f t="shared" si="16"/>
        <v>-1.9339060635746364E-3</v>
      </c>
      <c r="AL8" s="28">
        <f t="shared" si="17"/>
        <v>-1.5684094764704663E-2</v>
      </c>
      <c r="AM8" s="28">
        <f t="shared" si="18"/>
        <v>-5.8004640371229696E-2</v>
      </c>
      <c r="AN8" s="29">
        <f t="shared" si="19"/>
        <v>1.7681993003127949E-2</v>
      </c>
      <c r="AO8" s="87">
        <f t="shared" si="20"/>
        <v>2.1541007241700161E-2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422475435.24000001</v>
      </c>
      <c r="C9" s="71">
        <v>196.74860000000001</v>
      </c>
      <c r="D9" s="80">
        <v>434054482.43000001</v>
      </c>
      <c r="E9" s="71">
        <v>208.3117</v>
      </c>
      <c r="F9" s="26">
        <f t="shared" si="0"/>
        <v>2.7407622370806406E-2</v>
      </c>
      <c r="G9" s="26">
        <f t="shared" si="1"/>
        <v>5.8770939157889765E-2</v>
      </c>
      <c r="H9" s="80">
        <v>432333364.64999998</v>
      </c>
      <c r="I9" s="71">
        <v>207.59809999999999</v>
      </c>
      <c r="J9" s="26">
        <f t="shared" si="2"/>
        <v>-3.9652113955017058E-3</v>
      </c>
      <c r="K9" s="26">
        <f t="shared" si="3"/>
        <v>-3.4256357180130247E-3</v>
      </c>
      <c r="L9" s="80">
        <v>428013177.33999997</v>
      </c>
      <c r="M9" s="71">
        <v>201.56</v>
      </c>
      <c r="N9" s="26">
        <f t="shared" si="4"/>
        <v>-9.9927224295942446E-3</v>
      </c>
      <c r="O9" s="26">
        <f t="shared" si="4"/>
        <v>-2.9085526312620329E-2</v>
      </c>
      <c r="P9" s="80">
        <v>421424169.44</v>
      </c>
      <c r="Q9" s="71">
        <v>202.98740000000001</v>
      </c>
      <c r="R9" s="26">
        <f t="shared" si="5"/>
        <v>-1.5394404305374643E-2</v>
      </c>
      <c r="S9" s="26">
        <f t="shared" si="6"/>
        <v>7.0817622544155868E-3</v>
      </c>
      <c r="T9" s="80">
        <v>428845159.22000003</v>
      </c>
      <c r="U9" s="71">
        <v>203.46950000000001</v>
      </c>
      <c r="V9" s="26">
        <f t="shared" si="7"/>
        <v>1.7609312227775748E-2</v>
      </c>
      <c r="W9" s="26">
        <f t="shared" si="8"/>
        <v>2.3750242625897107E-3</v>
      </c>
      <c r="X9" s="80">
        <v>419625506.72000003</v>
      </c>
      <c r="Y9" s="71">
        <v>194.73</v>
      </c>
      <c r="Z9" s="26">
        <f t="shared" si="9"/>
        <v>-2.149879111791551E-2</v>
      </c>
      <c r="AA9" s="26">
        <f t="shared" si="10"/>
        <v>-4.2952383526769472E-2</v>
      </c>
      <c r="AB9" s="80">
        <v>420469203.04000002</v>
      </c>
      <c r="AC9" s="71">
        <v>199.85329999999999</v>
      </c>
      <c r="AD9" s="26">
        <f t="shared" si="11"/>
        <v>2.0105935089473935E-3</v>
      </c>
      <c r="AE9" s="26">
        <f t="shared" si="12"/>
        <v>2.6309762234889338E-2</v>
      </c>
      <c r="AF9" s="80">
        <v>424572900.11000001</v>
      </c>
      <c r="AG9" s="71">
        <v>201.85120000000001</v>
      </c>
      <c r="AH9" s="26">
        <f t="shared" si="13"/>
        <v>9.7598041433954921E-3</v>
      </c>
      <c r="AI9" s="26">
        <f t="shared" si="14"/>
        <v>9.9968326767684874E-3</v>
      </c>
      <c r="AJ9" s="27">
        <f t="shared" si="15"/>
        <v>7.4202537531736724E-4</v>
      </c>
      <c r="AK9" s="27">
        <f t="shared" si="16"/>
        <v>3.6338468786437572E-3</v>
      </c>
      <c r="AL9" s="28">
        <f t="shared" si="17"/>
        <v>-2.1844221644523827E-2</v>
      </c>
      <c r="AM9" s="28">
        <f t="shared" si="18"/>
        <v>-3.1013620454347961E-2</v>
      </c>
      <c r="AN9" s="29">
        <f t="shared" si="19"/>
        <v>1.6779750540823198E-2</v>
      </c>
      <c r="AO9" s="87">
        <f t="shared" si="20"/>
        <v>3.1393645774915234E-2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1935942702.73</v>
      </c>
      <c r="C10" s="71">
        <v>1.0487</v>
      </c>
      <c r="D10" s="71">
        <v>2110188793.95</v>
      </c>
      <c r="E10" s="71">
        <v>1.143</v>
      </c>
      <c r="F10" s="26">
        <f t="shared" si="0"/>
        <v>9.0005810076033838E-2</v>
      </c>
      <c r="G10" s="26">
        <f t="shared" si="1"/>
        <v>8.9920854391150995E-2</v>
      </c>
      <c r="H10" s="71">
        <v>2134140241.1800001</v>
      </c>
      <c r="I10" s="71">
        <v>1.49</v>
      </c>
      <c r="J10" s="26">
        <f t="shared" si="2"/>
        <v>1.1350381206965852E-2</v>
      </c>
      <c r="K10" s="26">
        <f t="shared" si="3"/>
        <v>0.30358705161854765</v>
      </c>
      <c r="L10" s="71">
        <v>2117027756.1199999</v>
      </c>
      <c r="M10" s="71">
        <v>1.1327</v>
      </c>
      <c r="N10" s="26">
        <f t="shared" si="4"/>
        <v>-8.0184444910417017E-3</v>
      </c>
      <c r="O10" s="26">
        <f t="shared" si="4"/>
        <v>-0.23979865771812078</v>
      </c>
      <c r="P10" s="71">
        <v>2037465596.8699999</v>
      </c>
      <c r="Q10" s="71">
        <v>1.0888</v>
      </c>
      <c r="R10" s="26">
        <f t="shared" si="5"/>
        <v>-3.7582010448374191E-2</v>
      </c>
      <c r="S10" s="26">
        <f t="shared" si="6"/>
        <v>-3.8756952414584663E-2</v>
      </c>
      <c r="T10" s="71">
        <v>1968802688.55</v>
      </c>
      <c r="U10" s="71">
        <v>1.0521</v>
      </c>
      <c r="V10" s="26">
        <f t="shared" si="7"/>
        <v>-3.37001559317033E-2</v>
      </c>
      <c r="W10" s="26">
        <f t="shared" si="8"/>
        <v>-3.3706833210874317E-2</v>
      </c>
      <c r="X10" s="71">
        <v>2010494809.2</v>
      </c>
      <c r="Y10" s="71">
        <v>1.0394000000000001</v>
      </c>
      <c r="Z10" s="26">
        <f t="shared" si="9"/>
        <v>2.1176383439777732E-2</v>
      </c>
      <c r="AA10" s="26">
        <f t="shared" si="10"/>
        <v>-1.2071095903431169E-2</v>
      </c>
      <c r="AB10" s="71">
        <v>1984286556.2</v>
      </c>
      <c r="AC10" s="78">
        <v>1.038</v>
      </c>
      <c r="AD10" s="26">
        <f t="shared" si="11"/>
        <v>-1.3035722788276473E-2</v>
      </c>
      <c r="AE10" s="26">
        <f t="shared" si="12"/>
        <v>-1.346930921685653E-3</v>
      </c>
      <c r="AF10" s="71">
        <v>1923411948.1500001</v>
      </c>
      <c r="AG10" s="78">
        <v>1.0316000000000001</v>
      </c>
      <c r="AH10" s="26">
        <f t="shared" si="13"/>
        <v>-3.0678335172807714E-2</v>
      </c>
      <c r="AI10" s="26">
        <f t="shared" si="14"/>
        <v>-6.1657032755298279E-3</v>
      </c>
      <c r="AJ10" s="27">
        <f t="shared" si="15"/>
        <v>-6.0261763678244595E-5</v>
      </c>
      <c r="AK10" s="27">
        <f t="shared" si="16"/>
        <v>7.7077165706840312E-3</v>
      </c>
      <c r="AL10" s="28">
        <f t="shared" si="17"/>
        <v>-8.85119124580213E-2</v>
      </c>
      <c r="AM10" s="28">
        <f t="shared" si="18"/>
        <v>-9.746281714785647E-2</v>
      </c>
      <c r="AN10" s="29">
        <f t="shared" si="19"/>
        <v>4.2091364831315599E-2</v>
      </c>
      <c r="AO10" s="87">
        <f t="shared" si="20"/>
        <v>0.1512343387367949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2460719933.9200001</v>
      </c>
      <c r="C11" s="71">
        <v>22.9727</v>
      </c>
      <c r="D11" s="71">
        <v>2543047811.7600002</v>
      </c>
      <c r="E11" s="71">
        <v>24.0243</v>
      </c>
      <c r="F11" s="26">
        <f t="shared" si="0"/>
        <v>3.3456825665182217E-2</v>
      </c>
      <c r="G11" s="26">
        <f t="shared" si="1"/>
        <v>4.5776073339224406E-2</v>
      </c>
      <c r="H11" s="71">
        <v>2496547627.48</v>
      </c>
      <c r="I11" s="71">
        <v>23.7424</v>
      </c>
      <c r="J11" s="26">
        <f t="shared" si="2"/>
        <v>-1.8285218258565977E-2</v>
      </c>
      <c r="K11" s="26">
        <f t="shared" si="3"/>
        <v>-1.1733952706218298E-2</v>
      </c>
      <c r="L11" s="71">
        <v>2455942517.9400001</v>
      </c>
      <c r="M11" s="71">
        <v>23.370699999999999</v>
      </c>
      <c r="N11" s="26">
        <f t="shared" si="4"/>
        <v>-1.6264504267033155E-2</v>
      </c>
      <c r="O11" s="26">
        <f t="shared" si="4"/>
        <v>-1.5655536087337447E-2</v>
      </c>
      <c r="P11" s="71">
        <v>2400721382.2399998</v>
      </c>
      <c r="Q11" s="71">
        <v>22.925999999999998</v>
      </c>
      <c r="R11" s="26">
        <f t="shared" si="5"/>
        <v>-2.2484702022390481E-2</v>
      </c>
      <c r="S11" s="26">
        <f t="shared" si="6"/>
        <v>-1.902809928671375E-2</v>
      </c>
      <c r="T11" s="71">
        <v>2439172316.3499999</v>
      </c>
      <c r="U11" s="71">
        <v>23.025700000000001</v>
      </c>
      <c r="V11" s="26">
        <f t="shared" si="7"/>
        <v>1.6016408398930235E-2</v>
      </c>
      <c r="W11" s="26">
        <f t="shared" si="8"/>
        <v>4.3487743173690188E-3</v>
      </c>
      <c r="X11" s="71">
        <v>2393104209.6100001</v>
      </c>
      <c r="Y11" s="71">
        <v>22.602</v>
      </c>
      <c r="Z11" s="26">
        <f t="shared" si="9"/>
        <v>-1.8886778285896796E-2</v>
      </c>
      <c r="AA11" s="26">
        <f t="shared" si="10"/>
        <v>-1.8401177814355272E-2</v>
      </c>
      <c r="AB11" s="71">
        <v>2387723655.4000001</v>
      </c>
      <c r="AC11" s="71">
        <v>22.607199999999999</v>
      </c>
      <c r="AD11" s="26">
        <f t="shared" si="11"/>
        <v>-2.2483576721788047E-3</v>
      </c>
      <c r="AE11" s="26">
        <f t="shared" si="12"/>
        <v>2.3006813556315987E-4</v>
      </c>
      <c r="AF11" s="71">
        <v>2434387903.6300001</v>
      </c>
      <c r="AG11" s="71">
        <v>23.057600000000001</v>
      </c>
      <c r="AH11" s="26">
        <f t="shared" si="13"/>
        <v>1.9543404080478759E-2</v>
      </c>
      <c r="AI11" s="26">
        <f t="shared" si="14"/>
        <v>1.99228564351181E-2</v>
      </c>
      <c r="AJ11" s="27">
        <f t="shared" si="15"/>
        <v>-1.1441152951842501E-3</v>
      </c>
      <c r="AK11" s="27">
        <f t="shared" si="16"/>
        <v>6.8237579158123983E-4</v>
      </c>
      <c r="AL11" s="28">
        <f t="shared" si="17"/>
        <v>-4.2728220691532509E-2</v>
      </c>
      <c r="AM11" s="28">
        <f t="shared" si="18"/>
        <v>-4.023842526108979E-2</v>
      </c>
      <c r="AN11" s="29">
        <f t="shared" si="19"/>
        <v>2.1426178258213843E-2</v>
      </c>
      <c r="AO11" s="87">
        <f t="shared" si="20"/>
        <v>2.2649699267160098E-2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412518019.93000001</v>
      </c>
      <c r="C12" s="71">
        <v>171.55</v>
      </c>
      <c r="D12" s="71">
        <v>434421095.51999998</v>
      </c>
      <c r="E12" s="71">
        <v>177.69</v>
      </c>
      <c r="F12" s="26">
        <f t="shared" si="0"/>
        <v>5.3096045582970403E-2</v>
      </c>
      <c r="G12" s="26">
        <f t="shared" si="1"/>
        <v>3.5791314485572635E-2</v>
      </c>
      <c r="H12" s="71">
        <v>432483385.06</v>
      </c>
      <c r="I12" s="71">
        <v>176.77</v>
      </c>
      <c r="J12" s="26">
        <f t="shared" si="2"/>
        <v>-4.4604428283588496E-3</v>
      </c>
      <c r="K12" s="26">
        <f t="shared" si="3"/>
        <v>-5.1775564184815548E-3</v>
      </c>
      <c r="L12" s="71">
        <v>422009323.86000001</v>
      </c>
      <c r="M12" s="71">
        <v>172.44</v>
      </c>
      <c r="N12" s="26">
        <f t="shared" si="4"/>
        <v>-2.4218412919023196E-2</v>
      </c>
      <c r="O12" s="26">
        <f t="shared" si="4"/>
        <v>-2.4495106635741427E-2</v>
      </c>
      <c r="P12" s="71">
        <v>414881364.81</v>
      </c>
      <c r="Q12" s="71">
        <v>169.24</v>
      </c>
      <c r="R12" s="26">
        <f t="shared" si="5"/>
        <v>-1.6890525035803912E-2</v>
      </c>
      <c r="S12" s="26">
        <f t="shared" si="6"/>
        <v>-1.8557179308745005E-2</v>
      </c>
      <c r="T12" s="71">
        <v>417056481.23000002</v>
      </c>
      <c r="U12" s="71">
        <v>170.13</v>
      </c>
      <c r="V12" s="26">
        <f t="shared" si="7"/>
        <v>5.2427431176527723E-3</v>
      </c>
      <c r="W12" s="26">
        <f t="shared" si="8"/>
        <v>5.2588040652327243E-3</v>
      </c>
      <c r="X12" s="71">
        <v>410661138.76999998</v>
      </c>
      <c r="Y12" s="71">
        <v>167.69</v>
      </c>
      <c r="Z12" s="26">
        <f t="shared" si="9"/>
        <v>-1.5334475659360653E-2</v>
      </c>
      <c r="AA12" s="26">
        <f t="shared" si="10"/>
        <v>-1.4341973784752823E-2</v>
      </c>
      <c r="AB12" s="71">
        <v>411815671.01999998</v>
      </c>
      <c r="AC12" s="71">
        <v>168.2</v>
      </c>
      <c r="AD12" s="26">
        <f t="shared" si="11"/>
        <v>2.8113988420185574E-3</v>
      </c>
      <c r="AE12" s="26">
        <f t="shared" si="12"/>
        <v>3.041326256783296E-3</v>
      </c>
      <c r="AF12" s="71">
        <v>410717935.44</v>
      </c>
      <c r="AG12" s="71">
        <v>167.77</v>
      </c>
      <c r="AH12" s="26">
        <f t="shared" si="13"/>
        <v>-2.6655993378811253E-3</v>
      </c>
      <c r="AI12" s="26">
        <f t="shared" si="14"/>
        <v>-2.5564803804992773E-3</v>
      </c>
      <c r="AJ12" s="27">
        <f t="shared" si="15"/>
        <v>-3.0240852972325034E-4</v>
      </c>
      <c r="AK12" s="27">
        <f t="shared" si="16"/>
        <v>-2.629606465078929E-3</v>
      </c>
      <c r="AL12" s="28">
        <f t="shared" si="17"/>
        <v>-5.4562635941119327E-2</v>
      </c>
      <c r="AM12" s="28">
        <f t="shared" si="18"/>
        <v>-5.5827564860149628E-2</v>
      </c>
      <c r="AN12" s="29">
        <f t="shared" si="19"/>
        <v>2.3868141474564543E-2</v>
      </c>
      <c r="AO12" s="87">
        <f t="shared" si="20"/>
        <v>1.8693078491213273E-2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292127729.95999998</v>
      </c>
      <c r="C13" s="71">
        <v>13.6996</v>
      </c>
      <c r="D13" s="71">
        <v>310676557.80000001</v>
      </c>
      <c r="E13" s="71">
        <v>14.191800000000001</v>
      </c>
      <c r="F13" s="26">
        <f t="shared" si="0"/>
        <v>6.3495608042892268E-2</v>
      </c>
      <c r="G13" s="26">
        <f t="shared" si="1"/>
        <v>3.5928056293614445E-2</v>
      </c>
      <c r="H13" s="71">
        <v>290011347.58999997</v>
      </c>
      <c r="I13" s="71">
        <v>13.193300000000001</v>
      </c>
      <c r="J13" s="26">
        <f t="shared" si="2"/>
        <v>-6.6516799195719803E-2</v>
      </c>
      <c r="K13" s="26">
        <f t="shared" si="3"/>
        <v>-7.0357530404881685E-2</v>
      </c>
      <c r="L13" s="71">
        <v>299122782.69999999</v>
      </c>
      <c r="M13" s="71">
        <v>13.0456</v>
      </c>
      <c r="N13" s="26">
        <f t="shared" si="4"/>
        <v>3.1417512403277392E-2</v>
      </c>
      <c r="O13" s="26">
        <f t="shared" si="4"/>
        <v>-1.1195076288722334E-2</v>
      </c>
      <c r="P13" s="71">
        <v>293428792.63999999</v>
      </c>
      <c r="Q13" s="71">
        <v>12.7462</v>
      </c>
      <c r="R13" s="26">
        <f t="shared" si="5"/>
        <v>-1.9035628141072392E-2</v>
      </c>
      <c r="S13" s="26">
        <f t="shared" si="6"/>
        <v>-2.2950266756607617E-2</v>
      </c>
      <c r="T13" s="71">
        <v>294287421.94999999</v>
      </c>
      <c r="U13" s="71">
        <v>12.7601</v>
      </c>
      <c r="V13" s="26">
        <f t="shared" si="7"/>
        <v>2.9261931055737669E-3</v>
      </c>
      <c r="W13" s="26">
        <f t="shared" si="8"/>
        <v>1.0905210964836248E-3</v>
      </c>
      <c r="X13" s="71">
        <v>294519971.00999999</v>
      </c>
      <c r="Y13" s="71">
        <v>12.3498</v>
      </c>
      <c r="Z13" s="26">
        <f t="shared" si="9"/>
        <v>7.9021066703799836E-4</v>
      </c>
      <c r="AA13" s="26">
        <f t="shared" si="10"/>
        <v>-3.215492041598416E-2</v>
      </c>
      <c r="AB13" s="71">
        <v>299883542.38999999</v>
      </c>
      <c r="AC13" s="71">
        <v>12.5885</v>
      </c>
      <c r="AD13" s="26">
        <f t="shared" si="11"/>
        <v>1.8211231522285744E-2</v>
      </c>
      <c r="AE13" s="26">
        <f t="shared" si="12"/>
        <v>1.9328248230740554E-2</v>
      </c>
      <c r="AF13" s="71">
        <v>288870044.75999999</v>
      </c>
      <c r="AG13" s="71">
        <v>12.6518</v>
      </c>
      <c r="AH13" s="26">
        <f t="shared" si="13"/>
        <v>-3.6725915474470718E-2</v>
      </c>
      <c r="AI13" s="26">
        <f t="shared" si="14"/>
        <v>5.0283989355363956E-3</v>
      </c>
      <c r="AJ13" s="27">
        <f t="shared" si="15"/>
        <v>-6.7969838377446735E-4</v>
      </c>
      <c r="AK13" s="27">
        <f t="shared" si="16"/>
        <v>-9.410321163727595E-3</v>
      </c>
      <c r="AL13" s="28">
        <f t="shared" si="17"/>
        <v>-7.0190403789777089E-2</v>
      </c>
      <c r="AM13" s="28">
        <f t="shared" si="18"/>
        <v>-0.10851336687382861</v>
      </c>
      <c r="AN13" s="29">
        <f t="shared" si="19"/>
        <v>4.0517236157957721E-2</v>
      </c>
      <c r="AO13" s="87">
        <f t="shared" si="20"/>
        <v>3.2990502430957143E-2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379278839.49000001</v>
      </c>
      <c r="C14" s="71">
        <v>3371.32</v>
      </c>
      <c r="D14" s="80">
        <v>389563636.64999998</v>
      </c>
      <c r="E14" s="71">
        <v>3462.86</v>
      </c>
      <c r="F14" s="26">
        <f t="shared" si="0"/>
        <v>2.7116717541715463E-2</v>
      </c>
      <c r="G14" s="26">
        <f t="shared" si="1"/>
        <v>2.7152569320028939E-2</v>
      </c>
      <c r="H14" s="80">
        <v>383819943.98000002</v>
      </c>
      <c r="I14" s="71">
        <v>3410.78</v>
      </c>
      <c r="J14" s="26">
        <f t="shared" si="2"/>
        <v>-1.4743913778483199E-2</v>
      </c>
      <c r="K14" s="26">
        <f t="shared" si="3"/>
        <v>-1.5039591551492098E-2</v>
      </c>
      <c r="L14" s="80">
        <v>376032675.20999998</v>
      </c>
      <c r="M14" s="71">
        <v>3294.25</v>
      </c>
      <c r="N14" s="26">
        <f t="shared" si="4"/>
        <v>-2.0288859117768558E-2</v>
      </c>
      <c r="O14" s="26">
        <f t="shared" si="4"/>
        <v>-3.4165205612792439E-2</v>
      </c>
      <c r="P14" s="80">
        <v>370839153.18000001</v>
      </c>
      <c r="Q14" s="71">
        <v>3294.76</v>
      </c>
      <c r="R14" s="26">
        <f t="shared" si="5"/>
        <v>-1.3811358353631334E-2</v>
      </c>
      <c r="S14" s="26">
        <f t="shared" si="6"/>
        <v>1.5481520831758921E-4</v>
      </c>
      <c r="T14" s="80">
        <v>372900960.49000001</v>
      </c>
      <c r="U14" s="71">
        <v>3313.14</v>
      </c>
      <c r="V14" s="26">
        <f t="shared" si="7"/>
        <v>5.5598425687247502E-3</v>
      </c>
      <c r="W14" s="26">
        <f t="shared" si="8"/>
        <v>5.578555038910164E-3</v>
      </c>
      <c r="X14" s="80">
        <v>371835513.76999998</v>
      </c>
      <c r="Y14" s="71">
        <v>3303.65</v>
      </c>
      <c r="Z14" s="26">
        <f t="shared" si="9"/>
        <v>-2.8571841665411867E-3</v>
      </c>
      <c r="AA14" s="26">
        <f t="shared" si="10"/>
        <v>-2.8643522459056311E-3</v>
      </c>
      <c r="AB14" s="80">
        <v>361730331.57999998</v>
      </c>
      <c r="AC14" s="71">
        <v>3285.51</v>
      </c>
      <c r="AD14" s="26">
        <f t="shared" si="11"/>
        <v>-2.7176484805188861E-2</v>
      </c>
      <c r="AE14" s="26">
        <f t="shared" si="12"/>
        <v>-5.4908964327334527E-3</v>
      </c>
      <c r="AF14" s="80">
        <v>363498039.92000002</v>
      </c>
      <c r="AG14" s="71">
        <v>3301.6</v>
      </c>
      <c r="AH14" s="26">
        <f t="shared" si="13"/>
        <v>4.8868125940085523E-3</v>
      </c>
      <c r="AI14" s="26">
        <f t="shared" si="14"/>
        <v>4.8972610036188266E-3</v>
      </c>
      <c r="AJ14" s="27">
        <f t="shared" si="15"/>
        <v>-5.164303439645546E-3</v>
      </c>
      <c r="AK14" s="27">
        <f t="shared" si="16"/>
        <v>-2.4721056590060121E-3</v>
      </c>
      <c r="AL14" s="28">
        <f t="shared" si="17"/>
        <v>-6.6909727391774934E-2</v>
      </c>
      <c r="AM14" s="28">
        <f t="shared" si="18"/>
        <v>-4.6568443425376777E-2</v>
      </c>
      <c r="AN14" s="29">
        <f t="shared" si="19"/>
        <v>1.7497951561457899E-2</v>
      </c>
      <c r="AO14" s="87">
        <f t="shared" si="20"/>
        <v>1.7628321470199305E-2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268250683.66</v>
      </c>
      <c r="C15" s="71">
        <v>152.81</v>
      </c>
      <c r="D15" s="80">
        <v>284059636.25999999</v>
      </c>
      <c r="E15" s="71">
        <v>159.1141526572336</v>
      </c>
      <c r="F15" s="26">
        <f t="shared" si="0"/>
        <v>5.8933503483768884E-2</v>
      </c>
      <c r="G15" s="26">
        <f t="shared" si="1"/>
        <v>4.1254843643960482E-2</v>
      </c>
      <c r="H15" s="80">
        <v>283165920.37561297</v>
      </c>
      <c r="I15" s="71">
        <v>156.69922307170782</v>
      </c>
      <c r="J15" s="26">
        <f t="shared" si="2"/>
        <v>-3.1462262507757264E-3</v>
      </c>
      <c r="K15" s="26">
        <f t="shared" si="3"/>
        <v>-1.5177339948684926E-2</v>
      </c>
      <c r="L15" s="80">
        <v>280026271.06</v>
      </c>
      <c r="M15" s="71">
        <v>154.65</v>
      </c>
      <c r="N15" s="26">
        <f t="shared" si="4"/>
        <v>-1.1087666592958293E-2</v>
      </c>
      <c r="O15" s="26">
        <f t="shared" si="4"/>
        <v>-1.3077429686872541E-2</v>
      </c>
      <c r="P15" s="80">
        <v>271669926.33999997</v>
      </c>
      <c r="Q15" s="71">
        <v>149.09690543199022</v>
      </c>
      <c r="R15" s="26">
        <f t="shared" si="5"/>
        <v>-2.9841288420433779E-2</v>
      </c>
      <c r="S15" s="26">
        <f t="shared" si="6"/>
        <v>-3.5907498014935549E-2</v>
      </c>
      <c r="T15" s="80">
        <v>270691279.56</v>
      </c>
      <c r="U15" s="71">
        <v>148.11000000000001</v>
      </c>
      <c r="V15" s="26">
        <f t="shared" si="7"/>
        <v>-3.6023375615568749E-3</v>
      </c>
      <c r="W15" s="26">
        <f t="shared" si="8"/>
        <v>-6.6192214327371194E-3</v>
      </c>
      <c r="X15" s="80">
        <v>268257022.47</v>
      </c>
      <c r="Y15" s="71">
        <v>146.81</v>
      </c>
      <c r="Z15" s="26">
        <f t="shared" si="9"/>
        <v>-8.9927429282421305E-3</v>
      </c>
      <c r="AA15" s="26">
        <f t="shared" si="10"/>
        <v>-8.7772601444872818E-3</v>
      </c>
      <c r="AB15" s="80">
        <v>268045719.44</v>
      </c>
      <c r="AC15" s="71">
        <v>147.59</v>
      </c>
      <c r="AD15" s="26">
        <f t="shared" si="11"/>
        <v>-7.8768871753816564E-4</v>
      </c>
      <c r="AE15" s="26">
        <f t="shared" si="12"/>
        <v>5.3129895783666043E-3</v>
      </c>
      <c r="AF15" s="80">
        <v>268991917.72060227</v>
      </c>
      <c r="AG15" s="71">
        <v>150.01006278663633</v>
      </c>
      <c r="AH15" s="26">
        <f t="shared" si="13"/>
        <v>3.5299884011543623E-3</v>
      </c>
      <c r="AI15" s="26">
        <f t="shared" si="14"/>
        <v>1.6397200261781434E-2</v>
      </c>
      <c r="AJ15" s="27">
        <f t="shared" si="15"/>
        <v>6.2569267667728404E-4</v>
      </c>
      <c r="AK15" s="27">
        <f t="shared" si="16"/>
        <v>-2.0742144679511119E-3</v>
      </c>
      <c r="AL15" s="28">
        <f t="shared" si="17"/>
        <v>-5.3044208384489457E-2</v>
      </c>
      <c r="AM15" s="28">
        <f t="shared" si="18"/>
        <v>-5.7217348165184666E-2</v>
      </c>
      <c r="AN15" s="29">
        <f t="shared" si="19"/>
        <v>2.5635608660790232E-2</v>
      </c>
      <c r="AO15" s="87">
        <f t="shared" si="20"/>
        <v>2.3226256233425679E-2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339764612.47000003</v>
      </c>
      <c r="C16" s="71">
        <v>1.36</v>
      </c>
      <c r="D16" s="80">
        <v>352511230.19999999</v>
      </c>
      <c r="E16" s="71">
        <v>1.41</v>
      </c>
      <c r="F16" s="26">
        <f t="shared" si="0"/>
        <v>3.7516025101423531E-2</v>
      </c>
      <c r="G16" s="26">
        <f t="shared" si="1"/>
        <v>3.6764705882352811E-2</v>
      </c>
      <c r="H16" s="80">
        <v>349039733.39999998</v>
      </c>
      <c r="I16" s="71">
        <v>1.39</v>
      </c>
      <c r="J16" s="26">
        <f t="shared" si="2"/>
        <v>-9.8479041306866483E-3</v>
      </c>
      <c r="K16" s="26">
        <f t="shared" si="3"/>
        <v>-1.4184397163120581E-2</v>
      </c>
      <c r="L16" s="80">
        <v>347289073.50999999</v>
      </c>
      <c r="M16" s="71">
        <v>1.39</v>
      </c>
      <c r="N16" s="26">
        <f t="shared" si="4"/>
        <v>-5.0156464221044065E-3</v>
      </c>
      <c r="O16" s="26">
        <f t="shared" si="4"/>
        <v>0</v>
      </c>
      <c r="P16" s="80">
        <v>344236226.00999999</v>
      </c>
      <c r="Q16" s="71">
        <v>1.38</v>
      </c>
      <c r="R16" s="26">
        <f t="shared" si="5"/>
        <v>-8.7905083484064606E-3</v>
      </c>
      <c r="S16" s="26">
        <f t="shared" si="6"/>
        <v>-7.1942446043165541E-3</v>
      </c>
      <c r="T16" s="80">
        <v>340437465.42000002</v>
      </c>
      <c r="U16" s="71">
        <v>1.3599000000000001</v>
      </c>
      <c r="V16" s="26">
        <f t="shared" si="7"/>
        <v>-1.103533069145843E-2</v>
      </c>
      <c r="W16" s="26">
        <f t="shared" si="8"/>
        <v>-1.4565217391304192E-2</v>
      </c>
      <c r="X16" s="80">
        <v>332828101.10000002</v>
      </c>
      <c r="Y16" s="71">
        <v>1.33</v>
      </c>
      <c r="Z16" s="26">
        <f t="shared" si="9"/>
        <v>-2.2351724157657762E-2</v>
      </c>
      <c r="AA16" s="26">
        <f t="shared" si="10"/>
        <v>-2.1986910802264899E-2</v>
      </c>
      <c r="AB16" s="80">
        <v>334039045.27999997</v>
      </c>
      <c r="AC16" s="71">
        <v>1.33</v>
      </c>
      <c r="AD16" s="26">
        <f t="shared" si="11"/>
        <v>3.6383471708000782E-3</v>
      </c>
      <c r="AE16" s="26">
        <f t="shared" si="12"/>
        <v>0</v>
      </c>
      <c r="AF16" s="80">
        <v>333058585.67000002</v>
      </c>
      <c r="AG16" s="71">
        <v>1.33</v>
      </c>
      <c r="AH16" s="26">
        <f t="shared" si="13"/>
        <v>-2.9351646876433521E-3</v>
      </c>
      <c r="AI16" s="26">
        <f t="shared" si="14"/>
        <v>0</v>
      </c>
      <c r="AJ16" s="27">
        <f t="shared" si="15"/>
        <v>-2.3527382707166809E-3</v>
      </c>
      <c r="AK16" s="27">
        <f t="shared" si="16"/>
        <v>-2.6457580098316769E-3</v>
      </c>
      <c r="AL16" s="28">
        <f t="shared" si="17"/>
        <v>-5.5183049115806501E-2</v>
      </c>
      <c r="AM16" s="28">
        <f t="shared" si="18"/>
        <v>-5.6737588652482164E-2</v>
      </c>
      <c r="AN16" s="29">
        <f t="shared" si="19"/>
        <v>1.7751502714810904E-2</v>
      </c>
      <c r="AO16" s="87">
        <f t="shared" si="20"/>
        <v>1.7905176416866488E-2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303905804.61000001</v>
      </c>
      <c r="C17" s="71">
        <v>1.5585</v>
      </c>
      <c r="D17" s="71">
        <v>323792606.38</v>
      </c>
      <c r="E17" s="71">
        <v>1.6600999999999999</v>
      </c>
      <c r="F17" s="26">
        <f t="shared" si="0"/>
        <v>6.5437387073012845E-2</v>
      </c>
      <c r="G17" s="26">
        <f t="shared" si="1"/>
        <v>6.5190888675007969E-2</v>
      </c>
      <c r="H17" s="71">
        <v>313968954.5</v>
      </c>
      <c r="I17" s="71">
        <v>1.6106</v>
      </c>
      <c r="J17" s="26">
        <f t="shared" si="2"/>
        <v>-3.0339333531510748E-2</v>
      </c>
      <c r="K17" s="26">
        <f t="shared" si="3"/>
        <v>-2.9817480874646033E-2</v>
      </c>
      <c r="L17" s="71">
        <v>306952894.88</v>
      </c>
      <c r="M17" s="71">
        <v>1.5752999999999999</v>
      </c>
      <c r="N17" s="26">
        <f t="shared" si="4"/>
        <v>-2.2346348323429552E-2</v>
      </c>
      <c r="O17" s="26">
        <f t="shared" si="4"/>
        <v>-2.191729790140327E-2</v>
      </c>
      <c r="P17" s="71">
        <v>300752185.55000001</v>
      </c>
      <c r="Q17" s="71">
        <v>1.5436000000000001</v>
      </c>
      <c r="R17" s="26">
        <f t="shared" si="5"/>
        <v>-2.0200849815813222E-2</v>
      </c>
      <c r="S17" s="26">
        <f t="shared" si="6"/>
        <v>-2.0123151145813395E-2</v>
      </c>
      <c r="T17" s="71">
        <v>301157285.83999997</v>
      </c>
      <c r="U17" s="71">
        <v>1.5315000000000001</v>
      </c>
      <c r="V17" s="26">
        <f t="shared" si="7"/>
        <v>1.3469570944568048E-3</v>
      </c>
      <c r="W17" s="26">
        <f t="shared" si="8"/>
        <v>-7.8388183467219489E-3</v>
      </c>
      <c r="X17" s="71">
        <v>298138272.63</v>
      </c>
      <c r="Y17" s="71">
        <v>1.5311999999999999</v>
      </c>
      <c r="Z17" s="26">
        <f t="shared" si="9"/>
        <v>-1.0024705866169652E-2</v>
      </c>
      <c r="AA17" s="26">
        <f t="shared" si="10"/>
        <v>-1.9588638589630361E-4</v>
      </c>
      <c r="AB17" s="71">
        <v>298740385.25999999</v>
      </c>
      <c r="AC17" s="71">
        <v>1.5192000000000001</v>
      </c>
      <c r="AD17" s="26">
        <f t="shared" si="11"/>
        <v>2.0195750940948062E-3</v>
      </c>
      <c r="AE17" s="26">
        <f t="shared" si="12"/>
        <v>-7.8369905956111475E-3</v>
      </c>
      <c r="AF17" s="71">
        <v>293961986.05000001</v>
      </c>
      <c r="AG17" s="71">
        <v>1.5107999999999999</v>
      </c>
      <c r="AH17" s="26">
        <f t="shared" si="13"/>
        <v>-1.5995156482914882E-2</v>
      </c>
      <c r="AI17" s="26">
        <f t="shared" si="14"/>
        <v>-5.5292259083729494E-3</v>
      </c>
      <c r="AJ17" s="27">
        <f t="shared" si="15"/>
        <v>-3.7628093447842001E-3</v>
      </c>
      <c r="AK17" s="27">
        <f t="shared" si="16"/>
        <v>-3.5084953104321344E-3</v>
      </c>
      <c r="AL17" s="28">
        <f t="shared" si="17"/>
        <v>-9.212878781731984E-2</v>
      </c>
      <c r="AM17" s="28">
        <f t="shared" si="18"/>
        <v>-8.9934341304740678E-2</v>
      </c>
      <c r="AN17" s="29">
        <f t="shared" si="19"/>
        <v>3.0139966975577293E-2</v>
      </c>
      <c r="AO17" s="87">
        <f t="shared" si="20"/>
        <v>2.9469701588065184E-2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471747264.55000001</v>
      </c>
      <c r="C18" s="71">
        <v>154.58019999999999</v>
      </c>
      <c r="D18" s="71">
        <v>490714844.39999998</v>
      </c>
      <c r="E18" s="71">
        <v>161.33279999999999</v>
      </c>
      <c r="F18" s="26">
        <f t="shared" si="0"/>
        <v>4.0207079670283093E-2</v>
      </c>
      <c r="G18" s="26">
        <f t="shared" si="1"/>
        <v>4.3683473045060116E-2</v>
      </c>
      <c r="H18" s="71">
        <v>479247817.32999998</v>
      </c>
      <c r="I18" s="71">
        <v>157.56209999999999</v>
      </c>
      <c r="J18" s="26">
        <f t="shared" si="2"/>
        <v>-2.3368005269986884E-2</v>
      </c>
      <c r="K18" s="26">
        <f t="shared" si="3"/>
        <v>-2.3372184701437062E-2</v>
      </c>
      <c r="L18" s="71">
        <v>471020163.66000003</v>
      </c>
      <c r="M18" s="71">
        <v>154.81200000000001</v>
      </c>
      <c r="N18" s="26">
        <f t="shared" si="4"/>
        <v>-1.7167847974432333E-2</v>
      </c>
      <c r="O18" s="26">
        <f t="shared" si="4"/>
        <v>-1.745407049030176E-2</v>
      </c>
      <c r="P18" s="71">
        <v>459466773.44</v>
      </c>
      <c r="Q18" s="71">
        <v>151.0033</v>
      </c>
      <c r="R18" s="26">
        <f t="shared" si="5"/>
        <v>-2.4528440842587151E-2</v>
      </c>
      <c r="S18" s="26">
        <f t="shared" si="6"/>
        <v>-2.4602098028576696E-2</v>
      </c>
      <c r="T18" s="71">
        <v>459616955.63</v>
      </c>
      <c r="U18" s="71">
        <v>151.0214</v>
      </c>
      <c r="V18" s="26">
        <f t="shared" si="7"/>
        <v>3.2686191620689482E-4</v>
      </c>
      <c r="W18" s="26">
        <f t="shared" si="8"/>
        <v>1.1986493010420304E-4</v>
      </c>
      <c r="X18" s="71">
        <v>453990287.31</v>
      </c>
      <c r="Y18" s="71">
        <v>147.5222</v>
      </c>
      <c r="Z18" s="26">
        <f t="shared" si="9"/>
        <v>-1.2242081696676054E-2</v>
      </c>
      <c r="AA18" s="26">
        <f t="shared" si="10"/>
        <v>-2.3170226206352226E-2</v>
      </c>
      <c r="AB18" s="71">
        <v>453089158.61000001</v>
      </c>
      <c r="AC18" s="71">
        <v>148.37639999999999</v>
      </c>
      <c r="AD18" s="26">
        <f t="shared" si="11"/>
        <v>-1.9849074422701621E-3</v>
      </c>
      <c r="AE18" s="26">
        <f t="shared" si="12"/>
        <v>5.7903149492075879E-3</v>
      </c>
      <c r="AF18" s="71">
        <v>452353360.95999998</v>
      </c>
      <c r="AG18" s="71">
        <v>147.55779999999999</v>
      </c>
      <c r="AH18" s="26">
        <f t="shared" si="13"/>
        <v>-1.6239577487515637E-3</v>
      </c>
      <c r="AI18" s="26">
        <f t="shared" si="14"/>
        <v>-5.5170498812479856E-3</v>
      </c>
      <c r="AJ18" s="27">
        <f t="shared" si="15"/>
        <v>-5.0476624235267697E-3</v>
      </c>
      <c r="AK18" s="27">
        <f t="shared" si="16"/>
        <v>-5.5652470479429783E-3</v>
      </c>
      <c r="AL18" s="28">
        <f t="shared" si="17"/>
        <v>-7.8174695299680241E-2</v>
      </c>
      <c r="AM18" s="28">
        <f t="shared" si="18"/>
        <v>-8.5382513661202225E-2</v>
      </c>
      <c r="AN18" s="29">
        <f t="shared" si="19"/>
        <v>2.0742550028939957E-2</v>
      </c>
      <c r="AO18" s="87">
        <f t="shared" si="20"/>
        <v>2.3044913222741471E-2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24605835.109999999</v>
      </c>
      <c r="C19" s="71">
        <v>98.61</v>
      </c>
      <c r="D19" s="80">
        <v>25330913.52</v>
      </c>
      <c r="E19" s="71">
        <v>101.53</v>
      </c>
      <c r="F19" s="26">
        <f t="shared" si="0"/>
        <v>2.9467742377308006E-2</v>
      </c>
      <c r="G19" s="26">
        <f t="shared" si="1"/>
        <v>2.9611601257478973E-2</v>
      </c>
      <c r="H19" s="80">
        <v>25894011.030000001</v>
      </c>
      <c r="I19" s="71">
        <v>103.72</v>
      </c>
      <c r="J19" s="26">
        <f t="shared" si="2"/>
        <v>2.2229656642876638E-2</v>
      </c>
      <c r="K19" s="26">
        <f t="shared" si="3"/>
        <v>2.1569979316458168E-2</v>
      </c>
      <c r="L19" s="80">
        <v>25742463.899999999</v>
      </c>
      <c r="M19" s="71">
        <v>103.11</v>
      </c>
      <c r="N19" s="26">
        <f t="shared" si="4"/>
        <v>-5.8525938613536877E-3</v>
      </c>
      <c r="O19" s="26">
        <f t="shared" si="4"/>
        <v>-5.8812186656382517E-3</v>
      </c>
      <c r="P19" s="80">
        <v>25444643.440000001</v>
      </c>
      <c r="Q19" s="71">
        <v>102.01</v>
      </c>
      <c r="R19" s="26">
        <f t="shared" si="5"/>
        <v>-1.1569229004531971E-2</v>
      </c>
      <c r="S19" s="26">
        <f t="shared" si="6"/>
        <v>-1.0668218407525888E-2</v>
      </c>
      <c r="T19" s="80">
        <v>25316700.68</v>
      </c>
      <c r="U19" s="71">
        <v>101.5</v>
      </c>
      <c r="V19" s="26">
        <f t="shared" si="7"/>
        <v>-5.0282787535104734E-3</v>
      </c>
      <c r="W19" s="26">
        <f t="shared" si="8"/>
        <v>-4.9995098519753462E-3</v>
      </c>
      <c r="X19" s="80">
        <v>24517021.489999998</v>
      </c>
      <c r="Y19" s="71">
        <v>98.28</v>
      </c>
      <c r="Z19" s="26">
        <f t="shared" si="9"/>
        <v>-3.1587022341807033E-2</v>
      </c>
      <c r="AA19" s="26">
        <f t="shared" si="10"/>
        <v>-3.1724137931034471E-2</v>
      </c>
      <c r="AB19" s="80">
        <v>24476789.440000001</v>
      </c>
      <c r="AC19" s="71">
        <v>98.12</v>
      </c>
      <c r="AD19" s="26">
        <f t="shared" si="11"/>
        <v>-1.640984408175637E-3</v>
      </c>
      <c r="AE19" s="26">
        <f t="shared" si="12"/>
        <v>-1.6280016280015932E-3</v>
      </c>
      <c r="AF19" s="80">
        <v>24723613.010000002</v>
      </c>
      <c r="AG19" s="71">
        <v>99.09</v>
      </c>
      <c r="AH19" s="26">
        <f t="shared" si="13"/>
        <v>1.0083984691090283E-2</v>
      </c>
      <c r="AI19" s="26">
        <f t="shared" si="14"/>
        <v>9.8858540562576317E-3</v>
      </c>
      <c r="AJ19" s="27">
        <f t="shared" si="15"/>
        <v>7.6290941773701553E-4</v>
      </c>
      <c r="AK19" s="27">
        <f t="shared" si="16"/>
        <v>7.7079351825240212E-4</v>
      </c>
      <c r="AL19" s="28">
        <f t="shared" si="17"/>
        <v>-2.3974678588693784E-2</v>
      </c>
      <c r="AM19" s="28">
        <f t="shared" si="18"/>
        <v>-2.4032305722446544E-2</v>
      </c>
      <c r="AN19" s="29">
        <f t="shared" si="19"/>
        <v>1.9469214851093611E-2</v>
      </c>
      <c r="AO19" s="87">
        <f t="shared" si="20"/>
        <v>1.9337432605831588E-2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16874828381.599998</v>
      </c>
      <c r="C20" s="100"/>
      <c r="D20" s="75">
        <f>SUM(D5:D19)</f>
        <v>17826756747.100002</v>
      </c>
      <c r="E20" s="100"/>
      <c r="F20" s="26">
        <f>((D20-B20)/B20)</f>
        <v>5.6411143507567103E-2</v>
      </c>
      <c r="G20" s="26"/>
      <c r="H20" s="75">
        <f>SUM(H5:H19)</f>
        <v>17573852370.655609</v>
      </c>
      <c r="I20" s="100"/>
      <c r="J20" s="26">
        <f>((H20-D20)/D20)</f>
        <v>-1.4186785629726776E-2</v>
      </c>
      <c r="K20" s="26"/>
      <c r="L20" s="75">
        <f>SUM(L5:L19)</f>
        <v>17306754395.800003</v>
      </c>
      <c r="M20" s="100"/>
      <c r="N20" s="26">
        <f>((L20-H20)/H20)</f>
        <v>-1.5198601264091633E-2</v>
      </c>
      <c r="O20" s="26"/>
      <c r="P20" s="75">
        <f>SUM(P5:P19)</f>
        <v>16870776072.370001</v>
      </c>
      <c r="Q20" s="100"/>
      <c r="R20" s="26">
        <f>((P20-L20)/L20)</f>
        <v>-2.5191223811196237E-2</v>
      </c>
      <c r="S20" s="26"/>
      <c r="T20" s="75">
        <f>SUM(T5:T19)</f>
        <v>16908384721.479996</v>
      </c>
      <c r="U20" s="100"/>
      <c r="V20" s="26">
        <f>((T20-P20)/P20)</f>
        <v>2.2292186766433466E-3</v>
      </c>
      <c r="W20" s="26"/>
      <c r="X20" s="75">
        <f>SUM(X5:X19)</f>
        <v>16789893632.119999</v>
      </c>
      <c r="Y20" s="100"/>
      <c r="Z20" s="26">
        <f>((X20-T20)/T20)</f>
        <v>-7.0078302162990547E-3</v>
      </c>
      <c r="AA20" s="26"/>
      <c r="AB20" s="75">
        <f>SUM(AB5:AB19)</f>
        <v>16679688294.980003</v>
      </c>
      <c r="AC20" s="100"/>
      <c r="AD20" s="26">
        <f>((AB20-X20)/X20)</f>
        <v>-6.5637900724496937E-3</v>
      </c>
      <c r="AE20" s="26"/>
      <c r="AF20" s="75">
        <f>SUM(AF5:AF19)</f>
        <v>16730720209.260601</v>
      </c>
      <c r="AG20" s="100"/>
      <c r="AH20" s="26">
        <f>((AF20-AB20)/AB20)</f>
        <v>3.0595244574178576E-3</v>
      </c>
      <c r="AI20" s="26"/>
      <c r="AJ20" s="27">
        <f t="shared" si="15"/>
        <v>-8.0604304401688605E-4</v>
      </c>
      <c r="AK20" s="27"/>
      <c r="AL20" s="28">
        <f t="shared" si="17"/>
        <v>-6.1482666386733574E-2</v>
      </c>
      <c r="AM20" s="28"/>
      <c r="AN20" s="29">
        <f t="shared" si="19"/>
        <v>2.492962300724872E-2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232420424096.70001</v>
      </c>
      <c r="C23" s="78">
        <v>100</v>
      </c>
      <c r="D23" s="72">
        <v>228908600124.03</v>
      </c>
      <c r="E23" s="78">
        <v>100</v>
      </c>
      <c r="F23" s="26">
        <f t="shared" ref="F23:F51" si="21">((D23-B23)/B23)</f>
        <v>-1.5109790743729546E-2</v>
      </c>
      <c r="G23" s="26">
        <f t="shared" ref="G23:G51" si="22">((E23-C23)/C23)</f>
        <v>0</v>
      </c>
      <c r="H23" s="72">
        <v>230601924900.89001</v>
      </c>
      <c r="I23" s="78">
        <v>100</v>
      </c>
      <c r="J23" s="26">
        <f t="shared" ref="J23:J51" si="23">((H23-D23)/D23)</f>
        <v>7.3973838289278704E-3</v>
      </c>
      <c r="K23" s="26">
        <f t="shared" ref="K23:K51" si="24">((I23-E23)/E23)</f>
        <v>0</v>
      </c>
      <c r="L23" s="72">
        <v>233502411543</v>
      </c>
      <c r="M23" s="78">
        <v>100</v>
      </c>
      <c r="N23" s="26">
        <f t="shared" ref="N23:O51" si="25">((L23-H23)/H23)</f>
        <v>1.2577894323113653E-2</v>
      </c>
      <c r="O23" s="26">
        <f t="shared" si="25"/>
        <v>0</v>
      </c>
      <c r="P23" s="72">
        <v>232691722154.64999</v>
      </c>
      <c r="Q23" s="78">
        <v>100</v>
      </c>
      <c r="R23" s="26">
        <f t="shared" ref="R23:R51" si="26">((P23-L23)/L23)</f>
        <v>-3.4718673053220944E-3</v>
      </c>
      <c r="S23" s="26">
        <f t="shared" ref="S23:S51" si="27">((Q23-M23)/M23)</f>
        <v>0</v>
      </c>
      <c r="T23" s="72">
        <v>229685963964.13</v>
      </c>
      <c r="U23" s="78">
        <v>100</v>
      </c>
      <c r="V23" s="26">
        <f t="shared" ref="V23:V51" si="28">((T23-P23)/P23)</f>
        <v>-1.2917340430882721E-2</v>
      </c>
      <c r="W23" s="26">
        <f t="shared" ref="W23:W51" si="29">((U23-Q23)/Q23)</f>
        <v>0</v>
      </c>
      <c r="X23" s="72">
        <v>227554127129.98001</v>
      </c>
      <c r="Y23" s="78">
        <v>100</v>
      </c>
      <c r="Z23" s="26">
        <f t="shared" ref="Z23:Z51" si="30">((X23-T23)/T23)</f>
        <v>-9.2815285590673799E-3</v>
      </c>
      <c r="AA23" s="26">
        <f t="shared" ref="AA23:AA51" si="31">((Y23-U23)/U23)</f>
        <v>0</v>
      </c>
      <c r="AB23" s="72">
        <v>219968771893.39999</v>
      </c>
      <c r="AC23" s="78">
        <v>100</v>
      </c>
      <c r="AD23" s="26">
        <f t="shared" ref="AD23:AD51" si="32">((AB23-X23)/X23)</f>
        <v>-3.3334289877534173E-2</v>
      </c>
      <c r="AE23" s="26">
        <f t="shared" ref="AE23:AE51" si="33">((AC23-Y23)/Y23)</f>
        <v>0</v>
      </c>
      <c r="AF23" s="72">
        <v>218153249541.35999</v>
      </c>
      <c r="AG23" s="78">
        <v>100</v>
      </c>
      <c r="AH23" s="26">
        <f t="shared" ref="AH23:AH51" si="34">((AF23-AB23)/AB23)</f>
        <v>-8.2535458847760295E-3</v>
      </c>
      <c r="AI23" s="26">
        <f t="shared" ref="AI23:AI51" si="35">((AG23-AC23)/AC23)</f>
        <v>0</v>
      </c>
      <c r="AJ23" s="27">
        <f t="shared" si="15"/>
        <v>-7.7991355811588029E-3</v>
      </c>
      <c r="AK23" s="27">
        <f t="shared" si="16"/>
        <v>0</v>
      </c>
      <c r="AL23" s="28">
        <f t="shared" si="17"/>
        <v>-4.6985349509989664E-2</v>
      </c>
      <c r="AM23" s="28">
        <f t="shared" si="18"/>
        <v>0</v>
      </c>
      <c r="AN23" s="29">
        <f t="shared" si="19"/>
        <v>1.4136945431973936E-2</v>
      </c>
      <c r="AO23" s="87">
        <f t="shared" si="20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172867126631.28</v>
      </c>
      <c r="C24" s="78">
        <v>100</v>
      </c>
      <c r="D24" s="72">
        <v>174888144968.5</v>
      </c>
      <c r="E24" s="78">
        <v>100</v>
      </c>
      <c r="F24" s="26">
        <f t="shared" si="21"/>
        <v>1.1691166369247104E-2</v>
      </c>
      <c r="G24" s="26">
        <f t="shared" si="22"/>
        <v>0</v>
      </c>
      <c r="H24" s="72">
        <v>174781558100.48001</v>
      </c>
      <c r="I24" s="78">
        <v>100</v>
      </c>
      <c r="J24" s="26">
        <f t="shared" si="23"/>
        <v>-6.0945736510148766E-4</v>
      </c>
      <c r="K24" s="26">
        <f t="shared" si="24"/>
        <v>0</v>
      </c>
      <c r="L24" s="72">
        <v>170515854482.45001</v>
      </c>
      <c r="M24" s="78">
        <v>100</v>
      </c>
      <c r="N24" s="26">
        <f t="shared" si="25"/>
        <v>-2.4405913669551409E-2</v>
      </c>
      <c r="O24" s="26">
        <f t="shared" si="25"/>
        <v>0</v>
      </c>
      <c r="P24" s="72">
        <v>167559504943.88</v>
      </c>
      <c r="Q24" s="78">
        <v>100</v>
      </c>
      <c r="R24" s="26">
        <f t="shared" si="26"/>
        <v>-1.7337681282148947E-2</v>
      </c>
      <c r="S24" s="26">
        <f t="shared" si="27"/>
        <v>0</v>
      </c>
      <c r="T24" s="72">
        <v>166247822424.09</v>
      </c>
      <c r="U24" s="78">
        <v>100</v>
      </c>
      <c r="V24" s="26">
        <f t="shared" si="28"/>
        <v>-7.8281594364302091E-3</v>
      </c>
      <c r="W24" s="26">
        <f t="shared" si="29"/>
        <v>0</v>
      </c>
      <c r="X24" s="72">
        <v>163411159007.17999</v>
      </c>
      <c r="Y24" s="78">
        <v>100</v>
      </c>
      <c r="Z24" s="26">
        <f t="shared" si="30"/>
        <v>-1.7062860586972473E-2</v>
      </c>
      <c r="AA24" s="26">
        <f t="shared" si="31"/>
        <v>0</v>
      </c>
      <c r="AB24" s="72">
        <v>162766515000.76999</v>
      </c>
      <c r="AC24" s="78">
        <v>100</v>
      </c>
      <c r="AD24" s="26">
        <f t="shared" si="32"/>
        <v>-3.9449203489321022E-3</v>
      </c>
      <c r="AE24" s="26">
        <f t="shared" si="33"/>
        <v>0</v>
      </c>
      <c r="AF24" s="72">
        <v>162448625199.37</v>
      </c>
      <c r="AG24" s="78">
        <v>100</v>
      </c>
      <c r="AH24" s="26">
        <f t="shared" si="34"/>
        <v>-1.9530417629110635E-3</v>
      </c>
      <c r="AI24" s="26">
        <f t="shared" si="35"/>
        <v>0</v>
      </c>
      <c r="AJ24" s="27">
        <f t="shared" si="15"/>
        <v>-7.6813585103500739E-3</v>
      </c>
      <c r="AK24" s="27">
        <f t="shared" si="16"/>
        <v>0</v>
      </c>
      <c r="AL24" s="28">
        <f t="shared" si="17"/>
        <v>-7.1128433384495843E-2</v>
      </c>
      <c r="AM24" s="28">
        <f t="shared" si="18"/>
        <v>0</v>
      </c>
      <c r="AN24" s="29">
        <f t="shared" si="19"/>
        <v>1.1545379628626758E-2</v>
      </c>
      <c r="AO24" s="87">
        <f t="shared" si="20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20544614879.259998</v>
      </c>
      <c r="C25" s="78">
        <v>1</v>
      </c>
      <c r="D25" s="72">
        <v>20455187000.310001</v>
      </c>
      <c r="E25" s="78">
        <v>1</v>
      </c>
      <c r="F25" s="26">
        <f t="shared" si="21"/>
        <v>-4.3528622695320181E-3</v>
      </c>
      <c r="G25" s="26">
        <f t="shared" si="22"/>
        <v>0</v>
      </c>
      <c r="H25" s="72">
        <v>20685900026.93</v>
      </c>
      <c r="I25" s="78">
        <v>1</v>
      </c>
      <c r="J25" s="26">
        <f t="shared" si="23"/>
        <v>1.1278949765480141E-2</v>
      </c>
      <c r="K25" s="26">
        <f t="shared" si="24"/>
        <v>0</v>
      </c>
      <c r="L25" s="72">
        <v>21557489494.200001</v>
      </c>
      <c r="M25" s="78">
        <v>1</v>
      </c>
      <c r="N25" s="26">
        <f t="shared" si="25"/>
        <v>4.2134471603136395E-2</v>
      </c>
      <c r="O25" s="26">
        <f t="shared" si="25"/>
        <v>0</v>
      </c>
      <c r="P25" s="72">
        <v>20891105620.459999</v>
      </c>
      <c r="Q25" s="78">
        <v>1</v>
      </c>
      <c r="R25" s="26">
        <f t="shared" si="26"/>
        <v>-3.0911942409587671E-2</v>
      </c>
      <c r="S25" s="26">
        <f t="shared" si="27"/>
        <v>0</v>
      </c>
      <c r="T25" s="72">
        <v>20143706107.950001</v>
      </c>
      <c r="U25" s="78">
        <v>1</v>
      </c>
      <c r="V25" s="26">
        <f t="shared" si="28"/>
        <v>-3.5775967346506642E-2</v>
      </c>
      <c r="W25" s="26">
        <f t="shared" si="29"/>
        <v>0</v>
      </c>
      <c r="X25" s="72">
        <v>19474917973.119999</v>
      </c>
      <c r="Y25" s="78">
        <v>1</v>
      </c>
      <c r="Z25" s="26">
        <f t="shared" si="30"/>
        <v>-3.3200848505531712E-2</v>
      </c>
      <c r="AA25" s="26">
        <f t="shared" si="31"/>
        <v>0</v>
      </c>
      <c r="AB25" s="72">
        <v>19642854237.299999</v>
      </c>
      <c r="AC25" s="78">
        <v>1</v>
      </c>
      <c r="AD25" s="26">
        <f t="shared" si="32"/>
        <v>8.6232077799656016E-3</v>
      </c>
      <c r="AE25" s="26">
        <f t="shared" si="33"/>
        <v>0</v>
      </c>
      <c r="AF25" s="72">
        <v>20304786075.349998</v>
      </c>
      <c r="AG25" s="78">
        <v>1</v>
      </c>
      <c r="AH25" s="26">
        <f t="shared" si="34"/>
        <v>3.3698353103544937E-2</v>
      </c>
      <c r="AI25" s="26">
        <f t="shared" si="35"/>
        <v>0</v>
      </c>
      <c r="AJ25" s="27">
        <f t="shared" si="15"/>
        <v>-1.063329784878872E-3</v>
      </c>
      <c r="AK25" s="27">
        <f t="shared" si="16"/>
        <v>0</v>
      </c>
      <c r="AL25" s="28">
        <f t="shared" si="17"/>
        <v>-7.3527034955839588E-3</v>
      </c>
      <c r="AM25" s="28">
        <f t="shared" si="18"/>
        <v>0</v>
      </c>
      <c r="AN25" s="29">
        <f t="shared" si="19"/>
        <v>3.0378877840840243E-2</v>
      </c>
      <c r="AO25" s="87">
        <f t="shared" si="20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940587439.35000002</v>
      </c>
      <c r="C26" s="78">
        <v>100</v>
      </c>
      <c r="D26" s="72">
        <v>967247939.35000002</v>
      </c>
      <c r="E26" s="78">
        <v>100</v>
      </c>
      <c r="F26" s="26">
        <f t="shared" si="21"/>
        <v>2.8344520546036568E-2</v>
      </c>
      <c r="G26" s="26">
        <f t="shared" si="22"/>
        <v>0</v>
      </c>
      <c r="H26" s="72">
        <v>999383201.38</v>
      </c>
      <c r="I26" s="78">
        <v>100</v>
      </c>
      <c r="J26" s="26">
        <f t="shared" si="23"/>
        <v>3.3223396734859086E-2</v>
      </c>
      <c r="K26" s="26">
        <f t="shared" si="24"/>
        <v>0</v>
      </c>
      <c r="L26" s="72">
        <v>997294032.51999998</v>
      </c>
      <c r="M26" s="78">
        <v>100</v>
      </c>
      <c r="N26" s="26">
        <f t="shared" si="25"/>
        <v>-2.0904582517648706E-3</v>
      </c>
      <c r="O26" s="26">
        <f t="shared" si="25"/>
        <v>0</v>
      </c>
      <c r="P26" s="72">
        <v>1034602032.52</v>
      </c>
      <c r="Q26" s="78">
        <v>100</v>
      </c>
      <c r="R26" s="26">
        <f t="shared" si="26"/>
        <v>3.7409228154838894E-2</v>
      </c>
      <c r="S26" s="26">
        <f t="shared" si="27"/>
        <v>0</v>
      </c>
      <c r="T26" s="72">
        <v>1026435167.83</v>
      </c>
      <c r="U26" s="78">
        <v>100</v>
      </c>
      <c r="V26" s="26">
        <f t="shared" si="28"/>
        <v>-7.8937257353996777E-3</v>
      </c>
      <c r="W26" s="26">
        <f t="shared" si="29"/>
        <v>0</v>
      </c>
      <c r="X26" s="72">
        <v>1028561301.48</v>
      </c>
      <c r="Y26" s="78">
        <v>100</v>
      </c>
      <c r="Z26" s="26">
        <f t="shared" si="30"/>
        <v>2.0713764654954905E-3</v>
      </c>
      <c r="AA26" s="26">
        <f t="shared" si="31"/>
        <v>0</v>
      </c>
      <c r="AB26" s="72">
        <v>1020618668.3</v>
      </c>
      <c r="AC26" s="78">
        <v>100</v>
      </c>
      <c r="AD26" s="26">
        <f t="shared" si="32"/>
        <v>-7.722080510487209E-3</v>
      </c>
      <c r="AE26" s="26">
        <f t="shared" si="33"/>
        <v>0</v>
      </c>
      <c r="AF26" s="72">
        <v>1029255668.3</v>
      </c>
      <c r="AG26" s="78">
        <v>100</v>
      </c>
      <c r="AH26" s="26">
        <f t="shared" si="34"/>
        <v>8.4625142261862355E-3</v>
      </c>
      <c r="AI26" s="26">
        <f t="shared" si="35"/>
        <v>0</v>
      </c>
      <c r="AJ26" s="27">
        <f t="shared" si="15"/>
        <v>1.1475596453720564E-2</v>
      </c>
      <c r="AK26" s="27">
        <f t="shared" si="16"/>
        <v>0</v>
      </c>
      <c r="AL26" s="28">
        <f t="shared" si="17"/>
        <v>6.410737767161305E-2</v>
      </c>
      <c r="AM26" s="28">
        <f t="shared" si="18"/>
        <v>0</v>
      </c>
      <c r="AN26" s="29">
        <f t="shared" si="19"/>
        <v>1.8728732592184646E-2</v>
      </c>
      <c r="AO26" s="87">
        <f t="shared" si="20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69469086927.020004</v>
      </c>
      <c r="C27" s="78">
        <v>1</v>
      </c>
      <c r="D27" s="72">
        <v>68871723447.199997</v>
      </c>
      <c r="E27" s="78">
        <v>1</v>
      </c>
      <c r="F27" s="26">
        <f t="shared" si="21"/>
        <v>-8.5989827453405426E-3</v>
      </c>
      <c r="G27" s="26">
        <f t="shared" si="22"/>
        <v>0</v>
      </c>
      <c r="H27" s="72">
        <v>67936289456.529999</v>
      </c>
      <c r="I27" s="78">
        <v>1</v>
      </c>
      <c r="J27" s="26">
        <f t="shared" si="23"/>
        <v>-1.3582264880987649E-2</v>
      </c>
      <c r="K27" s="26">
        <f t="shared" si="24"/>
        <v>0</v>
      </c>
      <c r="L27" s="72">
        <v>68244681355.309998</v>
      </c>
      <c r="M27" s="78">
        <v>1</v>
      </c>
      <c r="N27" s="26">
        <f t="shared" si="25"/>
        <v>4.5394280618950749E-3</v>
      </c>
      <c r="O27" s="26">
        <f t="shared" si="25"/>
        <v>0</v>
      </c>
      <c r="P27" s="72">
        <v>68633885178.639999</v>
      </c>
      <c r="Q27" s="78">
        <v>1</v>
      </c>
      <c r="R27" s="26">
        <f t="shared" si="26"/>
        <v>5.7030645553701976E-3</v>
      </c>
      <c r="S27" s="26">
        <f t="shared" si="27"/>
        <v>0</v>
      </c>
      <c r="T27" s="72">
        <v>66463888110.760002</v>
      </c>
      <c r="U27" s="78">
        <v>1</v>
      </c>
      <c r="V27" s="26">
        <f t="shared" si="28"/>
        <v>-3.1616993009093652E-2</v>
      </c>
      <c r="W27" s="26">
        <f t="shared" si="29"/>
        <v>0</v>
      </c>
      <c r="X27" s="72">
        <v>66677566180.059998</v>
      </c>
      <c r="Y27" s="78">
        <v>1</v>
      </c>
      <c r="Z27" s="26">
        <f t="shared" si="30"/>
        <v>3.2149498829184891E-3</v>
      </c>
      <c r="AA27" s="26">
        <f t="shared" si="31"/>
        <v>0</v>
      </c>
      <c r="AB27" s="72">
        <v>66970018616.510002</v>
      </c>
      <c r="AC27" s="78">
        <v>1</v>
      </c>
      <c r="AD27" s="26">
        <f t="shared" si="32"/>
        <v>4.3860694564083055E-3</v>
      </c>
      <c r="AE27" s="26">
        <f t="shared" si="33"/>
        <v>0</v>
      </c>
      <c r="AF27" s="72">
        <v>67635743574.510002</v>
      </c>
      <c r="AG27" s="78">
        <v>1</v>
      </c>
      <c r="AH27" s="26">
        <f t="shared" si="34"/>
        <v>9.9406416744802877E-3</v>
      </c>
      <c r="AI27" s="26">
        <f t="shared" si="35"/>
        <v>0</v>
      </c>
      <c r="AJ27" s="27">
        <f t="shared" si="15"/>
        <v>-3.251760875543686E-3</v>
      </c>
      <c r="AK27" s="27">
        <f t="shared" si="16"/>
        <v>0</v>
      </c>
      <c r="AL27" s="28">
        <f t="shared" si="17"/>
        <v>-1.7946115050214328E-2</v>
      </c>
      <c r="AM27" s="28">
        <f t="shared" si="18"/>
        <v>0</v>
      </c>
      <c r="AN27" s="29">
        <f t="shared" si="19"/>
        <v>1.3912914337476368E-2</v>
      </c>
      <c r="AO27" s="87">
        <f t="shared" si="20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72">
        <v>2119623565.28</v>
      </c>
      <c r="C28" s="78">
        <v>10</v>
      </c>
      <c r="D28" s="72">
        <v>2082046887.8800001</v>
      </c>
      <c r="E28" s="78">
        <v>10</v>
      </c>
      <c r="F28" s="26">
        <f t="shared" si="21"/>
        <v>-1.7727995675985053E-2</v>
      </c>
      <c r="G28" s="26">
        <f t="shared" si="22"/>
        <v>0</v>
      </c>
      <c r="H28" s="72">
        <v>2036802977</v>
      </c>
      <c r="I28" s="78">
        <v>10</v>
      </c>
      <c r="J28" s="26">
        <f t="shared" si="23"/>
        <v>-2.1730495669129126E-2</v>
      </c>
      <c r="K28" s="26">
        <f t="shared" si="24"/>
        <v>0</v>
      </c>
      <c r="L28" s="248">
        <v>2048168104.1199999</v>
      </c>
      <c r="M28" s="78">
        <v>10</v>
      </c>
      <c r="N28" s="26">
        <f t="shared" si="25"/>
        <v>5.5798853636494297E-3</v>
      </c>
      <c r="O28" s="26">
        <f t="shared" si="25"/>
        <v>0</v>
      </c>
      <c r="P28" s="248">
        <v>2057129943.1500001</v>
      </c>
      <c r="Q28" s="78">
        <v>10</v>
      </c>
      <c r="R28" s="26">
        <f t="shared" si="26"/>
        <v>4.3755388104975319E-3</v>
      </c>
      <c r="S28" s="26">
        <f t="shared" si="27"/>
        <v>0</v>
      </c>
      <c r="T28" s="248">
        <v>2057144677.72</v>
      </c>
      <c r="U28" s="78">
        <v>10</v>
      </c>
      <c r="V28" s="26">
        <f t="shared" si="28"/>
        <v>7.1626831591254706E-6</v>
      </c>
      <c r="W28" s="26">
        <f t="shared" si="29"/>
        <v>0</v>
      </c>
      <c r="X28" s="248">
        <v>2065947762.8699999</v>
      </c>
      <c r="Y28" s="78">
        <v>10</v>
      </c>
      <c r="Z28" s="26">
        <f t="shared" si="30"/>
        <v>4.2792737163030265E-3</v>
      </c>
      <c r="AA28" s="26">
        <f t="shared" si="31"/>
        <v>0</v>
      </c>
      <c r="AB28" s="248">
        <v>2047441914.78</v>
      </c>
      <c r="AC28" s="78">
        <v>10</v>
      </c>
      <c r="AD28" s="26">
        <f t="shared" si="32"/>
        <v>-8.9575585707412676E-3</v>
      </c>
      <c r="AE28" s="26">
        <f t="shared" si="33"/>
        <v>0</v>
      </c>
      <c r="AF28" s="248">
        <v>2052595331.3099999</v>
      </c>
      <c r="AG28" s="78">
        <v>10</v>
      </c>
      <c r="AH28" s="26">
        <f t="shared" si="34"/>
        <v>2.5170025546505975E-3</v>
      </c>
      <c r="AI28" s="26">
        <f t="shared" si="35"/>
        <v>0</v>
      </c>
      <c r="AJ28" s="27">
        <f t="shared" si="15"/>
        <v>-3.9571483484494669E-3</v>
      </c>
      <c r="AK28" s="27">
        <f t="shared" si="16"/>
        <v>0</v>
      </c>
      <c r="AL28" s="28">
        <f t="shared" si="17"/>
        <v>-1.4145481901221058E-2</v>
      </c>
      <c r="AM28" s="28">
        <f t="shared" si="18"/>
        <v>0</v>
      </c>
      <c r="AN28" s="29">
        <f t="shared" si="19"/>
        <v>1.0799404355967197E-2</v>
      </c>
      <c r="AO28" s="87">
        <f t="shared" si="20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33934723882.060001</v>
      </c>
      <c r="C29" s="78">
        <v>1</v>
      </c>
      <c r="D29" s="72">
        <v>33984972843.240002</v>
      </c>
      <c r="E29" s="78">
        <v>1</v>
      </c>
      <c r="F29" s="26">
        <f t="shared" si="21"/>
        <v>1.4807535005925013E-3</v>
      </c>
      <c r="G29" s="26">
        <f t="shared" si="22"/>
        <v>0</v>
      </c>
      <c r="H29" s="72">
        <v>33222198288.78532</v>
      </c>
      <c r="I29" s="78">
        <v>1</v>
      </c>
      <c r="J29" s="26">
        <f t="shared" si="23"/>
        <v>-2.2444465616408633E-2</v>
      </c>
      <c r="K29" s="26">
        <f t="shared" si="24"/>
        <v>0</v>
      </c>
      <c r="L29" s="72">
        <v>33513748166.369999</v>
      </c>
      <c r="M29" s="78">
        <v>1</v>
      </c>
      <c r="N29" s="26">
        <f t="shared" si="25"/>
        <v>8.7757551457121954E-3</v>
      </c>
      <c r="O29" s="26">
        <f t="shared" si="25"/>
        <v>0</v>
      </c>
      <c r="P29" s="72">
        <v>33589466690.060001</v>
      </c>
      <c r="Q29" s="78">
        <v>1</v>
      </c>
      <c r="R29" s="26">
        <f t="shared" si="26"/>
        <v>2.2593272263704486E-3</v>
      </c>
      <c r="S29" s="26">
        <f t="shared" si="27"/>
        <v>0</v>
      </c>
      <c r="T29" s="72">
        <v>33612954552.529999</v>
      </c>
      <c r="U29" s="78">
        <v>1</v>
      </c>
      <c r="V29" s="26">
        <f t="shared" si="28"/>
        <v>6.9926273872481805E-4</v>
      </c>
      <c r="W29" s="26">
        <f t="shared" si="29"/>
        <v>0</v>
      </c>
      <c r="X29" s="72">
        <v>33958113105.91</v>
      </c>
      <c r="Y29" s="78">
        <v>1</v>
      </c>
      <c r="Z29" s="26">
        <f t="shared" si="30"/>
        <v>1.0268616906038136E-2</v>
      </c>
      <c r="AA29" s="26">
        <f t="shared" si="31"/>
        <v>0</v>
      </c>
      <c r="AB29" s="72">
        <v>33675647956.09</v>
      </c>
      <c r="AC29" s="78">
        <v>1</v>
      </c>
      <c r="AD29" s="26">
        <f t="shared" si="32"/>
        <v>-8.3180460863368777E-3</v>
      </c>
      <c r="AE29" s="26">
        <f t="shared" si="33"/>
        <v>0</v>
      </c>
      <c r="AF29" s="72">
        <v>32211430914.705513</v>
      </c>
      <c r="AG29" s="78">
        <v>1</v>
      </c>
      <c r="AH29" s="26">
        <f t="shared" si="34"/>
        <v>-4.3479996087787048E-2</v>
      </c>
      <c r="AI29" s="26">
        <f t="shared" si="35"/>
        <v>0</v>
      </c>
      <c r="AJ29" s="27">
        <f t="shared" si="15"/>
        <v>-6.3448490341368076E-3</v>
      </c>
      <c r="AK29" s="27">
        <f t="shared" si="16"/>
        <v>0</v>
      </c>
      <c r="AL29" s="28">
        <f t="shared" si="17"/>
        <v>-5.2186062843574299E-2</v>
      </c>
      <c r="AM29" s="28">
        <f t="shared" si="18"/>
        <v>0</v>
      </c>
      <c r="AN29" s="29">
        <f t="shared" si="19"/>
        <v>1.8250798978714906E-2</v>
      </c>
      <c r="AO29" s="87">
        <f t="shared" si="20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2350488958.7600002</v>
      </c>
      <c r="C30" s="78">
        <v>100</v>
      </c>
      <c r="D30" s="72">
        <v>2277085044.1176271</v>
      </c>
      <c r="E30" s="78">
        <v>100</v>
      </c>
      <c r="F30" s="26">
        <f t="shared" si="21"/>
        <v>-3.1229210572891734E-2</v>
      </c>
      <c r="G30" s="26">
        <f t="shared" si="22"/>
        <v>0</v>
      </c>
      <c r="H30" s="72">
        <v>2301785990.6203351</v>
      </c>
      <c r="I30" s="78">
        <v>100</v>
      </c>
      <c r="J30" s="26">
        <f t="shared" si="23"/>
        <v>1.0847617029727408E-2</v>
      </c>
      <c r="K30" s="26">
        <f t="shared" si="24"/>
        <v>0</v>
      </c>
      <c r="L30" s="72">
        <v>2216517847.6899996</v>
      </c>
      <c r="M30" s="78">
        <v>100</v>
      </c>
      <c r="N30" s="26">
        <f t="shared" si="25"/>
        <v>-3.7044340037605157E-2</v>
      </c>
      <c r="O30" s="26">
        <f t="shared" si="25"/>
        <v>0</v>
      </c>
      <c r="P30" s="72">
        <v>2258000380.5500002</v>
      </c>
      <c r="Q30" s="78">
        <v>100</v>
      </c>
      <c r="R30" s="26">
        <f t="shared" si="26"/>
        <v>1.8715181068012912E-2</v>
      </c>
      <c r="S30" s="26">
        <f t="shared" si="27"/>
        <v>0</v>
      </c>
      <c r="T30" s="72">
        <v>2201755381.2187605</v>
      </c>
      <c r="U30" s="78">
        <v>100</v>
      </c>
      <c r="V30" s="26">
        <f t="shared" si="28"/>
        <v>-2.4909207197538041E-2</v>
      </c>
      <c r="W30" s="26">
        <f t="shared" si="29"/>
        <v>0</v>
      </c>
      <c r="X30" s="72">
        <v>2229234205.75</v>
      </c>
      <c r="Y30" s="78">
        <v>100</v>
      </c>
      <c r="Z30" s="26">
        <f t="shared" si="30"/>
        <v>1.248041665556365E-2</v>
      </c>
      <c r="AA30" s="26">
        <f t="shared" si="31"/>
        <v>0</v>
      </c>
      <c r="AB30" s="72">
        <v>2350725929.7251964</v>
      </c>
      <c r="AC30" s="78">
        <v>100</v>
      </c>
      <c r="AD30" s="26">
        <f t="shared" si="32"/>
        <v>5.4499309072965657E-2</v>
      </c>
      <c r="AE30" s="26">
        <f t="shared" si="33"/>
        <v>0</v>
      </c>
      <c r="AF30" s="72">
        <v>2413902627.6653223</v>
      </c>
      <c r="AG30" s="78">
        <v>100</v>
      </c>
      <c r="AH30" s="26">
        <f t="shared" si="34"/>
        <v>2.6875399271879985E-2</v>
      </c>
      <c r="AI30" s="26">
        <f t="shared" si="35"/>
        <v>0</v>
      </c>
      <c r="AJ30" s="27">
        <f t="shared" si="15"/>
        <v>3.7793956612643346E-3</v>
      </c>
      <c r="AK30" s="27">
        <f t="shared" si="16"/>
        <v>0</v>
      </c>
      <c r="AL30" s="28">
        <f t="shared" si="17"/>
        <v>6.0084529517742326E-2</v>
      </c>
      <c r="AM30" s="28">
        <f t="shared" si="18"/>
        <v>0</v>
      </c>
      <c r="AN30" s="29">
        <f t="shared" si="19"/>
        <v>3.200423196459394E-2</v>
      </c>
      <c r="AO30" s="87">
        <f t="shared" si="20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5129659367.1099997</v>
      </c>
      <c r="C31" s="78">
        <v>100</v>
      </c>
      <c r="D31" s="72">
        <v>5075278882.5500002</v>
      </c>
      <c r="E31" s="78">
        <v>100</v>
      </c>
      <c r="F31" s="26">
        <f t="shared" si="21"/>
        <v>-1.0601188240426362E-2</v>
      </c>
      <c r="G31" s="26">
        <f t="shared" si="22"/>
        <v>0</v>
      </c>
      <c r="H31" s="72">
        <v>5066545221.6700001</v>
      </c>
      <c r="I31" s="78">
        <v>100</v>
      </c>
      <c r="J31" s="26">
        <f t="shared" si="23"/>
        <v>-1.7208238368985969E-3</v>
      </c>
      <c r="K31" s="26">
        <f t="shared" si="24"/>
        <v>0</v>
      </c>
      <c r="L31" s="72">
        <v>4875559764.8100004</v>
      </c>
      <c r="M31" s="78">
        <v>100</v>
      </c>
      <c r="N31" s="26">
        <f t="shared" si="25"/>
        <v>-3.7695401600905544E-2</v>
      </c>
      <c r="O31" s="26">
        <f t="shared" si="25"/>
        <v>0</v>
      </c>
      <c r="P31" s="72">
        <v>5648813787.5699997</v>
      </c>
      <c r="Q31" s="78">
        <v>100</v>
      </c>
      <c r="R31" s="26">
        <f t="shared" si="26"/>
        <v>0.15859799901153152</v>
      </c>
      <c r="S31" s="26">
        <f t="shared" si="27"/>
        <v>0</v>
      </c>
      <c r="T31" s="72">
        <v>5545109384.9099998</v>
      </c>
      <c r="U31" s="78">
        <v>100</v>
      </c>
      <c r="V31" s="26">
        <f t="shared" si="28"/>
        <v>-1.8358615907679138E-2</v>
      </c>
      <c r="W31" s="26">
        <f t="shared" si="29"/>
        <v>0</v>
      </c>
      <c r="X31" s="72">
        <v>5534674355.25</v>
      </c>
      <c r="Y31" s="78">
        <v>100</v>
      </c>
      <c r="Z31" s="26">
        <f t="shared" si="30"/>
        <v>-1.881843789844231E-3</v>
      </c>
      <c r="AA31" s="26">
        <f t="shared" si="31"/>
        <v>0</v>
      </c>
      <c r="AB31" s="72">
        <v>5474739990.3900003</v>
      </c>
      <c r="AC31" s="78">
        <v>100</v>
      </c>
      <c r="AD31" s="26">
        <f t="shared" si="32"/>
        <v>-1.0828887304480344E-2</v>
      </c>
      <c r="AE31" s="26">
        <f t="shared" si="33"/>
        <v>0</v>
      </c>
      <c r="AF31" s="72">
        <v>6475586189.5500002</v>
      </c>
      <c r="AG31" s="78">
        <v>100</v>
      </c>
      <c r="AH31" s="26">
        <f t="shared" si="34"/>
        <v>0.18281164053759991</v>
      </c>
      <c r="AI31" s="26">
        <f t="shared" si="35"/>
        <v>0</v>
      </c>
      <c r="AJ31" s="27">
        <f t="shared" si="15"/>
        <v>3.2540359858612151E-2</v>
      </c>
      <c r="AK31" s="27">
        <f t="shared" si="16"/>
        <v>0</v>
      </c>
      <c r="AL31" s="28">
        <f t="shared" si="17"/>
        <v>0.275907460339684</v>
      </c>
      <c r="AM31" s="28">
        <f t="shared" si="18"/>
        <v>0</v>
      </c>
      <c r="AN31" s="29">
        <f t="shared" si="19"/>
        <v>8.6269143375894863E-2</v>
      </c>
      <c r="AO31" s="87">
        <f t="shared" si="20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72">
        <v>713448786.61000001</v>
      </c>
      <c r="C32" s="78">
        <v>10</v>
      </c>
      <c r="D32" s="72">
        <v>718293918.96000004</v>
      </c>
      <c r="E32" s="78">
        <v>10</v>
      </c>
      <c r="F32" s="26">
        <f t="shared" si="21"/>
        <v>6.7911424631079643E-3</v>
      </c>
      <c r="G32" s="26">
        <f t="shared" si="22"/>
        <v>0</v>
      </c>
      <c r="H32" s="72">
        <v>719732041.64999998</v>
      </c>
      <c r="I32" s="78">
        <v>10</v>
      </c>
      <c r="J32" s="26">
        <f t="shared" si="23"/>
        <v>2.0021368022747014E-3</v>
      </c>
      <c r="K32" s="26">
        <f t="shared" si="24"/>
        <v>0</v>
      </c>
      <c r="L32" s="72">
        <v>723492013.17999995</v>
      </c>
      <c r="M32" s="78">
        <v>10</v>
      </c>
      <c r="N32" s="26">
        <f t="shared" si="25"/>
        <v>5.2241269144835652E-3</v>
      </c>
      <c r="O32" s="26">
        <f t="shared" si="25"/>
        <v>0</v>
      </c>
      <c r="P32" s="248">
        <v>787304199.59000003</v>
      </c>
      <c r="Q32" s="78">
        <v>10</v>
      </c>
      <c r="R32" s="26">
        <f t="shared" si="26"/>
        <v>8.8200263786635674E-2</v>
      </c>
      <c r="S32" s="26">
        <f t="shared" si="27"/>
        <v>0</v>
      </c>
      <c r="T32" s="248">
        <v>743092768.62</v>
      </c>
      <c r="U32" s="78">
        <v>10</v>
      </c>
      <c r="V32" s="26">
        <f t="shared" si="28"/>
        <v>-5.6155461882489342E-2</v>
      </c>
      <c r="W32" s="26">
        <f t="shared" si="29"/>
        <v>0</v>
      </c>
      <c r="X32" s="248">
        <v>750302225.59000003</v>
      </c>
      <c r="Y32" s="78">
        <v>10</v>
      </c>
      <c r="Z32" s="26">
        <f t="shared" si="30"/>
        <v>9.7019608781669809E-3</v>
      </c>
      <c r="AA32" s="26">
        <f t="shared" si="31"/>
        <v>0</v>
      </c>
      <c r="AB32" s="248">
        <v>751586589.15999997</v>
      </c>
      <c r="AC32" s="78">
        <v>10</v>
      </c>
      <c r="AD32" s="26">
        <f t="shared" si="32"/>
        <v>1.7117949623433066E-3</v>
      </c>
      <c r="AE32" s="26">
        <f t="shared" si="33"/>
        <v>0</v>
      </c>
      <c r="AF32" s="248">
        <v>755070717.47000003</v>
      </c>
      <c r="AG32" s="78">
        <v>10</v>
      </c>
      <c r="AH32" s="26">
        <f t="shared" si="34"/>
        <v>4.6356978161279441E-3</v>
      </c>
      <c r="AI32" s="26">
        <f t="shared" si="35"/>
        <v>0</v>
      </c>
      <c r="AJ32" s="27">
        <f t="shared" si="15"/>
        <v>7.7639577175813487E-3</v>
      </c>
      <c r="AK32" s="27">
        <f t="shared" si="16"/>
        <v>0</v>
      </c>
      <c r="AL32" s="28">
        <f t="shared" si="17"/>
        <v>5.1200208632210344E-2</v>
      </c>
      <c r="AM32" s="28">
        <f t="shared" si="18"/>
        <v>0</v>
      </c>
      <c r="AN32" s="29">
        <f t="shared" si="19"/>
        <v>3.8999006885907871E-2</v>
      </c>
      <c r="AO32" s="87">
        <f t="shared" si="20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2186239653.71</v>
      </c>
      <c r="C33" s="78">
        <v>100</v>
      </c>
      <c r="D33" s="72">
        <v>2552284623.2399998</v>
      </c>
      <c r="E33" s="78">
        <v>100</v>
      </c>
      <c r="F33" s="26">
        <f t="shared" si="21"/>
        <v>0.16743131015340865</v>
      </c>
      <c r="G33" s="26">
        <f t="shared" si="22"/>
        <v>0</v>
      </c>
      <c r="H33" s="72">
        <v>2227428089.1599998</v>
      </c>
      <c r="I33" s="78">
        <v>100</v>
      </c>
      <c r="J33" s="26">
        <f t="shared" si="23"/>
        <v>-0.12728068457647584</v>
      </c>
      <c r="K33" s="26">
        <f t="shared" si="24"/>
        <v>0</v>
      </c>
      <c r="L33" s="72">
        <v>2717769015.7399998</v>
      </c>
      <c r="M33" s="78">
        <v>100</v>
      </c>
      <c r="N33" s="26">
        <f t="shared" si="25"/>
        <v>0.22013771352094047</v>
      </c>
      <c r="O33" s="26">
        <f t="shared" si="25"/>
        <v>0</v>
      </c>
      <c r="P33" s="72">
        <v>2740994835.75</v>
      </c>
      <c r="Q33" s="78">
        <v>100</v>
      </c>
      <c r="R33" s="26">
        <f t="shared" si="26"/>
        <v>8.5459139005145575E-3</v>
      </c>
      <c r="S33" s="26">
        <f t="shared" si="27"/>
        <v>0</v>
      </c>
      <c r="T33" s="72">
        <v>2549012632.3200002</v>
      </c>
      <c r="U33" s="78">
        <v>100</v>
      </c>
      <c r="V33" s="26">
        <f t="shared" si="28"/>
        <v>-7.004106717970851E-2</v>
      </c>
      <c r="W33" s="26">
        <f t="shared" si="29"/>
        <v>0</v>
      </c>
      <c r="X33" s="72">
        <v>2285069246.7800002</v>
      </c>
      <c r="Y33" s="78">
        <v>100</v>
      </c>
      <c r="Z33" s="26">
        <f t="shared" si="30"/>
        <v>-0.1035473038435946</v>
      </c>
      <c r="AA33" s="26">
        <f t="shared" si="31"/>
        <v>0</v>
      </c>
      <c r="AB33" s="72">
        <v>2511724796.3099999</v>
      </c>
      <c r="AC33" s="78">
        <v>100</v>
      </c>
      <c r="AD33" s="26">
        <f t="shared" si="32"/>
        <v>9.9189794729149169E-2</v>
      </c>
      <c r="AE33" s="26">
        <f t="shared" si="33"/>
        <v>0</v>
      </c>
      <c r="AF33" s="72">
        <v>3362836386.8699999</v>
      </c>
      <c r="AG33" s="78">
        <v>100</v>
      </c>
      <c r="AH33" s="26">
        <f t="shared" si="34"/>
        <v>0.33885543185717498</v>
      </c>
      <c r="AI33" s="26">
        <f t="shared" si="35"/>
        <v>0</v>
      </c>
      <c r="AJ33" s="27">
        <f t="shared" si="15"/>
        <v>6.6661388570176117E-2</v>
      </c>
      <c r="AK33" s="27">
        <f t="shared" si="16"/>
        <v>0</v>
      </c>
      <c r="AL33" s="28">
        <f t="shared" si="17"/>
        <v>0.31757890802987504</v>
      </c>
      <c r="AM33" s="28">
        <f t="shared" si="18"/>
        <v>0</v>
      </c>
      <c r="AN33" s="29">
        <f t="shared" si="19"/>
        <v>0.16797395645847998</v>
      </c>
      <c r="AO33" s="87">
        <f t="shared" si="20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18245587656.139999</v>
      </c>
      <c r="C34" s="78">
        <v>100</v>
      </c>
      <c r="D34" s="72">
        <v>18198098212.27</v>
      </c>
      <c r="E34" s="78">
        <v>100</v>
      </c>
      <c r="F34" s="26">
        <f t="shared" si="21"/>
        <v>-2.6027905905249261E-3</v>
      </c>
      <c r="G34" s="26">
        <f t="shared" si="22"/>
        <v>0</v>
      </c>
      <c r="H34" s="72">
        <v>18157215667.080002</v>
      </c>
      <c r="I34" s="78">
        <v>100</v>
      </c>
      <c r="J34" s="26">
        <f t="shared" si="23"/>
        <v>-2.246528440122041E-3</v>
      </c>
      <c r="K34" s="26">
        <f t="shared" si="24"/>
        <v>0</v>
      </c>
      <c r="L34" s="72">
        <v>20388223341.490002</v>
      </c>
      <c r="M34" s="78">
        <v>100</v>
      </c>
      <c r="N34" s="26">
        <f t="shared" si="25"/>
        <v>0.12287168447610256</v>
      </c>
      <c r="O34" s="26">
        <f t="shared" si="25"/>
        <v>0</v>
      </c>
      <c r="P34" s="72">
        <v>20289952615.240002</v>
      </c>
      <c r="Q34" s="78">
        <v>100</v>
      </c>
      <c r="R34" s="26">
        <f t="shared" si="26"/>
        <v>-4.8199749730041081E-3</v>
      </c>
      <c r="S34" s="26">
        <f t="shared" si="27"/>
        <v>0</v>
      </c>
      <c r="T34" s="72">
        <v>20333897831.049999</v>
      </c>
      <c r="U34" s="78">
        <v>100</v>
      </c>
      <c r="V34" s="26">
        <f t="shared" si="28"/>
        <v>2.1658609383340714E-3</v>
      </c>
      <c r="W34" s="26">
        <f t="shared" si="29"/>
        <v>0</v>
      </c>
      <c r="X34" s="72">
        <v>20246287970.779999</v>
      </c>
      <c r="Y34" s="78">
        <v>100</v>
      </c>
      <c r="Z34" s="26">
        <f t="shared" si="30"/>
        <v>-4.3085620375361384E-3</v>
      </c>
      <c r="AA34" s="26">
        <f t="shared" si="31"/>
        <v>0</v>
      </c>
      <c r="AB34" s="72">
        <v>20284546101.48</v>
      </c>
      <c r="AC34" s="78">
        <v>100</v>
      </c>
      <c r="AD34" s="26">
        <f t="shared" si="32"/>
        <v>1.889636794419597E-3</v>
      </c>
      <c r="AE34" s="26">
        <f t="shared" si="33"/>
        <v>0</v>
      </c>
      <c r="AF34" s="72">
        <v>20250154247.509998</v>
      </c>
      <c r="AG34" s="78">
        <v>100</v>
      </c>
      <c r="AH34" s="26">
        <f t="shared" si="34"/>
        <v>-1.6954707193320893E-3</v>
      </c>
      <c r="AI34" s="26">
        <f t="shared" si="35"/>
        <v>0</v>
      </c>
      <c r="AJ34" s="27">
        <f t="shared" si="15"/>
        <v>1.3906731931042115E-2</v>
      </c>
      <c r="AK34" s="27">
        <f t="shared" si="16"/>
        <v>0</v>
      </c>
      <c r="AL34" s="28">
        <f t="shared" si="17"/>
        <v>0.11276211455197042</v>
      </c>
      <c r="AM34" s="28">
        <f t="shared" si="18"/>
        <v>0</v>
      </c>
      <c r="AN34" s="29">
        <f t="shared" si="19"/>
        <v>4.4102197674785834E-2</v>
      </c>
      <c r="AO34" s="87">
        <f t="shared" si="20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11629166879.25</v>
      </c>
      <c r="C35" s="74">
        <v>100</v>
      </c>
      <c r="D35" s="72">
        <v>11564590267.950001</v>
      </c>
      <c r="E35" s="74">
        <v>100</v>
      </c>
      <c r="F35" s="26">
        <f t="shared" si="21"/>
        <v>-5.5529868966988265E-3</v>
      </c>
      <c r="G35" s="26">
        <f t="shared" si="22"/>
        <v>0</v>
      </c>
      <c r="H35" s="72">
        <v>11863921447.049999</v>
      </c>
      <c r="I35" s="74">
        <v>100</v>
      </c>
      <c r="J35" s="26">
        <f t="shared" si="23"/>
        <v>2.5883422772838061E-2</v>
      </c>
      <c r="K35" s="26">
        <f t="shared" si="24"/>
        <v>0</v>
      </c>
      <c r="L35" s="72">
        <v>11987273655.639999</v>
      </c>
      <c r="M35" s="74">
        <v>100</v>
      </c>
      <c r="N35" s="26">
        <f t="shared" si="25"/>
        <v>1.0397254326112557E-2</v>
      </c>
      <c r="O35" s="26">
        <f t="shared" si="25"/>
        <v>0</v>
      </c>
      <c r="P35" s="72">
        <v>12030957800.52</v>
      </c>
      <c r="Q35" s="74">
        <v>100</v>
      </c>
      <c r="R35" s="26">
        <f t="shared" si="26"/>
        <v>3.6442101961564649E-3</v>
      </c>
      <c r="S35" s="26">
        <f t="shared" si="27"/>
        <v>0</v>
      </c>
      <c r="T35" s="72">
        <v>12177581322.52</v>
      </c>
      <c r="U35" s="74">
        <v>100</v>
      </c>
      <c r="V35" s="26">
        <f t="shared" si="28"/>
        <v>1.2187186126915236E-2</v>
      </c>
      <c r="W35" s="26">
        <f t="shared" si="29"/>
        <v>0</v>
      </c>
      <c r="X35" s="72">
        <v>11985678542.290001</v>
      </c>
      <c r="Y35" s="74">
        <v>100</v>
      </c>
      <c r="Z35" s="26">
        <f t="shared" si="30"/>
        <v>-1.575869420597617E-2</v>
      </c>
      <c r="AA35" s="26">
        <f t="shared" si="31"/>
        <v>0</v>
      </c>
      <c r="AB35" s="72">
        <v>11874284291.190001</v>
      </c>
      <c r="AC35" s="74">
        <v>100</v>
      </c>
      <c r="AD35" s="26">
        <f t="shared" si="32"/>
        <v>-9.2939461630778264E-3</v>
      </c>
      <c r="AE35" s="26">
        <f t="shared" si="33"/>
        <v>0</v>
      </c>
      <c r="AF35" s="72">
        <v>11591205143</v>
      </c>
      <c r="AG35" s="74">
        <v>100</v>
      </c>
      <c r="AH35" s="26">
        <f t="shared" si="34"/>
        <v>-2.3839680880811325E-2</v>
      </c>
      <c r="AI35" s="26">
        <f t="shared" si="35"/>
        <v>0</v>
      </c>
      <c r="AJ35" s="27">
        <f t="shared" si="15"/>
        <v>-2.916543405677278E-4</v>
      </c>
      <c r="AK35" s="27">
        <f t="shared" si="16"/>
        <v>0</v>
      </c>
      <c r="AL35" s="28">
        <f t="shared" si="17"/>
        <v>2.3014109824331139E-3</v>
      </c>
      <c r="AM35" s="28">
        <f t="shared" si="18"/>
        <v>0</v>
      </c>
      <c r="AN35" s="29">
        <f t="shared" si="19"/>
        <v>1.6357880031626935E-2</v>
      </c>
      <c r="AO35" s="87">
        <f t="shared" si="20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389177103.22000003</v>
      </c>
      <c r="C36" s="74">
        <v>1000000</v>
      </c>
      <c r="D36" s="72">
        <v>388520336.02999997</v>
      </c>
      <c r="E36" s="74">
        <v>1000000</v>
      </c>
      <c r="F36" s="26">
        <f t="shared" si="21"/>
        <v>-1.6875792141059999E-3</v>
      </c>
      <c r="G36" s="26">
        <f t="shared" si="22"/>
        <v>0</v>
      </c>
      <c r="H36" s="72">
        <v>394875606.20999998</v>
      </c>
      <c r="I36" s="74">
        <v>1000000</v>
      </c>
      <c r="J36" s="26">
        <f t="shared" si="23"/>
        <v>1.635762556199704E-2</v>
      </c>
      <c r="K36" s="26">
        <f t="shared" si="24"/>
        <v>0</v>
      </c>
      <c r="L36" s="72">
        <v>397035524.62</v>
      </c>
      <c r="M36" s="74">
        <v>1000000</v>
      </c>
      <c r="N36" s="26">
        <f t="shared" si="25"/>
        <v>5.469870450420666E-3</v>
      </c>
      <c r="O36" s="26">
        <f t="shared" si="25"/>
        <v>0</v>
      </c>
      <c r="P36" s="72">
        <v>395692069.47000003</v>
      </c>
      <c r="Q36" s="74">
        <v>1000000</v>
      </c>
      <c r="R36" s="26">
        <f t="shared" si="26"/>
        <v>-3.3837152262024611E-3</v>
      </c>
      <c r="S36" s="26">
        <f t="shared" si="27"/>
        <v>0</v>
      </c>
      <c r="T36" s="72">
        <v>396086264.80000001</v>
      </c>
      <c r="U36" s="74">
        <v>1000000</v>
      </c>
      <c r="V36" s="26">
        <f t="shared" si="28"/>
        <v>9.9621741352556924E-4</v>
      </c>
      <c r="W36" s="26">
        <f t="shared" si="29"/>
        <v>0</v>
      </c>
      <c r="X36" s="72">
        <v>390478719.5</v>
      </c>
      <c r="Y36" s="74">
        <v>1000000</v>
      </c>
      <c r="Z36" s="26">
        <f t="shared" si="30"/>
        <v>-1.4157383879068588E-2</v>
      </c>
      <c r="AA36" s="26">
        <f t="shared" si="31"/>
        <v>0</v>
      </c>
      <c r="AB36" s="72">
        <v>390867902.61000001</v>
      </c>
      <c r="AC36" s="74">
        <v>1000000</v>
      </c>
      <c r="AD36" s="26">
        <f t="shared" si="32"/>
        <v>9.9668199716070396E-4</v>
      </c>
      <c r="AE36" s="26">
        <f t="shared" si="33"/>
        <v>0</v>
      </c>
      <c r="AF36" s="72">
        <v>391357626.05000001</v>
      </c>
      <c r="AG36" s="74">
        <v>1000000</v>
      </c>
      <c r="AH36" s="26">
        <f t="shared" si="34"/>
        <v>1.252912906713227E-3</v>
      </c>
      <c r="AI36" s="26">
        <f t="shared" si="35"/>
        <v>0</v>
      </c>
      <c r="AJ36" s="27">
        <f t="shared" si="15"/>
        <v>7.3057875130501946E-4</v>
      </c>
      <c r="AK36" s="27">
        <f t="shared" si="16"/>
        <v>0</v>
      </c>
      <c r="AL36" s="28">
        <f t="shared" si="17"/>
        <v>7.3028095491530628E-3</v>
      </c>
      <c r="AM36" s="28">
        <f t="shared" si="18"/>
        <v>0</v>
      </c>
      <c r="AN36" s="29">
        <f t="shared" si="19"/>
        <v>8.5482330655566267E-3</v>
      </c>
      <c r="AO36" s="87">
        <f t="shared" si="20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5403760884.0699997</v>
      </c>
      <c r="C37" s="78">
        <v>1</v>
      </c>
      <c r="D37" s="72">
        <v>5050052409.3100004</v>
      </c>
      <c r="E37" s="78">
        <v>1</v>
      </c>
      <c r="F37" s="26">
        <f t="shared" si="21"/>
        <v>-6.5455981925979193E-2</v>
      </c>
      <c r="G37" s="26">
        <f t="shared" si="22"/>
        <v>0</v>
      </c>
      <c r="H37" s="72">
        <v>5045547121.5799999</v>
      </c>
      <c r="I37" s="78">
        <v>1</v>
      </c>
      <c r="J37" s="26">
        <f t="shared" si="23"/>
        <v>-8.9212692559285001E-4</v>
      </c>
      <c r="K37" s="26">
        <f t="shared" si="24"/>
        <v>0</v>
      </c>
      <c r="L37" s="72">
        <v>4991591756.4899998</v>
      </c>
      <c r="M37" s="78">
        <v>1</v>
      </c>
      <c r="N37" s="26">
        <f t="shared" si="25"/>
        <v>-1.0693659932186734E-2</v>
      </c>
      <c r="O37" s="26">
        <f t="shared" si="25"/>
        <v>0</v>
      </c>
      <c r="P37" s="72">
        <v>5046963478.5100002</v>
      </c>
      <c r="Q37" s="78">
        <v>1</v>
      </c>
      <c r="R37" s="26">
        <f t="shared" si="26"/>
        <v>1.1092998931254122E-2</v>
      </c>
      <c r="S37" s="26">
        <f t="shared" si="27"/>
        <v>0</v>
      </c>
      <c r="T37" s="72">
        <v>5113850202.2700005</v>
      </c>
      <c r="U37" s="78">
        <v>1</v>
      </c>
      <c r="V37" s="26">
        <f t="shared" si="28"/>
        <v>1.3252864627375309E-2</v>
      </c>
      <c r="W37" s="26">
        <f t="shared" si="29"/>
        <v>0</v>
      </c>
      <c r="X37" s="72">
        <v>5097218336.6099997</v>
      </c>
      <c r="Y37" s="78">
        <v>1</v>
      </c>
      <c r="Z37" s="26">
        <f t="shared" si="30"/>
        <v>-3.2523177258141113E-3</v>
      </c>
      <c r="AA37" s="26">
        <f t="shared" si="31"/>
        <v>0</v>
      </c>
      <c r="AB37" s="72">
        <v>5122778260.6899996</v>
      </c>
      <c r="AC37" s="78">
        <v>1</v>
      </c>
      <c r="AD37" s="26">
        <f t="shared" si="32"/>
        <v>5.014484840961125E-3</v>
      </c>
      <c r="AE37" s="26">
        <f t="shared" si="33"/>
        <v>0</v>
      </c>
      <c r="AF37" s="72">
        <v>5053930819.4200001</v>
      </c>
      <c r="AG37" s="78">
        <v>1</v>
      </c>
      <c r="AH37" s="26">
        <f t="shared" si="34"/>
        <v>-1.343947322457917E-2</v>
      </c>
      <c r="AI37" s="26">
        <f t="shared" si="35"/>
        <v>0</v>
      </c>
      <c r="AJ37" s="27">
        <f t="shared" si="15"/>
        <v>-8.0466514168201879E-3</v>
      </c>
      <c r="AK37" s="27">
        <f t="shared" si="16"/>
        <v>0</v>
      </c>
      <c r="AL37" s="28">
        <f t="shared" si="17"/>
        <v>7.679940316757172E-4</v>
      </c>
      <c r="AM37" s="28">
        <f t="shared" si="18"/>
        <v>0</v>
      </c>
      <c r="AN37" s="29">
        <f t="shared" si="19"/>
        <v>2.5061872425729027E-2</v>
      </c>
      <c r="AO37" s="87">
        <f t="shared" si="20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17370949116.990002</v>
      </c>
      <c r="C38" s="78">
        <v>1</v>
      </c>
      <c r="D38" s="72">
        <v>17353372496.02</v>
      </c>
      <c r="E38" s="78">
        <v>1</v>
      </c>
      <c r="F38" s="26">
        <f t="shared" si="21"/>
        <v>-1.0118399893768648E-3</v>
      </c>
      <c r="G38" s="26">
        <f t="shared" si="22"/>
        <v>0</v>
      </c>
      <c r="H38" s="72">
        <v>16971948406.74</v>
      </c>
      <c r="I38" s="78">
        <v>1</v>
      </c>
      <c r="J38" s="26">
        <f t="shared" si="23"/>
        <v>-2.197982492264719E-2</v>
      </c>
      <c r="K38" s="26">
        <f t="shared" si="24"/>
        <v>0</v>
      </c>
      <c r="L38" s="72">
        <v>17338239877.740002</v>
      </c>
      <c r="M38" s="78">
        <v>1</v>
      </c>
      <c r="N38" s="26">
        <f t="shared" si="25"/>
        <v>2.1582169720392154E-2</v>
      </c>
      <c r="O38" s="26">
        <f t="shared" si="25"/>
        <v>0</v>
      </c>
      <c r="P38" s="72">
        <v>17348566843.380001</v>
      </c>
      <c r="Q38" s="78">
        <v>1</v>
      </c>
      <c r="R38" s="26">
        <f t="shared" si="26"/>
        <v>5.9561787775573702E-4</v>
      </c>
      <c r="S38" s="26">
        <f t="shared" si="27"/>
        <v>0</v>
      </c>
      <c r="T38" s="72">
        <v>16453144077.42</v>
      </c>
      <c r="U38" s="78">
        <v>1</v>
      </c>
      <c r="V38" s="26">
        <f t="shared" si="28"/>
        <v>-5.1613644749086765E-2</v>
      </c>
      <c r="W38" s="26">
        <f t="shared" si="29"/>
        <v>0</v>
      </c>
      <c r="X38" s="72">
        <v>16577812537.790001</v>
      </c>
      <c r="Y38" s="78">
        <v>1</v>
      </c>
      <c r="Z38" s="26">
        <f t="shared" si="30"/>
        <v>7.5771815881132167E-3</v>
      </c>
      <c r="AA38" s="26">
        <f t="shared" si="31"/>
        <v>0</v>
      </c>
      <c r="AB38" s="72">
        <v>15918955374.209999</v>
      </c>
      <c r="AC38" s="78">
        <v>1</v>
      </c>
      <c r="AD38" s="26">
        <f t="shared" si="32"/>
        <v>-3.9743311252802629E-2</v>
      </c>
      <c r="AE38" s="26">
        <f t="shared" si="33"/>
        <v>0</v>
      </c>
      <c r="AF38" s="72">
        <v>15987501204.219999</v>
      </c>
      <c r="AG38" s="78">
        <v>1</v>
      </c>
      <c r="AH38" s="26">
        <f t="shared" si="34"/>
        <v>4.3059251313091835E-3</v>
      </c>
      <c r="AI38" s="26">
        <f t="shared" si="35"/>
        <v>0</v>
      </c>
      <c r="AJ38" s="27">
        <f t="shared" si="15"/>
        <v>-1.0035965824542895E-2</v>
      </c>
      <c r="AK38" s="27">
        <f t="shared" si="16"/>
        <v>0</v>
      </c>
      <c r="AL38" s="28">
        <f t="shared" si="17"/>
        <v>-7.8709270610843166E-2</v>
      </c>
      <c r="AM38" s="28">
        <f t="shared" si="18"/>
        <v>0</v>
      </c>
      <c r="AN38" s="29">
        <f t="shared" si="19"/>
        <v>2.5252921301213725E-2</v>
      </c>
      <c r="AO38" s="87">
        <f t="shared" si="20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585912157.58000004</v>
      </c>
      <c r="C39" s="78">
        <v>100</v>
      </c>
      <c r="D39" s="72">
        <v>587556882.46000004</v>
      </c>
      <c r="E39" s="78">
        <v>100</v>
      </c>
      <c r="F39" s="26">
        <f t="shared" si="21"/>
        <v>2.807118539395431E-3</v>
      </c>
      <c r="G39" s="26">
        <f t="shared" si="22"/>
        <v>0</v>
      </c>
      <c r="H39" s="72">
        <v>589251553.99000001</v>
      </c>
      <c r="I39" s="78">
        <v>100</v>
      </c>
      <c r="J39" s="26">
        <f t="shared" si="23"/>
        <v>2.8842680267903115E-3</v>
      </c>
      <c r="K39" s="26">
        <f t="shared" si="24"/>
        <v>0</v>
      </c>
      <c r="L39" s="72">
        <v>589961421.84000003</v>
      </c>
      <c r="M39" s="78">
        <v>100</v>
      </c>
      <c r="N39" s="26">
        <f t="shared" si="25"/>
        <v>1.2046940651972737E-3</v>
      </c>
      <c r="O39" s="26">
        <f t="shared" si="25"/>
        <v>0</v>
      </c>
      <c r="P39" s="72">
        <v>595981002.37</v>
      </c>
      <c r="Q39" s="78">
        <v>100</v>
      </c>
      <c r="R39" s="26">
        <f t="shared" si="26"/>
        <v>1.0203346027653494E-2</v>
      </c>
      <c r="S39" s="26">
        <f t="shared" si="27"/>
        <v>0</v>
      </c>
      <c r="T39" s="72">
        <v>592240908.13</v>
      </c>
      <c r="U39" s="78">
        <v>100</v>
      </c>
      <c r="V39" s="26">
        <f t="shared" si="28"/>
        <v>-6.2755259397984384E-3</v>
      </c>
      <c r="W39" s="26">
        <f t="shared" si="29"/>
        <v>0</v>
      </c>
      <c r="X39" s="72">
        <v>597035568.21000004</v>
      </c>
      <c r="Y39" s="78">
        <v>100</v>
      </c>
      <c r="Z39" s="26">
        <f t="shared" si="30"/>
        <v>8.0957934755624648E-3</v>
      </c>
      <c r="AA39" s="26">
        <f t="shared" si="31"/>
        <v>0</v>
      </c>
      <c r="AB39" s="72">
        <v>575804576.13999999</v>
      </c>
      <c r="AC39" s="78">
        <v>100</v>
      </c>
      <c r="AD39" s="26">
        <f t="shared" si="32"/>
        <v>-3.5560682144371518E-2</v>
      </c>
      <c r="AE39" s="26">
        <f t="shared" si="33"/>
        <v>0</v>
      </c>
      <c r="AF39" s="72">
        <v>575009215.94000006</v>
      </c>
      <c r="AG39" s="78">
        <v>100</v>
      </c>
      <c r="AH39" s="26">
        <f t="shared" si="34"/>
        <v>-1.3813023254031003E-3</v>
      </c>
      <c r="AI39" s="26">
        <f t="shared" si="35"/>
        <v>0</v>
      </c>
      <c r="AJ39" s="27">
        <f t="shared" si="15"/>
        <v>-2.2527862843717602E-3</v>
      </c>
      <c r="AK39" s="27">
        <f t="shared" si="16"/>
        <v>0</v>
      </c>
      <c r="AL39" s="28">
        <f t="shared" si="17"/>
        <v>-2.1355662565750316E-2</v>
      </c>
      <c r="AM39" s="28">
        <f t="shared" si="18"/>
        <v>0</v>
      </c>
      <c r="AN39" s="29">
        <f t="shared" si="19"/>
        <v>1.4405119698308348E-2</v>
      </c>
      <c r="AO39" s="87">
        <f t="shared" si="20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4544151460.1499996</v>
      </c>
      <c r="C40" s="78">
        <v>1</v>
      </c>
      <c r="D40" s="72">
        <v>4408389376.8599997</v>
      </c>
      <c r="E40" s="78">
        <v>1</v>
      </c>
      <c r="F40" s="26">
        <f t="shared" si="21"/>
        <v>-2.987622320263034E-2</v>
      </c>
      <c r="G40" s="26">
        <f t="shared" si="22"/>
        <v>0</v>
      </c>
      <c r="H40" s="72">
        <v>4332428862.1599998</v>
      </c>
      <c r="I40" s="78">
        <v>1</v>
      </c>
      <c r="J40" s="26">
        <f t="shared" si="23"/>
        <v>-1.723089958857147E-2</v>
      </c>
      <c r="K40" s="26">
        <f t="shared" si="24"/>
        <v>0</v>
      </c>
      <c r="L40" s="72">
        <v>4308909864.1499996</v>
      </c>
      <c r="M40" s="78">
        <v>1</v>
      </c>
      <c r="N40" s="26">
        <f t="shared" si="25"/>
        <v>-5.4285941577525325E-3</v>
      </c>
      <c r="O40" s="26">
        <f t="shared" si="25"/>
        <v>0</v>
      </c>
      <c r="P40" s="72">
        <v>4267927130.0100002</v>
      </c>
      <c r="Q40" s="78">
        <v>1</v>
      </c>
      <c r="R40" s="26">
        <f t="shared" si="26"/>
        <v>-9.511160695417303E-3</v>
      </c>
      <c r="S40" s="26">
        <f t="shared" si="27"/>
        <v>0</v>
      </c>
      <c r="T40" s="72">
        <v>4135353477.5799999</v>
      </c>
      <c r="U40" s="78">
        <v>1</v>
      </c>
      <c r="V40" s="26">
        <f t="shared" si="28"/>
        <v>-3.1062773189777883E-2</v>
      </c>
      <c r="W40" s="26">
        <f t="shared" si="29"/>
        <v>0</v>
      </c>
      <c r="X40" s="72">
        <v>4140549179.2399998</v>
      </c>
      <c r="Y40" s="78">
        <v>1</v>
      </c>
      <c r="Z40" s="26">
        <f t="shared" si="30"/>
        <v>1.2564105313290802E-3</v>
      </c>
      <c r="AA40" s="26">
        <f t="shared" si="31"/>
        <v>0</v>
      </c>
      <c r="AB40" s="72">
        <v>4078787982.3499999</v>
      </c>
      <c r="AC40" s="78">
        <v>1</v>
      </c>
      <c r="AD40" s="26">
        <f t="shared" si="32"/>
        <v>-1.4916184838392904E-2</v>
      </c>
      <c r="AE40" s="26">
        <f t="shared" si="33"/>
        <v>0</v>
      </c>
      <c r="AF40" s="72">
        <v>4251851407.5500002</v>
      </c>
      <c r="AG40" s="78">
        <v>1</v>
      </c>
      <c r="AH40" s="26">
        <f t="shared" si="34"/>
        <v>4.2430110598759174E-2</v>
      </c>
      <c r="AI40" s="26">
        <f t="shared" si="35"/>
        <v>0</v>
      </c>
      <c r="AJ40" s="27">
        <f t="shared" si="15"/>
        <v>-8.0424143178067752E-3</v>
      </c>
      <c r="AK40" s="27">
        <f t="shared" si="16"/>
        <v>0</v>
      </c>
      <c r="AL40" s="28">
        <f t="shared" si="17"/>
        <v>-3.5509106825200198E-2</v>
      </c>
      <c r="AM40" s="28">
        <f t="shared" si="18"/>
        <v>0</v>
      </c>
      <c r="AN40" s="29">
        <f t="shared" si="19"/>
        <v>2.3241779814233567E-2</v>
      </c>
      <c r="AO40" s="87">
        <f t="shared" si="20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622213628.72000003</v>
      </c>
      <c r="C41" s="78">
        <v>10</v>
      </c>
      <c r="D41" s="72">
        <v>654524958.94000006</v>
      </c>
      <c r="E41" s="78">
        <v>10</v>
      </c>
      <c r="F41" s="26">
        <f t="shared" si="21"/>
        <v>5.1929640767383975E-2</v>
      </c>
      <c r="G41" s="26">
        <f t="shared" si="22"/>
        <v>0</v>
      </c>
      <c r="H41" s="72">
        <v>646807607.94000006</v>
      </c>
      <c r="I41" s="78">
        <v>10</v>
      </c>
      <c r="J41" s="26">
        <f t="shared" si="23"/>
        <v>-1.1790766562207516E-2</v>
      </c>
      <c r="K41" s="26">
        <f t="shared" si="24"/>
        <v>0</v>
      </c>
      <c r="L41" s="72">
        <v>627783614.12</v>
      </c>
      <c r="M41" s="78">
        <v>10</v>
      </c>
      <c r="N41" s="26">
        <f t="shared" si="25"/>
        <v>-2.9412136756691919E-2</v>
      </c>
      <c r="O41" s="26">
        <f t="shared" si="25"/>
        <v>0</v>
      </c>
      <c r="P41" s="72">
        <v>606729631.52999997</v>
      </c>
      <c r="Q41" s="78">
        <v>10</v>
      </c>
      <c r="R41" s="26">
        <f t="shared" si="26"/>
        <v>-3.3537005612216557E-2</v>
      </c>
      <c r="S41" s="26">
        <f t="shared" si="27"/>
        <v>0</v>
      </c>
      <c r="T41" s="72">
        <v>599751076.54999995</v>
      </c>
      <c r="U41" s="78">
        <v>10</v>
      </c>
      <c r="V41" s="26">
        <f t="shared" si="28"/>
        <v>-1.1501918840525529E-2</v>
      </c>
      <c r="W41" s="26">
        <f t="shared" si="29"/>
        <v>0</v>
      </c>
      <c r="X41" s="72">
        <v>585320613.53999996</v>
      </c>
      <c r="Y41" s="78">
        <v>10</v>
      </c>
      <c r="Z41" s="26">
        <f t="shared" si="30"/>
        <v>-2.4060753826420107E-2</v>
      </c>
      <c r="AA41" s="26">
        <f t="shared" si="31"/>
        <v>0</v>
      </c>
      <c r="AB41" s="72">
        <v>582841050.13999999</v>
      </c>
      <c r="AC41" s="78">
        <v>10</v>
      </c>
      <c r="AD41" s="26">
        <f t="shared" si="32"/>
        <v>-4.2362482076338604E-3</v>
      </c>
      <c r="AE41" s="26">
        <f t="shared" si="33"/>
        <v>0</v>
      </c>
      <c r="AF41" s="72">
        <v>589346780.38999999</v>
      </c>
      <c r="AG41" s="78">
        <v>10</v>
      </c>
      <c r="AH41" s="26">
        <f t="shared" si="34"/>
        <v>1.1162100281778893E-2</v>
      </c>
      <c r="AI41" s="26">
        <f t="shared" si="35"/>
        <v>0</v>
      </c>
      <c r="AJ41" s="27">
        <f t="shared" si="15"/>
        <v>-6.4308860945665779E-3</v>
      </c>
      <c r="AK41" s="27">
        <f t="shared" si="16"/>
        <v>0</v>
      </c>
      <c r="AL41" s="28">
        <f t="shared" si="17"/>
        <v>-9.9580890934328634E-2</v>
      </c>
      <c r="AM41" s="28">
        <f t="shared" si="18"/>
        <v>0</v>
      </c>
      <c r="AN41" s="29">
        <f t="shared" si="19"/>
        <v>2.7641625510343971E-2</v>
      </c>
      <c r="AO41" s="87">
        <f t="shared" si="20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616515204.16999996</v>
      </c>
      <c r="C42" s="78">
        <v>1</v>
      </c>
      <c r="D42" s="72">
        <v>618701675.23000002</v>
      </c>
      <c r="E42" s="78">
        <v>1</v>
      </c>
      <c r="F42" s="26">
        <f t="shared" si="21"/>
        <v>3.5464998190006636E-3</v>
      </c>
      <c r="G42" s="26">
        <f t="shared" si="22"/>
        <v>0</v>
      </c>
      <c r="H42" s="72">
        <v>611647724.70000005</v>
      </c>
      <c r="I42" s="78">
        <v>1</v>
      </c>
      <c r="J42" s="26">
        <f t="shared" si="23"/>
        <v>-1.1401214531022066E-2</v>
      </c>
      <c r="K42" s="26">
        <f t="shared" si="24"/>
        <v>0</v>
      </c>
      <c r="L42" s="72">
        <v>609805770.59000003</v>
      </c>
      <c r="M42" s="78">
        <v>1</v>
      </c>
      <c r="N42" s="26">
        <f t="shared" si="25"/>
        <v>-3.0114623755094533E-3</v>
      </c>
      <c r="O42" s="26">
        <f t="shared" si="25"/>
        <v>0</v>
      </c>
      <c r="P42" s="72">
        <v>610542842</v>
      </c>
      <c r="Q42" s="78">
        <v>1</v>
      </c>
      <c r="R42" s="26">
        <f t="shared" si="26"/>
        <v>1.2086986472542467E-3</v>
      </c>
      <c r="S42" s="26">
        <f t="shared" si="27"/>
        <v>0</v>
      </c>
      <c r="T42" s="72">
        <v>611094551.14999998</v>
      </c>
      <c r="U42" s="78">
        <v>1</v>
      </c>
      <c r="V42" s="26">
        <f t="shared" si="28"/>
        <v>9.0363707842794783E-4</v>
      </c>
      <c r="W42" s="26">
        <f t="shared" si="29"/>
        <v>0</v>
      </c>
      <c r="X42" s="72">
        <v>612235710.51999998</v>
      </c>
      <c r="Y42" s="78">
        <v>1</v>
      </c>
      <c r="Z42" s="26">
        <f t="shared" si="30"/>
        <v>1.8674022994518479E-3</v>
      </c>
      <c r="AA42" s="26">
        <f t="shared" si="31"/>
        <v>0</v>
      </c>
      <c r="AB42" s="72">
        <v>612556661.24000001</v>
      </c>
      <c r="AC42" s="78">
        <v>1</v>
      </c>
      <c r="AD42" s="26">
        <f t="shared" si="32"/>
        <v>5.2422737596836749E-4</v>
      </c>
      <c r="AE42" s="26">
        <f t="shared" si="33"/>
        <v>0</v>
      </c>
      <c r="AF42" s="72">
        <v>606096434.58000004</v>
      </c>
      <c r="AG42" s="78">
        <v>1</v>
      </c>
      <c r="AH42" s="26">
        <f t="shared" si="34"/>
        <v>-1.0546333210910667E-2</v>
      </c>
      <c r="AI42" s="26">
        <f t="shared" si="35"/>
        <v>0</v>
      </c>
      <c r="AJ42" s="27">
        <f t="shared" si="15"/>
        <v>-2.1135681121673888E-3</v>
      </c>
      <c r="AK42" s="27">
        <f t="shared" si="16"/>
        <v>0</v>
      </c>
      <c r="AL42" s="28">
        <f t="shared" si="17"/>
        <v>-2.0373697299775412E-2</v>
      </c>
      <c r="AM42" s="28">
        <f t="shared" si="18"/>
        <v>0</v>
      </c>
      <c r="AN42" s="29">
        <f t="shared" si="19"/>
        <v>5.771377161031808E-3</v>
      </c>
      <c r="AO42" s="87">
        <f t="shared" si="20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5777252331.8000002</v>
      </c>
      <c r="C43" s="78">
        <v>100</v>
      </c>
      <c r="D43" s="72">
        <v>5752325001.8599997</v>
      </c>
      <c r="E43" s="78">
        <v>100</v>
      </c>
      <c r="F43" s="26">
        <f t="shared" si="21"/>
        <v>-4.314737959910781E-3</v>
      </c>
      <c r="G43" s="26">
        <f t="shared" si="22"/>
        <v>0</v>
      </c>
      <c r="H43" s="72">
        <v>5703268117.0100002</v>
      </c>
      <c r="I43" s="78">
        <v>100</v>
      </c>
      <c r="J43" s="26">
        <f t="shared" si="23"/>
        <v>-8.5281837924903424E-3</v>
      </c>
      <c r="K43" s="26">
        <f t="shared" si="24"/>
        <v>0</v>
      </c>
      <c r="L43" s="72">
        <v>5735356708.6400003</v>
      </c>
      <c r="M43" s="78">
        <v>100</v>
      </c>
      <c r="N43" s="26">
        <f t="shared" si="25"/>
        <v>5.6263515885384861E-3</v>
      </c>
      <c r="O43" s="26">
        <f t="shared" si="25"/>
        <v>0</v>
      </c>
      <c r="P43" s="72">
        <v>6009057745.6899996</v>
      </c>
      <c r="Q43" s="78">
        <v>100</v>
      </c>
      <c r="R43" s="26">
        <f t="shared" si="26"/>
        <v>4.7721711299609948E-2</v>
      </c>
      <c r="S43" s="26">
        <f t="shared" si="27"/>
        <v>0</v>
      </c>
      <c r="T43" s="72">
        <v>6012005194.1899996</v>
      </c>
      <c r="U43" s="78">
        <v>100</v>
      </c>
      <c r="V43" s="26">
        <f t="shared" si="28"/>
        <v>4.9050094453062282E-4</v>
      </c>
      <c r="W43" s="26">
        <f t="shared" si="29"/>
        <v>0</v>
      </c>
      <c r="X43" s="72">
        <v>5812600568.6300001</v>
      </c>
      <c r="Y43" s="78">
        <v>100</v>
      </c>
      <c r="Z43" s="26">
        <f t="shared" si="30"/>
        <v>-3.31677400666094E-2</v>
      </c>
      <c r="AA43" s="26">
        <f t="shared" si="31"/>
        <v>0</v>
      </c>
      <c r="AB43" s="72">
        <v>5734361783.5699997</v>
      </c>
      <c r="AC43" s="78">
        <v>100</v>
      </c>
      <c r="AD43" s="26">
        <f t="shared" si="32"/>
        <v>-1.3460203249169914E-2</v>
      </c>
      <c r="AE43" s="26">
        <f t="shared" si="33"/>
        <v>0</v>
      </c>
      <c r="AF43" s="72">
        <v>5826980660.9499998</v>
      </c>
      <c r="AG43" s="78">
        <v>100</v>
      </c>
      <c r="AH43" s="26">
        <f t="shared" si="34"/>
        <v>1.6151558076675631E-2</v>
      </c>
      <c r="AI43" s="26">
        <f t="shared" si="35"/>
        <v>0</v>
      </c>
      <c r="AJ43" s="27">
        <f t="shared" si="15"/>
        <v>1.3149071051467816E-3</v>
      </c>
      <c r="AK43" s="27">
        <f t="shared" si="16"/>
        <v>0</v>
      </c>
      <c r="AL43" s="28">
        <f t="shared" si="17"/>
        <v>1.2978345115385594E-2</v>
      </c>
      <c r="AM43" s="28">
        <f t="shared" si="18"/>
        <v>0</v>
      </c>
      <c r="AN43" s="29">
        <f t="shared" si="19"/>
        <v>2.3691234275803292E-2</v>
      </c>
      <c r="AO43" s="87">
        <f t="shared" si="20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298143461.10000002</v>
      </c>
      <c r="C44" s="78">
        <v>1</v>
      </c>
      <c r="D44" s="72">
        <v>299596313.58999997</v>
      </c>
      <c r="E44" s="78">
        <v>1</v>
      </c>
      <c r="F44" s="26">
        <f t="shared" si="21"/>
        <v>4.8729980011624338E-3</v>
      </c>
      <c r="G44" s="26">
        <f t="shared" si="22"/>
        <v>0</v>
      </c>
      <c r="H44" s="72">
        <v>300211325.30000001</v>
      </c>
      <c r="I44" s="78">
        <v>1</v>
      </c>
      <c r="J44" s="26">
        <f t="shared" si="23"/>
        <v>2.0528013266601364E-3</v>
      </c>
      <c r="K44" s="26">
        <f t="shared" si="24"/>
        <v>0</v>
      </c>
      <c r="L44" s="72">
        <v>300720220.47000003</v>
      </c>
      <c r="M44" s="78">
        <v>1</v>
      </c>
      <c r="N44" s="26">
        <f t="shared" si="25"/>
        <v>1.6951231586332719E-3</v>
      </c>
      <c r="O44" s="26">
        <f t="shared" si="25"/>
        <v>0</v>
      </c>
      <c r="P44" s="72">
        <v>303256759.33999997</v>
      </c>
      <c r="Q44" s="78">
        <v>1</v>
      </c>
      <c r="R44" s="26">
        <f t="shared" si="26"/>
        <v>8.4348796566973503E-3</v>
      </c>
      <c r="S44" s="26">
        <f t="shared" si="27"/>
        <v>0</v>
      </c>
      <c r="T44" s="72">
        <v>301061074.52999997</v>
      </c>
      <c r="U44" s="78">
        <v>1</v>
      </c>
      <c r="V44" s="26">
        <f t="shared" si="28"/>
        <v>-7.2403491179508514E-3</v>
      </c>
      <c r="W44" s="26">
        <f t="shared" si="29"/>
        <v>0</v>
      </c>
      <c r="X44" s="72">
        <v>300958348.75</v>
      </c>
      <c r="Y44" s="78">
        <v>1</v>
      </c>
      <c r="Z44" s="26">
        <f t="shared" si="30"/>
        <v>-3.4121242728021628E-4</v>
      </c>
      <c r="AA44" s="26">
        <f t="shared" si="31"/>
        <v>0</v>
      </c>
      <c r="AB44" s="72">
        <v>300524883.08999997</v>
      </c>
      <c r="AC44" s="78">
        <v>1</v>
      </c>
      <c r="AD44" s="26">
        <f t="shared" si="32"/>
        <v>-1.4402845503385499E-3</v>
      </c>
      <c r="AE44" s="26">
        <f t="shared" si="33"/>
        <v>0</v>
      </c>
      <c r="AF44" s="72">
        <v>271235940.45999998</v>
      </c>
      <c r="AG44" s="78">
        <v>1</v>
      </c>
      <c r="AH44" s="26">
        <f t="shared" si="34"/>
        <v>-9.7459292983831436E-2</v>
      </c>
      <c r="AI44" s="26">
        <f t="shared" si="35"/>
        <v>0</v>
      </c>
      <c r="AJ44" s="27">
        <f t="shared" si="15"/>
        <v>-1.1178167117030983E-2</v>
      </c>
      <c r="AK44" s="27">
        <f t="shared" si="16"/>
        <v>0</v>
      </c>
      <c r="AL44" s="28">
        <f t="shared" si="17"/>
        <v>-9.4661956250941731E-2</v>
      </c>
      <c r="AM44" s="28">
        <f t="shared" si="18"/>
        <v>0</v>
      </c>
      <c r="AN44" s="29">
        <f t="shared" si="19"/>
        <v>3.5163488915851283E-2</v>
      </c>
      <c r="AO44" s="87">
        <f t="shared" si="20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363685099.97000003</v>
      </c>
      <c r="C45" s="78">
        <v>100</v>
      </c>
      <c r="D45" s="72">
        <v>338880716.37</v>
      </c>
      <c r="E45" s="78">
        <v>100</v>
      </c>
      <c r="F45" s="26">
        <f t="shared" si="21"/>
        <v>-6.8202914010076596E-2</v>
      </c>
      <c r="G45" s="26">
        <f t="shared" si="22"/>
        <v>0</v>
      </c>
      <c r="H45" s="72">
        <v>352714314.97000003</v>
      </c>
      <c r="I45" s="78">
        <v>100</v>
      </c>
      <c r="J45" s="26">
        <f t="shared" si="23"/>
        <v>4.08214393199526E-2</v>
      </c>
      <c r="K45" s="26">
        <f t="shared" si="24"/>
        <v>0</v>
      </c>
      <c r="L45" s="72">
        <v>417029210.97000003</v>
      </c>
      <c r="M45" s="78">
        <v>100</v>
      </c>
      <c r="N45" s="26">
        <f t="shared" si="25"/>
        <v>0.18234274388741573</v>
      </c>
      <c r="O45" s="26">
        <f t="shared" si="25"/>
        <v>0</v>
      </c>
      <c r="P45" s="72">
        <v>416891425.86000001</v>
      </c>
      <c r="Q45" s="78">
        <v>100</v>
      </c>
      <c r="R45" s="26">
        <f t="shared" si="26"/>
        <v>-3.3039678366781407E-4</v>
      </c>
      <c r="S45" s="26">
        <f t="shared" si="27"/>
        <v>0</v>
      </c>
      <c r="T45" s="72">
        <v>423015560.41000003</v>
      </c>
      <c r="U45" s="78">
        <v>100</v>
      </c>
      <c r="V45" s="26">
        <f t="shared" si="28"/>
        <v>1.46899988105215E-2</v>
      </c>
      <c r="W45" s="26">
        <f t="shared" si="29"/>
        <v>0</v>
      </c>
      <c r="X45" s="72">
        <v>438242887.85000002</v>
      </c>
      <c r="Y45" s="78">
        <v>100</v>
      </c>
      <c r="Z45" s="26">
        <f t="shared" si="30"/>
        <v>3.5997085840627684E-2</v>
      </c>
      <c r="AA45" s="26">
        <f t="shared" si="31"/>
        <v>0</v>
      </c>
      <c r="AB45" s="72">
        <v>445229079.32999998</v>
      </c>
      <c r="AC45" s="78">
        <v>100</v>
      </c>
      <c r="AD45" s="26">
        <f t="shared" si="32"/>
        <v>1.5941368756202529E-2</v>
      </c>
      <c r="AE45" s="26">
        <f t="shared" si="33"/>
        <v>0</v>
      </c>
      <c r="AF45" s="72">
        <v>436981730.19999999</v>
      </c>
      <c r="AG45" s="78">
        <v>100</v>
      </c>
      <c r="AH45" s="26">
        <f t="shared" si="34"/>
        <v>-1.8523833039861107E-2</v>
      </c>
      <c r="AI45" s="26">
        <f t="shared" si="35"/>
        <v>0</v>
      </c>
      <c r="AJ45" s="27">
        <f t="shared" si="15"/>
        <v>2.5341936597639315E-2</v>
      </c>
      <c r="AK45" s="27">
        <f t="shared" si="16"/>
        <v>0</v>
      </c>
      <c r="AL45" s="28">
        <f t="shared" si="17"/>
        <v>0.28948538258780826</v>
      </c>
      <c r="AM45" s="28">
        <f t="shared" si="18"/>
        <v>0</v>
      </c>
      <c r="AN45" s="29">
        <f t="shared" si="19"/>
        <v>7.2247737163056991E-2</v>
      </c>
      <c r="AO45" s="87">
        <f t="shared" si="20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112873346.17</v>
      </c>
      <c r="C46" s="78">
        <v>1</v>
      </c>
      <c r="D46" s="72">
        <v>112326195.34999999</v>
      </c>
      <c r="E46" s="78">
        <v>1</v>
      </c>
      <c r="F46" s="26">
        <f t="shared" si="21"/>
        <v>-4.8474758529435001E-3</v>
      </c>
      <c r="G46" s="26">
        <f t="shared" si="22"/>
        <v>0</v>
      </c>
      <c r="H46" s="72">
        <v>122269385.53</v>
      </c>
      <c r="I46" s="78">
        <v>1</v>
      </c>
      <c r="J46" s="26">
        <f t="shared" si="23"/>
        <v>8.8520670970985649E-2</v>
      </c>
      <c r="K46" s="26">
        <f t="shared" si="24"/>
        <v>0</v>
      </c>
      <c r="L46" s="72">
        <v>122389543.67</v>
      </c>
      <c r="M46" s="78">
        <v>1</v>
      </c>
      <c r="N46" s="26">
        <f t="shared" si="25"/>
        <v>9.8273283601739056E-4</v>
      </c>
      <c r="O46" s="26">
        <f t="shared" si="25"/>
        <v>0</v>
      </c>
      <c r="P46" s="72">
        <v>122598375.37</v>
      </c>
      <c r="Q46" s="78">
        <v>1</v>
      </c>
      <c r="R46" s="26">
        <f t="shared" si="26"/>
        <v>1.7062871037666235E-3</v>
      </c>
      <c r="S46" s="26">
        <f t="shared" si="27"/>
        <v>0</v>
      </c>
      <c r="T46" s="72">
        <v>122806973.77</v>
      </c>
      <c r="U46" s="78">
        <v>1</v>
      </c>
      <c r="V46" s="26">
        <f t="shared" si="28"/>
        <v>1.7014776857396708E-3</v>
      </c>
      <c r="W46" s="26">
        <f t="shared" si="29"/>
        <v>0</v>
      </c>
      <c r="X46" s="72">
        <v>132684997.29000001</v>
      </c>
      <c r="Y46" s="78">
        <v>1</v>
      </c>
      <c r="Z46" s="26">
        <f t="shared" si="30"/>
        <v>8.0435363047868469E-2</v>
      </c>
      <c r="AA46" s="26">
        <f t="shared" si="31"/>
        <v>0</v>
      </c>
      <c r="AB46" s="72">
        <v>136738336.00999999</v>
      </c>
      <c r="AC46" s="78">
        <v>1</v>
      </c>
      <c r="AD46" s="26">
        <f t="shared" si="32"/>
        <v>3.05485835082085E-2</v>
      </c>
      <c r="AE46" s="26">
        <f t="shared" si="33"/>
        <v>0</v>
      </c>
      <c r="AF46" s="72">
        <v>138293008.13</v>
      </c>
      <c r="AG46" s="78">
        <v>1</v>
      </c>
      <c r="AH46" s="26">
        <f t="shared" si="34"/>
        <v>1.136968728276983E-2</v>
      </c>
      <c r="AI46" s="26">
        <f t="shared" si="35"/>
        <v>0</v>
      </c>
      <c r="AJ46" s="27">
        <f t="shared" si="15"/>
        <v>2.6302165822801579E-2</v>
      </c>
      <c r="AK46" s="27">
        <f t="shared" si="16"/>
        <v>0</v>
      </c>
      <c r="AL46" s="28">
        <f t="shared" si="17"/>
        <v>0.23117326015618495</v>
      </c>
      <c r="AM46" s="28">
        <f t="shared" si="18"/>
        <v>0</v>
      </c>
      <c r="AN46" s="29">
        <f t="shared" si="19"/>
        <v>3.7538706449416155E-2</v>
      </c>
      <c r="AO46" s="87">
        <f t="shared" si="20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1392649903.4000001</v>
      </c>
      <c r="C47" s="78">
        <v>1</v>
      </c>
      <c r="D47" s="72">
        <v>1400606185.5699999</v>
      </c>
      <c r="E47" s="78">
        <v>1</v>
      </c>
      <c r="F47" s="26">
        <f t="shared" si="21"/>
        <v>5.7130526132773635E-3</v>
      </c>
      <c r="G47" s="26">
        <f t="shared" si="22"/>
        <v>0</v>
      </c>
      <c r="H47" s="72">
        <v>1401845879.0999999</v>
      </c>
      <c r="I47" s="78">
        <v>1</v>
      </c>
      <c r="J47" s="26">
        <f t="shared" si="23"/>
        <v>8.8511213414030267E-4</v>
      </c>
      <c r="K47" s="26">
        <f t="shared" si="24"/>
        <v>0</v>
      </c>
      <c r="L47" s="72">
        <v>1379113336.22</v>
      </c>
      <c r="M47" s="78">
        <v>1</v>
      </c>
      <c r="N47" s="26">
        <f t="shared" si="25"/>
        <v>-1.6216149877042414E-2</v>
      </c>
      <c r="O47" s="26">
        <f t="shared" si="25"/>
        <v>0</v>
      </c>
      <c r="P47" s="72">
        <v>1382707481.96</v>
      </c>
      <c r="Q47" s="78">
        <v>1</v>
      </c>
      <c r="R47" s="26">
        <f t="shared" si="26"/>
        <v>2.6061278979805772E-3</v>
      </c>
      <c r="S47" s="26">
        <f t="shared" si="27"/>
        <v>0</v>
      </c>
      <c r="T47" s="72">
        <v>1383266452.0599999</v>
      </c>
      <c r="U47" s="78">
        <v>1</v>
      </c>
      <c r="V47" s="26">
        <f t="shared" si="28"/>
        <v>4.042576664209263E-4</v>
      </c>
      <c r="W47" s="26">
        <f t="shared" si="29"/>
        <v>0</v>
      </c>
      <c r="X47" s="72">
        <v>1384402674.8900001</v>
      </c>
      <c r="Y47" s="78">
        <v>1</v>
      </c>
      <c r="Z47" s="26">
        <f t="shared" si="30"/>
        <v>8.2140561444837086E-4</v>
      </c>
      <c r="AA47" s="26">
        <f t="shared" si="31"/>
        <v>0</v>
      </c>
      <c r="AB47" s="72">
        <v>1379174694.46</v>
      </c>
      <c r="AC47" s="78">
        <v>1</v>
      </c>
      <c r="AD47" s="26">
        <f t="shared" si="32"/>
        <v>-3.7763437797571895E-3</v>
      </c>
      <c r="AE47" s="26">
        <f t="shared" si="33"/>
        <v>0</v>
      </c>
      <c r="AF47" s="72">
        <v>1381890977.01</v>
      </c>
      <c r="AG47" s="78">
        <v>1</v>
      </c>
      <c r="AH47" s="26">
        <f t="shared" si="34"/>
        <v>1.9694985420708297E-3</v>
      </c>
      <c r="AI47" s="26">
        <f t="shared" si="35"/>
        <v>0</v>
      </c>
      <c r="AJ47" s="27">
        <f t="shared" si="15"/>
        <v>-9.4912989855765423E-4</v>
      </c>
      <c r="AK47" s="27">
        <f t="shared" si="16"/>
        <v>0</v>
      </c>
      <c r="AL47" s="28">
        <f t="shared" si="17"/>
        <v>-1.3362220410574209E-2</v>
      </c>
      <c r="AM47" s="28">
        <f t="shared" si="18"/>
        <v>0</v>
      </c>
      <c r="AN47" s="29">
        <f t="shared" si="19"/>
        <v>6.7076593840513172E-3</v>
      </c>
      <c r="AO47" s="87">
        <f t="shared" si="20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150971191.47</v>
      </c>
      <c r="C48" s="78">
        <v>1</v>
      </c>
      <c r="D48" s="72">
        <v>150921191.78</v>
      </c>
      <c r="E48" s="78">
        <v>1</v>
      </c>
      <c r="F48" s="26">
        <f t="shared" si="21"/>
        <v>-3.3118696032768095E-4</v>
      </c>
      <c r="G48" s="26">
        <f t="shared" si="22"/>
        <v>0</v>
      </c>
      <c r="H48" s="72">
        <v>149301203.05000001</v>
      </c>
      <c r="I48" s="78">
        <v>1</v>
      </c>
      <c r="J48" s="26">
        <f t="shared" si="23"/>
        <v>-1.0734004356137541E-2</v>
      </c>
      <c r="K48" s="26">
        <f t="shared" si="24"/>
        <v>0</v>
      </c>
      <c r="L48" s="72">
        <v>150726192.24000001</v>
      </c>
      <c r="M48" s="78">
        <v>1</v>
      </c>
      <c r="N48" s="26">
        <f t="shared" si="25"/>
        <v>9.5443918795669585E-3</v>
      </c>
      <c r="O48" s="26">
        <f t="shared" si="25"/>
        <v>0</v>
      </c>
      <c r="P48" s="72">
        <v>150811191.65000001</v>
      </c>
      <c r="Q48" s="78">
        <v>1</v>
      </c>
      <c r="R48" s="26">
        <f t="shared" si="26"/>
        <v>5.6393257692500187E-4</v>
      </c>
      <c r="S48" s="26">
        <f t="shared" si="27"/>
        <v>0</v>
      </c>
      <c r="T48" s="72">
        <v>150570697.50999999</v>
      </c>
      <c r="U48" s="78">
        <v>1</v>
      </c>
      <c r="V48" s="26">
        <f t="shared" si="28"/>
        <v>-1.5946703780323553E-3</v>
      </c>
      <c r="W48" s="26">
        <f t="shared" si="29"/>
        <v>0</v>
      </c>
      <c r="X48" s="72">
        <v>147740718.91999999</v>
      </c>
      <c r="Y48" s="78">
        <v>1</v>
      </c>
      <c r="Z48" s="26">
        <f t="shared" si="30"/>
        <v>-1.879501547644789E-2</v>
      </c>
      <c r="AA48" s="26">
        <f t="shared" si="31"/>
        <v>0</v>
      </c>
      <c r="AB48" s="72">
        <v>147740718.87</v>
      </c>
      <c r="AC48" s="78">
        <v>1</v>
      </c>
      <c r="AD48" s="26">
        <f t="shared" si="32"/>
        <v>-3.3843061333470985E-10</v>
      </c>
      <c r="AE48" s="26">
        <f t="shared" si="33"/>
        <v>0</v>
      </c>
      <c r="AF48" s="72">
        <v>148235715.03999999</v>
      </c>
      <c r="AG48" s="78">
        <v>1</v>
      </c>
      <c r="AH48" s="26">
        <f t="shared" si="34"/>
        <v>3.350438347572573E-3</v>
      </c>
      <c r="AI48" s="26">
        <f t="shared" si="35"/>
        <v>0</v>
      </c>
      <c r="AJ48" s="27">
        <f t="shared" si="15"/>
        <v>-2.2495143381639437E-3</v>
      </c>
      <c r="AK48" s="27">
        <f t="shared" si="16"/>
        <v>0</v>
      </c>
      <c r="AL48" s="28">
        <f t="shared" si="17"/>
        <v>-1.7793900964648276E-2</v>
      </c>
      <c r="AM48" s="28">
        <f t="shared" si="18"/>
        <v>0</v>
      </c>
      <c r="AN48" s="29">
        <f t="shared" si="19"/>
        <v>8.7282830094949308E-3</v>
      </c>
      <c r="AO48" s="87">
        <f t="shared" si="20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933939383.92999995</v>
      </c>
      <c r="C49" s="78">
        <v>1</v>
      </c>
      <c r="D49" s="72">
        <v>936003840.04999995</v>
      </c>
      <c r="E49" s="78">
        <v>1</v>
      </c>
      <c r="F49" s="26">
        <f t="shared" si="21"/>
        <v>2.2104819172662051E-3</v>
      </c>
      <c r="G49" s="26">
        <f t="shared" si="22"/>
        <v>0</v>
      </c>
      <c r="H49" s="72">
        <v>934383927.96000004</v>
      </c>
      <c r="I49" s="78">
        <v>1</v>
      </c>
      <c r="J49" s="26">
        <f t="shared" si="23"/>
        <v>-1.7306682095592481E-3</v>
      </c>
      <c r="K49" s="26">
        <f t="shared" si="24"/>
        <v>0</v>
      </c>
      <c r="L49" s="72">
        <v>966436220.98000002</v>
      </c>
      <c r="M49" s="78">
        <v>1</v>
      </c>
      <c r="N49" s="26">
        <f t="shared" si="25"/>
        <v>3.4303129646052845E-2</v>
      </c>
      <c r="O49" s="26">
        <f t="shared" si="25"/>
        <v>0</v>
      </c>
      <c r="P49" s="72">
        <v>969518794.95000005</v>
      </c>
      <c r="Q49" s="78">
        <v>1</v>
      </c>
      <c r="R49" s="26">
        <f t="shared" si="26"/>
        <v>3.1896300067004849E-3</v>
      </c>
      <c r="S49" s="26">
        <f t="shared" si="27"/>
        <v>0</v>
      </c>
      <c r="T49" s="72">
        <v>983144603.54999995</v>
      </c>
      <c r="U49" s="78">
        <v>1</v>
      </c>
      <c r="V49" s="26">
        <f t="shared" si="28"/>
        <v>1.4054197475050099E-2</v>
      </c>
      <c r="W49" s="26">
        <f t="shared" si="29"/>
        <v>0</v>
      </c>
      <c r="X49" s="72">
        <v>978996903.24000001</v>
      </c>
      <c r="Y49" s="78">
        <v>1</v>
      </c>
      <c r="Z49" s="26">
        <f t="shared" si="30"/>
        <v>-4.2188100255274429E-3</v>
      </c>
      <c r="AA49" s="26">
        <f t="shared" si="31"/>
        <v>0</v>
      </c>
      <c r="AB49" s="72">
        <v>994421061.97000003</v>
      </c>
      <c r="AC49" s="78">
        <v>1</v>
      </c>
      <c r="AD49" s="26">
        <f t="shared" si="32"/>
        <v>1.5755063860726844E-2</v>
      </c>
      <c r="AE49" s="26">
        <f t="shared" si="33"/>
        <v>0</v>
      </c>
      <c r="AF49" s="72">
        <v>1012369991.71</v>
      </c>
      <c r="AG49" s="78">
        <v>1</v>
      </c>
      <c r="AH49" s="26">
        <f t="shared" si="34"/>
        <v>1.8049627493249433E-2</v>
      </c>
      <c r="AI49" s="26">
        <f t="shared" si="35"/>
        <v>0</v>
      </c>
      <c r="AJ49" s="27">
        <f t="shared" si="15"/>
        <v>1.0201581520494902E-2</v>
      </c>
      <c r="AK49" s="27">
        <f t="shared" si="16"/>
        <v>0</v>
      </c>
      <c r="AL49" s="28">
        <f t="shared" si="17"/>
        <v>8.1587434145484611E-2</v>
      </c>
      <c r="AM49" s="28">
        <f t="shared" si="18"/>
        <v>0</v>
      </c>
      <c r="AN49" s="29">
        <f t="shared" si="19"/>
        <v>1.2825820365280518E-2</v>
      </c>
      <c r="AO49" s="87">
        <f t="shared" si="20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6654408.1900000004</v>
      </c>
      <c r="C50" s="78">
        <v>100</v>
      </c>
      <c r="D50" s="72">
        <v>6654054.0102985092</v>
      </c>
      <c r="E50" s="78">
        <v>100</v>
      </c>
      <c r="F50" s="26">
        <f t="shared" si="21"/>
        <v>-5.322482351225572E-5</v>
      </c>
      <c r="G50" s="26">
        <f t="shared" si="22"/>
        <v>0</v>
      </c>
      <c r="H50" s="72">
        <v>6660417.6299999999</v>
      </c>
      <c r="I50" s="78">
        <v>100</v>
      </c>
      <c r="J50" s="26">
        <f t="shared" si="23"/>
        <v>9.5635227661839458E-4</v>
      </c>
      <c r="K50" s="26">
        <f t="shared" si="24"/>
        <v>0</v>
      </c>
      <c r="L50" s="72">
        <v>6660780.5700000003</v>
      </c>
      <c r="M50" s="78">
        <v>100</v>
      </c>
      <c r="N50" s="26">
        <f t="shared" si="25"/>
        <v>5.4492078449502543E-5</v>
      </c>
      <c r="O50" s="26">
        <f t="shared" si="25"/>
        <v>0</v>
      </c>
      <c r="P50" s="72">
        <v>6658082.2000000002</v>
      </c>
      <c r="Q50" s="78">
        <v>100</v>
      </c>
      <c r="R50" s="26">
        <f t="shared" si="26"/>
        <v>-4.0511318030104565E-4</v>
      </c>
      <c r="S50" s="26">
        <f t="shared" si="27"/>
        <v>0</v>
      </c>
      <c r="T50" s="72">
        <v>6658444.9000000004</v>
      </c>
      <c r="U50" s="78">
        <v>100</v>
      </c>
      <c r="V50" s="26">
        <f t="shared" si="28"/>
        <v>5.44751460112923E-5</v>
      </c>
      <c r="W50" s="26">
        <f t="shared" si="29"/>
        <v>0</v>
      </c>
      <c r="X50" s="72">
        <v>6658444.9000000004</v>
      </c>
      <c r="Y50" s="78">
        <v>100</v>
      </c>
      <c r="Z50" s="26">
        <f t="shared" si="30"/>
        <v>0</v>
      </c>
      <c r="AA50" s="26">
        <f t="shared" si="31"/>
        <v>0</v>
      </c>
      <c r="AB50" s="72">
        <v>16074879.939582234</v>
      </c>
      <c r="AC50" s="78">
        <v>100</v>
      </c>
      <c r="AD50" s="26">
        <f t="shared" si="32"/>
        <v>1.4142093508323894</v>
      </c>
      <c r="AE50" s="26">
        <f t="shared" si="33"/>
        <v>0</v>
      </c>
      <c r="AF50" s="72">
        <v>16079389.128167097</v>
      </c>
      <c r="AG50" s="78">
        <v>100</v>
      </c>
      <c r="AH50" s="26">
        <f t="shared" si="34"/>
        <v>2.8051149382204749E-4</v>
      </c>
      <c r="AI50" s="26">
        <f t="shared" si="35"/>
        <v>0</v>
      </c>
      <c r="AJ50" s="27">
        <f t="shared" si="15"/>
        <v>0.17688710547793465</v>
      </c>
      <c r="AK50" s="27">
        <f t="shared" si="16"/>
        <v>0</v>
      </c>
      <c r="AL50" s="28">
        <f t="shared" si="17"/>
        <v>1.4164801042012816</v>
      </c>
      <c r="AM50" s="28">
        <f t="shared" si="18"/>
        <v>0</v>
      </c>
      <c r="AN50" s="29">
        <f t="shared" si="19"/>
        <v>0.49995383636745422</v>
      </c>
      <c r="AO50" s="87">
        <f t="shared" si="20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1056484169</v>
      </c>
      <c r="C51" s="78">
        <v>100</v>
      </c>
      <c r="D51" s="72">
        <v>1114615209.3900001</v>
      </c>
      <c r="E51" s="78">
        <v>100</v>
      </c>
      <c r="F51" s="26">
        <f t="shared" si="21"/>
        <v>5.5023105973299354E-2</v>
      </c>
      <c r="G51" s="26">
        <f t="shared" si="22"/>
        <v>0</v>
      </c>
      <c r="H51" s="72">
        <v>1181364837.26</v>
      </c>
      <c r="I51" s="78">
        <v>100</v>
      </c>
      <c r="J51" s="26">
        <f t="shared" si="23"/>
        <v>5.9885803914814892E-2</v>
      </c>
      <c r="K51" s="26">
        <f t="shared" si="24"/>
        <v>0</v>
      </c>
      <c r="L51" s="72">
        <v>1196617080.1199999</v>
      </c>
      <c r="M51" s="78">
        <v>100</v>
      </c>
      <c r="N51" s="26">
        <f t="shared" si="25"/>
        <v>1.2910696491843454E-2</v>
      </c>
      <c r="O51" s="26">
        <f t="shared" si="25"/>
        <v>0</v>
      </c>
      <c r="P51" s="72">
        <v>1188574936.27</v>
      </c>
      <c r="Q51" s="78">
        <v>100</v>
      </c>
      <c r="R51" s="26">
        <f t="shared" si="26"/>
        <v>-6.720732959280021E-3</v>
      </c>
      <c r="S51" s="26">
        <f t="shared" si="27"/>
        <v>0</v>
      </c>
      <c r="T51" s="72">
        <v>1179758197.5</v>
      </c>
      <c r="U51" s="78">
        <v>100</v>
      </c>
      <c r="V51" s="26">
        <f t="shared" si="28"/>
        <v>-7.4179073619613546E-3</v>
      </c>
      <c r="W51" s="26">
        <f t="shared" si="29"/>
        <v>0</v>
      </c>
      <c r="X51" s="72">
        <v>1152485264.05</v>
      </c>
      <c r="Y51" s="78">
        <v>100</v>
      </c>
      <c r="Z51" s="26">
        <f t="shared" si="30"/>
        <v>-2.3117392621465591E-2</v>
      </c>
      <c r="AA51" s="26">
        <f t="shared" si="31"/>
        <v>0</v>
      </c>
      <c r="AB51" s="72">
        <v>1183079888.51</v>
      </c>
      <c r="AC51" s="78">
        <v>100</v>
      </c>
      <c r="AD51" s="26">
        <f t="shared" si="32"/>
        <v>2.6546651323320267E-2</v>
      </c>
      <c r="AE51" s="26">
        <f t="shared" si="33"/>
        <v>0</v>
      </c>
      <c r="AF51" s="72">
        <v>1400697426.79</v>
      </c>
      <c r="AG51" s="78">
        <v>100</v>
      </c>
      <c r="AH51" s="26">
        <f t="shared" si="34"/>
        <v>0.18394154138996721</v>
      </c>
      <c r="AI51" s="26">
        <f t="shared" si="35"/>
        <v>0</v>
      </c>
      <c r="AJ51" s="27">
        <f t="shared" si="15"/>
        <v>3.7631470768817274E-2</v>
      </c>
      <c r="AK51" s="27">
        <f t="shared" si="16"/>
        <v>0</v>
      </c>
      <c r="AL51" s="28">
        <f t="shared" si="17"/>
        <v>0.25666455561517521</v>
      </c>
      <c r="AM51" s="28">
        <f t="shared" si="18"/>
        <v>0</v>
      </c>
      <c r="AN51" s="29">
        <f t="shared" si="19"/>
        <v>6.6144149763697216E-2</v>
      </c>
      <c r="AO51" s="87">
        <f t="shared" si="20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612176111572.45996</v>
      </c>
      <c r="C52" s="100"/>
      <c r="D52" s="84">
        <f>SUM(D23:D51)</f>
        <v>609716601002.41772</v>
      </c>
      <c r="E52" s="100"/>
      <c r="F52" s="26">
        <f>((D52-B52)/B52)</f>
        <v>-4.017651985348856E-3</v>
      </c>
      <c r="G52" s="26"/>
      <c r="H52" s="84">
        <f>SUM(H23:H51)</f>
        <v>609345211700.35559</v>
      </c>
      <c r="I52" s="100"/>
      <c r="J52" s="26">
        <f>((H52-D52)/D52)</f>
        <v>-6.0911791060230802E-4</v>
      </c>
      <c r="K52" s="26"/>
      <c r="L52" s="84">
        <f>SUM(L23:L51)</f>
        <v>612426859939.94983</v>
      </c>
      <c r="M52" s="100"/>
      <c r="N52" s="26">
        <f>((L52-H52)/H52)</f>
        <v>5.0573109961675276E-3</v>
      </c>
      <c r="O52" s="26"/>
      <c r="P52" s="84">
        <f>SUM(P23:P51)</f>
        <v>609635917973.14001</v>
      </c>
      <c r="Q52" s="100"/>
      <c r="R52" s="26">
        <f>((P52-L52)/L52)</f>
        <v>-4.5571841298460919E-3</v>
      </c>
      <c r="S52" s="26"/>
      <c r="T52" s="84">
        <f>SUM(T23:T51)</f>
        <v>601252172081.96912</v>
      </c>
      <c r="U52" s="100"/>
      <c r="V52" s="26">
        <f>((T52-P52)/P52)</f>
        <v>-1.3752053716002145E-2</v>
      </c>
      <c r="W52" s="26"/>
      <c r="X52" s="84">
        <f>SUM(X23:X51)</f>
        <v>595557060480.97021</v>
      </c>
      <c r="Y52" s="100"/>
      <c r="Z52" s="26">
        <f>((X52-T52)/T52)</f>
        <v>-9.472084867948689E-3</v>
      </c>
      <c r="AA52" s="26"/>
      <c r="AB52" s="84">
        <f>SUM(AB23:AB51)</f>
        <v>586959413118.53455</v>
      </c>
      <c r="AC52" s="100"/>
      <c r="AD52" s="26">
        <f>((AB52-X52)/X52)</f>
        <v>-1.4436311703688363E-2</v>
      </c>
      <c r="AE52" s="26"/>
      <c r="AF52" s="84">
        <f>SUM(AF23:AF51)</f>
        <v>586772299944.53882</v>
      </c>
      <c r="AG52" s="100"/>
      <c r="AH52" s="26">
        <f>((AF52-AB52)/AB52)</f>
        <v>-3.1878383720194406E-4</v>
      </c>
      <c r="AI52" s="26"/>
      <c r="AJ52" s="27">
        <f t="shared" si="15"/>
        <v>-5.2632346443088592E-3</v>
      </c>
      <c r="AK52" s="27"/>
      <c r="AL52" s="28">
        <f t="shared" si="17"/>
        <v>-3.7631091264624966E-2</v>
      </c>
      <c r="AM52" s="28"/>
      <c r="AN52" s="29">
        <f t="shared" si="19"/>
        <v>6.8514008404495534E-3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66684002170.870003</v>
      </c>
      <c r="C55" s="81">
        <v>238.36</v>
      </c>
      <c r="D55" s="80">
        <v>65647507719.129997</v>
      </c>
      <c r="E55" s="81">
        <v>238.49</v>
      </c>
      <c r="F55" s="26">
        <f t="shared" ref="F55:F83" si="36">((D55-B55)/B55)</f>
        <v>-1.5543374992462344E-2</v>
      </c>
      <c r="G55" s="26">
        <f t="shared" ref="G55:G83" si="37">((E55-C55)/C55)</f>
        <v>5.4539352240306864E-4</v>
      </c>
      <c r="H55" s="80">
        <v>65759670962.550003</v>
      </c>
      <c r="I55" s="81">
        <v>238.62</v>
      </c>
      <c r="J55" s="26">
        <f t="shared" ref="J55:J84" si="38">((H55-D55)/D55)</f>
        <v>1.708568189669764E-3</v>
      </c>
      <c r="K55" s="26">
        <f t="shared" ref="K55:K83" si="39">((I55-E55)/E55)</f>
        <v>5.4509623044989497E-4</v>
      </c>
      <c r="L55" s="80">
        <v>65664971352.150002</v>
      </c>
      <c r="M55" s="81">
        <v>238.75</v>
      </c>
      <c r="N55" s="26">
        <f t="shared" ref="N55:O84" si="40">((L55-H55)/H55)</f>
        <v>-1.4400864392088086E-3</v>
      </c>
      <c r="O55" s="26">
        <f t="shared" si="40"/>
        <v>5.4479926242559493E-4</v>
      </c>
      <c r="P55" s="80">
        <v>64820147827.57</v>
      </c>
      <c r="Q55" s="81">
        <v>238.9</v>
      </c>
      <c r="R55" s="26">
        <f t="shared" ref="R55:R84" si="41">((P55-L55)/L55)</f>
        <v>-1.2865665014142135E-2</v>
      </c>
      <c r="S55" s="26">
        <f t="shared" ref="S55:S83" si="42">((Q55-M55)/M55)</f>
        <v>6.2827225130892433E-4</v>
      </c>
      <c r="T55" s="80">
        <v>64545339011.790001</v>
      </c>
      <c r="U55" s="81">
        <v>239.05</v>
      </c>
      <c r="V55" s="26">
        <f t="shared" ref="V55:V84" si="43">((T55-P55)/P55)</f>
        <v>-4.239558609323537E-3</v>
      </c>
      <c r="W55" s="26">
        <f t="shared" ref="W55:W83" si="44">((U55-Q55)/Q55)</f>
        <v>6.2787777312685506E-4</v>
      </c>
      <c r="X55" s="80">
        <v>63331786603.449997</v>
      </c>
      <c r="Y55" s="81">
        <v>239.2</v>
      </c>
      <c r="Z55" s="26">
        <f t="shared" ref="Z55:Z84" si="45">((X55-T55)/T55)</f>
        <v>-1.8801549839537347E-2</v>
      </c>
      <c r="AA55" s="26">
        <f t="shared" ref="AA55:AA83" si="46">((Y55-U55)/U55)</f>
        <v>6.2748379000199651E-4</v>
      </c>
      <c r="AB55" s="80">
        <v>61330937123.769997</v>
      </c>
      <c r="AC55" s="81">
        <v>239.36</v>
      </c>
      <c r="AD55" s="26">
        <f t="shared" ref="AD55:AD84" si="47">((AB55-X55)/X55)</f>
        <v>-3.1593131774542489E-2</v>
      </c>
      <c r="AE55" s="26">
        <f t="shared" ref="AE55:AE83" si="48">((AC55-Y55)/Y55)</f>
        <v>6.6889632107033871E-4</v>
      </c>
      <c r="AF55" s="80">
        <v>57399285029.650002</v>
      </c>
      <c r="AG55" s="81">
        <v>239.5</v>
      </c>
      <c r="AH55" s="26">
        <f t="shared" ref="AH55:AH84" si="49">((AF55-AB55)/AB55)</f>
        <v>-6.4105527789109995E-2</v>
      </c>
      <c r="AI55" s="26">
        <f t="shared" ref="AI55:AI83" si="50">((AG55-AC55)/AC55)</f>
        <v>5.8489304812828517E-4</v>
      </c>
      <c r="AJ55" s="27">
        <f t="shared" si="15"/>
        <v>-1.836004078358211E-2</v>
      </c>
      <c r="AK55" s="27">
        <f t="shared" si="16"/>
        <v>5.9658902486436969E-4</v>
      </c>
      <c r="AL55" s="28">
        <f t="shared" si="17"/>
        <v>-0.12564411012783086</v>
      </c>
      <c r="AM55" s="28">
        <f t="shared" si="18"/>
        <v>4.2349784058031397E-3</v>
      </c>
      <c r="AN55" s="29">
        <f t="shared" si="19"/>
        <v>2.1362526997524157E-2</v>
      </c>
      <c r="AO55" s="87">
        <f t="shared" si="20"/>
        <v>4.819174042665279E-5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1371968427.8900001</v>
      </c>
      <c r="C56" s="81">
        <v>319.15280000000001</v>
      </c>
      <c r="D56" s="80">
        <v>1374587345.6700001</v>
      </c>
      <c r="E56" s="81">
        <v>319.73869999999999</v>
      </c>
      <c r="F56" s="26">
        <f t="shared" si="36"/>
        <v>1.9088761277310877E-3</v>
      </c>
      <c r="G56" s="26">
        <f t="shared" si="37"/>
        <v>1.8357977746082158E-3</v>
      </c>
      <c r="H56" s="80">
        <v>1376855942.45</v>
      </c>
      <c r="I56" s="81">
        <v>320.26639999999998</v>
      </c>
      <c r="J56" s="26">
        <f t="shared" si="38"/>
        <v>1.6503838676720933E-3</v>
      </c>
      <c r="K56" s="26">
        <f t="shared" si="39"/>
        <v>1.6504101630487071E-3</v>
      </c>
      <c r="L56" s="80">
        <v>1379035734.6600001</v>
      </c>
      <c r="M56" s="81">
        <v>320.77339999999998</v>
      </c>
      <c r="N56" s="26">
        <f t="shared" si="40"/>
        <v>1.5831665047842843E-3</v>
      </c>
      <c r="O56" s="26">
        <f t="shared" si="40"/>
        <v>1.5830571049601364E-3</v>
      </c>
      <c r="P56" s="80">
        <v>1368025694.24</v>
      </c>
      <c r="Q56" s="81">
        <v>318.2124</v>
      </c>
      <c r="R56" s="26">
        <f t="shared" si="41"/>
        <v>-7.9838688318795391E-3</v>
      </c>
      <c r="S56" s="26">
        <f t="shared" si="42"/>
        <v>-7.9838290830847539E-3</v>
      </c>
      <c r="T56" s="80">
        <v>1370543721.3499999</v>
      </c>
      <c r="U56" s="81">
        <v>318.79809999999998</v>
      </c>
      <c r="V56" s="26">
        <f t="shared" si="43"/>
        <v>1.8406285207960022E-3</v>
      </c>
      <c r="W56" s="26">
        <f t="shared" si="44"/>
        <v>1.8405945211436587E-3</v>
      </c>
      <c r="X56" s="80">
        <v>1373032208</v>
      </c>
      <c r="Y56" s="81">
        <v>319.37700000000001</v>
      </c>
      <c r="Z56" s="26">
        <f t="shared" si="45"/>
        <v>1.8156930065309483E-3</v>
      </c>
      <c r="AA56" s="26">
        <f t="shared" si="46"/>
        <v>1.8158828424637188E-3</v>
      </c>
      <c r="AB56" s="80">
        <v>1375617396.01</v>
      </c>
      <c r="AC56" s="81">
        <v>319.95499999999998</v>
      </c>
      <c r="AD56" s="26">
        <f t="shared" si="47"/>
        <v>1.8828312948067352E-3</v>
      </c>
      <c r="AE56" s="26">
        <f t="shared" si="48"/>
        <v>1.8097734025930938E-3</v>
      </c>
      <c r="AF56" s="80">
        <v>1385728956.71</v>
      </c>
      <c r="AG56" s="81">
        <v>324.08150000000001</v>
      </c>
      <c r="AH56" s="26">
        <f t="shared" si="49"/>
        <v>7.3505618127022738E-3</v>
      </c>
      <c r="AI56" s="26">
        <f t="shared" si="50"/>
        <v>1.2897126158366088E-2</v>
      </c>
      <c r="AJ56" s="27">
        <f t="shared" si="15"/>
        <v>1.2560340378929857E-3</v>
      </c>
      <c r="AK56" s="27">
        <f t="shared" si="16"/>
        <v>1.9311016105123581E-3</v>
      </c>
      <c r="AL56" s="28">
        <f t="shared" si="17"/>
        <v>8.1054223837404293E-3</v>
      </c>
      <c r="AM56" s="28">
        <f t="shared" si="18"/>
        <v>1.3582340830184182E-2</v>
      </c>
      <c r="AN56" s="29">
        <f t="shared" si="19"/>
        <v>4.2131706375204258E-3</v>
      </c>
      <c r="AO56" s="87">
        <f t="shared" si="20"/>
        <v>5.5908693160289817E-3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59891939285.5</v>
      </c>
      <c r="C57" s="80">
        <v>1447.4</v>
      </c>
      <c r="D57" s="80">
        <v>61280786051.019997</v>
      </c>
      <c r="E57" s="80">
        <v>1450.11</v>
      </c>
      <c r="F57" s="26">
        <f t="shared" si="36"/>
        <v>2.3189210135599003E-2</v>
      </c>
      <c r="G57" s="26">
        <f t="shared" si="37"/>
        <v>1.8723227856845439E-3</v>
      </c>
      <c r="H57" s="80">
        <v>61518270035.989998</v>
      </c>
      <c r="I57" s="80">
        <v>1452.68</v>
      </c>
      <c r="J57" s="26">
        <f t="shared" si="38"/>
        <v>3.8753416898451875E-3</v>
      </c>
      <c r="K57" s="26">
        <f t="shared" si="39"/>
        <v>1.7722793443257158E-3</v>
      </c>
      <c r="L57" s="80">
        <v>63775135650.519997</v>
      </c>
      <c r="M57" s="80">
        <v>1455.45</v>
      </c>
      <c r="N57" s="26">
        <f t="shared" si="40"/>
        <v>3.6686103383753575E-2</v>
      </c>
      <c r="O57" s="26">
        <f t="shared" si="40"/>
        <v>1.906820497287759E-3</v>
      </c>
      <c r="P57" s="80">
        <v>65187465853.209999</v>
      </c>
      <c r="Q57" s="80">
        <v>1458.22</v>
      </c>
      <c r="R57" s="26">
        <f t="shared" si="41"/>
        <v>2.214546763850728E-2</v>
      </c>
      <c r="S57" s="26">
        <f t="shared" si="42"/>
        <v>1.903191452815268E-3</v>
      </c>
      <c r="T57" s="80">
        <v>65380453295.040001</v>
      </c>
      <c r="U57" s="80">
        <v>1460.71</v>
      </c>
      <c r="V57" s="26">
        <f t="shared" si="43"/>
        <v>2.9604992202730126E-3</v>
      </c>
      <c r="W57" s="26">
        <f t="shared" si="44"/>
        <v>1.7075612733332482E-3</v>
      </c>
      <c r="X57" s="80">
        <v>65999908218.389999</v>
      </c>
      <c r="Y57" s="80">
        <v>1464.5</v>
      </c>
      <c r="Z57" s="26">
        <f t="shared" si="45"/>
        <v>9.4746195862944957E-3</v>
      </c>
      <c r="AA57" s="26">
        <f t="shared" si="46"/>
        <v>2.5946286394972059E-3</v>
      </c>
      <c r="AB57" s="80">
        <v>66761605349.980003</v>
      </c>
      <c r="AC57" s="80">
        <v>1467.3</v>
      </c>
      <c r="AD57" s="26">
        <f t="shared" si="47"/>
        <v>1.1540881679253111E-2</v>
      </c>
      <c r="AE57" s="26">
        <f t="shared" si="48"/>
        <v>1.9119153294639498E-3</v>
      </c>
      <c r="AF57" s="80">
        <v>64516138705.279999</v>
      </c>
      <c r="AG57" s="80">
        <v>1470.25</v>
      </c>
      <c r="AH57" s="26">
        <f t="shared" si="49"/>
        <v>-3.3634102010111071E-2</v>
      </c>
      <c r="AI57" s="26">
        <f t="shared" si="50"/>
        <v>2.0104954678661796E-3</v>
      </c>
      <c r="AJ57" s="27">
        <f t="shared" si="15"/>
        <v>9.5297526654268237E-3</v>
      </c>
      <c r="AK57" s="27">
        <f t="shared" si="16"/>
        <v>1.9599018487842339E-3</v>
      </c>
      <c r="AL57" s="28">
        <f t="shared" si="17"/>
        <v>5.2795547556559956E-2</v>
      </c>
      <c r="AM57" s="28">
        <f t="shared" si="18"/>
        <v>1.3888601554364912E-2</v>
      </c>
      <c r="AN57" s="29">
        <f t="shared" si="19"/>
        <v>2.0789756788666319E-2</v>
      </c>
      <c r="AO57" s="87">
        <f t="shared" si="20"/>
        <v>2.7263850492033375E-4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636003521.47000003</v>
      </c>
      <c r="C58" s="338">
        <v>1.0347999999999999</v>
      </c>
      <c r="D58" s="80">
        <v>638133139.47000003</v>
      </c>
      <c r="E58" s="338">
        <v>1.0383</v>
      </c>
      <c r="F58" s="26">
        <f t="shared" si="36"/>
        <v>3.3484374348711102E-3</v>
      </c>
      <c r="G58" s="26">
        <f t="shared" si="37"/>
        <v>3.382296095863992E-3</v>
      </c>
      <c r="H58" s="80">
        <v>639206518.88999999</v>
      </c>
      <c r="I58" s="338">
        <v>1.0401</v>
      </c>
      <c r="J58" s="26">
        <f t="shared" si="38"/>
        <v>1.6820618670446261E-3</v>
      </c>
      <c r="K58" s="26">
        <f t="shared" si="39"/>
        <v>1.7336030049118982E-3</v>
      </c>
      <c r="L58" s="80">
        <v>639459531.98000002</v>
      </c>
      <c r="M58" s="338">
        <v>1.04</v>
      </c>
      <c r="N58" s="26">
        <f t="shared" si="40"/>
        <v>3.958237009838349E-4</v>
      </c>
      <c r="O58" s="26">
        <f t="shared" si="40"/>
        <v>-9.6144601480616269E-5</v>
      </c>
      <c r="P58" s="80">
        <v>640866572.73000002</v>
      </c>
      <c r="Q58" s="338">
        <v>1.0441</v>
      </c>
      <c r="R58" s="26">
        <f t="shared" si="41"/>
        <v>2.2003593341447087E-3</v>
      </c>
      <c r="S58" s="26">
        <f t="shared" si="42"/>
        <v>3.9423076923076851E-3</v>
      </c>
      <c r="T58" s="80">
        <v>641632569.45000005</v>
      </c>
      <c r="U58" s="338">
        <v>1.0452999999999999</v>
      </c>
      <c r="V58" s="26">
        <f t="shared" si="43"/>
        <v>1.1952514807208497E-3</v>
      </c>
      <c r="W58" s="26">
        <f t="shared" si="44"/>
        <v>1.1493151996933894E-3</v>
      </c>
      <c r="X58" s="80">
        <v>641535374.04999995</v>
      </c>
      <c r="Y58" s="338">
        <v>1.0470999999999999</v>
      </c>
      <c r="Z58" s="26">
        <f t="shared" si="45"/>
        <v>-1.514814001468319E-4</v>
      </c>
      <c r="AA58" s="26">
        <f t="shared" si="46"/>
        <v>1.7219936860231743E-3</v>
      </c>
      <c r="AB58" s="80">
        <v>642216144.82000005</v>
      </c>
      <c r="AC58" s="338">
        <v>1.0488</v>
      </c>
      <c r="AD58" s="26">
        <f t="shared" si="47"/>
        <v>1.0611585853830755E-3</v>
      </c>
      <c r="AE58" s="26">
        <f t="shared" si="48"/>
        <v>1.6235316588673813E-3</v>
      </c>
      <c r="AF58" s="80">
        <v>643428234.02999997</v>
      </c>
      <c r="AG58" s="338">
        <v>1.0506</v>
      </c>
      <c r="AH58" s="26">
        <f t="shared" si="49"/>
        <v>1.8873540003259224E-3</v>
      </c>
      <c r="AI58" s="26">
        <f t="shared" si="50"/>
        <v>1.7162471395881234E-3</v>
      </c>
      <c r="AJ58" s="27">
        <f t="shared" si="15"/>
        <v>1.4523706254159119E-3</v>
      </c>
      <c r="AK58" s="27">
        <f t="shared" si="16"/>
        <v>1.8966437344718784E-3</v>
      </c>
      <c r="AL58" s="28">
        <f t="shared" si="17"/>
        <v>8.2977896499745671E-3</v>
      </c>
      <c r="AM58" s="28">
        <f t="shared" si="18"/>
        <v>1.1846287200231126E-2</v>
      </c>
      <c r="AN58" s="29">
        <f t="shared" si="19"/>
        <v>1.0891880918173081E-3</v>
      </c>
      <c r="AO58" s="87">
        <f t="shared" si="20"/>
        <v>1.2584473037554841E-3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2893572044.29</v>
      </c>
      <c r="C59" s="80">
        <v>3543.07</v>
      </c>
      <c r="D59" s="80">
        <v>2898673864.4499998</v>
      </c>
      <c r="E59" s="80">
        <v>3547.63</v>
      </c>
      <c r="F59" s="26">
        <f t="shared" si="36"/>
        <v>1.7631564315350194E-3</v>
      </c>
      <c r="G59" s="26">
        <f t="shared" si="37"/>
        <v>1.2870194492346878E-3</v>
      </c>
      <c r="H59" s="80">
        <v>2901913847.6199999</v>
      </c>
      <c r="I59" s="80">
        <v>3551.4054688907195</v>
      </c>
      <c r="J59" s="26">
        <f t="shared" si="38"/>
        <v>1.1177467081536739E-3</v>
      </c>
      <c r="K59" s="26">
        <f t="shared" si="39"/>
        <v>1.0642228447496967E-3</v>
      </c>
      <c r="L59" s="80">
        <v>2901223183.6599998</v>
      </c>
      <c r="M59" s="80">
        <v>3555.64</v>
      </c>
      <c r="N59" s="26">
        <f t="shared" si="40"/>
        <v>-2.380029167876521E-4</v>
      </c>
      <c r="O59" s="26">
        <f t="shared" si="40"/>
        <v>1.1923536037700172E-3</v>
      </c>
      <c r="P59" s="80">
        <v>2902151499.4699998</v>
      </c>
      <c r="Q59" s="80">
        <v>3559.94</v>
      </c>
      <c r="R59" s="26">
        <f t="shared" si="41"/>
        <v>3.1997393900211368E-4</v>
      </c>
      <c r="S59" s="26">
        <f t="shared" si="42"/>
        <v>1.209346278025948E-3</v>
      </c>
      <c r="T59" s="80">
        <v>2903708527.77</v>
      </c>
      <c r="U59" s="80">
        <v>3564.24</v>
      </c>
      <c r="V59" s="26">
        <f t="shared" si="43"/>
        <v>5.3650827680241377E-4</v>
      </c>
      <c r="W59" s="26">
        <f t="shared" si="44"/>
        <v>1.2078855261604766E-3</v>
      </c>
      <c r="X59" s="80">
        <v>2907053548.46</v>
      </c>
      <c r="Y59" s="80">
        <v>3568.39</v>
      </c>
      <c r="Z59" s="26">
        <f t="shared" si="45"/>
        <v>1.1519822523540189E-3</v>
      </c>
      <c r="AA59" s="26">
        <f t="shared" si="46"/>
        <v>1.1643435907795466E-3</v>
      </c>
      <c r="AB59" s="80">
        <v>2909062250.1100001</v>
      </c>
      <c r="AC59" s="80">
        <v>3572.7</v>
      </c>
      <c r="AD59" s="26">
        <f t="shared" si="47"/>
        <v>6.9097511157446584E-4</v>
      </c>
      <c r="AE59" s="26">
        <f t="shared" si="48"/>
        <v>1.2078276197388586E-3</v>
      </c>
      <c r="AF59" s="80">
        <v>2821861590.9400001</v>
      </c>
      <c r="AG59" s="80">
        <v>3576.7857169544131</v>
      </c>
      <c r="AH59" s="26">
        <f t="shared" si="49"/>
        <v>-2.9975521894281487E-2</v>
      </c>
      <c r="AI59" s="26">
        <f t="shared" si="50"/>
        <v>1.1435936279041981E-3</v>
      </c>
      <c r="AJ59" s="27">
        <f t="shared" si="15"/>
        <v>-3.0791477614559291E-3</v>
      </c>
      <c r="AK59" s="27">
        <f t="shared" si="16"/>
        <v>1.1845740675454288E-3</v>
      </c>
      <c r="AL59" s="28">
        <f t="shared" si="17"/>
        <v>-2.649910859308564E-2</v>
      </c>
      <c r="AM59" s="28">
        <f t="shared" si="18"/>
        <v>8.2183646418631691E-3</v>
      </c>
      <c r="AN59" s="29">
        <f t="shared" si="19"/>
        <v>1.0884406691625013E-2</v>
      </c>
      <c r="AO59" s="87">
        <f t="shared" si="20"/>
        <v>6.417217584590451E-5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127158742290.64</v>
      </c>
      <c r="C60" s="80">
        <v>2.0024000000000002</v>
      </c>
      <c r="D60" s="80">
        <v>130428569115.61</v>
      </c>
      <c r="E60" s="80">
        <v>2.0045999999999999</v>
      </c>
      <c r="F60" s="26">
        <f t="shared" si="36"/>
        <v>2.5714526316219229E-2</v>
      </c>
      <c r="G60" s="26">
        <f t="shared" si="37"/>
        <v>1.0986815821013571E-3</v>
      </c>
      <c r="H60" s="80">
        <v>125644146522.12</v>
      </c>
      <c r="I60" s="80">
        <v>2.0066999999999999</v>
      </c>
      <c r="J60" s="26">
        <f t="shared" si="38"/>
        <v>-3.6682320644406997E-2</v>
      </c>
      <c r="K60" s="26">
        <f t="shared" si="39"/>
        <v>1.0475905417539613E-3</v>
      </c>
      <c r="L60" s="80">
        <v>120888823889.33</v>
      </c>
      <c r="M60" s="80">
        <v>2.0089000000000001</v>
      </c>
      <c r="N60" s="26">
        <f t="shared" si="40"/>
        <v>-3.784754614058209E-2</v>
      </c>
      <c r="O60" s="26">
        <f t="shared" si="40"/>
        <v>1.0963273035332645E-3</v>
      </c>
      <c r="P60" s="80">
        <v>118598011352.31</v>
      </c>
      <c r="Q60" s="80">
        <v>2.0114000000000001</v>
      </c>
      <c r="R60" s="26">
        <f t="shared" si="41"/>
        <v>-1.8949746248810996E-2</v>
      </c>
      <c r="S60" s="26">
        <f t="shared" si="42"/>
        <v>1.2444621434615692E-3</v>
      </c>
      <c r="T60" s="80">
        <v>107138694811.52</v>
      </c>
      <c r="U60" s="80">
        <v>1.8849</v>
      </c>
      <c r="V60" s="26">
        <f t="shared" si="43"/>
        <v>-9.6623176140354344E-2</v>
      </c>
      <c r="W60" s="26">
        <f t="shared" si="44"/>
        <v>-6.2891518345431066E-2</v>
      </c>
      <c r="X60" s="80">
        <v>114658428520.7</v>
      </c>
      <c r="Y60" s="80">
        <v>1.8871</v>
      </c>
      <c r="Z60" s="26">
        <f t="shared" si="45"/>
        <v>7.018690793656597E-2</v>
      </c>
      <c r="AA60" s="26">
        <f t="shared" si="46"/>
        <v>1.16717067218419E-3</v>
      </c>
      <c r="AB60" s="80">
        <v>114065080901.56</v>
      </c>
      <c r="AC60" s="80">
        <v>1.8892</v>
      </c>
      <c r="AD60" s="26">
        <f t="shared" si="47"/>
        <v>-5.1749149782990321E-3</v>
      </c>
      <c r="AE60" s="26">
        <f t="shared" si="48"/>
        <v>1.1128186105664728E-3</v>
      </c>
      <c r="AF60" s="80">
        <v>112435751588.39999</v>
      </c>
      <c r="AG60" s="80">
        <v>1.8914</v>
      </c>
      <c r="AH60" s="26">
        <f t="shared" si="49"/>
        <v>-1.4284207754747846E-2</v>
      </c>
      <c r="AI60" s="26">
        <f t="shared" si="50"/>
        <v>1.164514080033866E-3</v>
      </c>
      <c r="AJ60" s="27">
        <f t="shared" si="15"/>
        <v>-1.4207559706802013E-2</v>
      </c>
      <c r="AK60" s="27">
        <f t="shared" si="16"/>
        <v>-6.8699941764745476E-3</v>
      </c>
      <c r="AL60" s="28">
        <f t="shared" si="17"/>
        <v>-0.1379515059408605</v>
      </c>
      <c r="AM60" s="28">
        <f t="shared" si="18"/>
        <v>-5.6470118726928052E-2</v>
      </c>
      <c r="AN60" s="29">
        <f t="shared" si="19"/>
        <v>4.880951264144117E-2</v>
      </c>
      <c r="AO60" s="87">
        <f t="shared" si="20"/>
        <v>2.2636192361352173E-2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10076951729.469999</v>
      </c>
      <c r="C61" s="81">
        <v>1</v>
      </c>
      <c r="D61" s="80">
        <v>10093335349.85</v>
      </c>
      <c r="E61" s="81">
        <v>1</v>
      </c>
      <c r="F61" s="26">
        <f t="shared" si="36"/>
        <v>1.6258508346415161E-3</v>
      </c>
      <c r="G61" s="26">
        <f t="shared" si="37"/>
        <v>0</v>
      </c>
      <c r="H61" s="80">
        <v>10041355935.09</v>
      </c>
      <c r="I61" s="81">
        <v>1</v>
      </c>
      <c r="J61" s="26">
        <f t="shared" si="38"/>
        <v>-5.1498749380969201E-3</v>
      </c>
      <c r="K61" s="26">
        <f t="shared" si="39"/>
        <v>0</v>
      </c>
      <c r="L61" s="80">
        <v>10022716106.74</v>
      </c>
      <c r="M61" s="81">
        <v>1</v>
      </c>
      <c r="N61" s="26">
        <f t="shared" si="40"/>
        <v>-1.8563059083348103E-3</v>
      </c>
      <c r="O61" s="26">
        <f t="shared" si="40"/>
        <v>0</v>
      </c>
      <c r="P61" s="80">
        <v>9970242512.6800003</v>
      </c>
      <c r="Q61" s="81">
        <v>1</v>
      </c>
      <c r="R61" s="26">
        <f t="shared" si="41"/>
        <v>-5.2354664644958292E-3</v>
      </c>
      <c r="S61" s="26">
        <f t="shared" si="42"/>
        <v>0</v>
      </c>
      <c r="T61" s="80">
        <v>9970662296.7900009</v>
      </c>
      <c r="U61" s="81">
        <v>1</v>
      </c>
      <c r="V61" s="26">
        <f t="shared" si="43"/>
        <v>4.210370103502853E-5</v>
      </c>
      <c r="W61" s="26">
        <f t="shared" si="44"/>
        <v>0</v>
      </c>
      <c r="X61" s="80">
        <v>10019287578.780001</v>
      </c>
      <c r="Y61" s="81">
        <v>1</v>
      </c>
      <c r="Z61" s="26">
        <f t="shared" si="45"/>
        <v>4.8768357148806863E-3</v>
      </c>
      <c r="AA61" s="26">
        <f t="shared" si="46"/>
        <v>0</v>
      </c>
      <c r="AB61" s="80">
        <v>10032315270.959999</v>
      </c>
      <c r="AC61" s="81">
        <v>1</v>
      </c>
      <c r="AD61" s="26">
        <f t="shared" si="47"/>
        <v>1.3002613287186149E-3</v>
      </c>
      <c r="AE61" s="26">
        <f t="shared" si="48"/>
        <v>0</v>
      </c>
      <c r="AF61" s="80">
        <v>9835666917.9200001</v>
      </c>
      <c r="AG61" s="81">
        <v>1</v>
      </c>
      <c r="AH61" s="26">
        <f t="shared" si="49"/>
        <v>-1.9601492549703493E-2</v>
      </c>
      <c r="AI61" s="26">
        <f t="shared" si="50"/>
        <v>0</v>
      </c>
      <c r="AJ61" s="27">
        <f t="shared" si="15"/>
        <v>-2.9997610351694005E-3</v>
      </c>
      <c r="AK61" s="27">
        <f t="shared" si="16"/>
        <v>0</v>
      </c>
      <c r="AL61" s="28">
        <f t="shared" si="17"/>
        <v>-2.5528571378917831E-2</v>
      </c>
      <c r="AM61" s="28">
        <f t="shared" si="18"/>
        <v>0</v>
      </c>
      <c r="AN61" s="29">
        <f t="shared" si="19"/>
        <v>7.5377766938683772E-3</v>
      </c>
      <c r="AO61" s="87">
        <f t="shared" si="20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4047930661.1700001</v>
      </c>
      <c r="C62" s="81">
        <v>22.540800000000001</v>
      </c>
      <c r="D62" s="80">
        <v>4086101007.3899999</v>
      </c>
      <c r="E62" s="81">
        <v>22.576499999999999</v>
      </c>
      <c r="F62" s="26">
        <f t="shared" si="36"/>
        <v>9.4295948757598443E-3</v>
      </c>
      <c r="G62" s="26">
        <f t="shared" si="37"/>
        <v>1.5837947189096442E-3</v>
      </c>
      <c r="H62" s="80">
        <v>4041081402.4899998</v>
      </c>
      <c r="I62" s="81">
        <v>22.6005</v>
      </c>
      <c r="J62" s="26">
        <f t="shared" si="38"/>
        <v>-1.1017741563064395E-2</v>
      </c>
      <c r="K62" s="26">
        <f t="shared" si="39"/>
        <v>1.0630522888844997E-3</v>
      </c>
      <c r="L62" s="80">
        <v>4019423410.9299998</v>
      </c>
      <c r="M62" s="81">
        <v>22.6248</v>
      </c>
      <c r="N62" s="26">
        <f t="shared" si="40"/>
        <v>-5.3594544140226682E-3</v>
      </c>
      <c r="O62" s="26">
        <f t="shared" si="40"/>
        <v>1.0751974513838283E-3</v>
      </c>
      <c r="P62" s="80">
        <v>4034992753.9499998</v>
      </c>
      <c r="Q62" s="81">
        <v>22.648700000000002</v>
      </c>
      <c r="R62" s="26">
        <f t="shared" si="41"/>
        <v>3.8735264808535319E-3</v>
      </c>
      <c r="S62" s="26">
        <f t="shared" si="42"/>
        <v>1.056362929175115E-3</v>
      </c>
      <c r="T62" s="80">
        <v>4036308647.6399999</v>
      </c>
      <c r="U62" s="81">
        <v>22.672999999999998</v>
      </c>
      <c r="V62" s="26">
        <f t="shared" si="43"/>
        <v>3.261204592528404E-4</v>
      </c>
      <c r="W62" s="26">
        <f t="shared" si="44"/>
        <v>1.0729092619000938E-3</v>
      </c>
      <c r="X62" s="80">
        <v>4044322450.0999999</v>
      </c>
      <c r="Y62" s="81">
        <v>22.695900000000002</v>
      </c>
      <c r="Z62" s="26">
        <f t="shared" si="45"/>
        <v>1.9854285585136433E-3</v>
      </c>
      <c r="AA62" s="26">
        <f t="shared" si="46"/>
        <v>1.0100119084375016E-3</v>
      </c>
      <c r="AB62" s="80">
        <v>4035521076.3299999</v>
      </c>
      <c r="AC62" s="81">
        <v>22.771100000000001</v>
      </c>
      <c r="AD62" s="26">
        <f t="shared" si="47"/>
        <v>-2.1762294867913802E-3</v>
      </c>
      <c r="AE62" s="26">
        <f t="shared" si="48"/>
        <v>3.3133737811674715E-3</v>
      </c>
      <c r="AF62" s="80">
        <v>4038698713.3699999</v>
      </c>
      <c r="AG62" s="81">
        <v>22.7897</v>
      </c>
      <c r="AH62" s="26">
        <f t="shared" si="49"/>
        <v>7.8741678705090089E-4</v>
      </c>
      <c r="AI62" s="26">
        <f t="shared" si="50"/>
        <v>8.168248349881773E-4</v>
      </c>
      <c r="AJ62" s="27">
        <f t="shared" si="15"/>
        <v>-2.689172878059603E-4</v>
      </c>
      <c r="AK62" s="27">
        <f t="shared" si="16"/>
        <v>1.3739408968557912E-3</v>
      </c>
      <c r="AL62" s="28">
        <f t="shared" si="17"/>
        <v>-1.1600862028194998E-2</v>
      </c>
      <c r="AM62" s="28">
        <f t="shared" si="18"/>
        <v>9.443447832923637E-3</v>
      </c>
      <c r="AN62" s="29">
        <f t="shared" si="19"/>
        <v>6.1279406551870601E-3</v>
      </c>
      <c r="AO62" s="87">
        <f t="shared" si="20"/>
        <v>8.1289925029939673E-4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460038638.93000001</v>
      </c>
      <c r="C63" s="81">
        <v>2.1027999999999998</v>
      </c>
      <c r="D63" s="80">
        <v>462245564.82999998</v>
      </c>
      <c r="E63" s="81">
        <v>2.1172</v>
      </c>
      <c r="F63" s="26">
        <f t="shared" si="36"/>
        <v>4.7972620411473408E-3</v>
      </c>
      <c r="G63" s="26">
        <f t="shared" si="37"/>
        <v>6.8480121742439566E-3</v>
      </c>
      <c r="H63" s="80">
        <v>462982392.35000002</v>
      </c>
      <c r="I63" s="81">
        <v>2.1206</v>
      </c>
      <c r="J63" s="26">
        <f t="shared" si="38"/>
        <v>1.5940175007866729E-3</v>
      </c>
      <c r="K63" s="26">
        <f t="shared" si="39"/>
        <v>1.6058945777442234E-3</v>
      </c>
      <c r="L63" s="80">
        <v>462119254.02999997</v>
      </c>
      <c r="M63" s="81">
        <v>2.1166999999999998</v>
      </c>
      <c r="N63" s="26">
        <f t="shared" si="40"/>
        <v>-1.8643005312123128E-3</v>
      </c>
      <c r="O63" s="26">
        <f t="shared" si="40"/>
        <v>-1.8391021409036295E-3</v>
      </c>
      <c r="P63" s="80">
        <v>461034043.27999997</v>
      </c>
      <c r="Q63" s="81">
        <v>2.1208</v>
      </c>
      <c r="R63" s="26">
        <f t="shared" si="41"/>
        <v>-2.3483348519591223E-3</v>
      </c>
      <c r="S63" s="26">
        <f t="shared" si="42"/>
        <v>1.9369773704352128E-3</v>
      </c>
      <c r="T63" s="80">
        <v>461021868.48000002</v>
      </c>
      <c r="U63" s="81">
        <v>2.1208</v>
      </c>
      <c r="V63" s="26">
        <f t="shared" si="43"/>
        <v>-2.6407594357534658E-5</v>
      </c>
      <c r="W63" s="26">
        <f t="shared" si="44"/>
        <v>0</v>
      </c>
      <c r="X63" s="80">
        <v>460626129.32999998</v>
      </c>
      <c r="Y63" s="81">
        <v>2.1240999999999999</v>
      </c>
      <c r="Z63" s="26">
        <f t="shared" si="45"/>
        <v>-8.5839561430089441E-4</v>
      </c>
      <c r="AA63" s="26">
        <f t="shared" si="46"/>
        <v>1.5560165975103068E-3</v>
      </c>
      <c r="AB63" s="80">
        <v>453645727.61000001</v>
      </c>
      <c r="AC63" s="81">
        <v>2.0918999999999999</v>
      </c>
      <c r="AD63" s="26">
        <f t="shared" si="47"/>
        <v>-1.5154159253087218E-2</v>
      </c>
      <c r="AE63" s="26">
        <f t="shared" si="48"/>
        <v>-1.515936161197684E-2</v>
      </c>
      <c r="AF63" s="80">
        <v>454267943.77999997</v>
      </c>
      <c r="AG63" s="81">
        <v>2.0947485320953128</v>
      </c>
      <c r="AH63" s="26">
        <f t="shared" si="49"/>
        <v>1.3715904992163343E-3</v>
      </c>
      <c r="AI63" s="26">
        <f t="shared" si="50"/>
        <v>1.3616961113403526E-3</v>
      </c>
      <c r="AJ63" s="27">
        <f t="shared" si="15"/>
        <v>-1.5610909754708419E-3</v>
      </c>
      <c r="AK63" s="27">
        <f t="shared" si="16"/>
        <v>-4.6123336520080202E-4</v>
      </c>
      <c r="AL63" s="28">
        <f t="shared" si="17"/>
        <v>-1.7258404746260662E-2</v>
      </c>
      <c r="AM63" s="28">
        <f t="shared" si="18"/>
        <v>-1.0604320756039683E-2</v>
      </c>
      <c r="AN63" s="29">
        <f t="shared" si="19"/>
        <v>5.943979081142769E-3</v>
      </c>
      <c r="AO63" s="87">
        <f t="shared" si="20"/>
        <v>6.4252638061275029E-3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22553174658.18</v>
      </c>
      <c r="C64" s="81">
        <v>319.08999999999997</v>
      </c>
      <c r="D64" s="80">
        <v>22443562597.59</v>
      </c>
      <c r="E64" s="81">
        <v>319.47000000000003</v>
      </c>
      <c r="F64" s="26">
        <f t="shared" si="36"/>
        <v>-4.8601610305999219E-3</v>
      </c>
      <c r="G64" s="26">
        <f t="shared" si="37"/>
        <v>1.1908865837226246E-3</v>
      </c>
      <c r="H64" s="80">
        <v>22529651303.41</v>
      </c>
      <c r="I64" s="81">
        <v>319.81</v>
      </c>
      <c r="J64" s="26">
        <f t="shared" si="38"/>
        <v>3.8357861166499448E-3</v>
      </c>
      <c r="K64" s="26">
        <f t="shared" si="39"/>
        <v>1.0642626850720723E-3</v>
      </c>
      <c r="L64" s="80">
        <v>22397318044.52</v>
      </c>
      <c r="M64" s="81">
        <v>320.14999999999998</v>
      </c>
      <c r="N64" s="26">
        <f t="shared" si="40"/>
        <v>-5.8737375518088889E-3</v>
      </c>
      <c r="O64" s="26">
        <f t="shared" si="40"/>
        <v>1.0631312341702105E-3</v>
      </c>
      <c r="P64" s="80">
        <v>22463032995.759998</v>
      </c>
      <c r="Q64" s="81">
        <v>320.5</v>
      </c>
      <c r="R64" s="26">
        <f t="shared" si="41"/>
        <v>2.934054475155184E-3</v>
      </c>
      <c r="S64" s="26">
        <f t="shared" si="42"/>
        <v>1.0932375449008989E-3</v>
      </c>
      <c r="T64" s="80">
        <v>22563067710.009998</v>
      </c>
      <c r="U64" s="81">
        <v>320.85000000000002</v>
      </c>
      <c r="V64" s="26">
        <f t="shared" si="43"/>
        <v>4.4533039803165498E-3</v>
      </c>
      <c r="W64" s="26">
        <f t="shared" si="44"/>
        <v>1.0920436817473409E-3</v>
      </c>
      <c r="X64" s="80">
        <v>22238887796.43</v>
      </c>
      <c r="Y64" s="81">
        <v>321.08</v>
      </c>
      <c r="Z64" s="26">
        <f t="shared" si="45"/>
        <v>-1.4367723296605503E-2</v>
      </c>
      <c r="AA64" s="26">
        <f t="shared" si="46"/>
        <v>7.1684587813608015E-4</v>
      </c>
      <c r="AB64" s="80">
        <v>21938931214.959999</v>
      </c>
      <c r="AC64" s="81">
        <v>321.39999999999998</v>
      </c>
      <c r="AD64" s="26">
        <f t="shared" si="47"/>
        <v>-1.3487930881064706E-2</v>
      </c>
      <c r="AE64" s="26">
        <f t="shared" si="48"/>
        <v>9.9663635231092931E-4</v>
      </c>
      <c r="AF64" s="80">
        <v>21699757202.599998</v>
      </c>
      <c r="AG64" s="81">
        <v>321.77</v>
      </c>
      <c r="AH64" s="26">
        <f t="shared" si="49"/>
        <v>-1.0901807841801772E-2</v>
      </c>
      <c r="AI64" s="26">
        <f t="shared" si="50"/>
        <v>1.1512134411947872E-3</v>
      </c>
      <c r="AJ64" s="27">
        <f t="shared" si="15"/>
        <v>-4.7835270037198891E-3</v>
      </c>
      <c r="AK64" s="27">
        <f t="shared" si="16"/>
        <v>1.0460321751568679E-3</v>
      </c>
      <c r="AL64" s="28">
        <f t="shared" si="17"/>
        <v>-3.3141146453721737E-2</v>
      </c>
      <c r="AM64" s="28">
        <f t="shared" si="18"/>
        <v>7.1994240460761709E-3</v>
      </c>
      <c r="AN64" s="29">
        <f t="shared" si="19"/>
        <v>7.7958223871606742E-3</v>
      </c>
      <c r="AO64" s="87">
        <f t="shared" si="20"/>
        <v>1.4531718945095162E-4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6799760765.3900003</v>
      </c>
      <c r="C65" s="81">
        <v>1.03</v>
      </c>
      <c r="D65" s="80">
        <v>6752538368.0699997</v>
      </c>
      <c r="E65" s="81">
        <v>1.03</v>
      </c>
      <c r="F65" s="26">
        <f t="shared" si="36"/>
        <v>-6.9447145200103536E-3</v>
      </c>
      <c r="G65" s="26">
        <f t="shared" si="37"/>
        <v>0</v>
      </c>
      <c r="H65" s="80">
        <v>6739792636.9099998</v>
      </c>
      <c r="I65" s="81">
        <v>1.04</v>
      </c>
      <c r="J65" s="26">
        <f t="shared" si="38"/>
        <v>-1.8875466476827754E-3</v>
      </c>
      <c r="K65" s="26">
        <f t="shared" si="39"/>
        <v>9.7087378640776777E-3</v>
      </c>
      <c r="L65" s="80">
        <v>6751355370.8500004</v>
      </c>
      <c r="M65" s="81">
        <v>1.04</v>
      </c>
      <c r="N65" s="26">
        <f t="shared" si="40"/>
        <v>1.7155919422027965E-3</v>
      </c>
      <c r="O65" s="26">
        <f t="shared" si="40"/>
        <v>0</v>
      </c>
      <c r="P65" s="80">
        <v>6782364886.29</v>
      </c>
      <c r="Q65" s="81">
        <v>1.04</v>
      </c>
      <c r="R65" s="26">
        <f t="shared" si="41"/>
        <v>4.5930800167752776E-3</v>
      </c>
      <c r="S65" s="26">
        <f t="shared" si="42"/>
        <v>0</v>
      </c>
      <c r="T65" s="80">
        <v>6936032508.2200003</v>
      </c>
      <c r="U65" s="81">
        <v>1.04</v>
      </c>
      <c r="V65" s="26">
        <f t="shared" si="43"/>
        <v>2.2656938178101702E-2</v>
      </c>
      <c r="W65" s="26">
        <f t="shared" si="44"/>
        <v>0</v>
      </c>
      <c r="X65" s="80">
        <v>6989140703.8000002</v>
      </c>
      <c r="Y65" s="81">
        <v>1.04</v>
      </c>
      <c r="Z65" s="26">
        <f t="shared" si="45"/>
        <v>7.6568550561233054E-3</v>
      </c>
      <c r="AA65" s="26">
        <f t="shared" si="46"/>
        <v>0</v>
      </c>
      <c r="AB65" s="80">
        <v>7173362701.1800003</v>
      </c>
      <c r="AC65" s="81">
        <v>1.04</v>
      </c>
      <c r="AD65" s="26">
        <f t="shared" si="47"/>
        <v>2.6358318595566189E-2</v>
      </c>
      <c r="AE65" s="26">
        <f t="shared" si="48"/>
        <v>0</v>
      </c>
      <c r="AF65" s="80">
        <v>7105231330.71</v>
      </c>
      <c r="AG65" s="81">
        <v>1.05</v>
      </c>
      <c r="AH65" s="26">
        <f t="shared" si="49"/>
        <v>-9.4978287461740685E-3</v>
      </c>
      <c r="AI65" s="26">
        <f t="shared" si="50"/>
        <v>9.6153846153846229E-3</v>
      </c>
      <c r="AJ65" s="27">
        <f t="shared" si="15"/>
        <v>5.5813367343627591E-3</v>
      </c>
      <c r="AK65" s="27">
        <f t="shared" si="16"/>
        <v>2.4155153099327878E-3</v>
      </c>
      <c r="AL65" s="28">
        <f t="shared" si="17"/>
        <v>5.223116751290767E-2</v>
      </c>
      <c r="AM65" s="28">
        <f t="shared" si="18"/>
        <v>1.9417475728155355E-2</v>
      </c>
      <c r="AN65" s="29">
        <f t="shared" si="19"/>
        <v>1.3003048878514827E-2</v>
      </c>
      <c r="AO65" s="87">
        <f t="shared" si="20"/>
        <v>4.4727348379613712E-3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5047170522.4300003</v>
      </c>
      <c r="C66" s="81">
        <v>3.98</v>
      </c>
      <c r="D66" s="80">
        <v>4934866663.6099997</v>
      </c>
      <c r="E66" s="81">
        <v>3.97</v>
      </c>
      <c r="F66" s="26">
        <f t="shared" si="36"/>
        <v>-2.2250854874213973E-2</v>
      </c>
      <c r="G66" s="26">
        <f t="shared" si="37"/>
        <v>-2.512562814070298E-3</v>
      </c>
      <c r="H66" s="80">
        <v>4917764849.6099997</v>
      </c>
      <c r="I66" s="81">
        <v>3.97</v>
      </c>
      <c r="J66" s="26">
        <f t="shared" si="38"/>
        <v>-3.4655068040864798E-3</v>
      </c>
      <c r="K66" s="26">
        <f t="shared" si="39"/>
        <v>0</v>
      </c>
      <c r="L66" s="80">
        <v>4824401544.2200003</v>
      </c>
      <c r="M66" s="81">
        <v>3.96</v>
      </c>
      <c r="N66" s="26">
        <f t="shared" si="40"/>
        <v>-1.8984906404665425E-2</v>
      </c>
      <c r="O66" s="26">
        <f t="shared" si="40"/>
        <v>-2.5188916876574888E-3</v>
      </c>
      <c r="P66" s="80">
        <v>4817147889.8800001</v>
      </c>
      <c r="Q66" s="81">
        <v>3.97</v>
      </c>
      <c r="R66" s="26">
        <f t="shared" si="41"/>
        <v>-1.50353453656663E-3</v>
      </c>
      <c r="S66" s="26">
        <f t="shared" si="42"/>
        <v>2.5252525252525836E-3</v>
      </c>
      <c r="T66" s="80">
        <v>4780477004.1499996</v>
      </c>
      <c r="U66" s="81">
        <v>3.96</v>
      </c>
      <c r="V66" s="26">
        <f t="shared" si="43"/>
        <v>-7.6125721211590209E-3</v>
      </c>
      <c r="W66" s="26">
        <f t="shared" si="44"/>
        <v>-2.5188916876574888E-3</v>
      </c>
      <c r="X66" s="80">
        <v>4778685389.0100002</v>
      </c>
      <c r="Y66" s="81">
        <v>3.96</v>
      </c>
      <c r="Z66" s="26">
        <f t="shared" si="45"/>
        <v>-3.7477748317669204E-4</v>
      </c>
      <c r="AA66" s="26">
        <f t="shared" si="46"/>
        <v>0</v>
      </c>
      <c r="AB66" s="80">
        <v>4709781560.4200001</v>
      </c>
      <c r="AC66" s="81">
        <v>3.96</v>
      </c>
      <c r="AD66" s="26">
        <f t="shared" si="47"/>
        <v>-1.4418992459404187E-2</v>
      </c>
      <c r="AE66" s="26">
        <f t="shared" si="48"/>
        <v>0</v>
      </c>
      <c r="AF66" s="375">
        <v>3811552225.3899999</v>
      </c>
      <c r="AG66" s="81">
        <v>3.88</v>
      </c>
      <c r="AH66" s="26">
        <f t="shared" si="49"/>
        <v>-0.19071571016764938</v>
      </c>
      <c r="AI66" s="26">
        <f t="shared" si="50"/>
        <v>-2.0202020202020221E-2</v>
      </c>
      <c r="AJ66" s="27">
        <f t="shared" si="15"/>
        <v>-3.2415856856365222E-2</v>
      </c>
      <c r="AK66" s="27">
        <f t="shared" si="16"/>
        <v>-3.1533892332691145E-3</v>
      </c>
      <c r="AL66" s="28">
        <f t="shared" si="17"/>
        <v>-0.22762812347157974</v>
      </c>
      <c r="AM66" s="28">
        <f t="shared" si="18"/>
        <v>-2.2670025188916951E-2</v>
      </c>
      <c r="AN66" s="29">
        <f t="shared" si="19"/>
        <v>6.4478098742615259E-2</v>
      </c>
      <c r="AO66" s="87">
        <f t="shared" si="20"/>
        <v>7.1108590386223074E-3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62020170867.650002</v>
      </c>
      <c r="C67" s="80">
        <v>4369.3500000000004</v>
      </c>
      <c r="D67" s="80">
        <v>63647244397.760002</v>
      </c>
      <c r="E67" s="80">
        <v>4374.99</v>
      </c>
      <c r="F67" s="26">
        <f t="shared" si="36"/>
        <v>2.6234586382906749E-2</v>
      </c>
      <c r="G67" s="26">
        <f t="shared" si="37"/>
        <v>1.2908098458579462E-3</v>
      </c>
      <c r="H67" s="80">
        <v>63599203246.650002</v>
      </c>
      <c r="I67" s="80">
        <v>4380.6499999999996</v>
      </c>
      <c r="J67" s="26">
        <f t="shared" si="38"/>
        <v>-7.5480331575346836E-4</v>
      </c>
      <c r="K67" s="26">
        <f t="shared" si="39"/>
        <v>1.2937172427822359E-3</v>
      </c>
      <c r="L67" s="80">
        <v>65996872049.18</v>
      </c>
      <c r="M67" s="80">
        <v>4386.38</v>
      </c>
      <c r="N67" s="26">
        <f t="shared" si="40"/>
        <v>3.7699667293493846E-2</v>
      </c>
      <c r="O67" s="26">
        <f t="shared" si="40"/>
        <v>1.3080250647736005E-3</v>
      </c>
      <c r="P67" s="80">
        <v>66572351403.620003</v>
      </c>
      <c r="Q67" s="80">
        <v>4392</v>
      </c>
      <c r="R67" s="26">
        <f t="shared" si="41"/>
        <v>8.7197974172346041E-3</v>
      </c>
      <c r="S67" s="26">
        <f t="shared" si="42"/>
        <v>1.2812387435652841E-3</v>
      </c>
      <c r="T67" s="80">
        <v>66742861146.879997</v>
      </c>
      <c r="U67" s="80">
        <v>4397.83</v>
      </c>
      <c r="V67" s="26">
        <f t="shared" si="43"/>
        <v>2.5612696512132319E-3</v>
      </c>
      <c r="W67" s="26">
        <f t="shared" si="44"/>
        <v>1.3274134790528067E-3</v>
      </c>
      <c r="X67" s="80">
        <v>67111570907.300003</v>
      </c>
      <c r="Y67" s="80">
        <v>4403.87</v>
      </c>
      <c r="Z67" s="26">
        <f t="shared" si="45"/>
        <v>5.5243325515906766E-3</v>
      </c>
      <c r="AA67" s="26">
        <f t="shared" si="46"/>
        <v>1.3734046109103726E-3</v>
      </c>
      <c r="AB67" s="80">
        <v>66862511656.699997</v>
      </c>
      <c r="AC67" s="80">
        <v>4410.0200000000004</v>
      </c>
      <c r="AD67" s="26">
        <f t="shared" si="47"/>
        <v>-3.7111223479484208E-3</v>
      </c>
      <c r="AE67" s="26">
        <f t="shared" si="48"/>
        <v>1.3964989883898811E-3</v>
      </c>
      <c r="AF67" s="80">
        <v>64528826855.940002</v>
      </c>
      <c r="AG67" s="80">
        <v>4147.63</v>
      </c>
      <c r="AH67" s="26">
        <f t="shared" si="49"/>
        <v>-3.4902739112495577E-2</v>
      </c>
      <c r="AI67" s="26">
        <f t="shared" si="50"/>
        <v>-5.9498596378247788E-2</v>
      </c>
      <c r="AJ67" s="27">
        <f t="shared" si="15"/>
        <v>5.1713735650302057E-3</v>
      </c>
      <c r="AK67" s="27">
        <f t="shared" si="16"/>
        <v>-6.2784360503644575E-3</v>
      </c>
      <c r="AL67" s="28">
        <f t="shared" si="17"/>
        <v>1.3851070325536775E-2</v>
      </c>
      <c r="AM67" s="28">
        <f t="shared" si="18"/>
        <v>-5.1968118784271433E-2</v>
      </c>
      <c r="AN67" s="29">
        <f t="shared" si="19"/>
        <v>2.1518198857099755E-2</v>
      </c>
      <c r="AO67" s="87">
        <f t="shared" si="20"/>
        <v>2.1504231377363358E-2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255238151.34999999</v>
      </c>
      <c r="C68" s="80">
        <v>4121.1099999999997</v>
      </c>
      <c r="D68" s="80">
        <v>262088602.74000001</v>
      </c>
      <c r="E68" s="80">
        <v>4232.1899999999996</v>
      </c>
      <c r="F68" s="26">
        <f t="shared" si="36"/>
        <v>2.6839449172338693E-2</v>
      </c>
      <c r="G68" s="26">
        <f t="shared" si="37"/>
        <v>2.6953903195983592E-2</v>
      </c>
      <c r="H68" s="80">
        <v>260309084.31999999</v>
      </c>
      <c r="I68" s="80">
        <v>4202.49</v>
      </c>
      <c r="J68" s="26">
        <f t="shared" si="38"/>
        <v>-6.7897588883914723E-3</v>
      </c>
      <c r="K68" s="26">
        <f t="shared" si="39"/>
        <v>-7.017643347770261E-3</v>
      </c>
      <c r="L68" s="80">
        <v>257989094.27000001</v>
      </c>
      <c r="M68" s="80">
        <v>4141.37</v>
      </c>
      <c r="N68" s="26">
        <f t="shared" si="40"/>
        <v>-8.9124436669601598E-3</v>
      </c>
      <c r="O68" s="26">
        <f t="shared" si="40"/>
        <v>-1.454375858122206E-2</v>
      </c>
      <c r="P68" s="80">
        <v>255604365.46000001</v>
      </c>
      <c r="Q68" s="80">
        <v>4103.76</v>
      </c>
      <c r="R68" s="26">
        <f t="shared" si="41"/>
        <v>-9.2435256488177381E-3</v>
      </c>
      <c r="S68" s="26">
        <f t="shared" si="42"/>
        <v>-9.0815358202719562E-3</v>
      </c>
      <c r="T68" s="80">
        <v>256785521.63</v>
      </c>
      <c r="U68" s="80">
        <v>4144.9799999999996</v>
      </c>
      <c r="V68" s="26">
        <f t="shared" si="43"/>
        <v>4.6210328523705445E-3</v>
      </c>
      <c r="W68" s="26">
        <f t="shared" si="44"/>
        <v>1.0044447043686604E-2</v>
      </c>
      <c r="X68" s="80">
        <v>256383014.59</v>
      </c>
      <c r="Y68" s="80">
        <v>4138.42</v>
      </c>
      <c r="Z68" s="26">
        <f t="shared" si="45"/>
        <v>-1.5674833902043766E-3</v>
      </c>
      <c r="AA68" s="26">
        <f t="shared" si="46"/>
        <v>-1.5826373106744764E-3</v>
      </c>
      <c r="AB68" s="80">
        <v>255958467.69999999</v>
      </c>
      <c r="AC68" s="80">
        <v>4131.5200000000004</v>
      </c>
      <c r="AD68" s="26">
        <f t="shared" si="47"/>
        <v>-1.6559087998826213E-3</v>
      </c>
      <c r="AE68" s="26">
        <f t="shared" si="48"/>
        <v>-1.6673029803643991E-3</v>
      </c>
      <c r="AF68" s="80">
        <v>256952528.86000001</v>
      </c>
      <c r="AG68" s="80">
        <v>4416.59</v>
      </c>
      <c r="AH68" s="26">
        <f t="shared" si="49"/>
        <v>3.8836814774384832E-3</v>
      </c>
      <c r="AI68" s="26">
        <f t="shared" si="50"/>
        <v>6.8998818836650835E-2</v>
      </c>
      <c r="AJ68" s="27">
        <f t="shared" si="15"/>
        <v>8.9688038848641932E-4</v>
      </c>
      <c r="AK68" s="27">
        <f t="shared" si="16"/>
        <v>9.0130363795022355E-3</v>
      </c>
      <c r="AL68" s="28">
        <f t="shared" si="17"/>
        <v>-1.9596708236470469E-2</v>
      </c>
      <c r="AM68" s="28">
        <f t="shared" si="18"/>
        <v>4.3570822671004976E-2</v>
      </c>
      <c r="AN68" s="29">
        <f t="shared" si="19"/>
        <v>1.175057497254072E-2</v>
      </c>
      <c r="AO68" s="87">
        <f t="shared" si="20"/>
        <v>2.74821744338937E-2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55540194.520000003</v>
      </c>
      <c r="C69" s="80">
        <v>11.729900000000001</v>
      </c>
      <c r="D69" s="80">
        <v>55633264.140000001</v>
      </c>
      <c r="E69" s="80">
        <v>11.7522</v>
      </c>
      <c r="F69" s="26">
        <f t="shared" si="36"/>
        <v>1.6757164933313834E-3</v>
      </c>
      <c r="G69" s="26">
        <f t="shared" si="37"/>
        <v>1.9011244767644687E-3</v>
      </c>
      <c r="H69" s="80">
        <v>55216255.729999997</v>
      </c>
      <c r="I69" s="80">
        <v>11.7621</v>
      </c>
      <c r="J69" s="26">
        <f t="shared" si="38"/>
        <v>-7.495666782208042E-3</v>
      </c>
      <c r="K69" s="26">
        <f t="shared" si="39"/>
        <v>8.4239546638076443E-4</v>
      </c>
      <c r="L69" s="80">
        <v>55355512.990000002</v>
      </c>
      <c r="M69" s="80">
        <v>11.7897</v>
      </c>
      <c r="N69" s="26">
        <f t="shared" si="40"/>
        <v>2.5220337409503912E-3</v>
      </c>
      <c r="O69" s="26">
        <f t="shared" si="40"/>
        <v>2.3465197541255069E-3</v>
      </c>
      <c r="P69" s="80">
        <v>55770577.259999998</v>
      </c>
      <c r="Q69" s="80">
        <v>11.812200000000001</v>
      </c>
      <c r="R69" s="26">
        <f t="shared" si="41"/>
        <v>7.4981559664161609E-3</v>
      </c>
      <c r="S69" s="26">
        <f t="shared" si="42"/>
        <v>1.9084455075193477E-3</v>
      </c>
      <c r="T69" s="80">
        <v>55861299.43</v>
      </c>
      <c r="U69" s="80">
        <v>11.8345</v>
      </c>
      <c r="V69" s="26">
        <f t="shared" si="43"/>
        <v>1.6267030835463471E-3</v>
      </c>
      <c r="W69" s="26">
        <f t="shared" si="44"/>
        <v>1.887878633954686E-3</v>
      </c>
      <c r="X69" s="80">
        <v>55891088.32</v>
      </c>
      <c r="Y69" s="80">
        <v>11.856999999999999</v>
      </c>
      <c r="Z69" s="26">
        <f t="shared" si="45"/>
        <v>5.332652534753361E-4</v>
      </c>
      <c r="AA69" s="26">
        <f t="shared" si="46"/>
        <v>1.9012210063795746E-3</v>
      </c>
      <c r="AB69" s="80">
        <v>54987740.439999998</v>
      </c>
      <c r="AC69" s="80">
        <v>11.632</v>
      </c>
      <c r="AD69" s="26">
        <f t="shared" si="47"/>
        <v>-1.6162646088191304E-2</v>
      </c>
      <c r="AE69" s="26">
        <f t="shared" si="48"/>
        <v>-1.897613224255711E-2</v>
      </c>
      <c r="AF69" s="80">
        <v>54906551.600000001</v>
      </c>
      <c r="AG69" s="80">
        <v>11.654500000000001</v>
      </c>
      <c r="AH69" s="26">
        <f t="shared" si="49"/>
        <v>-1.4764898384683678E-3</v>
      </c>
      <c r="AI69" s="26">
        <f t="shared" si="50"/>
        <v>1.9343191196699496E-3</v>
      </c>
      <c r="AJ69" s="27">
        <f t="shared" si="15"/>
        <v>-1.409866021393512E-3</v>
      </c>
      <c r="AK69" s="27">
        <f t="shared" si="16"/>
        <v>-7.8177853472035145E-4</v>
      </c>
      <c r="AL69" s="28">
        <f t="shared" si="17"/>
        <v>-1.3062554412972093E-2</v>
      </c>
      <c r="AM69" s="28">
        <f t="shared" si="18"/>
        <v>-8.3133370773131564E-3</v>
      </c>
      <c r="AN69" s="29">
        <f t="shared" si="19"/>
        <v>7.2900710494743061E-3</v>
      </c>
      <c r="AO69" s="87">
        <f t="shared" si="20"/>
        <v>7.3639732538719072E-3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14638554846.76</v>
      </c>
      <c r="C70" s="80">
        <v>1152.69</v>
      </c>
      <c r="D70" s="80">
        <v>14700861563.65</v>
      </c>
      <c r="E70" s="80">
        <v>1158.47</v>
      </c>
      <c r="F70" s="26">
        <f t="shared" si="36"/>
        <v>4.2563434397890681E-3</v>
      </c>
      <c r="G70" s="26">
        <f t="shared" si="37"/>
        <v>5.0143577197685179E-3</v>
      </c>
      <c r="H70" s="80">
        <v>14705052278.27</v>
      </c>
      <c r="I70" s="80">
        <v>1159.6600000000001</v>
      </c>
      <c r="J70" s="26">
        <f t="shared" si="38"/>
        <v>2.8506591956235989E-4</v>
      </c>
      <c r="K70" s="26">
        <f t="shared" si="39"/>
        <v>1.0272169326784937E-3</v>
      </c>
      <c r="L70" s="80">
        <v>14707265239.16</v>
      </c>
      <c r="M70" s="80">
        <v>1160.79</v>
      </c>
      <c r="N70" s="26">
        <f t="shared" si="40"/>
        <v>1.5048983493037518E-4</v>
      </c>
      <c r="O70" s="26">
        <f t="shared" si="40"/>
        <v>9.744235379334302E-4</v>
      </c>
      <c r="P70" s="80">
        <v>14813999719.41</v>
      </c>
      <c r="Q70" s="80">
        <v>1165.3699999999999</v>
      </c>
      <c r="R70" s="26">
        <f t="shared" si="41"/>
        <v>7.2572622111829205E-3</v>
      </c>
      <c r="S70" s="26">
        <f t="shared" si="42"/>
        <v>3.9455887800548999E-3</v>
      </c>
      <c r="T70" s="80">
        <v>14801627350.200001</v>
      </c>
      <c r="U70" s="80">
        <v>1168.6199999999999</v>
      </c>
      <c r="V70" s="26">
        <f t="shared" si="43"/>
        <v>-8.3518087244110204E-4</v>
      </c>
      <c r="W70" s="26">
        <f t="shared" si="44"/>
        <v>2.7888138531110295E-3</v>
      </c>
      <c r="X70" s="80">
        <v>14855525015.6</v>
      </c>
      <c r="Y70" s="80">
        <v>1171.93</v>
      </c>
      <c r="Z70" s="26">
        <f t="shared" si="45"/>
        <v>3.6413337618090586E-3</v>
      </c>
      <c r="AA70" s="26">
        <f t="shared" si="46"/>
        <v>2.8324006092657777E-3</v>
      </c>
      <c r="AB70" s="80">
        <v>15072343372.74</v>
      </c>
      <c r="AC70" s="80">
        <v>1173.72</v>
      </c>
      <c r="AD70" s="26">
        <f t="shared" si="47"/>
        <v>1.4595132579448744E-2</v>
      </c>
      <c r="AE70" s="26">
        <f t="shared" si="48"/>
        <v>1.527394980928864E-3</v>
      </c>
      <c r="AF70" s="80">
        <v>15213609314.139999</v>
      </c>
      <c r="AG70" s="80">
        <v>1176.1300000000001</v>
      </c>
      <c r="AH70" s="26">
        <f t="shared" si="49"/>
        <v>9.3725267469353633E-3</v>
      </c>
      <c r="AI70" s="26">
        <f t="shared" si="50"/>
        <v>2.0533006168422466E-3</v>
      </c>
      <c r="AJ70" s="27">
        <f t="shared" ref="AJ70:AJ133" si="51">AVERAGE(F70,J70,N70,R70,V70,Z70,AD70,AH70)</f>
        <v>4.8403717026520993E-3</v>
      </c>
      <c r="AK70" s="27">
        <f t="shared" ref="AK70:AK133" si="52">AVERAGE(G70,K70,O70,S70,W70,AA70,AE70,AI70)</f>
        <v>2.5204371288229076E-3</v>
      </c>
      <c r="AL70" s="28">
        <f t="shared" ref="AL70:AL133" si="53">((AF70-D70)/D70)</f>
        <v>3.4878755117172353E-2</v>
      </c>
      <c r="AM70" s="28">
        <f t="shared" ref="AM70:AM133" si="54">((AG70-E70)/E70)</f>
        <v>1.5244244563950798E-2</v>
      </c>
      <c r="AN70" s="29">
        <f t="shared" ref="AN70:AN133" si="55">STDEV(F70,J70,N70,R70,V70,Z70,AD70,AH70)</f>
        <v>5.3221052437360302E-3</v>
      </c>
      <c r="AO70" s="87">
        <f t="shared" ref="AO70:AO133" si="56">STDEV(G70,K70,O70,S70,W70,AA70,AE70,AI70)</f>
        <v>1.4264971197171582E-3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21468034.879999999</v>
      </c>
      <c r="C71" s="80">
        <v>0.69920000000000004</v>
      </c>
      <c r="D71" s="80">
        <v>23361247.690000001</v>
      </c>
      <c r="E71" s="80">
        <v>0.70120000000000005</v>
      </c>
      <c r="F71" s="26">
        <f t="shared" si="36"/>
        <v>8.8187522546078631E-2</v>
      </c>
      <c r="G71" s="26">
        <f t="shared" si="37"/>
        <v>2.8604118993135036E-3</v>
      </c>
      <c r="H71" s="80">
        <v>21638494.620000001</v>
      </c>
      <c r="I71" s="80">
        <v>0.70230000000000004</v>
      </c>
      <c r="J71" s="26">
        <f t="shared" si="38"/>
        <v>-7.3744052238161953E-2</v>
      </c>
      <c r="K71" s="26">
        <f t="shared" si="39"/>
        <v>1.5687393040501852E-3</v>
      </c>
      <c r="L71" s="80">
        <v>21671323.66</v>
      </c>
      <c r="M71" s="80">
        <v>0.70330000000000004</v>
      </c>
      <c r="N71" s="26">
        <f t="shared" si="40"/>
        <v>1.5171591451494007E-3</v>
      </c>
      <c r="O71" s="26">
        <f t="shared" si="40"/>
        <v>1.4238929232521726E-3</v>
      </c>
      <c r="P71" s="80">
        <v>21708587.039999999</v>
      </c>
      <c r="Q71" s="80">
        <v>0.70440000000000003</v>
      </c>
      <c r="R71" s="26">
        <f t="shared" si="41"/>
        <v>1.7194787261092918E-3</v>
      </c>
      <c r="S71" s="26">
        <f t="shared" si="42"/>
        <v>1.5640551684913831E-3</v>
      </c>
      <c r="T71" s="80">
        <v>21753097.68</v>
      </c>
      <c r="U71" s="80">
        <v>0.70530000000000004</v>
      </c>
      <c r="V71" s="26">
        <f t="shared" si="43"/>
        <v>2.0503702022607825E-3</v>
      </c>
      <c r="W71" s="26">
        <f t="shared" si="44"/>
        <v>1.2776831345826403E-3</v>
      </c>
      <c r="X71" s="80">
        <v>21781421.02</v>
      </c>
      <c r="Y71" s="80">
        <v>0.70689999999999997</v>
      </c>
      <c r="Z71" s="26">
        <f t="shared" si="45"/>
        <v>1.3020370899194092E-3</v>
      </c>
      <c r="AA71" s="26">
        <f t="shared" si="46"/>
        <v>2.2685382106903936E-3</v>
      </c>
      <c r="AB71" s="80">
        <v>21820046.66</v>
      </c>
      <c r="AC71" s="80">
        <v>0.70820000000000005</v>
      </c>
      <c r="AD71" s="26">
        <f t="shared" si="47"/>
        <v>1.7733296631351097E-3</v>
      </c>
      <c r="AE71" s="26">
        <f t="shared" si="48"/>
        <v>1.8390154194370899E-3</v>
      </c>
      <c r="AF71" s="80">
        <v>21833493.100000001</v>
      </c>
      <c r="AG71" s="80">
        <v>0.70860000000000001</v>
      </c>
      <c r="AH71" s="26">
        <f t="shared" si="49"/>
        <v>6.1624249523952856E-4</v>
      </c>
      <c r="AI71" s="26">
        <f t="shared" si="50"/>
        <v>5.6481219994345658E-4</v>
      </c>
      <c r="AJ71" s="27">
        <f t="shared" si="51"/>
        <v>2.927760953716275E-3</v>
      </c>
      <c r="AK71" s="27">
        <f t="shared" si="52"/>
        <v>1.6708935324701033E-3</v>
      </c>
      <c r="AL71" s="28">
        <f t="shared" si="53"/>
        <v>-6.5396960396681608E-2</v>
      </c>
      <c r="AM71" s="28">
        <f t="shared" si="54"/>
        <v>1.0553337136337652E-2</v>
      </c>
      <c r="AN71" s="29">
        <f t="shared" si="55"/>
        <v>4.3361161440232325E-2</v>
      </c>
      <c r="AO71" s="87">
        <f t="shared" si="56"/>
        <v>6.8256738336818661E-4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411475454.88999999</v>
      </c>
      <c r="C72" s="80">
        <v>1161.79</v>
      </c>
      <c r="D72" s="80">
        <v>412739065.97000003</v>
      </c>
      <c r="E72" s="80">
        <v>1165.2</v>
      </c>
      <c r="F72" s="26">
        <f t="shared" si="36"/>
        <v>3.0709269896495891E-3</v>
      </c>
      <c r="G72" s="26">
        <f t="shared" si="37"/>
        <v>2.9351259694093443E-3</v>
      </c>
      <c r="H72" s="80">
        <v>413464114.87</v>
      </c>
      <c r="I72" s="80">
        <v>1168.01</v>
      </c>
      <c r="J72" s="26">
        <f t="shared" si="38"/>
        <v>1.7566762145376285E-3</v>
      </c>
      <c r="K72" s="26">
        <f t="shared" si="39"/>
        <v>2.4116031582560463E-3</v>
      </c>
      <c r="L72" s="80">
        <v>418533764.58999997</v>
      </c>
      <c r="M72" s="80">
        <v>1168.27</v>
      </c>
      <c r="N72" s="26">
        <f t="shared" si="40"/>
        <v>1.2261401987918471E-2</v>
      </c>
      <c r="O72" s="26">
        <f t="shared" si="40"/>
        <v>2.2260083389696227E-4</v>
      </c>
      <c r="P72" s="80">
        <v>415531839.67000002</v>
      </c>
      <c r="Q72" s="80">
        <v>1170.8599999999999</v>
      </c>
      <c r="R72" s="26">
        <f t="shared" si="41"/>
        <v>-7.17247967542278E-3</v>
      </c>
      <c r="S72" s="26">
        <f t="shared" si="42"/>
        <v>2.2169532727878984E-3</v>
      </c>
      <c r="T72" s="80">
        <v>416571345.87</v>
      </c>
      <c r="U72" s="80">
        <v>1173.3</v>
      </c>
      <c r="V72" s="26">
        <f t="shared" si="43"/>
        <v>2.5016282767297096E-3</v>
      </c>
      <c r="W72" s="26">
        <f t="shared" si="44"/>
        <v>2.0839383017611456E-3</v>
      </c>
      <c r="X72" s="80">
        <v>416889061.25999999</v>
      </c>
      <c r="Y72" s="80">
        <v>1174.7</v>
      </c>
      <c r="Z72" s="26">
        <f t="shared" si="45"/>
        <v>7.6269141684828117E-4</v>
      </c>
      <c r="AA72" s="26">
        <f t="shared" si="46"/>
        <v>1.1932157163556559E-3</v>
      </c>
      <c r="AB72" s="80">
        <v>417691559.63999999</v>
      </c>
      <c r="AC72" s="80">
        <v>1177.46</v>
      </c>
      <c r="AD72" s="26">
        <f t="shared" si="47"/>
        <v>1.9249686657033761E-3</v>
      </c>
      <c r="AE72" s="26">
        <f t="shared" si="48"/>
        <v>2.3495360517578876E-3</v>
      </c>
      <c r="AF72" s="80">
        <v>418131082.48000002</v>
      </c>
      <c r="AG72" s="80">
        <v>1178.77</v>
      </c>
      <c r="AH72" s="26">
        <f t="shared" si="49"/>
        <v>1.0522665106732091E-3</v>
      </c>
      <c r="AI72" s="26">
        <f t="shared" si="50"/>
        <v>1.112564333395568E-3</v>
      </c>
      <c r="AJ72" s="27">
        <f t="shared" si="51"/>
        <v>2.0197600483296855E-3</v>
      </c>
      <c r="AK72" s="27">
        <f t="shared" si="52"/>
        <v>1.8156922047025635E-3</v>
      </c>
      <c r="AL72" s="28">
        <f t="shared" si="53"/>
        <v>1.3063983893378074E-2</v>
      </c>
      <c r="AM72" s="28">
        <f t="shared" si="54"/>
        <v>1.1646069344318517E-2</v>
      </c>
      <c r="AN72" s="29">
        <f t="shared" si="55"/>
        <v>5.2552030473919905E-3</v>
      </c>
      <c r="AO72" s="87">
        <f t="shared" si="56"/>
        <v>8.9010459916688328E-4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162152233.12</v>
      </c>
      <c r="C73" s="80">
        <v>139.94999999999999</v>
      </c>
      <c r="D73" s="80">
        <v>162325784.55000001</v>
      </c>
      <c r="E73" s="80">
        <v>140</v>
      </c>
      <c r="F73" s="26">
        <f t="shared" si="36"/>
        <v>1.0702993517922828E-3</v>
      </c>
      <c r="G73" s="26">
        <f t="shared" si="37"/>
        <v>3.5727045373355748E-4</v>
      </c>
      <c r="H73" s="80">
        <v>162500578.61000001</v>
      </c>
      <c r="I73" s="80">
        <v>140.25</v>
      </c>
      <c r="J73" s="26">
        <f t="shared" si="38"/>
        <v>1.0768101967568921E-3</v>
      </c>
      <c r="K73" s="26">
        <f t="shared" si="39"/>
        <v>1.7857142857142857E-3</v>
      </c>
      <c r="L73" s="80">
        <v>161196674.06999999</v>
      </c>
      <c r="M73" s="80">
        <v>140.41</v>
      </c>
      <c r="N73" s="26">
        <f t="shared" si="40"/>
        <v>-8.0239993675922903E-3</v>
      </c>
      <c r="O73" s="26">
        <f t="shared" si="40"/>
        <v>1.1408199643493518E-3</v>
      </c>
      <c r="P73" s="80">
        <v>162126756.00999999</v>
      </c>
      <c r="Q73" s="80">
        <v>140.55000000000001</v>
      </c>
      <c r="R73" s="26">
        <f t="shared" si="41"/>
        <v>5.769858127445654E-3</v>
      </c>
      <c r="S73" s="26">
        <f t="shared" si="42"/>
        <v>9.970799800585056E-4</v>
      </c>
      <c r="T73" s="80">
        <v>162300706.80000001</v>
      </c>
      <c r="U73" s="80">
        <v>140.69890000000001</v>
      </c>
      <c r="V73" s="26">
        <f t="shared" si="43"/>
        <v>1.0729307998322754E-3</v>
      </c>
      <c r="W73" s="26">
        <f t="shared" si="44"/>
        <v>1.0594094628246003E-3</v>
      </c>
      <c r="X73" s="80">
        <v>162474613.74000001</v>
      </c>
      <c r="Y73" s="80">
        <v>140.85</v>
      </c>
      <c r="Z73" s="26">
        <f t="shared" si="45"/>
        <v>1.071510675639261E-3</v>
      </c>
      <c r="AA73" s="26">
        <f t="shared" si="46"/>
        <v>1.0739245296159767E-3</v>
      </c>
      <c r="AB73" s="80">
        <v>162474613.74000001</v>
      </c>
      <c r="AC73" s="80">
        <v>141</v>
      </c>
      <c r="AD73" s="26">
        <f t="shared" si="47"/>
        <v>0</v>
      </c>
      <c r="AE73" s="26">
        <f t="shared" si="48"/>
        <v>1.0649627263046198E-3</v>
      </c>
      <c r="AF73" s="80">
        <v>162790002.84999999</v>
      </c>
      <c r="AG73" s="80">
        <v>141.13</v>
      </c>
      <c r="AH73" s="26">
        <f t="shared" si="49"/>
        <v>1.9411593155388934E-3</v>
      </c>
      <c r="AI73" s="26">
        <f t="shared" si="50"/>
        <v>9.2198581560280464E-4</v>
      </c>
      <c r="AJ73" s="27">
        <f t="shared" si="51"/>
        <v>4.9732113742662109E-4</v>
      </c>
      <c r="AK73" s="27">
        <f t="shared" si="52"/>
        <v>1.0501459022754626E-3</v>
      </c>
      <c r="AL73" s="28">
        <f t="shared" si="53"/>
        <v>2.859793971037253E-3</v>
      </c>
      <c r="AM73" s="28">
        <f t="shared" si="54"/>
        <v>8.0714285714285385E-3</v>
      </c>
      <c r="AN73" s="29">
        <f t="shared" si="55"/>
        <v>3.8557874528696531E-3</v>
      </c>
      <c r="AO73" s="87">
        <f t="shared" si="56"/>
        <v>3.8720072208890129E-4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784805022.79999995</v>
      </c>
      <c r="C74" s="81">
        <v>188.77</v>
      </c>
      <c r="D74" s="80">
        <v>770798882.40999997</v>
      </c>
      <c r="E74" s="81">
        <v>189.46812800000001</v>
      </c>
      <c r="F74" s="26">
        <f t="shared" si="36"/>
        <v>-1.7846649783189929E-2</v>
      </c>
      <c r="G74" s="26">
        <f t="shared" si="37"/>
        <v>3.6982995179318584E-3</v>
      </c>
      <c r="H74" s="80">
        <v>753732323.97000003</v>
      </c>
      <c r="I74" s="81">
        <v>189.73310799999999</v>
      </c>
      <c r="J74" s="26">
        <f t="shared" si="38"/>
        <v>-2.2141389705495146E-2</v>
      </c>
      <c r="K74" s="26">
        <f t="shared" si="39"/>
        <v>1.3985465671565616E-3</v>
      </c>
      <c r="L74" s="80">
        <v>754697755.32000005</v>
      </c>
      <c r="M74" s="81">
        <v>190.37898799999999</v>
      </c>
      <c r="N74" s="26">
        <f t="shared" si="40"/>
        <v>1.2808676492935573E-3</v>
      </c>
      <c r="O74" s="26">
        <f t="shared" si="40"/>
        <v>3.404150212940197E-3</v>
      </c>
      <c r="P74" s="80">
        <v>761568560.36000001</v>
      </c>
      <c r="Q74" s="81">
        <v>190.81656799999999</v>
      </c>
      <c r="R74" s="26">
        <f t="shared" si="41"/>
        <v>9.1040485963638056E-3</v>
      </c>
      <c r="S74" s="26">
        <f t="shared" si="42"/>
        <v>2.2984679380688641E-3</v>
      </c>
      <c r="T74" s="80">
        <v>759733169.16999996</v>
      </c>
      <c r="U74" s="81">
        <v>191.27868599999999</v>
      </c>
      <c r="V74" s="26">
        <f t="shared" si="43"/>
        <v>-2.4100143907364716E-3</v>
      </c>
      <c r="W74" s="26">
        <f t="shared" si="44"/>
        <v>2.421791801642737E-3</v>
      </c>
      <c r="X74" s="80">
        <v>755798194.88</v>
      </c>
      <c r="Y74" s="81">
        <v>191.53417400000001</v>
      </c>
      <c r="Z74" s="26">
        <f t="shared" si="45"/>
        <v>-5.1794162077968475E-3</v>
      </c>
      <c r="AA74" s="26">
        <f t="shared" si="46"/>
        <v>1.3356846251025268E-3</v>
      </c>
      <c r="AB74" s="80">
        <v>758541504.01999998</v>
      </c>
      <c r="AC74" s="81">
        <v>191.21061499999999</v>
      </c>
      <c r="AD74" s="26">
        <f t="shared" si="47"/>
        <v>3.6296846943853151E-3</v>
      </c>
      <c r="AE74" s="26">
        <f t="shared" si="48"/>
        <v>-1.6893016699986772E-3</v>
      </c>
      <c r="AF74" s="80">
        <v>767284487.19000006</v>
      </c>
      <c r="AG74" s="81">
        <v>191.82896199999999</v>
      </c>
      <c r="AH74" s="26">
        <f t="shared" si="49"/>
        <v>1.152604455216409E-2</v>
      </c>
      <c r="AI74" s="26">
        <f t="shared" si="50"/>
        <v>3.233852890437071E-3</v>
      </c>
      <c r="AJ74" s="27">
        <f t="shared" si="51"/>
        <v>-2.7546030743764533E-3</v>
      </c>
      <c r="AK74" s="27">
        <f t="shared" si="52"/>
        <v>2.0126864854101423E-3</v>
      </c>
      <c r="AL74" s="28">
        <f t="shared" si="53"/>
        <v>-4.5594191950716241E-3</v>
      </c>
      <c r="AM74" s="28">
        <f t="shared" si="54"/>
        <v>1.2460322614260392E-2</v>
      </c>
      <c r="AN74" s="29">
        <f t="shared" si="55"/>
        <v>1.2019178128496844E-2</v>
      </c>
      <c r="AO74" s="87">
        <f t="shared" si="56"/>
        <v>1.7344395491874301E-3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429343447.32999998</v>
      </c>
      <c r="C75" s="81">
        <v>1.4669000000000001</v>
      </c>
      <c r="D75" s="80">
        <v>430594877.87</v>
      </c>
      <c r="E75" s="81">
        <v>1.4703999999999999</v>
      </c>
      <c r="F75" s="26">
        <f t="shared" si="36"/>
        <v>2.914754022175987E-3</v>
      </c>
      <c r="G75" s="26">
        <f t="shared" si="37"/>
        <v>2.3859840479922532E-3</v>
      </c>
      <c r="H75" s="80">
        <v>432718132.81</v>
      </c>
      <c r="I75" s="81">
        <v>1.4773000000000001</v>
      </c>
      <c r="J75" s="26">
        <f t="shared" si="38"/>
        <v>4.9309804856550688E-3</v>
      </c>
      <c r="K75" s="26">
        <f t="shared" si="39"/>
        <v>4.6926006528836568E-3</v>
      </c>
      <c r="L75" s="80">
        <v>418436230.01999998</v>
      </c>
      <c r="M75" s="81">
        <v>1.4618</v>
      </c>
      <c r="N75" s="26">
        <f t="shared" si="40"/>
        <v>-3.3005094326081751E-2</v>
      </c>
      <c r="O75" s="26">
        <f t="shared" si="40"/>
        <v>-1.0492113991741738E-2</v>
      </c>
      <c r="P75" s="80">
        <v>427776250.75999999</v>
      </c>
      <c r="Q75" s="81">
        <v>1.4937</v>
      </c>
      <c r="R75" s="26">
        <f t="shared" si="41"/>
        <v>2.2321252487036279E-2</v>
      </c>
      <c r="S75" s="26">
        <f t="shared" si="42"/>
        <v>2.1822410726501599E-2</v>
      </c>
      <c r="T75" s="80">
        <v>429448857.11000001</v>
      </c>
      <c r="U75" s="81">
        <v>1.4992000000000001</v>
      </c>
      <c r="V75" s="26">
        <f t="shared" si="43"/>
        <v>3.9100028274791357E-3</v>
      </c>
      <c r="W75" s="26">
        <f t="shared" si="44"/>
        <v>3.6821316194684743E-3</v>
      </c>
      <c r="X75" s="80">
        <v>430013778.50999999</v>
      </c>
      <c r="Y75" s="81">
        <v>1.5017</v>
      </c>
      <c r="Z75" s="26">
        <f t="shared" si="45"/>
        <v>1.3154567549711184E-3</v>
      </c>
      <c r="AA75" s="26">
        <f t="shared" si="46"/>
        <v>1.6675560298825684E-3</v>
      </c>
      <c r="AB75" s="80">
        <v>431874795.80000001</v>
      </c>
      <c r="AC75" s="81">
        <v>1.5045999999999999</v>
      </c>
      <c r="AD75" s="26">
        <f t="shared" si="47"/>
        <v>4.3278085098771863E-3</v>
      </c>
      <c r="AE75" s="26">
        <f t="shared" si="48"/>
        <v>1.9311447026702422E-3</v>
      </c>
      <c r="AF75" s="80">
        <v>431857040.94999999</v>
      </c>
      <c r="AG75" s="81">
        <v>1.504</v>
      </c>
      <c r="AH75" s="26">
        <f t="shared" si="49"/>
        <v>-4.1111104821792061E-5</v>
      </c>
      <c r="AI75" s="26">
        <f t="shared" si="50"/>
        <v>-3.9877708361021799E-4</v>
      </c>
      <c r="AJ75" s="27">
        <f t="shared" si="51"/>
        <v>8.3425620703640399E-4</v>
      </c>
      <c r="AK75" s="27">
        <f t="shared" si="52"/>
        <v>3.1613670880058548E-3</v>
      </c>
      <c r="AL75" s="28">
        <f t="shared" si="53"/>
        <v>2.9312078356423001E-3</v>
      </c>
      <c r="AM75" s="28">
        <f t="shared" si="54"/>
        <v>2.2850924918389606E-2</v>
      </c>
      <c r="AN75" s="29">
        <f t="shared" si="55"/>
        <v>1.5355628197958876E-2</v>
      </c>
      <c r="AO75" s="87">
        <f t="shared" si="56"/>
        <v>8.8985450751111212E-3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452025748.07999998</v>
      </c>
      <c r="C76" s="81">
        <v>1.1994</v>
      </c>
      <c r="D76" s="80">
        <v>452062800.5</v>
      </c>
      <c r="E76" s="81">
        <v>1.1996</v>
      </c>
      <c r="F76" s="26">
        <f t="shared" si="36"/>
        <v>8.1969711144549919E-5</v>
      </c>
      <c r="G76" s="26">
        <f t="shared" si="37"/>
        <v>1.6675004168749204E-4</v>
      </c>
      <c r="H76" s="80">
        <v>452133477.64999998</v>
      </c>
      <c r="I76" s="81">
        <v>1.1999</v>
      </c>
      <c r="J76" s="26">
        <f t="shared" si="38"/>
        <v>1.5634365385031534E-4</v>
      </c>
      <c r="K76" s="26">
        <f t="shared" si="39"/>
        <v>2.5008336112034593E-4</v>
      </c>
      <c r="L76" s="80">
        <v>449703874.94999999</v>
      </c>
      <c r="M76" s="81">
        <v>1.1931</v>
      </c>
      <c r="N76" s="26">
        <f t="shared" si="40"/>
        <v>-5.373640352021803E-3</v>
      </c>
      <c r="O76" s="26">
        <f t="shared" si="40"/>
        <v>-5.6671389282439517E-3</v>
      </c>
      <c r="P76" s="80">
        <v>450565061.22000003</v>
      </c>
      <c r="Q76" s="81">
        <v>1.1947000000000001</v>
      </c>
      <c r="R76" s="26">
        <f t="shared" si="41"/>
        <v>1.9150074481697338E-3</v>
      </c>
      <c r="S76" s="26">
        <f t="shared" si="42"/>
        <v>1.3410443382784727E-3</v>
      </c>
      <c r="T76" s="80">
        <v>447925186.86000001</v>
      </c>
      <c r="U76" s="81">
        <v>1.1991000000000001</v>
      </c>
      <c r="V76" s="26">
        <f t="shared" si="43"/>
        <v>-5.8590303314952942E-3</v>
      </c>
      <c r="W76" s="26">
        <f t="shared" si="44"/>
        <v>3.682932953879601E-3</v>
      </c>
      <c r="X76" s="80">
        <v>447703167.31</v>
      </c>
      <c r="Y76" s="81">
        <v>1.1993</v>
      </c>
      <c r="Z76" s="26">
        <f t="shared" si="45"/>
        <v>-4.9566212508921634E-4</v>
      </c>
      <c r="AA76" s="26">
        <f t="shared" si="46"/>
        <v>1.6679176048701357E-4</v>
      </c>
      <c r="AB76" s="80">
        <v>452142416.75</v>
      </c>
      <c r="AC76" s="81">
        <v>1.2068000000000001</v>
      </c>
      <c r="AD76" s="26">
        <f t="shared" si="47"/>
        <v>9.9156087428931648E-3</v>
      </c>
      <c r="AE76" s="26">
        <f t="shared" si="48"/>
        <v>6.2536479613108159E-3</v>
      </c>
      <c r="AF76" s="80">
        <v>453112918.69999999</v>
      </c>
      <c r="AG76" s="81">
        <v>1.2050000000000001</v>
      </c>
      <c r="AH76" s="26">
        <f t="shared" si="49"/>
        <v>2.1464519010977929E-3</v>
      </c>
      <c r="AI76" s="26">
        <f t="shared" si="50"/>
        <v>-1.4915478952602119E-3</v>
      </c>
      <c r="AJ76" s="27">
        <f t="shared" si="51"/>
        <v>3.1088108106865536E-4</v>
      </c>
      <c r="AK76" s="27">
        <f t="shared" si="52"/>
        <v>5.8782044915744731E-4</v>
      </c>
      <c r="AL76" s="28">
        <f t="shared" si="53"/>
        <v>2.3229476055948738E-3</v>
      </c>
      <c r="AM76" s="28">
        <f t="shared" si="54"/>
        <v>4.5015005001667815E-3</v>
      </c>
      <c r="AN76" s="29">
        <f t="shared" si="55"/>
        <v>4.9179223260006743E-3</v>
      </c>
      <c r="AO76" s="87">
        <f t="shared" si="56"/>
        <v>3.5084711841805775E-3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1252008602.0899999</v>
      </c>
      <c r="C77" s="81">
        <v>1.0399</v>
      </c>
      <c r="D77" s="80">
        <v>1253726097.21</v>
      </c>
      <c r="E77" s="81">
        <v>1.0408999999999999</v>
      </c>
      <c r="F77" s="26">
        <f t="shared" si="36"/>
        <v>1.3717917889166889E-3</v>
      </c>
      <c r="G77" s="26">
        <f t="shared" si="37"/>
        <v>9.6163092605047588E-4</v>
      </c>
      <c r="H77" s="80">
        <v>1243242525.3299999</v>
      </c>
      <c r="I77" s="81">
        <v>1.0418000000000001</v>
      </c>
      <c r="J77" s="26">
        <f t="shared" si="38"/>
        <v>-8.3619316079723508E-3</v>
      </c>
      <c r="K77" s="26">
        <f t="shared" si="39"/>
        <v>8.6463637237018255E-4</v>
      </c>
      <c r="L77" s="80">
        <v>1268386584.52</v>
      </c>
      <c r="M77" s="81">
        <v>1.0429999999999999</v>
      </c>
      <c r="N77" s="26">
        <f t="shared" si="40"/>
        <v>2.0224581027202194E-2</v>
      </c>
      <c r="O77" s="26">
        <f t="shared" si="40"/>
        <v>1.1518525628718254E-3</v>
      </c>
      <c r="P77" s="80">
        <v>1271398919.98</v>
      </c>
      <c r="Q77" s="81">
        <v>1.044</v>
      </c>
      <c r="R77" s="26">
        <f t="shared" si="41"/>
        <v>2.3749348162177284E-3</v>
      </c>
      <c r="S77" s="26">
        <f t="shared" si="42"/>
        <v>9.5877277085341516E-4</v>
      </c>
      <c r="T77" s="80">
        <v>1271008306.1099999</v>
      </c>
      <c r="U77" s="81">
        <v>1.0450999999999999</v>
      </c>
      <c r="V77" s="26">
        <f t="shared" si="43"/>
        <v>-3.0723155719392038E-4</v>
      </c>
      <c r="W77" s="26">
        <f t="shared" si="44"/>
        <v>1.0536398467431789E-3</v>
      </c>
      <c r="X77" s="80">
        <v>1250599751.5999999</v>
      </c>
      <c r="Y77" s="81">
        <v>1.0462</v>
      </c>
      <c r="Z77" s="26">
        <f t="shared" si="45"/>
        <v>-1.605697965299821E-2</v>
      </c>
      <c r="AA77" s="26">
        <f t="shared" si="46"/>
        <v>1.0525308582911693E-3</v>
      </c>
      <c r="AB77" s="80">
        <v>1241421717.8199999</v>
      </c>
      <c r="AC77" s="81">
        <v>1.0471999999999999</v>
      </c>
      <c r="AD77" s="26">
        <f t="shared" si="47"/>
        <v>-7.3389058075996917E-3</v>
      </c>
      <c r="AE77" s="26">
        <f t="shared" si="48"/>
        <v>9.5584018352120996E-4</v>
      </c>
      <c r="AF77" s="80">
        <v>1237132138</v>
      </c>
      <c r="AG77" s="81">
        <v>1.0482</v>
      </c>
      <c r="AH77" s="26">
        <f t="shared" si="49"/>
        <v>-3.4553768138780873E-3</v>
      </c>
      <c r="AI77" s="26">
        <f t="shared" si="50"/>
        <v>9.5492742551576775E-4</v>
      </c>
      <c r="AJ77" s="27">
        <f t="shared" si="51"/>
        <v>-1.4436397259132065E-3</v>
      </c>
      <c r="AK77" s="27">
        <f t="shared" si="52"/>
        <v>9.9422886827715308E-4</v>
      </c>
      <c r="AL77" s="28">
        <f t="shared" si="53"/>
        <v>-1.3235713324407683E-2</v>
      </c>
      <c r="AM77" s="28">
        <f t="shared" si="54"/>
        <v>7.0131616870017146E-3</v>
      </c>
      <c r="AN77" s="29">
        <f t="shared" si="55"/>
        <v>1.0647099504124246E-2</v>
      </c>
      <c r="AO77" s="87">
        <f t="shared" si="56"/>
        <v>8.7754760308251525E-5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29949372026.66</v>
      </c>
      <c r="C78" s="81">
        <v>109.03</v>
      </c>
      <c r="D78" s="80">
        <v>30483235603.939999</v>
      </c>
      <c r="E78" s="81">
        <v>109.16</v>
      </c>
      <c r="F78" s="26">
        <f t="shared" si="36"/>
        <v>1.7825534932911783E-2</v>
      </c>
      <c r="G78" s="26">
        <f t="shared" si="37"/>
        <v>1.1923323855819081E-3</v>
      </c>
      <c r="H78" s="80">
        <v>31269776905.529999</v>
      </c>
      <c r="I78" s="81">
        <v>109.28</v>
      </c>
      <c r="J78" s="26">
        <f t="shared" si="38"/>
        <v>2.5802421757627942E-2</v>
      </c>
      <c r="K78" s="26">
        <f t="shared" si="39"/>
        <v>1.0993037742763334E-3</v>
      </c>
      <c r="L78" s="80">
        <v>31910053631.599998</v>
      </c>
      <c r="M78" s="81">
        <v>109.41</v>
      </c>
      <c r="N78" s="26">
        <f t="shared" si="40"/>
        <v>2.0475896838162859E-2</v>
      </c>
      <c r="O78" s="26">
        <f t="shared" si="40"/>
        <v>1.1896046852122571E-3</v>
      </c>
      <c r="P78" s="80">
        <v>31496830937.639999</v>
      </c>
      <c r="Q78" s="81">
        <v>109.55</v>
      </c>
      <c r="R78" s="26">
        <f t="shared" si="41"/>
        <v>-1.2949608256088655E-2</v>
      </c>
      <c r="S78" s="26">
        <f t="shared" si="42"/>
        <v>1.2795905310300755E-3</v>
      </c>
      <c r="T78" s="80">
        <v>31818847176.709999</v>
      </c>
      <c r="U78" s="81">
        <v>109.69</v>
      </c>
      <c r="V78" s="26">
        <f t="shared" si="43"/>
        <v>1.0223766311841142E-2</v>
      </c>
      <c r="W78" s="26">
        <f t="shared" si="44"/>
        <v>1.2779552715655004E-3</v>
      </c>
      <c r="X78" s="80">
        <v>32016079151.919998</v>
      </c>
      <c r="Y78" s="81">
        <v>109.84</v>
      </c>
      <c r="Z78" s="26">
        <f t="shared" si="45"/>
        <v>6.1985896005171499E-3</v>
      </c>
      <c r="AA78" s="26">
        <f t="shared" si="46"/>
        <v>1.367490199653621E-3</v>
      </c>
      <c r="AB78" s="80">
        <v>30839334675.279999</v>
      </c>
      <c r="AC78" s="81">
        <v>110.1</v>
      </c>
      <c r="AD78" s="26">
        <f t="shared" si="47"/>
        <v>-3.6754796583810617E-2</v>
      </c>
      <c r="AE78" s="26">
        <f t="shared" si="48"/>
        <v>2.3670793882009369E-3</v>
      </c>
      <c r="AF78" s="80">
        <v>31451403136.700001</v>
      </c>
      <c r="AG78" s="81">
        <v>110.27</v>
      </c>
      <c r="AH78" s="26">
        <f t="shared" si="49"/>
        <v>1.9847006035140571E-2</v>
      </c>
      <c r="AI78" s="26">
        <f t="shared" si="50"/>
        <v>1.5440508628519684E-3</v>
      </c>
      <c r="AJ78" s="27">
        <f t="shared" si="51"/>
        <v>6.3336013295377733E-3</v>
      </c>
      <c r="AK78" s="27">
        <f t="shared" si="52"/>
        <v>1.414675887296575E-3</v>
      </c>
      <c r="AL78" s="28">
        <f t="shared" si="53"/>
        <v>3.176065511349016E-2</v>
      </c>
      <c r="AM78" s="28">
        <f t="shared" si="54"/>
        <v>1.0168559912055694E-2</v>
      </c>
      <c r="AN78" s="29">
        <f t="shared" si="55"/>
        <v>2.117046444667333E-2</v>
      </c>
      <c r="AO78" s="87">
        <f t="shared" si="56"/>
        <v>4.0752399239273284E-4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262497187.52000001</v>
      </c>
      <c r="C79" s="80">
        <v>1102.28</v>
      </c>
      <c r="D79" s="80">
        <v>263105774.58000001</v>
      </c>
      <c r="E79" s="80">
        <v>1104.5999999999999</v>
      </c>
      <c r="F79" s="26">
        <f t="shared" si="36"/>
        <v>2.3184517356157706E-3</v>
      </c>
      <c r="G79" s="26">
        <f t="shared" si="37"/>
        <v>2.10472838117351E-3</v>
      </c>
      <c r="H79" s="80">
        <v>263902222.18000001</v>
      </c>
      <c r="I79" s="80">
        <v>1106.93</v>
      </c>
      <c r="J79" s="26">
        <f t="shared" si="38"/>
        <v>3.0271004172043588E-3</v>
      </c>
      <c r="K79" s="26">
        <f t="shared" si="39"/>
        <v>2.1093608546081432E-3</v>
      </c>
      <c r="L79" s="80">
        <v>264865205.22999999</v>
      </c>
      <c r="M79" s="80">
        <v>1109.24</v>
      </c>
      <c r="N79" s="26">
        <f t="shared" si="40"/>
        <v>3.6490145556378052E-3</v>
      </c>
      <c r="O79" s="26">
        <f t="shared" si="40"/>
        <v>2.0868528271886619E-3</v>
      </c>
      <c r="P79" s="80">
        <v>264973914.84</v>
      </c>
      <c r="Q79" s="80">
        <v>1111.56</v>
      </c>
      <c r="R79" s="26">
        <f t="shared" si="41"/>
        <v>4.1043371440810638E-4</v>
      </c>
      <c r="S79" s="26">
        <f t="shared" si="42"/>
        <v>2.0915221232555049E-3</v>
      </c>
      <c r="T79" s="80">
        <v>265526309.66</v>
      </c>
      <c r="U79" s="80">
        <v>1113.8800000000001</v>
      </c>
      <c r="V79" s="26">
        <f t="shared" si="43"/>
        <v>2.0847139626311785E-3</v>
      </c>
      <c r="W79" s="26">
        <f t="shared" si="44"/>
        <v>2.0871567886575296E-3</v>
      </c>
      <c r="X79" s="80">
        <v>266190205.75</v>
      </c>
      <c r="Y79" s="80">
        <v>1116.2</v>
      </c>
      <c r="Z79" s="26">
        <f t="shared" si="45"/>
        <v>2.5003024779356384E-3</v>
      </c>
      <c r="AA79" s="26">
        <f t="shared" si="46"/>
        <v>2.0828096383810968E-3</v>
      </c>
      <c r="AB79" s="80">
        <v>263934050.80000001</v>
      </c>
      <c r="AC79" s="80">
        <v>1117.51</v>
      </c>
      <c r="AD79" s="26">
        <f t="shared" si="47"/>
        <v>-8.4757248811735738E-3</v>
      </c>
      <c r="AE79" s="26">
        <f t="shared" si="48"/>
        <v>1.1736247984231727E-3</v>
      </c>
      <c r="AF79" s="80">
        <v>264760825.65000001</v>
      </c>
      <c r="AG79" s="80">
        <v>1119.73</v>
      </c>
      <c r="AH79" s="26">
        <f t="shared" si="49"/>
        <v>3.132505440256722E-3</v>
      </c>
      <c r="AI79" s="26">
        <f t="shared" si="50"/>
        <v>1.9865594043901418E-3</v>
      </c>
      <c r="AJ79" s="27">
        <f t="shared" si="51"/>
        <v>1.0808496778145008E-3</v>
      </c>
      <c r="AK79" s="27">
        <f t="shared" si="52"/>
        <v>1.96532685200972E-3</v>
      </c>
      <c r="AL79" s="28">
        <f t="shared" si="53"/>
        <v>6.2904399291196763E-3</v>
      </c>
      <c r="AM79" s="28">
        <f t="shared" si="54"/>
        <v>1.3697265978634901E-2</v>
      </c>
      <c r="AN79" s="29">
        <f t="shared" si="55"/>
        <v>3.9807479128727901E-3</v>
      </c>
      <c r="AO79" s="87">
        <f t="shared" si="56"/>
        <v>3.2221556468050813E-4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1601953352.9300001</v>
      </c>
      <c r="C80" s="81">
        <v>1.0351999999999999</v>
      </c>
      <c r="D80" s="80">
        <v>1598798187.1700001</v>
      </c>
      <c r="E80" s="81">
        <v>1.0363</v>
      </c>
      <c r="F80" s="26">
        <f t="shared" si="36"/>
        <v>-1.9695740542189561E-3</v>
      </c>
      <c r="G80" s="26">
        <f t="shared" si="37"/>
        <v>1.0625965996909786E-3</v>
      </c>
      <c r="H80" s="80">
        <v>1599495752.8900001</v>
      </c>
      <c r="I80" s="81">
        <v>1.0379</v>
      </c>
      <c r="J80" s="26">
        <f t="shared" si="38"/>
        <v>4.3630629906753611E-4</v>
      </c>
      <c r="K80" s="26">
        <f t="shared" si="39"/>
        <v>1.5439544533436705E-3</v>
      </c>
      <c r="L80" s="80">
        <v>1611314245.49</v>
      </c>
      <c r="M80" s="81">
        <v>1.0391999999999999</v>
      </c>
      <c r="N80" s="26">
        <f t="shared" si="40"/>
        <v>7.3888865154196392E-3</v>
      </c>
      <c r="O80" s="26">
        <f t="shared" si="40"/>
        <v>1.2525291453895913E-3</v>
      </c>
      <c r="P80" s="80">
        <v>1632426063.1300001</v>
      </c>
      <c r="Q80" s="81">
        <v>1.0446</v>
      </c>
      <c r="R80" s="26">
        <f t="shared" si="41"/>
        <v>1.3102234836619353E-2</v>
      </c>
      <c r="S80" s="26">
        <f t="shared" si="42"/>
        <v>5.1963048498845955E-3</v>
      </c>
      <c r="T80" s="80">
        <v>1410773490.71</v>
      </c>
      <c r="U80" s="81">
        <v>1.0461</v>
      </c>
      <c r="V80" s="26">
        <f t="shared" si="43"/>
        <v>-0.13578107911056339</v>
      </c>
      <c r="W80" s="26">
        <f t="shared" si="44"/>
        <v>1.4359563469271079E-3</v>
      </c>
      <c r="X80" s="80">
        <v>1403855606.3800001</v>
      </c>
      <c r="Y80" s="81">
        <v>1.0461</v>
      </c>
      <c r="Z80" s="26">
        <f t="shared" si="45"/>
        <v>-4.9036109450272987E-3</v>
      </c>
      <c r="AA80" s="26">
        <f t="shared" si="46"/>
        <v>0</v>
      </c>
      <c r="AB80" s="80">
        <v>1401271896.8900001</v>
      </c>
      <c r="AC80" s="81">
        <v>1.0478000000000001</v>
      </c>
      <c r="AD80" s="26">
        <f t="shared" si="47"/>
        <v>-1.8404382033722084E-3</v>
      </c>
      <c r="AE80" s="26">
        <f t="shared" si="48"/>
        <v>1.625083644011122E-3</v>
      </c>
      <c r="AF80" s="80">
        <v>1405115790.6400001</v>
      </c>
      <c r="AG80" s="81">
        <v>1.0495000000000001</v>
      </c>
      <c r="AH80" s="26">
        <f t="shared" si="49"/>
        <v>2.7431462505821923E-3</v>
      </c>
      <c r="AI80" s="26">
        <f t="shared" si="50"/>
        <v>1.6224470318763455E-3</v>
      </c>
      <c r="AJ80" s="27">
        <f t="shared" si="51"/>
        <v>-1.5103016051436642E-2</v>
      </c>
      <c r="AK80" s="27">
        <f t="shared" si="52"/>
        <v>1.7173590088904263E-3</v>
      </c>
      <c r="AL80" s="28">
        <f t="shared" si="53"/>
        <v>-0.12114249195693248</v>
      </c>
      <c r="AM80" s="28">
        <f t="shared" si="54"/>
        <v>1.2737624240085014E-2</v>
      </c>
      <c r="AN80" s="29">
        <f t="shared" si="55"/>
        <v>4.9101911433343685E-2</v>
      </c>
      <c r="AO80" s="87">
        <f t="shared" si="56"/>
        <v>1.5035171322544893E-3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1253566536.26</v>
      </c>
      <c r="C81" s="81">
        <v>103.76</v>
      </c>
      <c r="D81" s="80">
        <v>1307160817.8399999</v>
      </c>
      <c r="E81" s="81">
        <v>103.94</v>
      </c>
      <c r="F81" s="26">
        <f t="shared" si="36"/>
        <v>4.2753439909059623E-2</v>
      </c>
      <c r="G81" s="26">
        <f t="shared" si="37"/>
        <v>1.7347725520431053E-3</v>
      </c>
      <c r="H81" s="80">
        <v>1444334240.3299999</v>
      </c>
      <c r="I81" s="81">
        <v>104.08</v>
      </c>
      <c r="J81" s="26">
        <f t="shared" si="38"/>
        <v>0.10493997419282378</v>
      </c>
      <c r="K81" s="26">
        <f t="shared" si="39"/>
        <v>1.3469309216855934E-3</v>
      </c>
      <c r="L81" s="80">
        <v>1501661083.1199999</v>
      </c>
      <c r="M81" s="81">
        <v>104.24</v>
      </c>
      <c r="N81" s="26">
        <f t="shared" si="40"/>
        <v>3.9690842458253973E-2</v>
      </c>
      <c r="O81" s="26">
        <f t="shared" si="40"/>
        <v>1.5372790161413969E-3</v>
      </c>
      <c r="P81" s="80">
        <v>1505945967.3099999</v>
      </c>
      <c r="Q81" s="81">
        <v>104.41</v>
      </c>
      <c r="R81" s="26">
        <f t="shared" si="41"/>
        <v>2.8534296041669784E-3</v>
      </c>
      <c r="S81" s="26">
        <f t="shared" si="42"/>
        <v>1.6308518802763019E-3</v>
      </c>
      <c r="T81" s="80">
        <v>1506605316</v>
      </c>
      <c r="U81" s="81">
        <v>104.52</v>
      </c>
      <c r="V81" s="26">
        <f t="shared" si="43"/>
        <v>4.3783024378877324E-4</v>
      </c>
      <c r="W81" s="26">
        <f t="shared" si="44"/>
        <v>1.0535389330523842E-3</v>
      </c>
      <c r="X81" s="80">
        <v>1449085615.9400001</v>
      </c>
      <c r="Y81" s="81">
        <v>104.58</v>
      </c>
      <c r="Z81" s="26">
        <f t="shared" si="45"/>
        <v>-3.8178346677226208E-2</v>
      </c>
      <c r="AA81" s="26">
        <f t="shared" si="46"/>
        <v>5.7405281285880481E-4</v>
      </c>
      <c r="AB81" s="80">
        <v>2326003901.1300001</v>
      </c>
      <c r="AC81" s="81">
        <v>104.7</v>
      </c>
      <c r="AD81" s="26">
        <f t="shared" si="47"/>
        <v>0.60515284641836453</v>
      </c>
      <c r="AE81" s="26">
        <f t="shared" si="48"/>
        <v>1.1474469305795042E-3</v>
      </c>
      <c r="AF81" s="80">
        <v>2320741368.3400002</v>
      </c>
      <c r="AG81" s="81">
        <v>104.87</v>
      </c>
      <c r="AH81" s="26">
        <f t="shared" si="49"/>
        <v>-2.2624780583744343E-3</v>
      </c>
      <c r="AI81" s="26">
        <f t="shared" si="50"/>
        <v>1.6236867239732731E-3</v>
      </c>
      <c r="AJ81" s="27">
        <f t="shared" si="51"/>
        <v>9.4423442261357127E-2</v>
      </c>
      <c r="AK81" s="27">
        <f t="shared" si="52"/>
        <v>1.3310699713262955E-3</v>
      </c>
      <c r="AL81" s="28">
        <f t="shared" si="53"/>
        <v>0.77540616018071717</v>
      </c>
      <c r="AM81" s="28">
        <f t="shared" si="54"/>
        <v>8.9474696940543275E-3</v>
      </c>
      <c r="AN81" s="29">
        <f t="shared" si="55"/>
        <v>0.21070301795956162</v>
      </c>
      <c r="AO81" s="87">
        <f t="shared" si="56"/>
        <v>3.9006577228596574E-4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308805176.38999999</v>
      </c>
      <c r="C82" s="81">
        <v>100.75</v>
      </c>
      <c r="D82" s="80">
        <v>328721972.19</v>
      </c>
      <c r="E82" s="81">
        <v>100.95</v>
      </c>
      <c r="F82" s="26">
        <f t="shared" si="36"/>
        <v>6.4496314578763564E-2</v>
      </c>
      <c r="G82" s="26">
        <f t="shared" si="37"/>
        <v>1.9851116625310456E-3</v>
      </c>
      <c r="H82" s="80">
        <v>356420561.47000003</v>
      </c>
      <c r="I82" s="81">
        <v>101.24</v>
      </c>
      <c r="J82" s="26">
        <f t="shared" ref="J82" si="57">((H82-D82)/D82)</f>
        <v>8.4261447737939338E-2</v>
      </c>
      <c r="K82" s="26">
        <f t="shared" ref="K82" si="58">((I82-E82)/E82)</f>
        <v>2.8727092620108178E-3</v>
      </c>
      <c r="L82" s="80">
        <v>357351677.92000002</v>
      </c>
      <c r="M82" s="81">
        <v>101.46</v>
      </c>
      <c r="N82" s="26">
        <f t="shared" ref="N82" si="59">((L82-H82)/H82)</f>
        <v>2.6124094697560266E-3</v>
      </c>
      <c r="O82" s="26">
        <f t="shared" ref="O82" si="60">((M82-I82)/I82)</f>
        <v>2.1730541288028336E-3</v>
      </c>
      <c r="P82" s="80">
        <v>369634749.07999998</v>
      </c>
      <c r="Q82" s="81">
        <v>101.65</v>
      </c>
      <c r="R82" s="26">
        <f t="shared" ref="R82" si="61">((P82-L82)/L82)</f>
        <v>3.4372501708946131E-2</v>
      </c>
      <c r="S82" s="26">
        <f t="shared" ref="S82" si="62">((Q82-M82)/M82)</f>
        <v>1.8726591760300803E-3</v>
      </c>
      <c r="T82" s="80">
        <v>383983573.06999999</v>
      </c>
      <c r="U82" s="81">
        <v>101.74</v>
      </c>
      <c r="V82" s="26">
        <f t="shared" si="43"/>
        <v>3.8818926049873345E-2</v>
      </c>
      <c r="W82" s="26">
        <f t="shared" si="44"/>
        <v>8.8539104771263345E-4</v>
      </c>
      <c r="X82" s="80">
        <v>383084185.38999999</v>
      </c>
      <c r="Y82" s="81">
        <v>101.98</v>
      </c>
      <c r="Z82" s="26">
        <f t="shared" si="45"/>
        <v>-2.3422556147631069E-3</v>
      </c>
      <c r="AA82" s="26">
        <f t="shared" si="46"/>
        <v>2.3589541969727648E-3</v>
      </c>
      <c r="AB82" s="80">
        <v>391336797.52999997</v>
      </c>
      <c r="AC82" s="81">
        <v>102.19</v>
      </c>
      <c r="AD82" s="26">
        <f t="shared" si="47"/>
        <v>2.1542555017243507E-2</v>
      </c>
      <c r="AE82" s="26">
        <f t="shared" si="48"/>
        <v>2.0592272994704231E-3</v>
      </c>
      <c r="AF82" s="80">
        <v>391809438</v>
      </c>
      <c r="AG82" s="81">
        <v>102.27</v>
      </c>
      <c r="AH82" s="26">
        <f t="shared" si="49"/>
        <v>1.2077588230475461E-3</v>
      </c>
      <c r="AI82" s="26">
        <f t="shared" si="50"/>
        <v>7.8285546530970055E-4</v>
      </c>
      <c r="AJ82" s="27">
        <f t="shared" si="51"/>
        <v>3.0621207221350789E-2</v>
      </c>
      <c r="AK82" s="27">
        <f t="shared" si="52"/>
        <v>1.8737452798550374E-3</v>
      </c>
      <c r="AL82" s="28">
        <f t="shared" si="53"/>
        <v>0.19191739873577934</v>
      </c>
      <c r="AM82" s="28">
        <f t="shared" si="54"/>
        <v>1.3075780089152979E-2</v>
      </c>
      <c r="AN82" s="29">
        <f t="shared" si="55"/>
        <v>3.1452296331424739E-2</v>
      </c>
      <c r="AO82" s="87">
        <f t="shared" si="56"/>
        <v>7.1079778358430941E-4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262</v>
      </c>
      <c r="B83" s="80">
        <v>0</v>
      </c>
      <c r="C83" s="81">
        <v>0</v>
      </c>
      <c r="D83" s="80">
        <v>0</v>
      </c>
      <c r="E83" s="81">
        <v>0</v>
      </c>
      <c r="F83" s="26" t="e">
        <f t="shared" si="36"/>
        <v>#DIV/0!</v>
      </c>
      <c r="G83" s="26" t="e">
        <f t="shared" si="37"/>
        <v>#DIV/0!</v>
      </c>
      <c r="H83" s="80">
        <v>0</v>
      </c>
      <c r="I83" s="81">
        <v>0</v>
      </c>
      <c r="J83" s="26" t="e">
        <f t="shared" si="38"/>
        <v>#DIV/0!</v>
      </c>
      <c r="K83" s="26" t="e">
        <f t="shared" si="39"/>
        <v>#DIV/0!</v>
      </c>
      <c r="L83" s="80">
        <v>0</v>
      </c>
      <c r="M83" s="81">
        <v>0</v>
      </c>
      <c r="N83" s="26" t="e">
        <f t="shared" si="40"/>
        <v>#DIV/0!</v>
      </c>
      <c r="O83" s="26" t="e">
        <f t="shared" si="40"/>
        <v>#DIV/0!</v>
      </c>
      <c r="P83" s="80">
        <v>894189127.21000004</v>
      </c>
      <c r="Q83" s="81">
        <v>1.0001</v>
      </c>
      <c r="R83" s="26" t="e">
        <f t="shared" si="41"/>
        <v>#DIV/0!</v>
      </c>
      <c r="S83" s="26" t="e">
        <f t="shared" si="42"/>
        <v>#DIV/0!</v>
      </c>
      <c r="T83" s="80">
        <v>918814055.39999998</v>
      </c>
      <c r="U83" s="81">
        <v>1.0014000000000001</v>
      </c>
      <c r="V83" s="26">
        <f t="shared" si="43"/>
        <v>2.7538836517542201E-2</v>
      </c>
      <c r="W83" s="26">
        <f t="shared" si="44"/>
        <v>1.299870012998779E-3</v>
      </c>
      <c r="X83" s="80">
        <v>919766279.04999995</v>
      </c>
      <c r="Y83" s="81">
        <v>1.0024</v>
      </c>
      <c r="Z83" s="26">
        <f t="shared" si="45"/>
        <v>1.0363616494584768E-3</v>
      </c>
      <c r="AA83" s="26">
        <f t="shared" si="46"/>
        <v>9.9860195725972613E-4</v>
      </c>
      <c r="AB83" s="80">
        <v>920900590.79999995</v>
      </c>
      <c r="AC83" s="81">
        <v>1.0034000000000001</v>
      </c>
      <c r="AD83" s="26">
        <f t="shared" si="47"/>
        <v>1.2332608574991441E-3</v>
      </c>
      <c r="AE83" s="26">
        <f t="shared" si="48"/>
        <v>9.9760574620920981E-4</v>
      </c>
      <c r="AF83" s="80">
        <v>922384528.16999996</v>
      </c>
      <c r="AG83" s="81">
        <v>1.0044</v>
      </c>
      <c r="AH83" s="26">
        <f t="shared" si="49"/>
        <v>1.611397999767691E-3</v>
      </c>
      <c r="AI83" s="26">
        <f t="shared" si="50"/>
        <v>9.9661152082907095E-4</v>
      </c>
      <c r="AJ83" s="27" t="e">
        <f t="shared" si="51"/>
        <v>#DIV/0!</v>
      </c>
      <c r="AK83" s="27" t="e">
        <f t="shared" si="52"/>
        <v>#DIV/0!</v>
      </c>
      <c r="AL83" s="28" t="e">
        <f t="shared" si="53"/>
        <v>#DIV/0!</v>
      </c>
      <c r="AM83" s="28" t="e">
        <f t="shared" si="54"/>
        <v>#DIV/0!</v>
      </c>
      <c r="AN83" s="29" t="e">
        <f t="shared" si="55"/>
        <v>#DIV/0!</v>
      </c>
      <c r="AO83" s="87" t="e">
        <f t="shared" si="56"/>
        <v>#DIV/0!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421480231599.46014</v>
      </c>
      <c r="C84" s="100"/>
      <c r="D84" s="84">
        <f>SUM(D55:D83)</f>
        <v>427193365726.90002</v>
      </c>
      <c r="E84" s="100"/>
      <c r="F84" s="26">
        <f>((D84-B84)/B84)</f>
        <v>1.3554927845036322E-2</v>
      </c>
      <c r="G84" s="26"/>
      <c r="H84" s="84">
        <f>SUM(H55:H83)</f>
        <v>423605832544.70996</v>
      </c>
      <c r="I84" s="100"/>
      <c r="J84" s="26">
        <f t="shared" si="38"/>
        <v>-8.3979140829718163E-3</v>
      </c>
      <c r="K84" s="26"/>
      <c r="L84" s="84">
        <f>SUM(L55:L83)</f>
        <v>423881337019.67987</v>
      </c>
      <c r="M84" s="100"/>
      <c r="N84" s="26">
        <f t="shared" si="40"/>
        <v>6.5037932389854717E-4</v>
      </c>
      <c r="O84" s="26"/>
      <c r="P84" s="84">
        <f>SUM(P55:P83)</f>
        <v>423417886681.36993</v>
      </c>
      <c r="Q84" s="81">
        <v>1.0001</v>
      </c>
      <c r="R84" s="26">
        <f t="shared" si="41"/>
        <v>-1.0933492414845797E-3</v>
      </c>
      <c r="S84" s="26"/>
      <c r="T84" s="84">
        <f>SUM(T55:T83)</f>
        <v>412398367881.5</v>
      </c>
      <c r="U84" s="100"/>
      <c r="V84" s="26">
        <f t="shared" si="43"/>
        <v>-2.6025161303972814E-2</v>
      </c>
      <c r="W84" s="26"/>
      <c r="X84" s="84">
        <f>SUM(X55:X83)</f>
        <v>419645385579.06</v>
      </c>
      <c r="Y84" s="100"/>
      <c r="Z84" s="26">
        <f t="shared" si="45"/>
        <v>1.7572857367957335E-2</v>
      </c>
      <c r="AA84" s="26"/>
      <c r="AB84" s="84">
        <f>SUM(AB55:AB83)</f>
        <v>417302626522.15002</v>
      </c>
      <c r="AC84" s="100"/>
      <c r="AD84" s="26">
        <f t="shared" si="47"/>
        <v>-5.5827113496726491E-3</v>
      </c>
      <c r="AE84" s="26"/>
      <c r="AF84" s="84">
        <f>SUM(AF55:AF83)</f>
        <v>406450019940.09003</v>
      </c>
      <c r="AG84" s="100"/>
      <c r="AH84" s="26">
        <f t="shared" si="49"/>
        <v>-2.6006561886530451E-2</v>
      </c>
      <c r="AI84" s="26"/>
      <c r="AJ84" s="27">
        <f t="shared" si="51"/>
        <v>-4.4159416659675134E-3</v>
      </c>
      <c r="AK84" s="27"/>
      <c r="AL84" s="28">
        <f t="shared" si="53"/>
        <v>-4.8557275114780196E-2</v>
      </c>
      <c r="AM84" s="28"/>
      <c r="AN84" s="29">
        <f t="shared" si="55"/>
        <v>1.6006683306955531E-2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84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8662327159.4899998</v>
      </c>
      <c r="C88" s="80">
        <v>51496.25</v>
      </c>
      <c r="D88" s="80">
        <v>8839821822.8700008</v>
      </c>
      <c r="E88" s="80">
        <v>51533.75</v>
      </c>
      <c r="F88" s="26">
        <f>((D88-B88)/B88)</f>
        <v>2.0490413270243094E-2</v>
      </c>
      <c r="G88" s="26">
        <f>((E88-C88)/C88)</f>
        <v>7.2820836468674905E-4</v>
      </c>
      <c r="H88" s="80">
        <v>9073476934.7999992</v>
      </c>
      <c r="I88" s="80">
        <v>51571.25</v>
      </c>
      <c r="J88" s="26">
        <f t="shared" ref="J88:J89" si="63">((H88-D88)/D88)</f>
        <v>2.6432106507565129E-2</v>
      </c>
      <c r="K88" s="26">
        <f t="shared" ref="K88:K94" si="64">((I88-E88)/E88)</f>
        <v>7.2767846314308589E-4</v>
      </c>
      <c r="L88" s="80">
        <v>9498478644.8799992</v>
      </c>
      <c r="M88" s="80">
        <v>51617.08</v>
      </c>
      <c r="N88" s="26">
        <f t="shared" ref="N88:O94" si="65">((L88-H88)/H88)</f>
        <v>4.6840005560599134E-2</v>
      </c>
      <c r="O88" s="26">
        <f t="shared" si="65"/>
        <v>8.8867343723492728E-4</v>
      </c>
      <c r="P88" s="80">
        <v>9612726342.8999996</v>
      </c>
      <c r="Q88" s="80">
        <v>51650.41</v>
      </c>
      <c r="R88" s="26">
        <f t="shared" ref="R88:R89" si="66">((P88-L88)/L88)</f>
        <v>1.2027999671461474E-2</v>
      </c>
      <c r="S88" s="26">
        <f t="shared" ref="S88:S94" si="67">((Q88-M88)/M88)</f>
        <v>6.4571649539264418E-4</v>
      </c>
      <c r="T88" s="80">
        <v>9778154304.6100006</v>
      </c>
      <c r="U88" s="80">
        <v>51696.25</v>
      </c>
      <c r="V88" s="26">
        <f t="shared" ref="V88:V89" si="68">((T88-P88)/P88)</f>
        <v>1.7209265697258384E-2</v>
      </c>
      <c r="W88" s="26">
        <f t="shared" ref="W88:W94" si="69">((U88-Q88)/Q88)</f>
        <v>8.8750505562291764E-4</v>
      </c>
      <c r="X88" s="80">
        <v>9815399488.2700005</v>
      </c>
      <c r="Y88" s="80">
        <v>51746.25</v>
      </c>
      <c r="Z88" s="26">
        <f t="shared" ref="Z88:Z89" si="70">((X88-T88)/T88)</f>
        <v>3.8090198313234088E-3</v>
      </c>
      <c r="AA88" s="26">
        <f t="shared" ref="AA88:AA94" si="71">((Y88-U88)/U88)</f>
        <v>9.6718814227337571E-4</v>
      </c>
      <c r="AB88" s="80">
        <v>10019931019.950001</v>
      </c>
      <c r="AC88" s="80">
        <v>51796.25</v>
      </c>
      <c r="AD88" s="26">
        <f t="shared" ref="AD88:AD89" si="72">((AB88-X88)/X88)</f>
        <v>2.083782039889746E-2</v>
      </c>
      <c r="AE88" s="26">
        <f t="shared" ref="AE88:AE94" si="73">((AC88-Y88)/Y88)</f>
        <v>9.6625359325554997E-4</v>
      </c>
      <c r="AF88" s="80">
        <v>10082881682.059999</v>
      </c>
      <c r="AG88" s="80">
        <v>51846.25</v>
      </c>
      <c r="AH88" s="26">
        <f t="shared" ref="AH88:AH89" si="74">((AF88-AB88)/AB88)</f>
        <v>6.2825444591047518E-3</v>
      </c>
      <c r="AI88" s="26">
        <f t="shared" ref="AI88:AI94" si="75">((AG88-AC88)/AC88)</f>
        <v>9.6532084851702583E-4</v>
      </c>
      <c r="AJ88" s="27">
        <f t="shared" si="51"/>
        <v>1.9241146924556602E-2</v>
      </c>
      <c r="AK88" s="27">
        <f t="shared" si="52"/>
        <v>8.4706805001578446E-4</v>
      </c>
      <c r="AL88" s="28">
        <f t="shared" si="53"/>
        <v>0.14062046544580892</v>
      </c>
      <c r="AM88" s="28">
        <f t="shared" si="54"/>
        <v>6.0639871928590489E-3</v>
      </c>
      <c r="AN88" s="29">
        <f t="shared" si="55"/>
        <v>1.3521152156205625E-2</v>
      </c>
      <c r="AO88" s="87">
        <f t="shared" si="56"/>
        <v>1.2812263160299532E-4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640636287.19000006</v>
      </c>
      <c r="C89" s="80">
        <v>51342.080000000002</v>
      </c>
      <c r="D89" s="80">
        <v>641084932.23000002</v>
      </c>
      <c r="E89" s="80">
        <v>51379.58</v>
      </c>
      <c r="F89" s="26">
        <f>((D89-B89)/B89)</f>
        <v>7.0031162606763579E-4</v>
      </c>
      <c r="G89" s="26">
        <f>((E89-C89)/C89)</f>
        <v>7.3039502879509359E-4</v>
      </c>
      <c r="H89" s="80">
        <v>641570778.75999999</v>
      </c>
      <c r="I89" s="80">
        <v>51417.08</v>
      </c>
      <c r="J89" s="26">
        <f t="shared" si="63"/>
        <v>7.5785048996544779E-4</v>
      </c>
      <c r="K89" s="26">
        <f t="shared" si="64"/>
        <v>7.2986194126148948E-4</v>
      </c>
      <c r="L89" s="80">
        <v>642047992.00999999</v>
      </c>
      <c r="M89" s="80">
        <v>51454.58</v>
      </c>
      <c r="N89" s="26">
        <f t="shared" si="65"/>
        <v>7.4382011431745217E-4</v>
      </c>
      <c r="O89" s="26">
        <f t="shared" si="65"/>
        <v>7.2932963132095398E-4</v>
      </c>
      <c r="P89" s="80">
        <v>642490290.35000002</v>
      </c>
      <c r="Q89" s="80">
        <v>51492.08</v>
      </c>
      <c r="R89" s="26">
        <f t="shared" si="66"/>
        <v>6.8888672732293895E-4</v>
      </c>
      <c r="S89" s="26">
        <f t="shared" si="67"/>
        <v>7.2879809727336223E-4</v>
      </c>
      <c r="T89" s="80">
        <v>643063910.33000004</v>
      </c>
      <c r="U89" s="80">
        <v>51537.91</v>
      </c>
      <c r="V89" s="26">
        <f t="shared" si="68"/>
        <v>8.9280723555765565E-4</v>
      </c>
      <c r="W89" s="26">
        <f t="shared" si="69"/>
        <v>8.9003978864325825E-4</v>
      </c>
      <c r="X89" s="80">
        <v>643699304.46000004</v>
      </c>
      <c r="Y89" s="80">
        <v>51587.91</v>
      </c>
      <c r="Z89" s="26">
        <f t="shared" si="70"/>
        <v>9.8807306675619704E-4</v>
      </c>
      <c r="AA89" s="26">
        <f t="shared" si="71"/>
        <v>9.7015963588744671E-4</v>
      </c>
      <c r="AB89" s="80">
        <v>644300848.72000003</v>
      </c>
      <c r="AC89" s="80">
        <v>51633.75</v>
      </c>
      <c r="AD89" s="26">
        <f t="shared" si="72"/>
        <v>9.3451127853031704E-4</v>
      </c>
      <c r="AE89" s="26">
        <f t="shared" si="73"/>
        <v>8.8858028945147237E-4</v>
      </c>
      <c r="AF89" s="80">
        <v>644970303.82000005</v>
      </c>
      <c r="AG89" s="80">
        <v>51687.91</v>
      </c>
      <c r="AH89" s="26">
        <f t="shared" si="74"/>
        <v>1.0390411580707933E-3</v>
      </c>
      <c r="AI89" s="26">
        <f t="shared" si="75"/>
        <v>1.0489263320987434E-3</v>
      </c>
      <c r="AJ89" s="27">
        <f t="shared" si="51"/>
        <v>8.4316271207355469E-4</v>
      </c>
      <c r="AK89" s="27">
        <f t="shared" si="52"/>
        <v>8.3951134309147757E-4</v>
      </c>
      <c r="AL89" s="28">
        <f t="shared" si="53"/>
        <v>6.0606191078065941E-3</v>
      </c>
      <c r="AM89" s="28">
        <f t="shared" si="54"/>
        <v>6.0010221959775015E-3</v>
      </c>
      <c r="AN89" s="29">
        <f t="shared" si="55"/>
        <v>1.3707722277190418E-4</v>
      </c>
      <c r="AO89" s="87">
        <f t="shared" si="56"/>
        <v>1.2773370352514108E-4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55494863193.900002</v>
      </c>
      <c r="C90" s="80">
        <v>51947.48</v>
      </c>
      <c r="D90" s="80">
        <v>70580803884.669998</v>
      </c>
      <c r="E90" s="80">
        <v>52245.15</v>
      </c>
      <c r="F90" s="26">
        <f>((D100-B90)/B90)</f>
        <v>-0.91134864735389098</v>
      </c>
      <c r="G90" s="26">
        <f t="shared" ref="G90:G95" si="76">((E90-C90)/C90)</f>
        <v>5.7302105896185574E-3</v>
      </c>
      <c r="H90" s="80">
        <v>70917869375.229996</v>
      </c>
      <c r="I90" s="80">
        <v>52295.46</v>
      </c>
      <c r="J90" s="26">
        <f t="shared" ref="J90:J93" si="77">((H100-D90)/D90)</f>
        <v>-0.92511084094625828</v>
      </c>
      <c r="K90" s="26">
        <f t="shared" si="64"/>
        <v>9.6296019821931163E-4</v>
      </c>
      <c r="L90" s="80">
        <v>71283953796.190002</v>
      </c>
      <c r="M90" s="80">
        <v>52376.215100000001</v>
      </c>
      <c r="N90" s="26">
        <f t="shared" ref="N90:N93" si="78">((L100-H90)/H90)</f>
        <v>-0.92133887822399185</v>
      </c>
      <c r="O90" s="26">
        <f t="shared" si="65"/>
        <v>1.5442086177270863E-3</v>
      </c>
      <c r="P90" s="80">
        <v>71279966651.089996</v>
      </c>
      <c r="Q90" s="80">
        <v>52550.48</v>
      </c>
      <c r="R90" s="26">
        <f t="shared" ref="R90:R93" si="79">((P100-L90)/L90)</f>
        <v>-0.92167027683082248</v>
      </c>
      <c r="S90" s="26">
        <f t="shared" si="67"/>
        <v>3.3271762701310948E-3</v>
      </c>
      <c r="T90" s="80">
        <v>64426469416.910004</v>
      </c>
      <c r="U90" s="80">
        <v>51109.21</v>
      </c>
      <c r="V90" s="26">
        <f t="shared" ref="V90:V93" si="80">((T100-P90)/P90)</f>
        <v>-0.92050470303631449</v>
      </c>
      <c r="W90" s="26">
        <f t="shared" si="69"/>
        <v>-2.7426390777020571E-2</v>
      </c>
      <c r="X90" s="80">
        <v>64662755218.839996</v>
      </c>
      <c r="Y90" s="80">
        <v>51070.86</v>
      </c>
      <c r="Z90" s="26">
        <f t="shared" ref="Z90:Z93" si="81">((X100-T90)/T90)</f>
        <v>-0.91204034692063074</v>
      </c>
      <c r="AA90" s="26">
        <f t="shared" si="71"/>
        <v>-7.5035399686276794E-4</v>
      </c>
      <c r="AB90" s="80">
        <v>64800715660.050003</v>
      </c>
      <c r="AC90" s="80">
        <v>51076.09</v>
      </c>
      <c r="AD90" s="26">
        <f t="shared" ref="AD90:AD93" si="82">((AB100-X90)/X90)</f>
        <v>-0.90925173940994852</v>
      </c>
      <c r="AE90" s="26">
        <f t="shared" si="73"/>
        <v>1.0240673448608317E-4</v>
      </c>
      <c r="AF90" s="80">
        <v>72047764332.25</v>
      </c>
      <c r="AG90" s="80">
        <v>51745.62</v>
      </c>
      <c r="AH90" s="26">
        <f t="shared" ref="AH90:AH93" si="83">((AF100-AB90)/AB90)</f>
        <v>-0.9068132045102888</v>
      </c>
      <c r="AI90" s="26">
        <f t="shared" si="75"/>
        <v>1.3108481874787326E-2</v>
      </c>
      <c r="AJ90" s="27">
        <f t="shared" si="51"/>
        <v>-0.91600982965401823</v>
      </c>
      <c r="AK90" s="27">
        <f t="shared" si="52"/>
        <v>-4.2516256111423535E-4</v>
      </c>
      <c r="AL90" s="28">
        <f t="shared" si="53"/>
        <v>2.0784127791701485E-2</v>
      </c>
      <c r="AM90" s="28">
        <f t="shared" si="54"/>
        <v>-9.5612702805906152E-3</v>
      </c>
      <c r="AN90" s="29">
        <f t="shared" si="55"/>
        <v>6.8785881603072446E-3</v>
      </c>
      <c r="AO90" s="87">
        <f t="shared" si="56"/>
        <v>1.1773965885319516E-2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4713064858.6999998</v>
      </c>
      <c r="C91" s="80">
        <v>415.3</v>
      </c>
      <c r="D91" s="80">
        <v>5787572311.1700001</v>
      </c>
      <c r="E91" s="80">
        <v>414.74</v>
      </c>
      <c r="F91" s="26">
        <f>((D101-B91)/B91)</f>
        <v>-0.90257064297081235</v>
      </c>
      <c r="G91" s="26">
        <f t="shared" si="76"/>
        <v>-1.348422826872146E-3</v>
      </c>
      <c r="H91" s="80">
        <v>5701696838.6899996</v>
      </c>
      <c r="I91" s="80">
        <v>415.08</v>
      </c>
      <c r="J91" s="26">
        <f t="shared" si="77"/>
        <v>-0.92057567534614992</v>
      </c>
      <c r="K91" s="26">
        <f t="shared" si="64"/>
        <v>8.1979071225339963E-4</v>
      </c>
      <c r="L91" s="80">
        <v>5726433400.6199999</v>
      </c>
      <c r="M91" s="80">
        <v>415.13</v>
      </c>
      <c r="N91" s="26">
        <f t="shared" si="78"/>
        <v>-0.91930051627302645</v>
      </c>
      <c r="O91" s="26">
        <f t="shared" si="65"/>
        <v>1.2045870675535166E-4</v>
      </c>
      <c r="P91" s="80">
        <v>5691597438.71</v>
      </c>
      <c r="Q91" s="80">
        <v>415.13</v>
      </c>
      <c r="R91" s="26">
        <f t="shared" si="79"/>
        <v>-0.91955323191742289</v>
      </c>
      <c r="S91" s="26">
        <f t="shared" si="67"/>
        <v>0</v>
      </c>
      <c r="T91" s="80">
        <v>5704462981.6199999</v>
      </c>
      <c r="U91" s="80">
        <v>415.13</v>
      </c>
      <c r="V91" s="26">
        <f t="shared" si="80"/>
        <v>-0.91897248040885238</v>
      </c>
      <c r="W91" s="26">
        <f t="shared" si="69"/>
        <v>0</v>
      </c>
      <c r="X91" s="80">
        <v>5711941491.5299997</v>
      </c>
      <c r="Y91" s="80">
        <v>415.32</v>
      </c>
      <c r="Z91" s="26">
        <f t="shared" si="81"/>
        <v>-0.91906709038211898</v>
      </c>
      <c r="AA91" s="26">
        <f t="shared" si="71"/>
        <v>4.5768795317129029E-4</v>
      </c>
      <c r="AB91" s="80">
        <v>5725236909.8500004</v>
      </c>
      <c r="AC91" s="80">
        <v>415</v>
      </c>
      <c r="AD91" s="26">
        <f t="shared" si="82"/>
        <v>-0.91908506757022124</v>
      </c>
      <c r="AE91" s="26">
        <f t="shared" si="73"/>
        <v>-7.7049022440526149E-4</v>
      </c>
      <c r="AF91" s="80">
        <v>5724238118.1999998</v>
      </c>
      <c r="AG91" s="80">
        <v>414.86</v>
      </c>
      <c r="AH91" s="26">
        <f t="shared" si="83"/>
        <v>-0.91927863531116172</v>
      </c>
      <c r="AI91" s="26">
        <f t="shared" si="75"/>
        <v>-3.3734939759032858E-4</v>
      </c>
      <c r="AJ91" s="27">
        <f t="shared" si="51"/>
        <v>-0.91730041752247082</v>
      </c>
      <c r="AK91" s="27">
        <f t="shared" si="52"/>
        <v>-1.3229063458596182E-4</v>
      </c>
      <c r="AL91" s="28">
        <f t="shared" si="53"/>
        <v>-1.0943136355767933E-2</v>
      </c>
      <c r="AM91" s="28">
        <f t="shared" si="54"/>
        <v>2.893378984424086E-4</v>
      </c>
      <c r="AN91" s="29">
        <f t="shared" si="55"/>
        <v>5.9735654412442669E-3</v>
      </c>
      <c r="AO91" s="87">
        <f t="shared" si="56"/>
        <v>6.847046078840421E-4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80">
        <v>653609029.71000004</v>
      </c>
      <c r="C92" s="80">
        <v>48836.62</v>
      </c>
      <c r="D92" s="80">
        <v>653994802.52999997</v>
      </c>
      <c r="E92" s="80">
        <v>48877.15</v>
      </c>
      <c r="F92" s="26">
        <f>((D102-B92)/B92)</f>
        <v>2.033956258479702</v>
      </c>
      <c r="G92" s="26">
        <f t="shared" si="76"/>
        <v>8.2991001424748134E-4</v>
      </c>
      <c r="H92" s="80">
        <v>652400200.62</v>
      </c>
      <c r="I92" s="80">
        <v>48894.45</v>
      </c>
      <c r="J92" s="26">
        <f t="shared" si="77"/>
        <v>2.1057179618898099</v>
      </c>
      <c r="K92" s="26">
        <f t="shared" si="64"/>
        <v>3.5394862425480278E-4</v>
      </c>
      <c r="L92" s="80">
        <v>645430100.89999998</v>
      </c>
      <c r="M92" s="80">
        <v>48393.441599999998</v>
      </c>
      <c r="N92" s="26">
        <f t="shared" si="78"/>
        <v>2.0656212233523452</v>
      </c>
      <c r="O92" s="26">
        <f t="shared" si="65"/>
        <v>-1.0246733524970601E-2</v>
      </c>
      <c r="P92" s="80">
        <v>644980240.88999999</v>
      </c>
      <c r="Q92" s="80">
        <v>48372.89</v>
      </c>
      <c r="R92" s="26">
        <f t="shared" si="79"/>
        <v>2.1077320902496504</v>
      </c>
      <c r="S92" s="26">
        <f t="shared" si="67"/>
        <v>-4.2467738025060963E-4</v>
      </c>
      <c r="T92" s="338">
        <v>639952712.15999997</v>
      </c>
      <c r="U92" s="80">
        <v>47885.49</v>
      </c>
      <c r="V92" s="26">
        <f t="shared" si="80"/>
        <v>2.1163213843984954</v>
      </c>
      <c r="W92" s="26">
        <f t="shared" si="69"/>
        <v>-1.0075891682303899E-2</v>
      </c>
      <c r="X92" s="338">
        <v>646362088.64999998</v>
      </c>
      <c r="Y92" s="80">
        <v>48367.260900000001</v>
      </c>
      <c r="Z92" s="26">
        <f t="shared" si="81"/>
        <v>2.1137638339780924</v>
      </c>
      <c r="AA92" s="26">
        <f t="shared" si="71"/>
        <v>1.0060895273286401E-2</v>
      </c>
      <c r="AB92" s="338">
        <v>650106968.5</v>
      </c>
      <c r="AC92" s="80">
        <v>48654.76</v>
      </c>
      <c r="AD92" s="26">
        <f t="shared" si="82"/>
        <v>2.1236617675967713</v>
      </c>
      <c r="AE92" s="26">
        <f t="shared" si="73"/>
        <v>5.9440847931084909E-3</v>
      </c>
      <c r="AF92" s="338">
        <v>659375478.89999998</v>
      </c>
      <c r="AG92" s="80">
        <v>49345.15</v>
      </c>
      <c r="AH92" s="26">
        <f t="shared" si="83"/>
        <v>2.1357380932862586</v>
      </c>
      <c r="AI92" s="26">
        <f t="shared" si="75"/>
        <v>1.4189567475001406E-2</v>
      </c>
      <c r="AJ92" s="27">
        <f t="shared" si="51"/>
        <v>2.1003140766538904</v>
      </c>
      <c r="AK92" s="27">
        <f t="shared" si="52"/>
        <v>1.3288879490466841E-3</v>
      </c>
      <c r="AL92" s="28">
        <f t="shared" si="53"/>
        <v>8.2273992838852623E-3</v>
      </c>
      <c r="AM92" s="28">
        <f t="shared" si="54"/>
        <v>9.5750263671265604E-3</v>
      </c>
      <c r="AN92" s="29">
        <f t="shared" si="55"/>
        <v>3.3654310919863817E-2</v>
      </c>
      <c r="AO92" s="87">
        <f t="shared" si="56"/>
        <v>8.7119258135802402E-3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722741668.11000001</v>
      </c>
      <c r="C93" s="80">
        <f>415.8*105.2115</f>
        <v>43746.941700000003</v>
      </c>
      <c r="D93" s="80">
        <v>724481688.46000004</v>
      </c>
      <c r="E93" s="80">
        <v>43675.937608</v>
      </c>
      <c r="F93" s="26">
        <f>((D103-B93)/B93)</f>
        <v>-0.87831938363263828</v>
      </c>
      <c r="G93" s="26">
        <f t="shared" si="76"/>
        <v>-1.62306413296093E-3</v>
      </c>
      <c r="H93" s="80">
        <v>726713828.71000004</v>
      </c>
      <c r="I93" s="80">
        <v>43810.53</v>
      </c>
      <c r="J93" s="26">
        <f t="shared" si="77"/>
        <v>-0.8802970928163244</v>
      </c>
      <c r="K93" s="26">
        <f t="shared" si="64"/>
        <v>3.0816142565270477E-3</v>
      </c>
      <c r="L93" s="80">
        <v>736220061.42999995</v>
      </c>
      <c r="M93" s="80">
        <f>105.5286*415.13</f>
        <v>43808.087717999995</v>
      </c>
      <c r="N93" s="26">
        <f t="shared" si="78"/>
        <v>-0.87198400335226789</v>
      </c>
      <c r="O93" s="26">
        <f t="shared" si="65"/>
        <v>-5.5746460953647795E-5</v>
      </c>
      <c r="P93" s="80">
        <v>739075134.12</v>
      </c>
      <c r="Q93" s="80">
        <f>105.635*415.15</f>
        <v>43854.37025</v>
      </c>
      <c r="R93" s="26">
        <f t="shared" si="79"/>
        <v>-0.87490020787927558</v>
      </c>
      <c r="S93" s="26">
        <f t="shared" si="67"/>
        <v>1.0564837319066091E-3</v>
      </c>
      <c r="T93" s="80">
        <v>756739652.39999998</v>
      </c>
      <c r="U93" s="80">
        <f>105.7458*415.63</f>
        <v>43951.126854000002</v>
      </c>
      <c r="V93" s="26">
        <f t="shared" si="80"/>
        <v>-0.88039174460218417</v>
      </c>
      <c r="W93" s="26">
        <f t="shared" si="69"/>
        <v>2.2063161196574695E-3</v>
      </c>
      <c r="X93" s="80">
        <v>756967091.24000001</v>
      </c>
      <c r="Y93" s="80">
        <f>415.82*105.8566</f>
        <v>44017.291411999999</v>
      </c>
      <c r="Z93" s="26">
        <f t="shared" si="81"/>
        <v>-0.88864841960804319</v>
      </c>
      <c r="AA93" s="26">
        <f t="shared" si="71"/>
        <v>1.5054120960262731E-3</v>
      </c>
      <c r="AB93" s="80">
        <v>716009003.85000002</v>
      </c>
      <c r="AC93" s="80">
        <v>41585.525249999999</v>
      </c>
      <c r="AD93" s="26">
        <f t="shared" si="82"/>
        <v>-0.889454466649371</v>
      </c>
      <c r="AE93" s="26">
        <f t="shared" si="73"/>
        <v>-5.5245701950144339E-2</v>
      </c>
      <c r="AF93" s="80">
        <v>733371355.63999999</v>
      </c>
      <c r="AG93" s="80">
        <v>44114.553558</v>
      </c>
      <c r="AH93" s="26">
        <f t="shared" si="83"/>
        <v>-0.88259109311757844</v>
      </c>
      <c r="AI93" s="26">
        <f t="shared" si="75"/>
        <v>6.081511037304984E-2</v>
      </c>
      <c r="AJ93" s="27">
        <f t="shared" si="51"/>
        <v>-0.88082330145721033</v>
      </c>
      <c r="AK93" s="27">
        <f t="shared" si="52"/>
        <v>1.4675530041385401E-3</v>
      </c>
      <c r="AL93" s="28">
        <f t="shared" si="53"/>
        <v>1.2270382152648102E-2</v>
      </c>
      <c r="AM93" s="28">
        <f t="shared" si="54"/>
        <v>1.0042507935070851E-2</v>
      </c>
      <c r="AN93" s="29">
        <f t="shared" si="55"/>
        <v>6.0804551503674522E-3</v>
      </c>
      <c r="AO93" s="87">
        <f t="shared" si="56"/>
        <v>3.1061504849569755E-2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f>14645184.91*415.8</f>
        <v>6089467885.5780001</v>
      </c>
      <c r="C94" s="80">
        <f>1.0642*415.8</f>
        <v>442.49436000000003</v>
      </c>
      <c r="D94" s="80">
        <v>5998315947.9750004</v>
      </c>
      <c r="E94" s="80">
        <v>441.51587999999998</v>
      </c>
      <c r="F94" s="26">
        <f>((D105-B94)/B94)</f>
        <v>-1</v>
      </c>
      <c r="G94" s="26">
        <f t="shared" si="76"/>
        <v>-2.211282421769279E-3</v>
      </c>
      <c r="H94" s="80">
        <v>5909724146.6955996</v>
      </c>
      <c r="I94" s="80">
        <v>441.71998200000002</v>
      </c>
      <c r="J94" s="26">
        <f>((H105-D94)/D94)</f>
        <v>-1</v>
      </c>
      <c r="K94" s="26">
        <f t="shared" si="64"/>
        <v>4.6227555846923202E-4</v>
      </c>
      <c r="L94" s="80">
        <f>415.63*14148378.69</f>
        <v>5880490634.9246998</v>
      </c>
      <c r="M94" s="80">
        <f>415.63*1.064</f>
        <v>442.23032000000001</v>
      </c>
      <c r="N94" s="26">
        <f>((L105-H94)/H94)</f>
        <v>-1</v>
      </c>
      <c r="O94" s="26">
        <f t="shared" si="65"/>
        <v>1.1553427981439838E-3</v>
      </c>
      <c r="P94" s="80">
        <f>13946769.18*415.62</f>
        <v>5796556206.5915995</v>
      </c>
      <c r="Q94" s="80">
        <f>1.0646*415.62</f>
        <v>442.46905199999998</v>
      </c>
      <c r="R94" s="26">
        <f>((P105-L94)/L94)</f>
        <v>-0.48933826117256279</v>
      </c>
      <c r="S94" s="26">
        <f t="shared" si="67"/>
        <v>5.3983634591126721E-4</v>
      </c>
      <c r="T94" s="80">
        <f>415.63*13712865.26</f>
        <v>5699478188.0137997</v>
      </c>
      <c r="U94" s="80">
        <f>415.63*1.0656</f>
        <v>442.89532800000006</v>
      </c>
      <c r="V94" s="26">
        <f>((T105-P94)/P94)</f>
        <v>-0.50559844545473898</v>
      </c>
      <c r="W94" s="26">
        <f t="shared" si="69"/>
        <v>9.6340297264470992E-4</v>
      </c>
      <c r="X94" s="80">
        <f>415.82*13468985.39</f>
        <v>5600673504.8698006</v>
      </c>
      <c r="Y94" s="80">
        <f>415.82*1.0666</f>
        <v>443.51361199999997</v>
      </c>
      <c r="Z94" s="26">
        <f>((X105-T94)/T94)</f>
        <v>-0.5160936818276104</v>
      </c>
      <c r="AA94" s="26">
        <f t="shared" si="71"/>
        <v>1.3960047914524472E-3</v>
      </c>
      <c r="AB94" s="80">
        <v>5560623939.4350004</v>
      </c>
      <c r="AC94" s="80">
        <v>443.54624999999999</v>
      </c>
      <c r="AD94" s="26">
        <f>((AB105-X94)/X94)</f>
        <v>-0.5097269745277121</v>
      </c>
      <c r="AE94" s="26">
        <f t="shared" si="73"/>
        <v>7.3589624121885876E-5</v>
      </c>
      <c r="AF94" s="80">
        <v>5263929027.9197998</v>
      </c>
      <c r="AG94" s="80">
        <v>444.263238</v>
      </c>
      <c r="AH94" s="26">
        <f>((AF105-AB94)/AB94)</f>
        <v>-0.49089097406476712</v>
      </c>
      <c r="AI94" s="26">
        <f t="shared" si="75"/>
        <v>1.6164898249055534E-3</v>
      </c>
      <c r="AJ94" s="27">
        <f t="shared" si="51"/>
        <v>-0.68895604213092387</v>
      </c>
      <c r="AK94" s="27">
        <f t="shared" si="52"/>
        <v>4.9945743673497503E-4</v>
      </c>
      <c r="AL94" s="28">
        <f t="shared" si="53"/>
        <v>-0.12243218370368199</v>
      </c>
      <c r="AM94" s="28">
        <f t="shared" si="54"/>
        <v>6.2225576121973684E-3</v>
      </c>
      <c r="AN94" s="29">
        <f t="shared" si="55"/>
        <v>0.25772258712083274</v>
      </c>
      <c r="AO94" s="87">
        <f t="shared" si="56"/>
        <v>1.2088646684126696E-3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906897936.73000002</v>
      </c>
      <c r="C95" s="80">
        <v>42449.97</v>
      </c>
      <c r="D95" s="80">
        <v>796723246.31640005</v>
      </c>
      <c r="E95" s="80">
        <v>42512.533049999998</v>
      </c>
      <c r="F95" s="26">
        <f>((D95-B95)/B95)</f>
        <v>-0.12148521454449066</v>
      </c>
      <c r="G95" s="26">
        <f t="shared" si="76"/>
        <v>1.4738066952696791E-3</v>
      </c>
      <c r="H95" s="80">
        <v>797075678.50999999</v>
      </c>
      <c r="I95" s="80">
        <v>42531.33</v>
      </c>
      <c r="J95" s="26">
        <f>((H95-D95)/D95)</f>
        <v>4.4235209055263226E-4</v>
      </c>
      <c r="K95" s="26">
        <f>((I95-E95)/E95)</f>
        <v>4.4215078828391675E-4</v>
      </c>
      <c r="L95" s="80">
        <v>797838842.57000005</v>
      </c>
      <c r="M95" s="80">
        <v>42572.07</v>
      </c>
      <c r="N95" s="26">
        <f>((L95-H95)/H95)</f>
        <v>9.5745495763547813E-4</v>
      </c>
      <c r="O95" s="26">
        <f>((M95-I95)/I95)</f>
        <v>9.5788210714308636E-4</v>
      </c>
      <c r="P95" s="80">
        <v>798650973.96000004</v>
      </c>
      <c r="Q95" s="80">
        <v>42615.39</v>
      </c>
      <c r="R95" s="26">
        <f>((P95-L95)/L95)</f>
        <v>1.0179140782165311E-3</v>
      </c>
      <c r="S95" s="26">
        <f>((Q95-M95)/M95)</f>
        <v>1.017568560795839E-3</v>
      </c>
      <c r="T95" s="80">
        <v>815770197.25</v>
      </c>
      <c r="U95" s="80">
        <v>42641.23</v>
      </c>
      <c r="V95" s="26">
        <f>((T95-P95)/P95)</f>
        <v>2.1435174873845917E-2</v>
      </c>
      <c r="W95" s="26">
        <f>((U95-Q95)/Q95)</f>
        <v>6.0635371399871693E-4</v>
      </c>
      <c r="X95" s="80">
        <v>758129876.71000004</v>
      </c>
      <c r="Y95" s="80">
        <v>42689.79</v>
      </c>
      <c r="Z95" s="26">
        <f>((X95-T95)/T95)</f>
        <v>-7.0657546370666902E-2</v>
      </c>
      <c r="AA95" s="26">
        <f>((Y95-U95)/U95)</f>
        <v>1.1388039228699002E-3</v>
      </c>
      <c r="AB95" s="80">
        <v>769267349.26499999</v>
      </c>
      <c r="AC95" s="80">
        <v>42642.058649999999</v>
      </c>
      <c r="AD95" s="26">
        <f>((AB95-X95)/X95)</f>
        <v>1.4690718433802413E-2</v>
      </c>
      <c r="AE95" s="26">
        <f>((AC95-Y95)/Y95)</f>
        <v>-1.1180975591588021E-3</v>
      </c>
      <c r="AF95" s="80">
        <v>772992595.96380007</v>
      </c>
      <c r="AG95" s="80">
        <v>42706.160496000004</v>
      </c>
      <c r="AH95" s="26">
        <f>((AF95-AB95)/AB95)</f>
        <v>4.8425904236796104E-3</v>
      </c>
      <c r="AI95" s="26">
        <f>((AG95-AC95)/AC95)</f>
        <v>1.503254017967189E-3</v>
      </c>
      <c r="AJ95" s="27">
        <f t="shared" si="51"/>
        <v>-1.8594569507178124E-2</v>
      </c>
      <c r="AK95" s="27">
        <f t="shared" si="52"/>
        <v>7.5271528089619069E-4</v>
      </c>
      <c r="AL95" s="28">
        <f t="shared" si="53"/>
        <v>-2.9785311853667069E-2</v>
      </c>
      <c r="AM95" s="28">
        <f t="shared" si="54"/>
        <v>4.5545967767264316E-3</v>
      </c>
      <c r="AN95" s="29">
        <f t="shared" si="55"/>
        <v>5.0264962587144593E-2</v>
      </c>
      <c r="AO95" s="87">
        <f t="shared" si="56"/>
        <v>8.419703968756898E-4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177453726027.91</v>
      </c>
      <c r="C98" s="71">
        <v>550.44000000000005</v>
      </c>
      <c r="D98" s="80">
        <v>177635198447.51001</v>
      </c>
      <c r="E98" s="71">
        <v>553.08000000000004</v>
      </c>
      <c r="F98" s="26">
        <f t="shared" ref="F98:G105" si="84">((D98-B98)/B98)</f>
        <v>1.0226464310558576E-3</v>
      </c>
      <c r="G98" s="26">
        <f t="shared" si="84"/>
        <v>4.796163069544339E-3</v>
      </c>
      <c r="H98" s="80">
        <v>178890088908.20999</v>
      </c>
      <c r="I98" s="71">
        <v>551.53</v>
      </c>
      <c r="J98" s="26">
        <f>((H98-D98)/D98)</f>
        <v>7.0644245716357463E-3</v>
      </c>
      <c r="K98" s="26">
        <f t="shared" ref="K98:K105" si="85">((I98-E98)/E98)</f>
        <v>-2.8024878860202287E-3</v>
      </c>
      <c r="L98" s="80">
        <v>173642150507.85999</v>
      </c>
      <c r="M98" s="71">
        <v>552.07000000000005</v>
      </c>
      <c r="N98" s="26">
        <f>((L98-H98)/H98)</f>
        <v>-2.9336104824917199E-2</v>
      </c>
      <c r="O98" s="26">
        <f t="shared" ref="O98:O105" si="86">((M98-I98)/I98)</f>
        <v>9.7909451888397248E-4</v>
      </c>
      <c r="P98" s="80">
        <v>175042311968.54001</v>
      </c>
      <c r="Q98" s="71">
        <v>553.65</v>
      </c>
      <c r="R98" s="26">
        <f>((P98-L98)/L98)</f>
        <v>8.063488367224779E-3</v>
      </c>
      <c r="S98" s="26">
        <f t="shared" ref="S98:S105" si="87">((Q98-M98)/M98)</f>
        <v>2.8619559113879168E-3</v>
      </c>
      <c r="T98" s="80">
        <v>175119467383.69</v>
      </c>
      <c r="U98" s="71">
        <v>556.07000000000005</v>
      </c>
      <c r="V98" s="26">
        <f>((T98-P98)/P98)</f>
        <v>4.4078151323698742E-4</v>
      </c>
      <c r="W98" s="26">
        <f t="shared" ref="W98:W105" si="88">((U98-Q98)/Q98)</f>
        <v>4.3709925042898449E-3</v>
      </c>
      <c r="X98" s="80">
        <v>175014579759.98999</v>
      </c>
      <c r="Y98" s="71">
        <v>555.69000000000005</v>
      </c>
      <c r="Z98" s="26">
        <f>((X98-T98)/T98)</f>
        <v>-5.9894896476701516E-4</v>
      </c>
      <c r="AA98" s="26">
        <f t="shared" ref="AA98:AA105" si="89">((Y98-U98)/U98)</f>
        <v>-6.8336720197096669E-4</v>
      </c>
      <c r="AB98" s="80">
        <v>174771828537.94</v>
      </c>
      <c r="AC98" s="71">
        <v>555.73</v>
      </c>
      <c r="AD98" s="26">
        <f>((AB98-X98)/X98)</f>
        <v>-1.3870342824174415E-3</v>
      </c>
      <c r="AE98" s="26">
        <f t="shared" ref="AE98:AE105" si="90">((AC98-Y98)/Y98)</f>
        <v>7.1982580215522359E-5</v>
      </c>
      <c r="AF98" s="80">
        <v>177414039337</v>
      </c>
      <c r="AG98" s="71">
        <v>562.74</v>
      </c>
      <c r="AH98" s="26">
        <f>((AF98-AB98)/AB98)</f>
        <v>1.5118058906652786E-2</v>
      </c>
      <c r="AI98" s="26">
        <f t="shared" ref="AI98:AI105" si="91">((AG98-AC98)/AC98)</f>
        <v>1.2614039191693792E-2</v>
      </c>
      <c r="AJ98" s="27">
        <f t="shared" si="51"/>
        <v>4.8413964713062878E-5</v>
      </c>
      <c r="AK98" s="27">
        <f t="shared" si="52"/>
        <v>2.7760465860030238E-3</v>
      </c>
      <c r="AL98" s="28">
        <f t="shared" si="53"/>
        <v>-1.2450185123381433E-3</v>
      </c>
      <c r="AM98" s="28">
        <f t="shared" si="54"/>
        <v>1.7465827728357503E-2</v>
      </c>
      <c r="AN98" s="29">
        <f t="shared" si="55"/>
        <v>1.3134429332933566E-2</v>
      </c>
      <c r="AO98" s="87">
        <f t="shared" si="56"/>
        <v>4.7365869493616953E-3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1972438102.6300001</v>
      </c>
      <c r="C99" s="71">
        <v>450.36</v>
      </c>
      <c r="D99" s="80">
        <v>1974186670.3699999</v>
      </c>
      <c r="E99" s="71">
        <v>450.36</v>
      </c>
      <c r="F99" s="26">
        <f t="shared" si="84"/>
        <v>8.8650069052523077E-4</v>
      </c>
      <c r="G99" s="26">
        <f t="shared" si="84"/>
        <v>0</v>
      </c>
      <c r="H99" s="80">
        <v>2006794758.3900001</v>
      </c>
      <c r="I99" s="71">
        <v>458.16</v>
      </c>
      <c r="J99" s="26">
        <f t="shared" ref="J99:J105" si="92">((H99-D99)/D99)</f>
        <v>1.6517226313704593E-2</v>
      </c>
      <c r="K99" s="26">
        <f t="shared" si="85"/>
        <v>1.7319477751132451E-2</v>
      </c>
      <c r="L99" s="80">
        <v>1923160541.9000001</v>
      </c>
      <c r="M99" s="71">
        <v>457.26</v>
      </c>
      <c r="N99" s="26">
        <f t="shared" ref="N99:N105" si="93">((L99-H99)/H99)</f>
        <v>-4.1675520698039689E-2</v>
      </c>
      <c r="O99" s="26">
        <f t="shared" si="86"/>
        <v>-1.9643792561551293E-3</v>
      </c>
      <c r="P99" s="80">
        <v>1923780126.6600001</v>
      </c>
      <c r="Q99" s="71">
        <v>457.53</v>
      </c>
      <c r="R99" s="26">
        <f t="shared" ref="R99:R105" si="94">((P99-L99)/L99)</f>
        <v>3.2217006666945618E-4</v>
      </c>
      <c r="S99" s="26">
        <f t="shared" si="87"/>
        <v>5.9047369111661164E-4</v>
      </c>
      <c r="T99" s="80">
        <v>1890465302.26</v>
      </c>
      <c r="U99" s="71">
        <f>1.0868*415.63</f>
        <v>451.706684</v>
      </c>
      <c r="V99" s="26">
        <f t="shared" ref="V99:V105" si="95">((T99-P99)/P99)</f>
        <v>-1.7317376314641596E-2</v>
      </c>
      <c r="W99" s="26">
        <f t="shared" si="88"/>
        <v>-1.2727724957926206E-2</v>
      </c>
      <c r="X99" s="80">
        <v>1955045624.5899999</v>
      </c>
      <c r="Y99" s="71">
        <v>459.25</v>
      </c>
      <c r="Z99" s="26">
        <f t="shared" ref="Z99:Z105" si="96">((X99-T99)/T99)</f>
        <v>3.4161072542720515E-2</v>
      </c>
      <c r="AA99" s="26">
        <f t="shared" si="89"/>
        <v>1.6699589063419756E-2</v>
      </c>
      <c r="AB99" s="80">
        <v>1968824505.6900001</v>
      </c>
      <c r="AC99" s="71">
        <v>457.94</v>
      </c>
      <c r="AD99" s="26">
        <f t="shared" ref="AD99:AD105" si="97">((AB99-X99)/X99)</f>
        <v>7.0478565444679914E-3</v>
      </c>
      <c r="AE99" s="26">
        <f t="shared" si="90"/>
        <v>-2.8524768644529173E-3</v>
      </c>
      <c r="AF99" s="80">
        <v>1830096160.27</v>
      </c>
      <c r="AG99" s="71">
        <v>463.25</v>
      </c>
      <c r="AH99" s="26">
        <f t="shared" ref="AH99:AH105" si="98">((AF99-AB99)/AB99)</f>
        <v>-7.0462524729384621E-2</v>
      </c>
      <c r="AI99" s="26">
        <f t="shared" si="91"/>
        <v>1.1595405511639085E-2</v>
      </c>
      <c r="AJ99" s="27">
        <f t="shared" si="51"/>
        <v>-8.8150744479972652E-3</v>
      </c>
      <c r="AK99" s="27">
        <f t="shared" si="52"/>
        <v>3.5825456173467062E-3</v>
      </c>
      <c r="AL99" s="28">
        <f t="shared" si="53"/>
        <v>-7.2987277374836401E-2</v>
      </c>
      <c r="AM99" s="28">
        <f t="shared" si="54"/>
        <v>2.862154720667907E-2</v>
      </c>
      <c r="AN99" s="29">
        <f t="shared" si="55"/>
        <v>3.3531271630672543E-2</v>
      </c>
      <c r="AO99" s="87">
        <f t="shared" si="56"/>
        <v>1.0589455675638725E-2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4818275827.1599998</v>
      </c>
      <c r="C100" s="71">
        <v>45297.23</v>
      </c>
      <c r="D100" s="71">
        <v>4919694687.0500002</v>
      </c>
      <c r="E100" s="71">
        <v>45330.44</v>
      </c>
      <c r="F100" s="26">
        <f t="shared" si="84"/>
        <v>2.1048786646525153E-2</v>
      </c>
      <c r="G100" s="26">
        <f t="shared" si="84"/>
        <v>7.3315741381976612E-4</v>
      </c>
      <c r="H100" s="71">
        <v>5285737048.2600002</v>
      </c>
      <c r="I100" s="71">
        <v>45442.55</v>
      </c>
      <c r="J100" s="26">
        <f t="shared" si="92"/>
        <v>7.4403471047405634E-2</v>
      </c>
      <c r="K100" s="26">
        <f t="shared" si="85"/>
        <v>2.4731725524835095E-3</v>
      </c>
      <c r="L100" s="71">
        <v>5578479159.0200005</v>
      </c>
      <c r="M100" s="71">
        <v>45473.34</v>
      </c>
      <c r="N100" s="26">
        <f t="shared" si="93"/>
        <v>5.5383404071598176E-2</v>
      </c>
      <c r="O100" s="26">
        <f t="shared" si="86"/>
        <v>6.7755880776922941E-4</v>
      </c>
      <c r="P100" s="71">
        <v>5583652367.2600002</v>
      </c>
      <c r="Q100" s="71">
        <v>45522.06</v>
      </c>
      <c r="R100" s="26">
        <f t="shared" si="94"/>
        <v>9.2735100240270052E-4</v>
      </c>
      <c r="S100" s="26">
        <f t="shared" si="87"/>
        <v>1.0713969987689747E-3</v>
      </c>
      <c r="T100" s="71">
        <v>5666422116.4899998</v>
      </c>
      <c r="U100" s="71">
        <v>45560.52</v>
      </c>
      <c r="V100" s="26">
        <f t="shared" si="95"/>
        <v>1.4823585672224821E-2</v>
      </c>
      <c r="W100" s="26">
        <f t="shared" si="88"/>
        <v>8.4486510496227822E-4</v>
      </c>
      <c r="X100" s="71">
        <v>5666929899.04</v>
      </c>
      <c r="Y100" s="71">
        <v>45627.06</v>
      </c>
      <c r="Z100" s="26">
        <f t="shared" si="96"/>
        <v>8.9612552605722719E-5</v>
      </c>
      <c r="AA100" s="26">
        <f t="shared" si="89"/>
        <v>1.4604749901888934E-3</v>
      </c>
      <c r="AB100" s="71">
        <v>5868032561.0699997</v>
      </c>
      <c r="AC100" s="71">
        <v>45685.2</v>
      </c>
      <c r="AD100" s="26">
        <f t="shared" si="97"/>
        <v>3.548705659197713E-2</v>
      </c>
      <c r="AE100" s="26">
        <f t="shared" si="90"/>
        <v>1.2742438368809961E-3</v>
      </c>
      <c r="AF100" s="71">
        <v>6038571037.8000002</v>
      </c>
      <c r="AG100" s="71" t="s">
        <v>277</v>
      </c>
      <c r="AH100" s="26">
        <f t="shared" si="98"/>
        <v>2.9062292166099339E-2</v>
      </c>
      <c r="AI100" s="26" t="e">
        <f t="shared" si="91"/>
        <v>#VALUE!</v>
      </c>
      <c r="AJ100" s="27">
        <f t="shared" si="51"/>
        <v>2.8903194968854837E-2</v>
      </c>
      <c r="AK100" s="27" t="e">
        <f t="shared" si="52"/>
        <v>#VALUE!</v>
      </c>
      <c r="AL100" s="28">
        <f t="shared" si="53"/>
        <v>0.22742800558237741</v>
      </c>
      <c r="AM100" s="28" t="e">
        <f t="shared" si="54"/>
        <v>#VALUE!</v>
      </c>
      <c r="AN100" s="29">
        <f t="shared" si="55"/>
        <v>2.5877863260414111E-2</v>
      </c>
      <c r="AO100" s="87" t="e">
        <f t="shared" si="56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71">
        <v>441991705.50999999</v>
      </c>
      <c r="C101" s="71">
        <v>43626.17</v>
      </c>
      <c r="D101" s="71">
        <v>459190878.81999999</v>
      </c>
      <c r="E101" s="71">
        <v>43688.45</v>
      </c>
      <c r="F101" s="26">
        <f t="shared" si="84"/>
        <v>3.8912887041973855E-2</v>
      </c>
      <c r="G101" s="26">
        <f t="shared" si="84"/>
        <v>1.4275834894513738E-3</v>
      </c>
      <c r="H101" s="71">
        <v>459674022.19999999</v>
      </c>
      <c r="I101" s="71">
        <v>43734.13</v>
      </c>
      <c r="J101" s="26">
        <f t="shared" si="92"/>
        <v>1.0521624062776397E-3</v>
      </c>
      <c r="K101" s="26">
        <f t="shared" si="85"/>
        <v>1.0455852748266486E-3</v>
      </c>
      <c r="L101" s="71">
        <v>460123991.25</v>
      </c>
      <c r="M101" s="71">
        <v>43775.66</v>
      </c>
      <c r="N101" s="26">
        <f t="shared" si="93"/>
        <v>9.7888727286884721E-4</v>
      </c>
      <c r="O101" s="26">
        <f t="shared" si="86"/>
        <v>9.4960160405628546E-4</v>
      </c>
      <c r="P101" s="80">
        <v>460673059.72000003</v>
      </c>
      <c r="Q101" s="80">
        <v>43829.64</v>
      </c>
      <c r="R101" s="26">
        <f t="shared" si="94"/>
        <v>1.1933054577493271E-3</v>
      </c>
      <c r="S101" s="26">
        <f t="shared" si="87"/>
        <v>1.233105337532225E-3</v>
      </c>
      <c r="T101" s="80">
        <v>461176022.97000003</v>
      </c>
      <c r="U101" s="80">
        <v>43875.32</v>
      </c>
      <c r="V101" s="26">
        <f t="shared" si="95"/>
        <v>1.091800875670273E-3</v>
      </c>
      <c r="W101" s="26">
        <f t="shared" si="88"/>
        <v>1.0422170932729608E-3</v>
      </c>
      <c r="X101" s="80">
        <v>461678786.91000003</v>
      </c>
      <c r="Y101" s="80">
        <v>43925.15</v>
      </c>
      <c r="Z101" s="26">
        <f t="shared" si="96"/>
        <v>1.0901779688418513E-3</v>
      </c>
      <c r="AA101" s="26">
        <f t="shared" si="89"/>
        <v>1.1357182124256131E-3</v>
      </c>
      <c r="AB101" s="80">
        <v>462181359.82999998</v>
      </c>
      <c r="AC101" s="80">
        <v>43970.82</v>
      </c>
      <c r="AD101" s="26">
        <f t="shared" si="97"/>
        <v>1.0885770242199345E-3</v>
      </c>
      <c r="AE101" s="26">
        <f t="shared" si="90"/>
        <v>1.0397232564942464E-3</v>
      </c>
      <c r="AF101" s="80">
        <v>462148936.52999997</v>
      </c>
      <c r="AG101" s="80">
        <v>43969.77</v>
      </c>
      <c r="AH101" s="26">
        <f t="shared" si="98"/>
        <v>-7.0152764300009609E-5</v>
      </c>
      <c r="AI101" s="26">
        <f t="shared" si="91"/>
        <v>-2.3879472795888509E-5</v>
      </c>
      <c r="AJ101" s="27">
        <f t="shared" si="51"/>
        <v>5.6672056604127156E-3</v>
      </c>
      <c r="AK101" s="27">
        <f t="shared" si="52"/>
        <v>9.8120684940793319E-4</v>
      </c>
      <c r="AL101" s="28">
        <f t="shared" si="53"/>
        <v>6.4418912623034029E-3</v>
      </c>
      <c r="AM101" s="28">
        <f t="shared" si="54"/>
        <v>6.4392305060032963E-3</v>
      </c>
      <c r="AN101" s="29">
        <f t="shared" si="55"/>
        <v>1.3439465871633598E-2</v>
      </c>
      <c r="AO101" s="87">
        <f t="shared" si="56"/>
        <v>4.3244605318821529E-4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1962398905.47</v>
      </c>
      <c r="C102" s="71">
        <v>457.69753700000001</v>
      </c>
      <c r="D102" s="71">
        <v>1983021206.2875001</v>
      </c>
      <c r="E102" s="71">
        <v>457.45875000000001</v>
      </c>
      <c r="F102" s="26">
        <f t="shared" si="84"/>
        <v>1.05087200976404E-2</v>
      </c>
      <c r="G102" s="26">
        <f t="shared" si="84"/>
        <v>-5.2171353502389957E-4</v>
      </c>
      <c r="H102" s="71">
        <v>2031123405.2</v>
      </c>
      <c r="I102" s="71">
        <v>459.20281039250006</v>
      </c>
      <c r="J102" s="26">
        <f t="shared" si="92"/>
        <v>2.425702698487734E-2</v>
      </c>
      <c r="K102" s="26">
        <f t="shared" si="85"/>
        <v>3.8124976131728729E-3</v>
      </c>
      <c r="L102" s="71">
        <v>2000011901.1400001</v>
      </c>
      <c r="M102" s="71">
        <v>460.97649799999999</v>
      </c>
      <c r="N102" s="26">
        <f t="shared" si="93"/>
        <v>-1.5317387402631237E-2</v>
      </c>
      <c r="O102" s="26">
        <f t="shared" si="86"/>
        <v>3.8625364813945529E-3</v>
      </c>
      <c r="P102" s="71">
        <v>2005823836.5799999</v>
      </c>
      <c r="Q102" s="71">
        <v>462.11456199999998</v>
      </c>
      <c r="R102" s="26">
        <f t="shared" si="94"/>
        <v>2.9059504279384711E-3</v>
      </c>
      <c r="S102" s="26">
        <f t="shared" si="87"/>
        <v>2.4688113275570631E-3</v>
      </c>
      <c r="T102" s="71">
        <v>2009965717.2</v>
      </c>
      <c r="U102" s="71">
        <v>463.21066000000002</v>
      </c>
      <c r="V102" s="26">
        <f t="shared" si="95"/>
        <v>2.0649274101070488E-3</v>
      </c>
      <c r="W102" s="26">
        <f t="shared" si="88"/>
        <v>2.3719183296371442E-3</v>
      </c>
      <c r="X102" s="71">
        <v>1992661610.5799999</v>
      </c>
      <c r="Y102" s="71">
        <v>462.37651799999998</v>
      </c>
      <c r="Z102" s="26">
        <f t="shared" si="96"/>
        <v>-8.6091551074342493E-3</v>
      </c>
      <c r="AA102" s="26">
        <f t="shared" si="89"/>
        <v>-1.8007832548586913E-3</v>
      </c>
      <c r="AB102" s="71">
        <v>2019016544.3399999</v>
      </c>
      <c r="AC102" s="71">
        <v>462.64821630804005</v>
      </c>
      <c r="AD102" s="26">
        <f t="shared" si="97"/>
        <v>1.322599563321186E-2</v>
      </c>
      <c r="AE102" s="26">
        <f t="shared" si="90"/>
        <v>5.8761268676726431E-4</v>
      </c>
      <c r="AF102" s="71">
        <v>2038565185.8362999</v>
      </c>
      <c r="AG102" s="71">
        <v>466.75979809398001</v>
      </c>
      <c r="AH102" s="26">
        <f t="shared" si="98"/>
        <v>9.68225919252696E-3</v>
      </c>
      <c r="AI102" s="26">
        <f t="shared" si="91"/>
        <v>8.8870585490432134E-3</v>
      </c>
      <c r="AJ102" s="27">
        <f t="shared" si="51"/>
        <v>4.8397921545295748E-3</v>
      </c>
      <c r="AK102" s="27">
        <f t="shared" si="52"/>
        <v>2.45849227471119E-3</v>
      </c>
      <c r="AL102" s="28">
        <f t="shared" si="53"/>
        <v>2.800977587768012E-2</v>
      </c>
      <c r="AM102" s="28">
        <f t="shared" si="54"/>
        <v>2.0331992980744167E-2</v>
      </c>
      <c r="AN102" s="29">
        <f t="shared" si="55"/>
        <v>1.2544602348699942E-2</v>
      </c>
      <c r="AO102" s="87">
        <f t="shared" si="56"/>
        <v>3.2876822405317938E-3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91419725.920000002</v>
      </c>
      <c r="C103" s="71">
        <v>357.84</v>
      </c>
      <c r="D103" s="71">
        <v>87943651.650000006</v>
      </c>
      <c r="E103" s="71">
        <v>344.24</v>
      </c>
      <c r="F103" s="26">
        <f t="shared" si="84"/>
        <v>-3.8023240991138553E-2</v>
      </c>
      <c r="G103" s="26">
        <f t="shared" si="84"/>
        <v>-3.8005812653699886E-2</v>
      </c>
      <c r="H103" s="71">
        <v>86722564.310000002</v>
      </c>
      <c r="I103" s="71">
        <v>339.44</v>
      </c>
      <c r="J103" s="26">
        <f t="shared" si="92"/>
        <v>-1.388488329845243E-2</v>
      </c>
      <c r="K103" s="26">
        <f t="shared" si="85"/>
        <v>-1.3943760167325155E-2</v>
      </c>
      <c r="L103" s="71">
        <v>93030995.060000002</v>
      </c>
      <c r="M103" s="71">
        <v>364.12</v>
      </c>
      <c r="N103" s="26">
        <f t="shared" si="93"/>
        <v>7.2742668533759824E-2</v>
      </c>
      <c r="O103" s="26">
        <f t="shared" si="86"/>
        <v>7.2707989629978806E-2</v>
      </c>
      <c r="P103" s="71">
        <v>92100976.640000001</v>
      </c>
      <c r="Q103" s="71">
        <v>360.52</v>
      </c>
      <c r="R103" s="26">
        <f t="shared" si="94"/>
        <v>-9.996866306763566E-3</v>
      </c>
      <c r="S103" s="26">
        <f t="shared" si="87"/>
        <v>-9.886850488849892E-3</v>
      </c>
      <c r="T103" s="71">
        <v>88399487.400000006</v>
      </c>
      <c r="U103" s="71">
        <v>346</v>
      </c>
      <c r="V103" s="26">
        <f t="shared" si="95"/>
        <v>-4.0189467854051135E-2</v>
      </c>
      <c r="W103" s="26">
        <f t="shared" si="88"/>
        <v>-4.0275158104959456E-2</v>
      </c>
      <c r="X103" s="71">
        <v>84264156.239999995</v>
      </c>
      <c r="Y103" s="71">
        <v>329.8</v>
      </c>
      <c r="Z103" s="26">
        <f t="shared" si="96"/>
        <v>-4.6780035514097464E-2</v>
      </c>
      <c r="AA103" s="26">
        <f t="shared" si="89"/>
        <v>-4.6820809248554883E-2</v>
      </c>
      <c r="AB103" s="71">
        <v>83679330.829999998</v>
      </c>
      <c r="AC103" s="71">
        <v>327.54000000000002</v>
      </c>
      <c r="AD103" s="26">
        <f t="shared" si="97"/>
        <v>-6.9403817245176566E-3</v>
      </c>
      <c r="AE103" s="26">
        <f t="shared" si="90"/>
        <v>-6.8526379624014276E-3</v>
      </c>
      <c r="AF103" s="71">
        <v>84065834.459999993</v>
      </c>
      <c r="AG103" s="71">
        <v>329.05</v>
      </c>
      <c r="AH103" s="26">
        <f t="shared" si="98"/>
        <v>4.6188661664276747E-3</v>
      </c>
      <c r="AI103" s="26">
        <f t="shared" si="91"/>
        <v>4.6101239543261613E-3</v>
      </c>
      <c r="AJ103" s="27">
        <f t="shared" si="51"/>
        <v>-9.8066676236041629E-3</v>
      </c>
      <c r="AK103" s="27">
        <f t="shared" si="52"/>
        <v>-9.8083643801857162E-3</v>
      </c>
      <c r="AL103" s="28">
        <f t="shared" si="53"/>
        <v>-4.409433901417957E-2</v>
      </c>
      <c r="AM103" s="28">
        <f t="shared" si="54"/>
        <v>-4.4126191029514282E-2</v>
      </c>
      <c r="AN103" s="29">
        <f t="shared" si="55"/>
        <v>3.8048262648994802E-2</v>
      </c>
      <c r="AO103" s="87">
        <f t="shared" si="56"/>
        <v>3.8052460303723314E-2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2450205156.4699998</v>
      </c>
      <c r="C104" s="71">
        <v>1.0317000000000001</v>
      </c>
      <c r="D104" s="80">
        <v>2646472644.1399999</v>
      </c>
      <c r="E104" s="71">
        <v>428.38494600000001</v>
      </c>
      <c r="F104" s="26">
        <f t="shared" si="84"/>
        <v>8.0102471073386292E-2</v>
      </c>
      <c r="G104" s="26">
        <f t="shared" si="84"/>
        <v>414.22239604536202</v>
      </c>
      <c r="H104" s="80">
        <v>2675513407.0599999</v>
      </c>
      <c r="I104" s="71">
        <v>429.75127800000001</v>
      </c>
      <c r="J104" s="26">
        <f t="shared" ref="J104" si="99">((H104-D104)/D104)</f>
        <v>1.0973384888109127E-2</v>
      </c>
      <c r="K104" s="26">
        <f t="shared" ref="K104" si="100">((I104-E104)/E104)</f>
        <v>3.1894958325636396E-3</v>
      </c>
      <c r="L104" s="80">
        <v>2713514103.04</v>
      </c>
      <c r="M104" s="71">
        <v>1.0353000000000001</v>
      </c>
      <c r="N104" s="26">
        <f t="shared" ref="N104" si="101">((L104-H104)/H104)</f>
        <v>1.4203141677304191E-2</v>
      </c>
      <c r="O104" s="26">
        <f t="shared" ref="O104" si="102">((M104-I104)/I104)</f>
        <v>-0.99759093212050898</v>
      </c>
      <c r="P104" s="80">
        <v>2836135429.77</v>
      </c>
      <c r="Q104" s="71">
        <f>415.63*1.0364</f>
        <v>430.75893200000002</v>
      </c>
      <c r="R104" s="26">
        <f t="shared" ref="R104" si="103">((P104-L104)/L104)</f>
        <v>4.5189124535090892E-2</v>
      </c>
      <c r="S104" s="26">
        <f t="shared" ref="S104" si="104">((Q104-M104)/M104)</f>
        <v>415.07160436588424</v>
      </c>
      <c r="T104" s="80">
        <v>2846957663.6799998</v>
      </c>
      <c r="U104" s="71">
        <f>421.25*1.0376</f>
        <v>437.08900000000006</v>
      </c>
      <c r="V104" s="26">
        <f t="shared" si="95"/>
        <v>3.8158381988399933E-3</v>
      </c>
      <c r="W104" s="26">
        <f t="shared" si="88"/>
        <v>1.4695152043881565E-2</v>
      </c>
      <c r="X104" s="80">
        <v>3060286691.3899999</v>
      </c>
      <c r="Y104" s="71">
        <f>415.82*1.0388</f>
        <v>431.95381599999996</v>
      </c>
      <c r="Z104" s="26">
        <f t="shared" si="96"/>
        <v>7.4932279616075945E-2</v>
      </c>
      <c r="AA104" s="26">
        <f t="shared" si="89"/>
        <v>-1.1748600399461195E-2</v>
      </c>
      <c r="AB104" s="80">
        <v>3105728213.3699999</v>
      </c>
      <c r="AC104" s="71">
        <v>432.16154999999998</v>
      </c>
      <c r="AD104" s="26">
        <f t="shared" si="97"/>
        <v>1.4848779399605929E-2</v>
      </c>
      <c r="AE104" s="26">
        <f t="shared" si="90"/>
        <v>4.8091715434692747E-4</v>
      </c>
      <c r="AF104" s="80">
        <v>3113804170.9200001</v>
      </c>
      <c r="AG104" s="71">
        <v>433.07660399999997</v>
      </c>
      <c r="AH104" s="26">
        <f t="shared" si="98"/>
        <v>2.600342655623763E-3</v>
      </c>
      <c r="AI104" s="26">
        <f t="shared" si="91"/>
        <v>2.117388740391175E-3</v>
      </c>
      <c r="AJ104" s="27">
        <f t="shared" si="51"/>
        <v>3.0833170255504513E-2</v>
      </c>
      <c r="AK104" s="27">
        <f t="shared" si="52"/>
        <v>103.5381429790622</v>
      </c>
      <c r="AL104" s="28">
        <f t="shared" si="53"/>
        <v>0.17658656998204669</v>
      </c>
      <c r="AM104" s="28">
        <f t="shared" si="54"/>
        <v>1.0951967485804136E-2</v>
      </c>
      <c r="AN104" s="29">
        <f t="shared" si="55"/>
        <v>3.1694495544823162E-2</v>
      </c>
      <c r="AO104" s="87">
        <f t="shared" si="56"/>
        <v>192.02099932802756</v>
      </c>
      <c r="AP104" s="33"/>
      <c r="AQ104" s="31"/>
      <c r="AR104" s="35"/>
      <c r="AS104" s="32"/>
      <c r="AT104" s="32"/>
    </row>
    <row r="105" spans="1:46" s="101" customFormat="1">
      <c r="A105" s="232" t="s">
        <v>265</v>
      </c>
      <c r="B105" s="80">
        <v>0</v>
      </c>
      <c r="C105" s="71">
        <v>0</v>
      </c>
      <c r="D105" s="80">
        <v>0</v>
      </c>
      <c r="E105" s="71">
        <v>0</v>
      </c>
      <c r="F105" s="26" t="e">
        <f t="shared" si="84"/>
        <v>#DIV/0!</v>
      </c>
      <c r="G105" s="26" t="e">
        <f t="shared" si="84"/>
        <v>#DIV/0!</v>
      </c>
      <c r="H105" s="80">
        <v>0</v>
      </c>
      <c r="I105" s="71">
        <v>0</v>
      </c>
      <c r="J105" s="26" t="e">
        <f t="shared" si="92"/>
        <v>#DIV/0!</v>
      </c>
      <c r="K105" s="26" t="e">
        <f t="shared" si="85"/>
        <v>#DIV/0!</v>
      </c>
      <c r="L105" s="80">
        <v>0</v>
      </c>
      <c r="M105" s="71">
        <v>0</v>
      </c>
      <c r="N105" s="26" t="e">
        <f t="shared" si="93"/>
        <v>#DIV/0!</v>
      </c>
      <c r="O105" s="26" t="e">
        <f t="shared" si="86"/>
        <v>#DIV/0!</v>
      </c>
      <c r="P105" s="80">
        <v>3002941572.7891073</v>
      </c>
      <c r="Q105" s="71">
        <v>50511.513899999998</v>
      </c>
      <c r="R105" s="26" t="e">
        <f t="shared" si="94"/>
        <v>#DIV/0!</v>
      </c>
      <c r="S105" s="26" t="e">
        <f t="shared" si="87"/>
        <v>#DIV/0!</v>
      </c>
      <c r="T105" s="80">
        <v>2865826399.5478678</v>
      </c>
      <c r="U105" s="71">
        <v>50565.5458</v>
      </c>
      <c r="V105" s="26">
        <f t="shared" si="95"/>
        <v>-4.5660286728085787E-2</v>
      </c>
      <c r="W105" s="26">
        <f t="shared" si="88"/>
        <v>1.0696947255821958E-3</v>
      </c>
      <c r="X105" s="80">
        <f>6632710.08*415.82</f>
        <v>2758013505.4656</v>
      </c>
      <c r="Y105" s="71">
        <f>415.82*121.83</f>
        <v>50659.350599999998</v>
      </c>
      <c r="Z105" s="26">
        <f t="shared" si="96"/>
        <v>-3.7620176190461867E-2</v>
      </c>
      <c r="AA105" s="26">
        <f t="shared" si="89"/>
        <v>1.8551129729919393E-3</v>
      </c>
      <c r="AB105" s="80">
        <v>2745859143.915</v>
      </c>
      <c r="AC105" s="71">
        <v>121.97</v>
      </c>
      <c r="AD105" s="26">
        <f t="shared" si="97"/>
        <v>-4.4069260453270288E-3</v>
      </c>
      <c r="AE105" s="26">
        <f t="shared" si="90"/>
        <v>-0.99759234971322353</v>
      </c>
      <c r="AF105" s="80">
        <v>2830963837.3978906</v>
      </c>
      <c r="AG105" s="71">
        <v>50778.800028135673</v>
      </c>
      <c r="AH105" s="26">
        <f t="shared" si="98"/>
        <v>3.0993830718333847E-2</v>
      </c>
      <c r="AI105" s="26">
        <f t="shared" si="91"/>
        <v>415.32204663553063</v>
      </c>
      <c r="AJ105" s="27" t="e">
        <f t="shared" si="51"/>
        <v>#DIV/0!</v>
      </c>
      <c r="AK105" s="27" t="e">
        <f t="shared" si="52"/>
        <v>#DIV/0!</v>
      </c>
      <c r="AL105" s="28" t="e">
        <f t="shared" si="53"/>
        <v>#DIV/0!</v>
      </c>
      <c r="AM105" s="28" t="e">
        <f t="shared" si="54"/>
        <v>#DIV/0!</v>
      </c>
      <c r="AN105" s="29" t="e">
        <f t="shared" si="55"/>
        <v>#DIV/0!</v>
      </c>
      <c r="AO105" s="87" t="e">
        <f t="shared" si="56"/>
        <v>#DIV/0!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267074063470.47803</v>
      </c>
      <c r="C106" s="100"/>
      <c r="D106" s="84">
        <f>SUM(D88:D105)</f>
        <v>283728506822.04895</v>
      </c>
      <c r="E106" s="100"/>
      <c r="F106" s="26"/>
      <c r="G106" s="26"/>
      <c r="H106" s="84">
        <f>SUM(H88:H105)</f>
        <v>285856181895.64563</v>
      </c>
      <c r="I106" s="100"/>
      <c r="J106" s="26"/>
      <c r="K106" s="26"/>
      <c r="L106" s="84">
        <f>SUM(L88:L105)</f>
        <v>281621364672.79468</v>
      </c>
      <c r="M106" s="100"/>
      <c r="N106" s="26"/>
      <c r="O106" s="26"/>
      <c r="P106" s="84">
        <f>SUM(P88:P105)</f>
        <v>286153462616.57074</v>
      </c>
      <c r="Q106" s="100"/>
      <c r="R106" s="26"/>
      <c r="S106" s="26"/>
      <c r="T106" s="84">
        <f>SUM(T88:T105)</f>
        <v>279412771456.53168</v>
      </c>
      <c r="U106" s="100"/>
      <c r="V106" s="26"/>
      <c r="W106" s="26"/>
      <c r="X106" s="84">
        <f>SUM(X88:X105)</f>
        <v>279589388098.77533</v>
      </c>
      <c r="Y106" s="100"/>
      <c r="Z106" s="26"/>
      <c r="AA106" s="26"/>
      <c r="AB106" s="84">
        <f>SUM(AB88:AB105)</f>
        <v>279911341896.60498</v>
      </c>
      <c r="AC106" s="100"/>
      <c r="AD106" s="26"/>
      <c r="AE106" s="26"/>
      <c r="AF106" s="84">
        <f>SUM(AF88:AF105)</f>
        <v>289741777394.96783</v>
      </c>
      <c r="AG106" s="100"/>
      <c r="AH106" s="26"/>
      <c r="AI106" s="26"/>
      <c r="AJ106" s="27" t="e">
        <f t="shared" si="51"/>
        <v>#DIV/0!</v>
      </c>
      <c r="AK106" s="27" t="e">
        <f t="shared" si="52"/>
        <v>#DIV/0!</v>
      </c>
      <c r="AL106" s="28">
        <f t="shared" si="53"/>
        <v>2.1193748348629395E-2</v>
      </c>
      <c r="AM106" s="28" t="e">
        <f t="shared" si="54"/>
        <v>#DIV/0!</v>
      </c>
      <c r="AN106" s="29" t="e">
        <f t="shared" si="55"/>
        <v>#DIV/0!</v>
      </c>
      <c r="AO106" s="87" t="e">
        <f t="shared" si="56"/>
        <v>#DIV/0!</v>
      </c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2320886640.0900002</v>
      </c>
      <c r="C109" s="81">
        <v>77</v>
      </c>
      <c r="D109" s="80">
        <v>2324362383.0799999</v>
      </c>
      <c r="E109" s="81">
        <v>77</v>
      </c>
      <c r="F109" s="26">
        <f t="shared" ref="F109:G112" si="105">((D109-B109)/B109)</f>
        <v>1.497592743204807E-3</v>
      </c>
      <c r="G109" s="26">
        <f t="shared" si="105"/>
        <v>0</v>
      </c>
      <c r="H109" s="80">
        <v>2326170486.5900002</v>
      </c>
      <c r="I109" s="81">
        <v>77</v>
      </c>
      <c r="J109" s="26">
        <f t="shared" ref="J109:J112" si="106">((H109-D109)/D109)</f>
        <v>7.7789226119049509E-4</v>
      </c>
      <c r="K109" s="26">
        <f t="shared" ref="K109:K112" si="107">((I109-E109)/E109)</f>
        <v>0</v>
      </c>
      <c r="L109" s="80">
        <v>2327974051.0900002</v>
      </c>
      <c r="M109" s="81">
        <v>77</v>
      </c>
      <c r="N109" s="26">
        <f t="shared" ref="N109:O112" si="108">((L109-H109)/H109)</f>
        <v>7.7533633514708408E-4</v>
      </c>
      <c r="O109" s="26">
        <f t="shared" si="108"/>
        <v>0</v>
      </c>
      <c r="P109" s="80">
        <v>2336012241.1799998</v>
      </c>
      <c r="Q109" s="81">
        <v>77</v>
      </c>
      <c r="R109" s="26">
        <f t="shared" ref="R109:R112" si="109">((P109-L109)/L109)</f>
        <v>3.4528692818702371E-3</v>
      </c>
      <c r="S109" s="26">
        <f t="shared" ref="S109:S112" si="110">((Q109-M109)/M109)</f>
        <v>0</v>
      </c>
      <c r="T109" s="80">
        <v>2337986470.1999998</v>
      </c>
      <c r="U109" s="81">
        <v>77</v>
      </c>
      <c r="V109" s="26">
        <f t="shared" ref="V109:V112" si="111">((T109-P109)/P109)</f>
        <v>8.4512785729356035E-4</v>
      </c>
      <c r="W109" s="26">
        <f t="shared" ref="W109:W112" si="112">((U109-Q109)/Q109)</f>
        <v>0</v>
      </c>
      <c r="X109" s="80">
        <v>2340456810.3400002</v>
      </c>
      <c r="Y109" s="81">
        <v>77</v>
      </c>
      <c r="Z109" s="26">
        <f t="shared" ref="Z109:Z112" si="113">((X109-T109)/T109)</f>
        <v>1.0566101093771605E-3</v>
      </c>
      <c r="AA109" s="26">
        <f t="shared" ref="AA109:AA112" si="114">((Y109-U109)/U109)</f>
        <v>0</v>
      </c>
      <c r="AB109" s="80">
        <v>2342604129.0100002</v>
      </c>
      <c r="AC109" s="81">
        <v>77</v>
      </c>
      <c r="AD109" s="26">
        <f t="shared" ref="AD109:AD112" si="115">((AB109-X109)/X109)</f>
        <v>9.1747844288916122E-4</v>
      </c>
      <c r="AE109" s="26">
        <f t="shared" ref="AE109:AE112" si="116">((AC109-Y109)/Y109)</f>
        <v>0</v>
      </c>
      <c r="AF109" s="80">
        <v>2349751615.6799998</v>
      </c>
      <c r="AG109" s="81">
        <v>77</v>
      </c>
      <c r="AH109" s="26">
        <f t="shared" ref="AH109:AH112" si="117">((AF109-AB109)/AB109)</f>
        <v>3.0510860036006911E-3</v>
      </c>
      <c r="AI109" s="26">
        <f t="shared" ref="AI109:AI112" si="118">((AG109-AC109)/AC109)</f>
        <v>0</v>
      </c>
      <c r="AJ109" s="27">
        <f t="shared" si="51"/>
        <v>1.5467491293216493E-3</v>
      </c>
      <c r="AK109" s="27">
        <f t="shared" si="52"/>
        <v>0</v>
      </c>
      <c r="AL109" s="28">
        <f t="shared" si="53"/>
        <v>1.0923095634664665E-2</v>
      </c>
      <c r="AM109" s="28">
        <f t="shared" si="54"/>
        <v>0</v>
      </c>
      <c r="AN109" s="29">
        <f t="shared" si="55"/>
        <v>1.0832127257963354E-3</v>
      </c>
      <c r="AO109" s="87">
        <f t="shared" si="56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10077006517.459999</v>
      </c>
      <c r="C110" s="81">
        <v>36.6</v>
      </c>
      <c r="D110" s="80">
        <v>9716607080.6399994</v>
      </c>
      <c r="E110" s="81">
        <v>36.6</v>
      </c>
      <c r="F110" s="26">
        <f t="shared" si="105"/>
        <v>-3.5764533464928396E-2</v>
      </c>
      <c r="G110" s="26">
        <f t="shared" si="105"/>
        <v>0</v>
      </c>
      <c r="H110" s="80">
        <v>9720988853.4200001</v>
      </c>
      <c r="I110" s="81">
        <v>36.6</v>
      </c>
      <c r="J110" s="26">
        <f t="shared" si="106"/>
        <v>4.5095708240906605E-4</v>
      </c>
      <c r="K110" s="26">
        <f t="shared" si="107"/>
        <v>0</v>
      </c>
      <c r="L110" s="80">
        <v>9720517390.75</v>
      </c>
      <c r="M110" s="81">
        <v>36.6</v>
      </c>
      <c r="N110" s="26">
        <f t="shared" si="108"/>
        <v>-4.8499455879347927E-5</v>
      </c>
      <c r="O110" s="26">
        <f t="shared" si="108"/>
        <v>0</v>
      </c>
      <c r="P110" s="80">
        <v>9734668255.7900009</v>
      </c>
      <c r="Q110" s="81">
        <v>36.6</v>
      </c>
      <c r="R110" s="26">
        <f t="shared" si="109"/>
        <v>1.4557728226963324E-3</v>
      </c>
      <c r="S110" s="26">
        <f t="shared" si="110"/>
        <v>0</v>
      </c>
      <c r="T110" s="80">
        <v>9724950496.2000008</v>
      </c>
      <c r="U110" s="81">
        <v>36.6</v>
      </c>
      <c r="V110" s="26">
        <f t="shared" si="111"/>
        <v>-9.98263046531679E-4</v>
      </c>
      <c r="W110" s="26">
        <f t="shared" si="112"/>
        <v>0</v>
      </c>
      <c r="X110" s="80">
        <v>9722441388.7080002</v>
      </c>
      <c r="Y110" s="81">
        <v>36.6</v>
      </c>
      <c r="Z110" s="26">
        <f t="shared" si="113"/>
        <v>-2.5800722512479699E-4</v>
      </c>
      <c r="AA110" s="26">
        <f t="shared" si="114"/>
        <v>0</v>
      </c>
      <c r="AB110" s="80">
        <v>9723127273.5</v>
      </c>
      <c r="AC110" s="81">
        <v>36.6</v>
      </c>
      <c r="AD110" s="26">
        <f t="shared" si="115"/>
        <v>7.0546559714561888E-5</v>
      </c>
      <c r="AE110" s="26">
        <f t="shared" si="116"/>
        <v>0</v>
      </c>
      <c r="AF110" s="80">
        <v>9737621697.6800003</v>
      </c>
      <c r="AG110" s="81">
        <v>36.6</v>
      </c>
      <c r="AH110" s="26">
        <f t="shared" si="117"/>
        <v>1.4907162862615494E-3</v>
      </c>
      <c r="AI110" s="26">
        <f t="shared" si="118"/>
        <v>0</v>
      </c>
      <c r="AJ110" s="27">
        <f t="shared" si="51"/>
        <v>-4.2001638051728379E-3</v>
      </c>
      <c r="AK110" s="27">
        <f t="shared" si="52"/>
        <v>0</v>
      </c>
      <c r="AL110" s="28">
        <f t="shared" si="53"/>
        <v>2.1627525807719245E-3</v>
      </c>
      <c r="AM110" s="28">
        <f t="shared" si="54"/>
        <v>0</v>
      </c>
      <c r="AN110" s="29">
        <f t="shared" si="55"/>
        <v>1.2781605889166934E-2</v>
      </c>
      <c r="AO110" s="87">
        <f t="shared" si="56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25708939741.310001</v>
      </c>
      <c r="C111" s="81">
        <v>9.6300000000000008</v>
      </c>
      <c r="D111" s="80">
        <v>25702386482.599998</v>
      </c>
      <c r="E111" s="81">
        <v>9.6300000000000008</v>
      </c>
      <c r="F111" s="26">
        <f t="shared" si="105"/>
        <v>-2.5490194367964927E-4</v>
      </c>
      <c r="G111" s="26">
        <f t="shared" si="105"/>
        <v>0</v>
      </c>
      <c r="H111" s="80">
        <v>25713100270.900002</v>
      </c>
      <c r="I111" s="81">
        <v>9.6300000000000008</v>
      </c>
      <c r="J111" s="26">
        <f t="shared" si="106"/>
        <v>4.1684021471142656E-4</v>
      </c>
      <c r="K111" s="26">
        <f t="shared" si="107"/>
        <v>0</v>
      </c>
      <c r="L111" s="80">
        <v>25737618228.330002</v>
      </c>
      <c r="M111" s="81">
        <v>9.64</v>
      </c>
      <c r="N111" s="26">
        <f t="shared" si="108"/>
        <v>9.5352008010281589E-4</v>
      </c>
      <c r="O111" s="26">
        <f t="shared" si="108"/>
        <v>1.0384215991692406E-3</v>
      </c>
      <c r="P111" s="80">
        <v>25789350520.169998</v>
      </c>
      <c r="Q111" s="81">
        <v>9.66</v>
      </c>
      <c r="R111" s="26">
        <f t="shared" si="109"/>
        <v>2.0099875357951105E-3</v>
      </c>
      <c r="S111" s="26">
        <f t="shared" si="110"/>
        <v>2.0746887966804537E-3</v>
      </c>
      <c r="T111" s="80">
        <v>25789280150.880001</v>
      </c>
      <c r="U111" s="81">
        <v>9.66</v>
      </c>
      <c r="V111" s="26">
        <f t="shared" si="111"/>
        <v>-2.7286181535306447E-6</v>
      </c>
      <c r="W111" s="26">
        <f t="shared" si="112"/>
        <v>0</v>
      </c>
      <c r="X111" s="80">
        <v>25790575882.810001</v>
      </c>
      <c r="Y111" s="81">
        <v>9.66</v>
      </c>
      <c r="Z111" s="26">
        <f t="shared" si="113"/>
        <v>5.024304371504884E-5</v>
      </c>
      <c r="AA111" s="26">
        <f t="shared" si="114"/>
        <v>0</v>
      </c>
      <c r="AB111" s="80">
        <v>25791938288.279999</v>
      </c>
      <c r="AC111" s="81">
        <v>9.66</v>
      </c>
      <c r="AD111" s="26">
        <f t="shared" si="115"/>
        <v>5.2825709522270882E-5</v>
      </c>
      <c r="AE111" s="26">
        <f t="shared" si="116"/>
        <v>0</v>
      </c>
      <c r="AF111" s="80">
        <v>25866936086.380001</v>
      </c>
      <c r="AG111" s="81">
        <v>9.68</v>
      </c>
      <c r="AH111" s="26">
        <f t="shared" si="117"/>
        <v>2.9077999978807992E-3</v>
      </c>
      <c r="AI111" s="26">
        <f t="shared" si="118"/>
        <v>2.0703933747411567E-3</v>
      </c>
      <c r="AJ111" s="27">
        <f t="shared" si="51"/>
        <v>7.6669825248678648E-4</v>
      </c>
      <c r="AK111" s="27">
        <f t="shared" si="52"/>
        <v>6.4793797132385632E-4</v>
      </c>
      <c r="AL111" s="28">
        <f t="shared" si="53"/>
        <v>6.4021138228311748E-3</v>
      </c>
      <c r="AM111" s="28">
        <f t="shared" si="54"/>
        <v>5.1921079958462029E-3</v>
      </c>
      <c r="AN111" s="29">
        <f t="shared" si="55"/>
        <v>1.130486286757913E-3</v>
      </c>
      <c r="AO111" s="87">
        <f t="shared" si="56"/>
        <v>9.4948052183424958E-4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105"/>
        <v>0</v>
      </c>
      <c r="G112" s="26">
        <f t="shared" si="105"/>
        <v>0</v>
      </c>
      <c r="H112" s="80">
        <v>7511812185.1700001</v>
      </c>
      <c r="I112" s="81">
        <v>101.31</v>
      </c>
      <c r="J112" s="26">
        <f t="shared" si="106"/>
        <v>0</v>
      </c>
      <c r="K112" s="26">
        <f t="shared" si="107"/>
        <v>0</v>
      </c>
      <c r="L112" s="80">
        <v>7511812185.1700001</v>
      </c>
      <c r="M112" s="81">
        <v>101.31</v>
      </c>
      <c r="N112" s="26">
        <f t="shared" si="108"/>
        <v>0</v>
      </c>
      <c r="O112" s="26">
        <f t="shared" si="108"/>
        <v>0</v>
      </c>
      <c r="P112" s="80">
        <v>7511812185.1700001</v>
      </c>
      <c r="Q112" s="81">
        <v>101.31</v>
      </c>
      <c r="R112" s="26">
        <f t="shared" si="109"/>
        <v>0</v>
      </c>
      <c r="S112" s="26">
        <f t="shared" si="110"/>
        <v>0</v>
      </c>
      <c r="T112" s="80">
        <v>7511812185.1700001</v>
      </c>
      <c r="U112" s="81">
        <v>101.31</v>
      </c>
      <c r="V112" s="26">
        <f t="shared" si="111"/>
        <v>0</v>
      </c>
      <c r="W112" s="26">
        <f t="shared" si="112"/>
        <v>0</v>
      </c>
      <c r="X112" s="80">
        <v>7511812185.1700001</v>
      </c>
      <c r="Y112" s="81">
        <v>101.31</v>
      </c>
      <c r="Z112" s="26">
        <f t="shared" si="113"/>
        <v>0</v>
      </c>
      <c r="AA112" s="26">
        <f t="shared" si="114"/>
        <v>0</v>
      </c>
      <c r="AB112" s="80">
        <v>7511812185.1700001</v>
      </c>
      <c r="AC112" s="81">
        <v>101.31</v>
      </c>
      <c r="AD112" s="26">
        <f t="shared" si="115"/>
        <v>0</v>
      </c>
      <c r="AE112" s="26">
        <f t="shared" si="116"/>
        <v>0</v>
      </c>
      <c r="AF112" s="80">
        <v>7511812185.1700001</v>
      </c>
      <c r="AG112" s="81">
        <v>101.31</v>
      </c>
      <c r="AH112" s="26">
        <f t="shared" si="117"/>
        <v>0</v>
      </c>
      <c r="AI112" s="26">
        <f t="shared" si="118"/>
        <v>0</v>
      </c>
      <c r="AJ112" s="27">
        <f t="shared" si="51"/>
        <v>0</v>
      </c>
      <c r="AK112" s="27">
        <f t="shared" si="52"/>
        <v>0</v>
      </c>
      <c r="AL112" s="28">
        <f t="shared" si="53"/>
        <v>0</v>
      </c>
      <c r="AM112" s="28">
        <f t="shared" si="54"/>
        <v>0</v>
      </c>
      <c r="AN112" s="29">
        <f t="shared" si="55"/>
        <v>0</v>
      </c>
      <c r="AO112" s="87">
        <f t="shared" si="56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45618645084.029999</v>
      </c>
      <c r="C113" s="100"/>
      <c r="D113" s="75">
        <f>SUM(D109:D112)</f>
        <v>45255168131.489998</v>
      </c>
      <c r="E113" s="100"/>
      <c r="F113" s="26">
        <f>((D113-B113)/B113)</f>
        <v>-7.9677279294567555E-3</v>
      </c>
      <c r="G113" s="26"/>
      <c r="H113" s="75">
        <f>SUM(H109:H112)</f>
        <v>45272071796.080002</v>
      </c>
      <c r="I113" s="100"/>
      <c r="J113" s="26">
        <f>((H113-D113)/D113)</f>
        <v>3.7351898772953302E-4</v>
      </c>
      <c r="K113" s="26"/>
      <c r="L113" s="75">
        <f>SUM(L109:L112)</f>
        <v>45297921855.339996</v>
      </c>
      <c r="M113" s="100"/>
      <c r="N113" s="26">
        <f>((L113-H113)/H113)</f>
        <v>5.7099351177104297E-4</v>
      </c>
      <c r="O113" s="26"/>
      <c r="P113" s="75">
        <f>SUM(P109:P112)</f>
        <v>45371843202.309998</v>
      </c>
      <c r="Q113" s="100"/>
      <c r="R113" s="26">
        <f>((P113-L113)/L113)</f>
        <v>1.631892677241813E-3</v>
      </c>
      <c r="S113" s="26"/>
      <c r="T113" s="75">
        <f>SUM(T109:T112)</f>
        <v>45364029302.449997</v>
      </c>
      <c r="U113" s="100"/>
      <c r="V113" s="26">
        <f>((T113-P113)/P113)</f>
        <v>-1.7221914095839034E-4</v>
      </c>
      <c r="W113" s="26"/>
      <c r="X113" s="75">
        <f>SUM(X109:X112)</f>
        <v>45365286267.028</v>
      </c>
      <c r="Y113" s="100"/>
      <c r="Z113" s="26">
        <f>((X113-T113)/T113)</f>
        <v>2.770839798251881E-5</v>
      </c>
      <c r="AA113" s="26"/>
      <c r="AB113" s="75">
        <f>SUM(AB109:AB112)</f>
        <v>45369481875.959999</v>
      </c>
      <c r="AC113" s="100"/>
      <c r="AD113" s="26">
        <f>((AB113-X113)/X113)</f>
        <v>9.248500951373082E-5</v>
      </c>
      <c r="AE113" s="26"/>
      <c r="AF113" s="75">
        <f>SUM(AF109:AF112)</f>
        <v>45466121584.910004</v>
      </c>
      <c r="AG113" s="100"/>
      <c r="AH113" s="26">
        <f>((AF113-AB113)/AB113)</f>
        <v>2.1300597880799521E-3</v>
      </c>
      <c r="AI113" s="26"/>
      <c r="AJ113" s="27">
        <f t="shared" si="51"/>
        <v>-4.1416108726206934E-4</v>
      </c>
      <c r="AK113" s="27"/>
      <c r="AL113" s="28">
        <f t="shared" si="53"/>
        <v>4.6614223773752284E-3</v>
      </c>
      <c r="AM113" s="28"/>
      <c r="AN113" s="29">
        <f t="shared" si="55"/>
        <v>3.1581462059830103E-3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1772649266.4000001</v>
      </c>
      <c r="C115" s="71">
        <v>3742.18</v>
      </c>
      <c r="D115" s="80">
        <v>1805573876.4300001</v>
      </c>
      <c r="E115" s="71">
        <v>3888.72</v>
      </c>
      <c r="F115" s="26">
        <f t="shared" ref="F115:F136" si="119">((D115-B115)/B115)</f>
        <v>1.8573674247960623E-2</v>
      </c>
      <c r="G115" s="26">
        <f t="shared" ref="G115:G136" si="120">((E115-C115)/C115)</f>
        <v>3.9158992886499308E-2</v>
      </c>
      <c r="H115" s="80">
        <v>1774318666.6600001</v>
      </c>
      <c r="I115" s="71">
        <v>3865.57</v>
      </c>
      <c r="J115" s="26">
        <f t="shared" ref="J115:J136" si="121">((H115-D115)/D115)</f>
        <v>-1.731040207105683E-2</v>
      </c>
      <c r="K115" s="26">
        <f t="shared" ref="K115:K136" si="122">((I115-E115)/E115)</f>
        <v>-5.9531156781665014E-3</v>
      </c>
      <c r="L115" s="80">
        <v>1756957387.1199999</v>
      </c>
      <c r="M115" s="71">
        <v>3774.27</v>
      </c>
      <c r="N115" s="26">
        <f t="shared" ref="N115:O136" si="123">((L115-H115)/H115)</f>
        <v>-9.7847584350117291E-3</v>
      </c>
      <c r="O115" s="26">
        <f t="shared" si="123"/>
        <v>-2.3618767736711579E-2</v>
      </c>
      <c r="P115" s="80">
        <v>1729391900.3800001</v>
      </c>
      <c r="Q115" s="71">
        <v>3772.9</v>
      </c>
      <c r="R115" s="26">
        <f t="shared" ref="R115:R136" si="124">((P115-L115)/L115)</f>
        <v>-1.5689331421512191E-2</v>
      </c>
      <c r="S115" s="26">
        <f t="shared" ref="S115:S136" si="125">((Q115-M115)/M115)</f>
        <v>-3.6298410023657312E-4</v>
      </c>
      <c r="T115" s="80">
        <v>1719300704.8</v>
      </c>
      <c r="U115" s="71">
        <v>3775.54</v>
      </c>
      <c r="V115" s="26">
        <f t="shared" ref="V115:V136" si="126">((T115-P115)/P115)</f>
        <v>-5.8351120863829762E-3</v>
      </c>
      <c r="W115" s="26">
        <f t="shared" ref="W115:W136" si="127">((U115-Q115)/Q115)</f>
        <v>6.9972700045054805E-4</v>
      </c>
      <c r="X115" s="80">
        <v>1681366470.8599999</v>
      </c>
      <c r="Y115" s="71">
        <v>3712.31</v>
      </c>
      <c r="Z115" s="26">
        <f t="shared" ref="Z115:Z136" si="128">((X115-T115)/T115)</f>
        <v>-2.206375756962934E-2</v>
      </c>
      <c r="AA115" s="26">
        <f t="shared" ref="AA115:AA136" si="129">((Y115-U115)/U115)</f>
        <v>-1.6747273237735533E-2</v>
      </c>
      <c r="AB115" s="80">
        <v>1679025479.6099999</v>
      </c>
      <c r="AC115" s="71">
        <v>3723.79</v>
      </c>
      <c r="AD115" s="26">
        <f t="shared" ref="AD115:AD136" si="130">((AB115-X115)/X115)</f>
        <v>-1.3923146979388792E-3</v>
      </c>
      <c r="AE115" s="26">
        <f t="shared" ref="AE115:AE136" si="131">((AC115-Y115)/Y115)</f>
        <v>3.0924141572228662E-3</v>
      </c>
      <c r="AF115" s="80">
        <v>1683106479.45</v>
      </c>
      <c r="AG115" s="71">
        <v>3737.63</v>
      </c>
      <c r="AH115" s="26">
        <f t="shared" ref="AH115:AH136" si="132">((AF115-AB115)/AB115)</f>
        <v>2.4305764799638883E-3</v>
      </c>
      <c r="AI115" s="26">
        <f t="shared" ref="AI115:AI136" si="133">((AG115-AC115)/AC115)</f>
        <v>3.7166435271591969E-3</v>
      </c>
      <c r="AJ115" s="27">
        <f t="shared" si="51"/>
        <v>-6.3839281942009284E-3</v>
      </c>
      <c r="AK115" s="27">
        <f t="shared" si="52"/>
        <v>-1.7953976897836844E-6</v>
      </c>
      <c r="AL115" s="28">
        <f t="shared" si="53"/>
        <v>-6.7827408547881662E-2</v>
      </c>
      <c r="AM115" s="28">
        <f t="shared" si="54"/>
        <v>-3.8853401633442287E-2</v>
      </c>
      <c r="AN115" s="29">
        <f t="shared" si="55"/>
        <v>1.3033998799304827E-2</v>
      </c>
      <c r="AO115" s="87">
        <f t="shared" si="56"/>
        <v>1.8636298967471918E-2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202728069.36000001</v>
      </c>
      <c r="C116" s="71">
        <v>155.47</v>
      </c>
      <c r="D116" s="80">
        <v>208475099.19</v>
      </c>
      <c r="E116" s="71">
        <v>159.9</v>
      </c>
      <c r="F116" s="26">
        <f t="shared" si="119"/>
        <v>2.8348466239248474E-2</v>
      </c>
      <c r="G116" s="26">
        <f t="shared" si="120"/>
        <v>2.8494243262365774E-2</v>
      </c>
      <c r="H116" s="80">
        <v>206329092.65000001</v>
      </c>
      <c r="I116" s="71">
        <v>158.25</v>
      </c>
      <c r="J116" s="26">
        <f t="shared" si="121"/>
        <v>-1.0293826688837139E-2</v>
      </c>
      <c r="K116" s="26">
        <f t="shared" si="122"/>
        <v>-1.0318949343339623E-2</v>
      </c>
      <c r="L116" s="80">
        <v>203906456.99000001</v>
      </c>
      <c r="M116" s="71">
        <v>156.38</v>
      </c>
      <c r="N116" s="26">
        <f t="shared" si="123"/>
        <v>-1.1741609624143308E-2</v>
      </c>
      <c r="O116" s="26">
        <f t="shared" si="123"/>
        <v>-1.1816745655608243E-2</v>
      </c>
      <c r="P116" s="80">
        <v>202752324.88999999</v>
      </c>
      <c r="Q116" s="71">
        <v>155.26</v>
      </c>
      <c r="R116" s="26">
        <f t="shared" si="124"/>
        <v>-5.6601057025703937E-3</v>
      </c>
      <c r="S116" s="26">
        <f t="shared" si="125"/>
        <v>-7.1620411817368244E-3</v>
      </c>
      <c r="T116" s="80">
        <v>202833554.80000001</v>
      </c>
      <c r="U116" s="71">
        <v>155.37</v>
      </c>
      <c r="V116" s="26">
        <f t="shared" si="126"/>
        <v>4.0063614582025735E-4</v>
      </c>
      <c r="W116" s="26">
        <f t="shared" si="127"/>
        <v>7.0848898621675676E-4</v>
      </c>
      <c r="X116" s="80">
        <v>198664360.24000001</v>
      </c>
      <c r="Y116" s="71">
        <v>152.16</v>
      </c>
      <c r="Z116" s="26">
        <f t="shared" si="128"/>
        <v>-2.0554757639143849E-2</v>
      </c>
      <c r="AA116" s="26">
        <f t="shared" si="129"/>
        <v>-2.0660359142691691E-2</v>
      </c>
      <c r="AB116" s="80">
        <v>199525299.88</v>
      </c>
      <c r="AC116" s="71">
        <v>152.82</v>
      </c>
      <c r="AD116" s="26">
        <f t="shared" si="130"/>
        <v>4.3336391034602901E-3</v>
      </c>
      <c r="AE116" s="26">
        <f t="shared" si="131"/>
        <v>4.3375394321766335E-3</v>
      </c>
      <c r="AF116" s="80">
        <v>199132191.19</v>
      </c>
      <c r="AG116" s="71">
        <v>152.52000000000001</v>
      </c>
      <c r="AH116" s="26">
        <f t="shared" si="132"/>
        <v>-1.9702197678009956E-3</v>
      </c>
      <c r="AI116" s="26">
        <f t="shared" si="133"/>
        <v>-1.9630938358852438E-3</v>
      </c>
      <c r="AJ116" s="27">
        <f t="shared" si="51"/>
        <v>-2.142222241745833E-3</v>
      </c>
      <c r="AK116" s="27">
        <f t="shared" si="52"/>
        <v>-2.2976146848128079E-3</v>
      </c>
      <c r="AL116" s="28">
        <f t="shared" si="53"/>
        <v>-4.4815462548287659E-2</v>
      </c>
      <c r="AM116" s="28">
        <f t="shared" si="54"/>
        <v>-4.6153846153846122E-2</v>
      </c>
      <c r="AN116" s="29">
        <f t="shared" si="55"/>
        <v>1.4580360738341442E-2</v>
      </c>
      <c r="AO116" s="87">
        <f t="shared" si="56"/>
        <v>1.4721806191532683E-2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1052160344.41</v>
      </c>
      <c r="C117" s="71">
        <v>1.5093000000000001</v>
      </c>
      <c r="D117" s="71">
        <v>1125764977.3099999</v>
      </c>
      <c r="E117" s="71">
        <v>1.615</v>
      </c>
      <c r="F117" s="26">
        <f t="shared" si="119"/>
        <v>6.9955718528124017E-2</v>
      </c>
      <c r="G117" s="26">
        <f t="shared" si="120"/>
        <v>7.0032465381302519E-2</v>
      </c>
      <c r="H117" s="71">
        <v>1113293157.3199999</v>
      </c>
      <c r="I117" s="71">
        <v>1.5967</v>
      </c>
      <c r="J117" s="26">
        <f t="shared" si="121"/>
        <v>-1.1078529037029784E-2</v>
      </c>
      <c r="K117" s="26">
        <f t="shared" si="122"/>
        <v>-1.1331269349845191E-2</v>
      </c>
      <c r="L117" s="71">
        <v>1092919060.1099999</v>
      </c>
      <c r="M117" s="71">
        <v>1.5673999999999999</v>
      </c>
      <c r="N117" s="26">
        <f t="shared" si="123"/>
        <v>-1.8300747719536912E-2</v>
      </c>
      <c r="O117" s="26">
        <f t="shared" si="123"/>
        <v>-1.8350347591908376E-2</v>
      </c>
      <c r="P117" s="71">
        <v>1062686531.17</v>
      </c>
      <c r="Q117" s="71">
        <v>1.524</v>
      </c>
      <c r="R117" s="26">
        <f t="shared" si="124"/>
        <v>-2.7662184733933635E-2</v>
      </c>
      <c r="S117" s="26">
        <f t="shared" si="125"/>
        <v>-2.7689166772999801E-2</v>
      </c>
      <c r="T117" s="71">
        <v>1031873736.4400001</v>
      </c>
      <c r="U117" s="71">
        <v>1.4786999999999999</v>
      </c>
      <c r="V117" s="26">
        <f t="shared" si="126"/>
        <v>-2.8995187034200513E-2</v>
      </c>
      <c r="W117" s="26">
        <f t="shared" si="127"/>
        <v>-2.9724409448818975E-2</v>
      </c>
      <c r="X117" s="71">
        <v>1055684388.17</v>
      </c>
      <c r="Y117" s="71">
        <v>1.4612000000000001</v>
      </c>
      <c r="Z117" s="26">
        <f t="shared" si="128"/>
        <v>2.3075160156849683E-2</v>
      </c>
      <c r="AA117" s="26">
        <f t="shared" si="129"/>
        <v>-1.1834719686210759E-2</v>
      </c>
      <c r="AB117" s="71">
        <v>1054292655.37</v>
      </c>
      <c r="AC117" s="71">
        <v>1.4595</v>
      </c>
      <c r="AD117" s="26">
        <f t="shared" si="130"/>
        <v>-1.3183228013937793E-3</v>
      </c>
      <c r="AE117" s="26">
        <f t="shared" si="131"/>
        <v>-1.1634273200109737E-3</v>
      </c>
      <c r="AF117" s="71">
        <v>1048098835.27</v>
      </c>
      <c r="AG117" s="71">
        <v>1.3872</v>
      </c>
      <c r="AH117" s="26">
        <f t="shared" si="132"/>
        <v>-5.8748584356080203E-3</v>
      </c>
      <c r="AI117" s="26">
        <f t="shared" si="133"/>
        <v>-4.9537512846865382E-2</v>
      </c>
      <c r="AJ117" s="27">
        <f t="shared" si="51"/>
        <v>-2.4868884591117742E-5</v>
      </c>
      <c r="AK117" s="27">
        <f t="shared" si="52"/>
        <v>-9.9497984544196175E-3</v>
      </c>
      <c r="AL117" s="28">
        <f t="shared" si="53"/>
        <v>-6.898965912546165E-2</v>
      </c>
      <c r="AM117" s="28">
        <f t="shared" si="54"/>
        <v>-0.14105263157894737</v>
      </c>
      <c r="AN117" s="29">
        <f t="shared" si="55"/>
        <v>3.2789547698982867E-2</v>
      </c>
      <c r="AO117" s="87">
        <f t="shared" si="56"/>
        <v>3.5503120629107848E-2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4906783310.4899998</v>
      </c>
      <c r="C118" s="71">
        <v>518.96559999999999</v>
      </c>
      <c r="D118" s="71">
        <v>5036932237.3199997</v>
      </c>
      <c r="E118" s="71">
        <v>536.33109999999999</v>
      </c>
      <c r="F118" s="26">
        <f t="shared" si="119"/>
        <v>2.652428660376344E-2</v>
      </c>
      <c r="G118" s="26">
        <f t="shared" si="120"/>
        <v>3.3461755461248292E-2</v>
      </c>
      <c r="H118" s="71">
        <v>4948063361.9899998</v>
      </c>
      <c r="I118" s="71">
        <v>537.24329999999998</v>
      </c>
      <c r="J118" s="26">
        <f t="shared" si="121"/>
        <v>-1.7643452630064442E-2</v>
      </c>
      <c r="K118" s="26">
        <f t="shared" si="122"/>
        <v>1.7008150375765723E-3</v>
      </c>
      <c r="L118" s="71">
        <v>4944969120.2799997</v>
      </c>
      <c r="M118" s="71">
        <v>537.6318</v>
      </c>
      <c r="N118" s="26">
        <f t="shared" si="123"/>
        <v>-6.2534399493938651E-4</v>
      </c>
      <c r="O118" s="26">
        <f t="shared" si="123"/>
        <v>7.2313605400015568E-4</v>
      </c>
      <c r="P118" s="71">
        <v>4859515929.5799999</v>
      </c>
      <c r="Q118" s="71">
        <v>531.2921</v>
      </c>
      <c r="R118" s="26">
        <f t="shared" si="124"/>
        <v>-1.7280834039902191E-2</v>
      </c>
      <c r="S118" s="26">
        <f t="shared" si="125"/>
        <v>-1.1791899214294976E-2</v>
      </c>
      <c r="T118" s="71">
        <v>4874909286.1599998</v>
      </c>
      <c r="U118" s="71">
        <v>533.27269999999999</v>
      </c>
      <c r="V118" s="26">
        <f t="shared" si="126"/>
        <v>3.1676728306002993E-3</v>
      </c>
      <c r="W118" s="26">
        <f t="shared" si="127"/>
        <v>3.7278928107532206E-3</v>
      </c>
      <c r="X118" s="71">
        <v>4806837262.9799995</v>
      </c>
      <c r="Y118" s="71">
        <v>526.20870000000002</v>
      </c>
      <c r="Z118" s="26">
        <f t="shared" si="128"/>
        <v>-1.3963751771393702E-2</v>
      </c>
      <c r="AA118" s="26">
        <f t="shared" si="129"/>
        <v>-1.3246505962146505E-2</v>
      </c>
      <c r="AB118" s="71">
        <v>4803178160</v>
      </c>
      <c r="AC118" s="71">
        <v>526.31679999999994</v>
      </c>
      <c r="AD118" s="26">
        <f t="shared" si="130"/>
        <v>-7.6122880384993125E-4</v>
      </c>
      <c r="AE118" s="26">
        <f t="shared" si="131"/>
        <v>2.0543179920803694E-4</v>
      </c>
      <c r="AF118" s="71">
        <v>4857356435.5699997</v>
      </c>
      <c r="AG118" s="71">
        <v>532.42600000000004</v>
      </c>
      <c r="AH118" s="26">
        <f t="shared" si="132"/>
        <v>1.1279672284735675E-2</v>
      </c>
      <c r="AI118" s="26">
        <f t="shared" si="133"/>
        <v>1.1607457713681383E-2</v>
      </c>
      <c r="AJ118" s="27">
        <f t="shared" si="51"/>
        <v>-1.1628724401312799E-3</v>
      </c>
      <c r="AK118" s="27">
        <f t="shared" si="52"/>
        <v>3.2985104625032733E-3</v>
      </c>
      <c r="AL118" s="28">
        <f t="shared" si="53"/>
        <v>-3.5651820054173868E-2</v>
      </c>
      <c r="AM118" s="28">
        <f t="shared" si="54"/>
        <v>-7.2811365964046233E-3</v>
      </c>
      <c r="AN118" s="29">
        <f t="shared" si="55"/>
        <v>1.5287064060440567E-2</v>
      </c>
      <c r="AO118" s="87">
        <f t="shared" si="56"/>
        <v>1.4634863827839521E-2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2582459618.4499998</v>
      </c>
      <c r="C119" s="71">
        <v>14.1122</v>
      </c>
      <c r="D119" s="71">
        <v>2679735974.0100002</v>
      </c>
      <c r="E119" s="71">
        <v>14.619400000000001</v>
      </c>
      <c r="F119" s="26">
        <f t="shared" si="119"/>
        <v>3.7668103255138599E-2</v>
      </c>
      <c r="G119" s="26">
        <f t="shared" si="120"/>
        <v>3.5940533722594703E-2</v>
      </c>
      <c r="H119" s="71">
        <v>2663845357.9000001</v>
      </c>
      <c r="I119" s="71">
        <v>14.6854</v>
      </c>
      <c r="J119" s="26">
        <f t="shared" si="121"/>
        <v>-5.9299185681420544E-3</v>
      </c>
      <c r="K119" s="26">
        <f t="shared" si="122"/>
        <v>4.5145491607041979E-3</v>
      </c>
      <c r="L119" s="71">
        <v>2629386605.71</v>
      </c>
      <c r="M119" s="71">
        <v>14.384</v>
      </c>
      <c r="N119" s="26">
        <f t="shared" si="123"/>
        <v>-1.2935717941661998E-2</v>
      </c>
      <c r="O119" s="26">
        <f t="shared" si="123"/>
        <v>-2.052378552848402E-2</v>
      </c>
      <c r="P119" s="71">
        <v>2592027449.9299998</v>
      </c>
      <c r="Q119" s="71">
        <v>14.1686</v>
      </c>
      <c r="R119" s="26">
        <f t="shared" si="124"/>
        <v>-1.4208315999963918E-2</v>
      </c>
      <c r="S119" s="26">
        <f t="shared" si="125"/>
        <v>-1.4974972191323741E-2</v>
      </c>
      <c r="T119" s="71">
        <v>2599063275.3099999</v>
      </c>
      <c r="U119" s="71">
        <v>14.213100000000001</v>
      </c>
      <c r="V119" s="26">
        <f t="shared" si="126"/>
        <v>2.7144100577291817E-3</v>
      </c>
      <c r="W119" s="26">
        <f t="shared" si="127"/>
        <v>3.140747850881604E-3</v>
      </c>
      <c r="X119" s="71">
        <v>2565731230.5700002</v>
      </c>
      <c r="Y119" s="71">
        <v>14.142200000000001</v>
      </c>
      <c r="Z119" s="26">
        <f t="shared" si="128"/>
        <v>-1.2824637651818667E-2</v>
      </c>
      <c r="AA119" s="26">
        <f t="shared" si="129"/>
        <v>-4.9883558125954196E-3</v>
      </c>
      <c r="AB119" s="71">
        <v>2552890374.1799998</v>
      </c>
      <c r="AC119" s="71">
        <v>13.972799999999999</v>
      </c>
      <c r="AD119" s="26">
        <f t="shared" si="130"/>
        <v>-5.0047550721622671E-3</v>
      </c>
      <c r="AE119" s="26">
        <f t="shared" si="131"/>
        <v>-1.1978334346848533E-2</v>
      </c>
      <c r="AF119" s="71">
        <v>2578485624.3200002</v>
      </c>
      <c r="AG119" s="71">
        <v>14.0639</v>
      </c>
      <c r="AH119" s="26">
        <f t="shared" si="132"/>
        <v>1.0025988737656491E-2</v>
      </c>
      <c r="AI119" s="26">
        <f t="shared" si="133"/>
        <v>6.5198099164090837E-3</v>
      </c>
      <c r="AJ119" s="27">
        <f t="shared" si="51"/>
        <v>-6.1855397903078958E-5</v>
      </c>
      <c r="AK119" s="27">
        <f t="shared" si="52"/>
        <v>-2.9372590358276536E-4</v>
      </c>
      <c r="AL119" s="28">
        <f t="shared" si="53"/>
        <v>-3.7783703570798952E-2</v>
      </c>
      <c r="AM119" s="28">
        <f t="shared" si="54"/>
        <v>-3.7997455435927627E-2</v>
      </c>
      <c r="AN119" s="29">
        <f t="shared" si="55"/>
        <v>1.74054004218951E-2</v>
      </c>
      <c r="AO119" s="87">
        <f t="shared" si="56"/>
        <v>1.7637722923709759E-2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4597211440.9099998</v>
      </c>
      <c r="C120" s="71">
        <v>196.42</v>
      </c>
      <c r="D120" s="71">
        <v>4707069129.1000004</v>
      </c>
      <c r="E120" s="71">
        <v>201.11</v>
      </c>
      <c r="F120" s="26">
        <f t="shared" si="119"/>
        <v>2.3896592445670637E-2</v>
      </c>
      <c r="G120" s="26">
        <f t="shared" si="120"/>
        <v>2.3877405559515459E-2</v>
      </c>
      <c r="H120" s="71">
        <v>4699825414.8599997</v>
      </c>
      <c r="I120" s="71">
        <v>200.75</v>
      </c>
      <c r="J120" s="26">
        <f t="shared" si="121"/>
        <v>-1.5389011806133672E-3</v>
      </c>
      <c r="K120" s="26">
        <f t="shared" si="122"/>
        <v>-1.7900651384814958E-3</v>
      </c>
      <c r="L120" s="71">
        <v>4634718331.9399996</v>
      </c>
      <c r="M120" s="71">
        <v>197.94</v>
      </c>
      <c r="N120" s="26">
        <f t="shared" si="123"/>
        <v>-1.3853085417629181E-2</v>
      </c>
      <c r="O120" s="26">
        <f t="shared" si="123"/>
        <v>-1.3997509339975105E-2</v>
      </c>
      <c r="P120" s="71">
        <v>4580512129.1899996</v>
      </c>
      <c r="Q120" s="71">
        <v>195.64</v>
      </c>
      <c r="R120" s="26">
        <f t="shared" si="124"/>
        <v>-1.1695684369088806E-2</v>
      </c>
      <c r="S120" s="26">
        <f t="shared" si="125"/>
        <v>-1.1619682732141111E-2</v>
      </c>
      <c r="T120" s="71">
        <v>4601272119.54</v>
      </c>
      <c r="U120" s="71">
        <v>196.54</v>
      </c>
      <c r="V120" s="26">
        <f t="shared" si="126"/>
        <v>4.5322421957370738E-3</v>
      </c>
      <c r="W120" s="26">
        <f t="shared" si="127"/>
        <v>4.6002862400327423E-3</v>
      </c>
      <c r="X120" s="71">
        <v>4585213997.46</v>
      </c>
      <c r="Y120" s="71">
        <v>195.86</v>
      </c>
      <c r="Z120" s="26">
        <f t="shared" si="128"/>
        <v>-3.4899309718733375E-3</v>
      </c>
      <c r="AA120" s="26">
        <f t="shared" si="129"/>
        <v>-3.4598555001525309E-3</v>
      </c>
      <c r="AB120" s="71">
        <v>4597629570.5</v>
      </c>
      <c r="AC120" s="71">
        <v>196.38</v>
      </c>
      <c r="AD120" s="26">
        <f t="shared" si="130"/>
        <v>2.7077412410582416E-3</v>
      </c>
      <c r="AE120" s="26">
        <f t="shared" si="131"/>
        <v>2.654957622791697E-3</v>
      </c>
      <c r="AF120" s="71">
        <v>4837494611.9399996</v>
      </c>
      <c r="AG120" s="71">
        <v>196.78</v>
      </c>
      <c r="AH120" s="26">
        <f t="shared" si="132"/>
        <v>5.2171458740185944E-2</v>
      </c>
      <c r="AI120" s="26">
        <f t="shared" si="133"/>
        <v>2.0368672980955582E-3</v>
      </c>
      <c r="AJ120" s="27">
        <f t="shared" si="51"/>
        <v>6.5913040854309012E-3</v>
      </c>
      <c r="AK120" s="27">
        <f t="shared" si="52"/>
        <v>2.8780050121065149E-4</v>
      </c>
      <c r="AL120" s="28">
        <f t="shared" si="53"/>
        <v>2.7708427317050425E-2</v>
      </c>
      <c r="AM120" s="28">
        <f t="shared" si="54"/>
        <v>-2.1530505693401682E-2</v>
      </c>
      <c r="AN120" s="29">
        <f t="shared" si="55"/>
        <v>2.176650062645881E-2</v>
      </c>
      <c r="AO120" s="87">
        <f t="shared" si="56"/>
        <v>1.163707347160641E-2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5439385145.8699999</v>
      </c>
      <c r="C121" s="71">
        <v>199.9169</v>
      </c>
      <c r="D121" s="71">
        <v>5718924093.8500004</v>
      </c>
      <c r="E121" s="71">
        <v>209.9701</v>
      </c>
      <c r="F121" s="26">
        <f t="shared" si="119"/>
        <v>5.1391644548694625E-2</v>
      </c>
      <c r="G121" s="26">
        <f t="shared" si="120"/>
        <v>5.0286894204542007E-2</v>
      </c>
      <c r="H121" s="71">
        <v>5677644191.2700005</v>
      </c>
      <c r="I121" s="71">
        <v>208.34219999999999</v>
      </c>
      <c r="J121" s="26">
        <f t="shared" si="121"/>
        <v>-7.2181238817964699E-3</v>
      </c>
      <c r="K121" s="26">
        <f t="shared" si="122"/>
        <v>-7.7530086426591737E-3</v>
      </c>
      <c r="L121" s="71">
        <v>5562669488</v>
      </c>
      <c r="M121" s="71">
        <v>203.9804</v>
      </c>
      <c r="N121" s="26">
        <f t="shared" si="123"/>
        <v>-2.0250424189452845E-2</v>
      </c>
      <c r="O121" s="26">
        <f t="shared" si="123"/>
        <v>-2.0935748974523587E-2</v>
      </c>
      <c r="P121" s="71">
        <v>5475532276.54</v>
      </c>
      <c r="Q121" s="71">
        <v>200.17080000000001</v>
      </c>
      <c r="R121" s="26">
        <f t="shared" si="124"/>
        <v>-1.5664639369276874E-2</v>
      </c>
      <c r="S121" s="26">
        <f t="shared" si="125"/>
        <v>-1.8676304193932305E-2</v>
      </c>
      <c r="T121" s="71">
        <v>5481676854.3800001</v>
      </c>
      <c r="U121" s="71">
        <v>200.39340000000001</v>
      </c>
      <c r="V121" s="26">
        <f t="shared" si="126"/>
        <v>1.1221882238420342E-3</v>
      </c>
      <c r="W121" s="26">
        <f t="shared" si="127"/>
        <v>1.1120503090360826E-3</v>
      </c>
      <c r="X121" s="71">
        <v>5419099976.5</v>
      </c>
      <c r="Y121" s="71">
        <v>198.0992</v>
      </c>
      <c r="Z121" s="26">
        <f t="shared" si="128"/>
        <v>-1.141564516521976E-2</v>
      </c>
      <c r="AA121" s="26">
        <f t="shared" si="129"/>
        <v>-1.1448480838191366E-2</v>
      </c>
      <c r="AB121" s="71">
        <v>5406557849.46</v>
      </c>
      <c r="AC121" s="71">
        <v>197.6429</v>
      </c>
      <c r="AD121" s="26">
        <f t="shared" si="130"/>
        <v>-2.3144299042994342E-3</v>
      </c>
      <c r="AE121" s="26">
        <f t="shared" si="131"/>
        <v>-2.3033914321713505E-3</v>
      </c>
      <c r="AF121" s="71">
        <v>4918204518.21</v>
      </c>
      <c r="AG121" s="71">
        <v>199.93729999999999</v>
      </c>
      <c r="AH121" s="26">
        <f t="shared" si="132"/>
        <v>-9.0326108560694687E-2</v>
      </c>
      <c r="AI121" s="26">
        <f t="shared" si="133"/>
        <v>1.1608815697401707E-2</v>
      </c>
      <c r="AJ121" s="27">
        <f t="shared" si="51"/>
        <v>-1.1834442287275426E-2</v>
      </c>
      <c r="AK121" s="27">
        <f t="shared" si="52"/>
        <v>2.3635326618775166E-4</v>
      </c>
      <c r="AL121" s="28">
        <f t="shared" si="53"/>
        <v>-0.14001227547347161</v>
      </c>
      <c r="AM121" s="28">
        <f t="shared" si="54"/>
        <v>-4.7782041347791938E-2</v>
      </c>
      <c r="AN121" s="29">
        <f t="shared" si="55"/>
        <v>3.8774014841783701E-2</v>
      </c>
      <c r="AO121" s="87">
        <f t="shared" si="56"/>
        <v>2.2828298465054627E-2</v>
      </c>
      <c r="AP121" s="33"/>
      <c r="AQ121" s="425" t="s">
        <v>93</v>
      </c>
      <c r="AR121" s="425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2337956256.4699998</v>
      </c>
      <c r="C122" s="71">
        <v>4279.18</v>
      </c>
      <c r="D122" s="71">
        <v>2446762619.04</v>
      </c>
      <c r="E122" s="71">
        <v>4406.71</v>
      </c>
      <c r="F122" s="26">
        <f t="shared" si="119"/>
        <v>4.6539092538148329E-2</v>
      </c>
      <c r="G122" s="26">
        <f t="shared" si="120"/>
        <v>2.9802438785000804E-2</v>
      </c>
      <c r="H122" s="71">
        <v>2405621825.9299998</v>
      </c>
      <c r="I122" s="71">
        <v>4403.01</v>
      </c>
      <c r="J122" s="26">
        <f t="shared" si="121"/>
        <v>-1.6814378636429365E-2</v>
      </c>
      <c r="K122" s="26">
        <f t="shared" si="122"/>
        <v>-8.3962865720680919E-4</v>
      </c>
      <c r="L122" s="71">
        <v>2364165404.1300001</v>
      </c>
      <c r="M122" s="71">
        <v>4326.91</v>
      </c>
      <c r="N122" s="26">
        <f t="shared" si="123"/>
        <v>-1.723314169880916E-2</v>
      </c>
      <c r="O122" s="26">
        <f t="shared" si="123"/>
        <v>-1.7283630970631535E-2</v>
      </c>
      <c r="P122" s="71">
        <v>2333414153.54</v>
      </c>
      <c r="Q122" s="71">
        <v>4272.1099999999997</v>
      </c>
      <c r="R122" s="26">
        <f t="shared" si="124"/>
        <v>-1.3007233138713678E-2</v>
      </c>
      <c r="S122" s="26">
        <f t="shared" si="125"/>
        <v>-1.2664927165113252E-2</v>
      </c>
      <c r="T122" s="71">
        <v>2346798824.73</v>
      </c>
      <c r="U122" s="71">
        <v>4296.41</v>
      </c>
      <c r="V122" s="26">
        <f t="shared" si="126"/>
        <v>5.7360889706159976E-3</v>
      </c>
      <c r="W122" s="26">
        <f t="shared" si="127"/>
        <v>5.6880557850804833E-3</v>
      </c>
      <c r="X122" s="71">
        <v>2334584785.4099998</v>
      </c>
      <c r="Y122" s="71">
        <v>4274.04</v>
      </c>
      <c r="Z122" s="26">
        <f t="shared" si="128"/>
        <v>-5.2045531944585836E-3</v>
      </c>
      <c r="AA122" s="26">
        <f t="shared" si="129"/>
        <v>-5.2066725475454836E-3</v>
      </c>
      <c r="AB122" s="71">
        <v>2313487205.9099998</v>
      </c>
      <c r="AC122" s="71">
        <v>4235.3329793010735</v>
      </c>
      <c r="AD122" s="26">
        <f t="shared" si="130"/>
        <v>-9.0369729263419501E-3</v>
      </c>
      <c r="AE122" s="26">
        <f t="shared" si="131"/>
        <v>-9.0563075448349805E-3</v>
      </c>
      <c r="AF122" s="71">
        <v>2309755873.6300001</v>
      </c>
      <c r="AG122" s="71">
        <v>4228.2779057183488</v>
      </c>
      <c r="AH122" s="26">
        <f t="shared" si="132"/>
        <v>-1.6128605641162516E-3</v>
      </c>
      <c r="AI122" s="26">
        <f t="shared" si="133"/>
        <v>-1.6657659780716617E-3</v>
      </c>
      <c r="AJ122" s="27">
        <f t="shared" si="51"/>
        <v>-1.3292448312630827E-3</v>
      </c>
      <c r="AK122" s="27">
        <f t="shared" si="52"/>
        <v>-1.4033047866653043E-3</v>
      </c>
      <c r="AL122" s="28">
        <f t="shared" si="53"/>
        <v>-5.5995111394890919E-2</v>
      </c>
      <c r="AM122" s="28">
        <f t="shared" si="54"/>
        <v>-4.0490999925488901E-2</v>
      </c>
      <c r="AN122" s="29">
        <f t="shared" si="55"/>
        <v>2.0856321086600394E-2</v>
      </c>
      <c r="AO122" s="87">
        <f t="shared" si="56"/>
        <v>1.452345590081283E-2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2058131079.2</v>
      </c>
      <c r="C123" s="71">
        <v>1.3712</v>
      </c>
      <c r="D123" s="71">
        <v>2383723504.5900002</v>
      </c>
      <c r="E123" s="71">
        <v>1.3876999999999999</v>
      </c>
      <c r="F123" s="26">
        <f t="shared" si="119"/>
        <v>0.15819809956737962</v>
      </c>
      <c r="G123" s="26">
        <f t="shared" si="120"/>
        <v>1.2033255542590403E-2</v>
      </c>
      <c r="H123" s="71">
        <v>2172320011.6599998</v>
      </c>
      <c r="I123" s="71">
        <v>1.3944000000000001</v>
      </c>
      <c r="J123" s="26">
        <f t="shared" si="121"/>
        <v>-8.8686247596640469E-2</v>
      </c>
      <c r="K123" s="26">
        <f t="shared" si="122"/>
        <v>4.8281328817468836E-3</v>
      </c>
      <c r="L123" s="71">
        <v>2121202638.0599999</v>
      </c>
      <c r="M123" s="71">
        <v>1.3613</v>
      </c>
      <c r="N123" s="26">
        <f t="shared" si="123"/>
        <v>-2.3531235419102941E-2</v>
      </c>
      <c r="O123" s="26">
        <f t="shared" si="123"/>
        <v>-2.3737808376362683E-2</v>
      </c>
      <c r="P123" s="71">
        <v>2106684804.6400001</v>
      </c>
      <c r="Q123" s="71">
        <v>1.3522000000000001</v>
      </c>
      <c r="R123" s="26">
        <f t="shared" si="124"/>
        <v>-6.8441520670922294E-3</v>
      </c>
      <c r="S123" s="26">
        <f t="shared" si="125"/>
        <v>-6.6847866010430372E-3</v>
      </c>
      <c r="T123" s="71">
        <v>2106530109.0999999</v>
      </c>
      <c r="U123" s="71">
        <v>1.3537999999999999</v>
      </c>
      <c r="V123" s="26">
        <f t="shared" si="126"/>
        <v>-7.3430794991012128E-5</v>
      </c>
      <c r="W123" s="26">
        <f t="shared" si="127"/>
        <v>1.1832569146574647E-3</v>
      </c>
      <c r="X123" s="71">
        <v>2092785196.26</v>
      </c>
      <c r="Y123" s="71">
        <v>1.3452999999999999</v>
      </c>
      <c r="Z123" s="26">
        <f t="shared" si="128"/>
        <v>-6.5249068981370175E-3</v>
      </c>
      <c r="AA123" s="26">
        <f t="shared" si="129"/>
        <v>-6.2786231348795629E-3</v>
      </c>
      <c r="AB123" s="71">
        <v>2109343767.4400001</v>
      </c>
      <c r="AC123" s="71">
        <v>1.3422000000000001</v>
      </c>
      <c r="AD123" s="26">
        <f t="shared" si="130"/>
        <v>7.9122172737038469E-3</v>
      </c>
      <c r="AE123" s="26">
        <f t="shared" si="131"/>
        <v>-2.3043187393145623E-3</v>
      </c>
      <c r="AF123" s="71">
        <v>2082204607.6900001</v>
      </c>
      <c r="AG123" s="71">
        <v>1.3396999999999999</v>
      </c>
      <c r="AH123" s="26">
        <f t="shared" si="132"/>
        <v>-1.2866162533069408E-2</v>
      </c>
      <c r="AI123" s="26">
        <f t="shared" si="133"/>
        <v>-1.862613619430911E-3</v>
      </c>
      <c r="AJ123" s="27">
        <f t="shared" si="51"/>
        <v>3.4480226915062986E-3</v>
      </c>
      <c r="AK123" s="27">
        <f t="shared" si="52"/>
        <v>-2.8529381415045006E-3</v>
      </c>
      <c r="AL123" s="28">
        <f t="shared" si="53"/>
        <v>-0.12649071770253878</v>
      </c>
      <c r="AM123" s="28">
        <f t="shared" si="54"/>
        <v>-3.458960870505156E-2</v>
      </c>
      <c r="AN123" s="29">
        <f t="shared" si="55"/>
        <v>6.9352166426296838E-2</v>
      </c>
      <c r="AO123" s="87">
        <f t="shared" si="56"/>
        <v>1.0425013846657834E-2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1217293012.73</v>
      </c>
      <c r="C124" s="71">
        <v>552.20000000000005</v>
      </c>
      <c r="D124" s="80">
        <v>1234738481.3099999</v>
      </c>
      <c r="E124" s="71">
        <v>552.20000000000005</v>
      </c>
      <c r="F124" s="26">
        <f t="shared" si="119"/>
        <v>1.4331363441309255E-2</v>
      </c>
      <c r="G124" s="26">
        <f t="shared" si="120"/>
        <v>0</v>
      </c>
      <c r="H124" s="80">
        <v>1234601052.9300001</v>
      </c>
      <c r="I124" s="71">
        <v>552.20000000000005</v>
      </c>
      <c r="J124" s="26">
        <f t="shared" si="121"/>
        <v>-1.1130160927200627E-4</v>
      </c>
      <c r="K124" s="26">
        <f t="shared" si="122"/>
        <v>0</v>
      </c>
      <c r="L124" s="80">
        <v>1233986486.1099999</v>
      </c>
      <c r="M124" s="71">
        <v>552.20000000000005</v>
      </c>
      <c r="N124" s="26">
        <f t="shared" si="123"/>
        <v>-4.9778575722226974E-4</v>
      </c>
      <c r="O124" s="26">
        <f t="shared" si="123"/>
        <v>0</v>
      </c>
      <c r="P124" s="80">
        <v>1239222845.6600001</v>
      </c>
      <c r="Q124" s="71">
        <v>552.20000000000005</v>
      </c>
      <c r="R124" s="26">
        <f t="shared" si="124"/>
        <v>4.243449672214167E-3</v>
      </c>
      <c r="S124" s="26">
        <f t="shared" si="125"/>
        <v>0</v>
      </c>
      <c r="T124" s="80">
        <v>1242342837.27</v>
      </c>
      <c r="U124" s="71">
        <v>552.20000000000005</v>
      </c>
      <c r="V124" s="26">
        <f t="shared" si="126"/>
        <v>2.5177002029350198E-3</v>
      </c>
      <c r="W124" s="26">
        <f t="shared" si="127"/>
        <v>0</v>
      </c>
      <c r="X124" s="80">
        <v>1228353816.6800001</v>
      </c>
      <c r="Y124" s="71">
        <v>552.20000000000005</v>
      </c>
      <c r="Z124" s="26">
        <f t="shared" si="128"/>
        <v>-1.1260193378456016E-2</v>
      </c>
      <c r="AA124" s="26">
        <f t="shared" si="129"/>
        <v>0</v>
      </c>
      <c r="AB124" s="80">
        <v>1231579177.47</v>
      </c>
      <c r="AC124" s="71">
        <v>552.20000000000005</v>
      </c>
      <c r="AD124" s="26">
        <f t="shared" si="130"/>
        <v>2.625758756314594E-3</v>
      </c>
      <c r="AE124" s="26">
        <f t="shared" si="131"/>
        <v>0</v>
      </c>
      <c r="AF124" s="80">
        <v>1224404283.01</v>
      </c>
      <c r="AG124" s="71">
        <v>552.20000000000005</v>
      </c>
      <c r="AH124" s="26">
        <f t="shared" si="132"/>
        <v>-5.8257679175278288E-3</v>
      </c>
      <c r="AI124" s="26">
        <f t="shared" si="133"/>
        <v>0</v>
      </c>
      <c r="AJ124" s="27">
        <f t="shared" si="51"/>
        <v>7.5290292628686444E-4</v>
      </c>
      <c r="AK124" s="27">
        <f t="shared" si="52"/>
        <v>0</v>
      </c>
      <c r="AL124" s="28">
        <f t="shared" si="53"/>
        <v>-8.3695442042397913E-3</v>
      </c>
      <c r="AM124" s="28">
        <f t="shared" si="54"/>
        <v>0</v>
      </c>
      <c r="AN124" s="29">
        <f t="shared" si="55"/>
        <v>7.4936646527191059E-3</v>
      </c>
      <c r="AO124" s="87">
        <f t="shared" si="56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2143564942.8800001</v>
      </c>
      <c r="C125" s="71">
        <v>3.13</v>
      </c>
      <c r="D125" s="80">
        <v>2215632721.6900001</v>
      </c>
      <c r="E125" s="71">
        <v>3.23</v>
      </c>
      <c r="F125" s="26">
        <f t="shared" si="119"/>
        <v>3.3620525027421293E-2</v>
      </c>
      <c r="G125" s="26">
        <f t="shared" si="120"/>
        <v>3.1948881789137407E-2</v>
      </c>
      <c r="H125" s="80">
        <v>2193252521.8899999</v>
      </c>
      <c r="I125" s="71">
        <v>3.2</v>
      </c>
      <c r="J125" s="26">
        <f t="shared" si="121"/>
        <v>-1.0101042280567796E-2</v>
      </c>
      <c r="K125" s="26">
        <f t="shared" si="122"/>
        <v>-9.2879256965943662E-3</v>
      </c>
      <c r="L125" s="80">
        <v>2164606265.6100001</v>
      </c>
      <c r="M125" s="71">
        <v>3.15</v>
      </c>
      <c r="N125" s="26">
        <f t="shared" si="123"/>
        <v>-1.306108439137427E-2</v>
      </c>
      <c r="O125" s="26">
        <f t="shared" si="123"/>
        <v>-1.5625000000000083E-2</v>
      </c>
      <c r="P125" s="80">
        <v>2150265306.1500001</v>
      </c>
      <c r="Q125" s="71">
        <v>3.13</v>
      </c>
      <c r="R125" s="26">
        <f t="shared" si="124"/>
        <v>-6.6252046332124347E-3</v>
      </c>
      <c r="S125" s="26">
        <f t="shared" si="125"/>
        <v>-6.3492063492063553E-3</v>
      </c>
      <c r="T125" s="80">
        <v>2136132691.51</v>
      </c>
      <c r="U125" s="71">
        <v>3.1070000000000002</v>
      </c>
      <c r="V125" s="26">
        <f t="shared" si="126"/>
        <v>-6.572498100387539E-3</v>
      </c>
      <c r="W125" s="26">
        <f t="shared" si="127"/>
        <v>-7.3482428115014976E-3</v>
      </c>
      <c r="X125" s="80">
        <v>2104892114.27</v>
      </c>
      <c r="Y125" s="71">
        <v>3.02</v>
      </c>
      <c r="Z125" s="26">
        <f t="shared" si="128"/>
        <v>-1.4624829891965428E-2</v>
      </c>
      <c r="AA125" s="26">
        <f t="shared" si="129"/>
        <v>-2.8001287415513415E-2</v>
      </c>
      <c r="AB125" s="80">
        <v>2112632532.4200001</v>
      </c>
      <c r="AC125" s="71">
        <v>3.07</v>
      </c>
      <c r="AD125" s="26">
        <f t="shared" si="130"/>
        <v>3.6773467378799882E-3</v>
      </c>
      <c r="AE125" s="26">
        <f t="shared" si="131"/>
        <v>1.6556291390728419E-2</v>
      </c>
      <c r="AF125" s="80">
        <v>2095264560.9200001</v>
      </c>
      <c r="AG125" s="71">
        <v>3.03</v>
      </c>
      <c r="AH125" s="26">
        <f t="shared" si="132"/>
        <v>-8.221009206984594E-3</v>
      </c>
      <c r="AI125" s="26">
        <f t="shared" si="133"/>
        <v>-1.3029315960912065E-2</v>
      </c>
      <c r="AJ125" s="27">
        <f t="shared" si="51"/>
        <v>-2.7384745923988477E-3</v>
      </c>
      <c r="AK125" s="27">
        <f t="shared" si="52"/>
        <v>-3.8919756317327444E-3</v>
      </c>
      <c r="AL125" s="28">
        <f t="shared" si="53"/>
        <v>-5.4326766161039423E-2</v>
      </c>
      <c r="AM125" s="28">
        <f t="shared" si="54"/>
        <v>-6.1919504643962904E-2</v>
      </c>
      <c r="AN125" s="29">
        <f t="shared" si="55"/>
        <v>1.5698286200813462E-2</v>
      </c>
      <c r="AO125" s="87">
        <f t="shared" si="56"/>
        <v>1.9094548554157268E-2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170509437.38</v>
      </c>
      <c r="C126" s="71">
        <v>1.7501</v>
      </c>
      <c r="D126" s="71">
        <v>173482602.34</v>
      </c>
      <c r="E126" s="71">
        <v>1.7806</v>
      </c>
      <c r="F126" s="26">
        <f t="shared" si="119"/>
        <v>1.7436952497672995E-2</v>
      </c>
      <c r="G126" s="26">
        <f t="shared" si="120"/>
        <v>1.7427575567110436E-2</v>
      </c>
      <c r="H126" s="71">
        <v>172482618.66</v>
      </c>
      <c r="I126" s="71">
        <v>1.7708999999999999</v>
      </c>
      <c r="J126" s="26">
        <f t="shared" si="121"/>
        <v>-5.7641726980794793E-3</v>
      </c>
      <c r="K126" s="26">
        <f t="shared" si="122"/>
        <v>-5.44760193193308E-3</v>
      </c>
      <c r="L126" s="71">
        <v>171189868.09999999</v>
      </c>
      <c r="M126" s="71">
        <v>1.7624</v>
      </c>
      <c r="N126" s="26">
        <f t="shared" si="123"/>
        <v>-7.4949613476607132E-3</v>
      </c>
      <c r="O126" s="26">
        <f t="shared" si="123"/>
        <v>-4.7998193009204087E-3</v>
      </c>
      <c r="P126" s="71">
        <v>167362842.22999999</v>
      </c>
      <c r="Q126" s="71">
        <v>1.7192000000000001</v>
      </c>
      <c r="R126" s="26">
        <f t="shared" si="124"/>
        <v>-2.2355446104815387E-2</v>
      </c>
      <c r="S126" s="26">
        <f t="shared" si="125"/>
        <v>-2.4512029051293637E-2</v>
      </c>
      <c r="T126" s="71">
        <v>167327129.06999999</v>
      </c>
      <c r="U126" s="71">
        <v>1.7193000000000001</v>
      </c>
      <c r="V126" s="26">
        <f t="shared" si="126"/>
        <v>-2.1338762848516441E-4</v>
      </c>
      <c r="W126" s="26">
        <f t="shared" si="127"/>
        <v>5.8166589111208111E-5</v>
      </c>
      <c r="X126" s="71">
        <v>167337274.06999999</v>
      </c>
      <c r="Y126" s="71">
        <v>1.7198</v>
      </c>
      <c r="Z126" s="26">
        <f t="shared" si="128"/>
        <v>6.0629738025062984E-5</v>
      </c>
      <c r="AA126" s="26">
        <f t="shared" si="129"/>
        <v>2.9081602977952943E-4</v>
      </c>
      <c r="AB126" s="71">
        <v>169935699.53</v>
      </c>
      <c r="AC126" s="71">
        <v>1.7162999999999999</v>
      </c>
      <c r="AD126" s="26">
        <f t="shared" si="130"/>
        <v>1.5528073314454993E-2</v>
      </c>
      <c r="AE126" s="26">
        <f t="shared" si="131"/>
        <v>-2.0351203628329218E-3</v>
      </c>
      <c r="AF126" s="71">
        <v>166418572.88999999</v>
      </c>
      <c r="AG126" s="71">
        <v>1.7115</v>
      </c>
      <c r="AH126" s="26">
        <f t="shared" si="132"/>
        <v>-2.0696808555986268E-2</v>
      </c>
      <c r="AI126" s="26">
        <f t="shared" si="133"/>
        <v>-2.7967138612130255E-3</v>
      </c>
      <c r="AJ126" s="27">
        <f t="shared" si="51"/>
        <v>-2.9373900981092449E-3</v>
      </c>
      <c r="AK126" s="27">
        <f t="shared" si="52"/>
        <v>-2.7268407902739872E-3</v>
      </c>
      <c r="AL126" s="28">
        <f t="shared" si="53"/>
        <v>-4.0718950227386919E-2</v>
      </c>
      <c r="AM126" s="28">
        <f t="shared" si="54"/>
        <v>-3.8807143659440602E-2</v>
      </c>
      <c r="AN126" s="29">
        <f t="shared" si="55"/>
        <v>1.460780362021429E-2</v>
      </c>
      <c r="AO126" s="87">
        <f t="shared" si="56"/>
        <v>1.1400755523542316E-2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640938684.77999997</v>
      </c>
      <c r="C127" s="71">
        <v>1.2208000000000001</v>
      </c>
      <c r="D127" s="71">
        <v>678057266.87</v>
      </c>
      <c r="E127" s="71">
        <v>1.2915000000000001</v>
      </c>
      <c r="F127" s="26">
        <f t="shared" si="119"/>
        <v>5.7912844038647569E-2</v>
      </c>
      <c r="G127" s="26">
        <f t="shared" si="120"/>
        <v>5.7912844036697234E-2</v>
      </c>
      <c r="H127" s="71">
        <v>672702110.75999999</v>
      </c>
      <c r="I127" s="71">
        <v>1.2813000000000001</v>
      </c>
      <c r="J127" s="26">
        <f t="shared" si="121"/>
        <v>-7.8977932567850899E-3</v>
      </c>
      <c r="K127" s="26">
        <f t="shared" si="122"/>
        <v>-7.8977932636469118E-3</v>
      </c>
      <c r="L127" s="71">
        <v>665104397.54999995</v>
      </c>
      <c r="M127" s="71">
        <v>1.2646999999999999</v>
      </c>
      <c r="N127" s="26">
        <f t="shared" si="123"/>
        <v>-1.1294320455478212E-2</v>
      </c>
      <c r="O127" s="26">
        <f t="shared" si="123"/>
        <v>-1.2955591976898594E-2</v>
      </c>
      <c r="P127" s="71">
        <v>652333244.54999995</v>
      </c>
      <c r="Q127" s="71">
        <v>1.2344999999999999</v>
      </c>
      <c r="R127" s="26">
        <f t="shared" si="124"/>
        <v>-1.9201726897377664E-2</v>
      </c>
      <c r="S127" s="26">
        <f t="shared" si="125"/>
        <v>-2.3879180833399231E-2</v>
      </c>
      <c r="T127" s="71">
        <v>626461595.34000003</v>
      </c>
      <c r="U127" s="71">
        <v>1.1818</v>
      </c>
      <c r="V127" s="26">
        <f t="shared" si="126"/>
        <v>-3.9660172812205824E-2</v>
      </c>
      <c r="W127" s="26">
        <f t="shared" si="127"/>
        <v>-4.2689347914135256E-2</v>
      </c>
      <c r="X127" s="71">
        <v>653474984.90999997</v>
      </c>
      <c r="Y127" s="71">
        <v>1.1735</v>
      </c>
      <c r="Z127" s="26">
        <f t="shared" si="128"/>
        <v>4.3120583561613114E-2</v>
      </c>
      <c r="AA127" s="26">
        <f t="shared" si="129"/>
        <v>-7.0231849720764714E-3</v>
      </c>
      <c r="AB127" s="71">
        <v>651863132.50999999</v>
      </c>
      <c r="AC127" s="71">
        <v>1.1706000000000001</v>
      </c>
      <c r="AD127" s="26">
        <f t="shared" si="130"/>
        <v>-2.4665862308745744E-3</v>
      </c>
      <c r="AE127" s="26">
        <f t="shared" si="131"/>
        <v>-2.4712398806986816E-3</v>
      </c>
      <c r="AF127" s="71">
        <v>648108496.69000006</v>
      </c>
      <c r="AG127" s="71">
        <v>1.1836</v>
      </c>
      <c r="AH127" s="26">
        <f t="shared" si="132"/>
        <v>-5.7598530009554342E-3</v>
      </c>
      <c r="AI127" s="26">
        <f t="shared" si="133"/>
        <v>1.1105416025969502E-2</v>
      </c>
      <c r="AJ127" s="27">
        <f t="shared" si="51"/>
        <v>1.844121868322986E-3</v>
      </c>
      <c r="AK127" s="27">
        <f t="shared" si="52"/>
        <v>-3.4872598472735503E-3</v>
      </c>
      <c r="AL127" s="28">
        <f t="shared" si="53"/>
        <v>-4.4168496738110845E-2</v>
      </c>
      <c r="AM127" s="28">
        <f t="shared" si="54"/>
        <v>-8.3546264034068993E-2</v>
      </c>
      <c r="AN127" s="29">
        <f t="shared" si="55"/>
        <v>3.2418928196915581E-2</v>
      </c>
      <c r="AO127" s="87">
        <f t="shared" si="56"/>
        <v>2.9418629369365925E-2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127622456.7</v>
      </c>
      <c r="C128" s="71">
        <v>1.2195</v>
      </c>
      <c r="D128" s="71">
        <v>134884792.36000001</v>
      </c>
      <c r="E128" s="71">
        <v>1.3036000000000001</v>
      </c>
      <c r="F128" s="26">
        <f t="shared" si="119"/>
        <v>5.6904841418869277E-2</v>
      </c>
      <c r="G128" s="26">
        <f t="shared" si="120"/>
        <v>6.896268962689632E-2</v>
      </c>
      <c r="H128" s="71">
        <v>134376563.72</v>
      </c>
      <c r="I128" s="71">
        <v>1.2982</v>
      </c>
      <c r="J128" s="26">
        <f t="shared" si="121"/>
        <v>-3.7678720566480281E-3</v>
      </c>
      <c r="K128" s="26">
        <f t="shared" si="122"/>
        <v>-4.1423749616447307E-3</v>
      </c>
      <c r="L128" s="71">
        <v>133039637.77</v>
      </c>
      <c r="M128" s="71">
        <v>1.2848999999999999</v>
      </c>
      <c r="N128" s="26">
        <f t="shared" si="123"/>
        <v>-9.9491005945482516E-3</v>
      </c>
      <c r="O128" s="26">
        <f t="shared" si="123"/>
        <v>-1.0244954552457317E-2</v>
      </c>
      <c r="P128" s="71">
        <v>130396366.45999999</v>
      </c>
      <c r="Q128" s="71">
        <v>1.2599</v>
      </c>
      <c r="R128" s="26">
        <f t="shared" si="124"/>
        <v>-1.9868299059635979E-2</v>
      </c>
      <c r="S128" s="26">
        <f t="shared" si="125"/>
        <v>-1.9456767063584648E-2</v>
      </c>
      <c r="T128" s="71">
        <v>131218665.90000001</v>
      </c>
      <c r="U128" s="71">
        <v>1.2657</v>
      </c>
      <c r="V128" s="26">
        <f t="shared" si="126"/>
        <v>6.3061530188592996E-3</v>
      </c>
      <c r="W128" s="26">
        <f t="shared" si="127"/>
        <v>4.6035399634891871E-3</v>
      </c>
      <c r="X128" s="71">
        <v>130264996.70999999</v>
      </c>
      <c r="Y128" s="71">
        <v>1.2650999999999999</v>
      </c>
      <c r="Z128" s="26">
        <f t="shared" si="128"/>
        <v>-7.2677860535999587E-3</v>
      </c>
      <c r="AA128" s="26">
        <f t="shared" si="129"/>
        <v>-4.7404598246042186E-4</v>
      </c>
      <c r="AB128" s="71">
        <v>130722946.18000001</v>
      </c>
      <c r="AC128" s="71">
        <v>1.2535000000000001</v>
      </c>
      <c r="AD128" s="26">
        <f t="shared" si="130"/>
        <v>3.5155220632255889E-3</v>
      </c>
      <c r="AE128" s="26">
        <f t="shared" si="131"/>
        <v>-9.1692356335466244E-3</v>
      </c>
      <c r="AF128" s="71">
        <v>130864182.87</v>
      </c>
      <c r="AG128" s="71">
        <v>1.2532000000000001</v>
      </c>
      <c r="AH128" s="26">
        <f t="shared" si="132"/>
        <v>1.0804276841000862E-3</v>
      </c>
      <c r="AI128" s="26">
        <f t="shared" si="133"/>
        <v>-2.3932987634620419E-4</v>
      </c>
      <c r="AJ128" s="27">
        <f t="shared" si="51"/>
        <v>3.3692358025777546E-3</v>
      </c>
      <c r="AK128" s="27">
        <f t="shared" si="52"/>
        <v>3.7299401900431953E-3</v>
      </c>
      <c r="AL128" s="28">
        <f t="shared" si="53"/>
        <v>-2.9807730135130626E-2</v>
      </c>
      <c r="AM128" s="28">
        <f t="shared" si="54"/>
        <v>-3.8662166308683646E-2</v>
      </c>
      <c r="AN128" s="29">
        <f t="shared" si="55"/>
        <v>2.3180633071394178E-2</v>
      </c>
      <c r="AO128" s="87">
        <f t="shared" si="56"/>
        <v>2.7388179252471962E-2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227963648.34999999</v>
      </c>
      <c r="C129" s="71">
        <v>150.82</v>
      </c>
      <c r="D129" s="71">
        <v>231860030.44497919</v>
      </c>
      <c r="E129" s="71">
        <v>153.41505903279921</v>
      </c>
      <c r="F129" s="26">
        <f t="shared" si="119"/>
        <v>1.709212027084667E-2</v>
      </c>
      <c r="G129" s="26">
        <f t="shared" si="120"/>
        <v>1.7206332268924634E-2</v>
      </c>
      <c r="H129" s="71">
        <v>229478774.85251054</v>
      </c>
      <c r="I129" s="71">
        <v>151.9087072255841</v>
      </c>
      <c r="J129" s="26">
        <f t="shared" si="121"/>
        <v>-1.0270228930353417E-2</v>
      </c>
      <c r="K129" s="26">
        <f t="shared" si="122"/>
        <v>-9.8188001667623929E-3</v>
      </c>
      <c r="L129" s="71">
        <v>228129268.90000001</v>
      </c>
      <c r="M129" s="71">
        <v>151.08000000000001</v>
      </c>
      <c r="N129" s="26">
        <f t="shared" si="123"/>
        <v>-5.8807441053225227E-3</v>
      </c>
      <c r="O129" s="26">
        <f t="shared" si="123"/>
        <v>-5.4552977292700823E-3</v>
      </c>
      <c r="P129" s="71">
        <v>226673988.25</v>
      </c>
      <c r="Q129" s="71">
        <v>150.16999999999999</v>
      </c>
      <c r="R129" s="26">
        <f t="shared" si="124"/>
        <v>-6.379193064603759E-3</v>
      </c>
      <c r="S129" s="26">
        <f t="shared" si="125"/>
        <v>-6.0232989144825581E-3</v>
      </c>
      <c r="T129" s="71">
        <v>225928136.49456099</v>
      </c>
      <c r="U129" s="71">
        <v>149.73573904924569</v>
      </c>
      <c r="V129" s="26">
        <f t="shared" si="126"/>
        <v>-3.2904161663949247E-3</v>
      </c>
      <c r="W129" s="26">
        <f t="shared" si="127"/>
        <v>-2.8917956366404287E-3</v>
      </c>
      <c r="X129" s="71">
        <v>224276160.28</v>
      </c>
      <c r="Y129" s="71">
        <v>148.71</v>
      </c>
      <c r="Z129" s="26">
        <f t="shared" si="128"/>
        <v>-7.3119543240279649E-3</v>
      </c>
      <c r="AA129" s="26">
        <f t="shared" si="129"/>
        <v>-6.8503288243586067E-3</v>
      </c>
      <c r="AB129" s="71">
        <v>225333179.90924203</v>
      </c>
      <c r="AC129" s="71">
        <v>149.44394716736682</v>
      </c>
      <c r="AD129" s="26">
        <f t="shared" si="130"/>
        <v>4.7130271354850432E-3</v>
      </c>
      <c r="AE129" s="26">
        <f t="shared" si="131"/>
        <v>4.935425777464913E-3</v>
      </c>
      <c r="AF129" s="71">
        <v>227288695.75472361</v>
      </c>
      <c r="AG129" s="71">
        <v>150.77014481897544</v>
      </c>
      <c r="AH129" s="26">
        <f t="shared" si="132"/>
        <v>8.6783306669226522E-3</v>
      </c>
      <c r="AI129" s="26">
        <f t="shared" si="133"/>
        <v>8.8742145583412257E-3</v>
      </c>
      <c r="AJ129" s="27">
        <f t="shared" si="51"/>
        <v>-3.311323146810278E-4</v>
      </c>
      <c r="AK129" s="27">
        <f t="shared" si="52"/>
        <v>-2.9435833479121189E-6</v>
      </c>
      <c r="AL129" s="28">
        <f t="shared" si="53"/>
        <v>-1.9715923790238475E-2</v>
      </c>
      <c r="AM129" s="28">
        <f t="shared" si="54"/>
        <v>-1.7240251579594287E-2</v>
      </c>
      <c r="AN129" s="29">
        <f t="shared" si="55"/>
        <v>9.5156698335890372E-3</v>
      </c>
      <c r="AO129" s="87">
        <f t="shared" si="56"/>
        <v>9.3877324153268122E-3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167259679.96000001</v>
      </c>
      <c r="C130" s="71">
        <v>3.9723000000000002</v>
      </c>
      <c r="D130" s="71">
        <v>164352813.81</v>
      </c>
      <c r="E130" s="71">
        <v>3.7742</v>
      </c>
      <c r="F130" s="26">
        <f t="shared" si="119"/>
        <v>-1.7379359751825307E-2</v>
      </c>
      <c r="G130" s="26">
        <f t="shared" si="120"/>
        <v>-4.9870352188908229E-2</v>
      </c>
      <c r="H130" s="71">
        <v>164223616.62</v>
      </c>
      <c r="I130" s="71">
        <v>3.7709999999999999</v>
      </c>
      <c r="J130" s="26">
        <f t="shared" si="121"/>
        <v>-7.8609661133855586E-4</v>
      </c>
      <c r="K130" s="26">
        <f t="shared" si="122"/>
        <v>-8.4786179852686442E-4</v>
      </c>
      <c r="L130" s="71">
        <v>164086168.63</v>
      </c>
      <c r="M130" s="71">
        <v>3.7685</v>
      </c>
      <c r="N130" s="26">
        <f t="shared" si="123"/>
        <v>-8.3695629671859514E-4</v>
      </c>
      <c r="O130" s="26">
        <f t="shared" si="123"/>
        <v>-6.6295412357463457E-4</v>
      </c>
      <c r="P130" s="71">
        <v>163997641.69999999</v>
      </c>
      <c r="Q130" s="71">
        <v>3.7658999999999998</v>
      </c>
      <c r="R130" s="26">
        <f t="shared" si="124"/>
        <v>-5.3951488257141075E-4</v>
      </c>
      <c r="S130" s="26">
        <f t="shared" si="125"/>
        <v>-6.8992968024417082E-4</v>
      </c>
      <c r="T130" s="71">
        <v>166034011.74000001</v>
      </c>
      <c r="U130" s="71">
        <v>3.8123</v>
      </c>
      <c r="V130" s="26">
        <f t="shared" si="126"/>
        <v>1.2417069043743583E-2</v>
      </c>
      <c r="W130" s="26">
        <f t="shared" si="127"/>
        <v>1.2321091903661867E-2</v>
      </c>
      <c r="X130" s="71">
        <v>162978051.75</v>
      </c>
      <c r="Y130" s="71">
        <v>3.7412999999999998</v>
      </c>
      <c r="Z130" s="26">
        <f t="shared" si="128"/>
        <v>-1.8405626401327171E-2</v>
      </c>
      <c r="AA130" s="26">
        <f t="shared" si="129"/>
        <v>-1.8623927812606609E-2</v>
      </c>
      <c r="AB130" s="71">
        <v>164125052.66</v>
      </c>
      <c r="AC130" s="71">
        <v>3.6999</v>
      </c>
      <c r="AD130" s="26">
        <f t="shared" si="130"/>
        <v>7.0377630465201365E-3</v>
      </c>
      <c r="AE130" s="26">
        <f t="shared" si="131"/>
        <v>-1.1065672359874879E-2</v>
      </c>
      <c r="AF130" s="71">
        <v>164164246.91</v>
      </c>
      <c r="AG130" s="71">
        <v>3.7618999999999998</v>
      </c>
      <c r="AH130" s="26">
        <f t="shared" si="132"/>
        <v>2.3880723487836107E-4</v>
      </c>
      <c r="AI130" s="26">
        <f t="shared" si="133"/>
        <v>1.6757209654314938E-2</v>
      </c>
      <c r="AJ130" s="27">
        <f t="shared" si="51"/>
        <v>-2.2817393273298694E-3</v>
      </c>
      <c r="AK130" s="27">
        <f t="shared" si="52"/>
        <v>-6.5852995507198224E-3</v>
      </c>
      <c r="AL130" s="28">
        <f t="shared" si="53"/>
        <v>-1.1473299156167696E-3</v>
      </c>
      <c r="AM130" s="28">
        <f t="shared" si="54"/>
        <v>-3.2589687880875944E-3</v>
      </c>
      <c r="AN130" s="29">
        <f t="shared" si="55"/>
        <v>1.0720733017386104E-2</v>
      </c>
      <c r="AO130" s="87">
        <f t="shared" si="56"/>
        <v>2.0852098968927171E-2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363476345.36000001</v>
      </c>
      <c r="C131" s="71">
        <v>137.29</v>
      </c>
      <c r="D131" s="71">
        <v>373017441.72000003</v>
      </c>
      <c r="E131" s="71">
        <v>140.91</v>
      </c>
      <c r="F131" s="26">
        <f t="shared" si="119"/>
        <v>2.6249566118395327E-2</v>
      </c>
      <c r="G131" s="26">
        <f t="shared" si="120"/>
        <v>2.6367543156821362E-2</v>
      </c>
      <c r="H131" s="71">
        <v>367493225.06999999</v>
      </c>
      <c r="I131" s="71">
        <v>139.13</v>
      </c>
      <c r="J131" s="26">
        <f t="shared" si="121"/>
        <v>-1.4809539802020053E-2</v>
      </c>
      <c r="K131" s="26">
        <f t="shared" si="122"/>
        <v>-1.2632176566602805E-2</v>
      </c>
      <c r="L131" s="71">
        <v>361783487.89999998</v>
      </c>
      <c r="M131" s="71">
        <v>137.68</v>
      </c>
      <c r="N131" s="26">
        <f t="shared" si="123"/>
        <v>-1.5536986209507475E-2</v>
      </c>
      <c r="O131" s="26">
        <f t="shared" si="123"/>
        <v>-1.0421907568461069E-2</v>
      </c>
      <c r="P131" s="71">
        <v>358076314.33999997</v>
      </c>
      <c r="Q131" s="71">
        <v>136.19</v>
      </c>
      <c r="R131" s="26">
        <f t="shared" si="124"/>
        <v>-1.0246939630989174E-2</v>
      </c>
      <c r="S131" s="26">
        <f t="shared" si="125"/>
        <v>-1.0822196397443412E-2</v>
      </c>
      <c r="T131" s="71">
        <v>355214086.61000001</v>
      </c>
      <c r="U131" s="71">
        <v>136.52000000000001</v>
      </c>
      <c r="V131" s="26">
        <f t="shared" si="126"/>
        <v>-7.9933455952694542E-3</v>
      </c>
      <c r="W131" s="26">
        <f t="shared" si="127"/>
        <v>2.4230853954035725E-3</v>
      </c>
      <c r="X131" s="71">
        <v>349272488.49000001</v>
      </c>
      <c r="Y131" s="71">
        <v>134.77000000000001</v>
      </c>
      <c r="Z131" s="26">
        <f t="shared" si="128"/>
        <v>-1.67268088287373E-2</v>
      </c>
      <c r="AA131" s="26">
        <f t="shared" si="129"/>
        <v>-1.2818634632288309E-2</v>
      </c>
      <c r="AB131" s="71">
        <v>358223292.13</v>
      </c>
      <c r="AC131" s="71">
        <v>136.72</v>
      </c>
      <c r="AD131" s="26">
        <f t="shared" si="130"/>
        <v>2.562699306405937E-2</v>
      </c>
      <c r="AE131" s="26">
        <f t="shared" si="131"/>
        <v>1.4469095496030189E-2</v>
      </c>
      <c r="AF131" s="71">
        <v>359091416.5</v>
      </c>
      <c r="AG131" s="71">
        <v>136.79</v>
      </c>
      <c r="AH131" s="26">
        <f t="shared" si="132"/>
        <v>2.4234168717453485E-3</v>
      </c>
      <c r="AI131" s="26">
        <f t="shared" si="133"/>
        <v>5.1199531889989163E-4</v>
      </c>
      <c r="AJ131" s="27">
        <f t="shared" si="51"/>
        <v>-1.3767055015404268E-3</v>
      </c>
      <c r="AK131" s="27">
        <f t="shared" si="52"/>
        <v>-3.6539947470507237E-4</v>
      </c>
      <c r="AL131" s="28">
        <f t="shared" si="53"/>
        <v>-3.73334425215789E-2</v>
      </c>
      <c r="AM131" s="28">
        <f t="shared" si="54"/>
        <v>-2.9238521041799765E-2</v>
      </c>
      <c r="AN131" s="29">
        <f t="shared" si="55"/>
        <v>1.791205814433218E-2</v>
      </c>
      <c r="AO131" s="87">
        <f t="shared" si="56"/>
        <v>1.4438503955482899E-2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129632055.59999999</v>
      </c>
      <c r="C132" s="71">
        <v>139.84</v>
      </c>
      <c r="D132" s="80">
        <v>156068001.06999999</v>
      </c>
      <c r="E132" s="71">
        <v>148.271905</v>
      </c>
      <c r="F132" s="26">
        <f t="shared" si="119"/>
        <v>0.20393061999704956</v>
      </c>
      <c r="G132" s="26">
        <f t="shared" si="120"/>
        <v>6.0296803489702518E-2</v>
      </c>
      <c r="H132" s="80">
        <v>155287519.78</v>
      </c>
      <c r="I132" s="71">
        <v>147.55908199999999</v>
      </c>
      <c r="J132" s="26">
        <f t="shared" si="121"/>
        <v>-5.0009052762194882E-3</v>
      </c>
      <c r="K132" s="26">
        <f t="shared" si="122"/>
        <v>-4.8075392300383161E-3</v>
      </c>
      <c r="L132" s="80">
        <v>154654675.72</v>
      </c>
      <c r="M132" s="71">
        <v>146.86940999999999</v>
      </c>
      <c r="N132" s="26">
        <f t="shared" si="123"/>
        <v>-4.0753053490491025E-3</v>
      </c>
      <c r="O132" s="26">
        <f t="shared" si="123"/>
        <v>-4.6738702264358199E-3</v>
      </c>
      <c r="P132" s="80">
        <v>153951355.09999999</v>
      </c>
      <c r="Q132" s="71">
        <v>145.60235</v>
      </c>
      <c r="R132" s="26">
        <f t="shared" si="124"/>
        <v>-4.5476841661958953E-3</v>
      </c>
      <c r="S132" s="26">
        <f t="shared" si="125"/>
        <v>-8.6271198338713738E-3</v>
      </c>
      <c r="T132" s="80">
        <v>153205439.97999999</v>
      </c>
      <c r="U132" s="71">
        <v>145.00782100000001</v>
      </c>
      <c r="V132" s="26">
        <f t="shared" si="126"/>
        <v>-4.8451351371054273E-3</v>
      </c>
      <c r="W132" s="26">
        <f t="shared" si="127"/>
        <v>-4.0832376675238712E-3</v>
      </c>
      <c r="X132" s="80">
        <v>150984384.22</v>
      </c>
      <c r="Y132" s="71">
        <v>143.06051400000001</v>
      </c>
      <c r="Z132" s="26">
        <f t="shared" si="128"/>
        <v>-1.4497238220065394E-2</v>
      </c>
      <c r="AA132" s="26">
        <f t="shared" si="129"/>
        <v>-1.3428979116926355E-2</v>
      </c>
      <c r="AB132" s="80">
        <v>152090797.11000001</v>
      </c>
      <c r="AC132" s="71">
        <v>143.59401700000001</v>
      </c>
      <c r="AD132" s="26">
        <f t="shared" si="130"/>
        <v>7.3279955123561422E-3</v>
      </c>
      <c r="AE132" s="26">
        <f t="shared" si="131"/>
        <v>3.7292121011112543E-3</v>
      </c>
      <c r="AF132" s="80">
        <v>152238819.78999999</v>
      </c>
      <c r="AG132" s="71">
        <v>143.814401</v>
      </c>
      <c r="AH132" s="26">
        <f t="shared" si="132"/>
        <v>9.7325204951697122E-4</v>
      </c>
      <c r="AI132" s="26">
        <f t="shared" si="133"/>
        <v>1.5347714661398161E-3</v>
      </c>
      <c r="AJ132" s="27">
        <f t="shared" si="51"/>
        <v>2.240819992628592E-2</v>
      </c>
      <c r="AK132" s="27">
        <f t="shared" si="52"/>
        <v>3.742505122769732E-3</v>
      </c>
      <c r="AL132" s="28">
        <f t="shared" si="53"/>
        <v>-2.4535338786600643E-2</v>
      </c>
      <c r="AM132" s="28">
        <f t="shared" si="54"/>
        <v>-3.0063038577672552E-2</v>
      </c>
      <c r="AN132" s="29">
        <f t="shared" si="55"/>
        <v>7.3602473723686904E-2</v>
      </c>
      <c r="AO132" s="87">
        <f t="shared" si="56"/>
        <v>2.347129341988001E-2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1038477342.03</v>
      </c>
      <c r="C133" s="71">
        <v>2.431</v>
      </c>
      <c r="D133" s="80">
        <v>1068344024.84</v>
      </c>
      <c r="E133" s="71">
        <v>2.5017</v>
      </c>
      <c r="F133" s="26">
        <f t="shared" si="119"/>
        <v>2.8760071694599629E-2</v>
      </c>
      <c r="G133" s="26">
        <f t="shared" si="120"/>
        <v>2.9082682023858487E-2</v>
      </c>
      <c r="H133" s="80">
        <v>1062213869.98</v>
      </c>
      <c r="I133" s="71">
        <v>2.4870999999999999</v>
      </c>
      <c r="J133" s="26">
        <f t="shared" si="121"/>
        <v>-5.7379970472695753E-3</v>
      </c>
      <c r="K133" s="26">
        <f t="shared" si="122"/>
        <v>-5.8360314985810326E-3</v>
      </c>
      <c r="L133" s="80">
        <v>1053048302.47</v>
      </c>
      <c r="M133" s="71">
        <v>2.4651000000000001</v>
      </c>
      <c r="N133" s="26">
        <f t="shared" si="123"/>
        <v>-8.6287401897440531E-3</v>
      </c>
      <c r="O133" s="26">
        <f t="shared" si="123"/>
        <v>-8.8456435205660402E-3</v>
      </c>
      <c r="P133" s="80">
        <v>1035178096.87</v>
      </c>
      <c r="Q133" s="71">
        <v>2.4226999999999999</v>
      </c>
      <c r="R133" s="26">
        <f t="shared" si="124"/>
        <v>-1.6969977120787509E-2</v>
      </c>
      <c r="S133" s="26">
        <f t="shared" si="125"/>
        <v>-1.7200113585655843E-2</v>
      </c>
      <c r="T133" s="80">
        <v>1035975129.54</v>
      </c>
      <c r="U133" s="71">
        <v>2.4245000000000001</v>
      </c>
      <c r="V133" s="26">
        <f t="shared" si="126"/>
        <v>7.6994738626125529E-4</v>
      </c>
      <c r="W133" s="26">
        <f t="shared" si="127"/>
        <v>7.429727163909052E-4</v>
      </c>
      <c r="X133" s="80">
        <v>1040794851.59</v>
      </c>
      <c r="Y133" s="71">
        <v>2.4352</v>
      </c>
      <c r="Z133" s="26">
        <f t="shared" si="128"/>
        <v>4.6523530464868922E-3</v>
      </c>
      <c r="AA133" s="26">
        <f t="shared" si="129"/>
        <v>4.4132810888842773E-3</v>
      </c>
      <c r="AB133" s="80">
        <v>1054380476.92</v>
      </c>
      <c r="AC133" s="71">
        <v>2.4434</v>
      </c>
      <c r="AD133" s="26">
        <f t="shared" si="130"/>
        <v>1.3053125031552043E-2</v>
      </c>
      <c r="AE133" s="26">
        <f t="shared" si="131"/>
        <v>3.3672798948751583E-3</v>
      </c>
      <c r="AF133" s="80">
        <v>1056049993.55</v>
      </c>
      <c r="AG133" s="71">
        <v>2.4474999999999998</v>
      </c>
      <c r="AH133" s="26">
        <f t="shared" si="132"/>
        <v>1.5834100370265753E-3</v>
      </c>
      <c r="AI133" s="26">
        <f t="shared" si="133"/>
        <v>1.6779896865023207E-3</v>
      </c>
      <c r="AJ133" s="27">
        <f t="shared" si="51"/>
        <v>2.1852741047656572E-3</v>
      </c>
      <c r="AK133" s="27">
        <f t="shared" si="52"/>
        <v>9.2530210071352901E-4</v>
      </c>
      <c r="AL133" s="28">
        <f t="shared" si="53"/>
        <v>-1.1507558430760437E-2</v>
      </c>
      <c r="AM133" s="28">
        <f t="shared" si="54"/>
        <v>-2.1665267618019846E-2</v>
      </c>
      <c r="AN133" s="29">
        <f t="shared" si="55"/>
        <v>1.4037840186504677E-2</v>
      </c>
      <c r="AO133" s="87">
        <f t="shared" si="56"/>
        <v>1.3529252877113833E-2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18632425.859999999</v>
      </c>
      <c r="C134" s="71">
        <v>1.2052</v>
      </c>
      <c r="D134" s="80">
        <v>19255185.219999999</v>
      </c>
      <c r="E134" s="71">
        <v>1.2455000000000001</v>
      </c>
      <c r="F134" s="26">
        <f t="shared" si="119"/>
        <v>3.3423418114167096E-2</v>
      </c>
      <c r="G134" s="26">
        <f t="shared" si="120"/>
        <v>3.3438433455028213E-2</v>
      </c>
      <c r="H134" s="80">
        <v>18980228.41</v>
      </c>
      <c r="I134" s="71">
        <v>1.2277</v>
      </c>
      <c r="J134" s="26">
        <f t="shared" si="121"/>
        <v>-1.4279624260087937E-2</v>
      </c>
      <c r="K134" s="26">
        <f t="shared" si="122"/>
        <v>-1.4291449217181885E-2</v>
      </c>
      <c r="L134" s="80">
        <v>18783431.77</v>
      </c>
      <c r="M134" s="71">
        <v>1.2150000000000001</v>
      </c>
      <c r="N134" s="26">
        <f t="shared" si="123"/>
        <v>-1.0368507467292412E-2</v>
      </c>
      <c r="O134" s="26">
        <f t="shared" si="123"/>
        <v>-1.0344546713366404E-2</v>
      </c>
      <c r="P134" s="80">
        <v>18531577.890000001</v>
      </c>
      <c r="Q134" s="71">
        <v>1.1987000000000001</v>
      </c>
      <c r="R134" s="26">
        <f t="shared" si="124"/>
        <v>-1.3408299563354974E-2</v>
      </c>
      <c r="S134" s="26">
        <f t="shared" si="125"/>
        <v>-1.3415637860082288E-2</v>
      </c>
      <c r="T134" s="80">
        <v>18234515.089000002</v>
      </c>
      <c r="U134" s="71">
        <v>1.1795</v>
      </c>
      <c r="V134" s="26">
        <f t="shared" si="126"/>
        <v>-1.6030086739688795E-2</v>
      </c>
      <c r="W134" s="26">
        <f t="shared" si="127"/>
        <v>-1.6017352131475853E-2</v>
      </c>
      <c r="X134" s="80">
        <v>18089484.75</v>
      </c>
      <c r="Y134" s="71">
        <v>1.1700999999999999</v>
      </c>
      <c r="Z134" s="26">
        <f t="shared" si="128"/>
        <v>-7.9536164406966495E-3</v>
      </c>
      <c r="AA134" s="26">
        <f t="shared" si="129"/>
        <v>-7.9694785926240561E-3</v>
      </c>
      <c r="AB134" s="80">
        <v>18087969.629999999</v>
      </c>
      <c r="AC134" s="71">
        <v>1.17</v>
      </c>
      <c r="AD134" s="26">
        <f t="shared" si="130"/>
        <v>-8.3756946145248454E-5</v>
      </c>
      <c r="AE134" s="26">
        <f t="shared" si="131"/>
        <v>-8.5462780958883E-5</v>
      </c>
      <c r="AF134" s="80">
        <v>18084760.02</v>
      </c>
      <c r="AG134" s="71">
        <v>1.1698</v>
      </c>
      <c r="AH134" s="26">
        <f t="shared" si="132"/>
        <v>-1.7744445980692441E-4</v>
      </c>
      <c r="AI134" s="26">
        <f t="shared" si="133"/>
        <v>-1.7094017094015213E-4</v>
      </c>
      <c r="AJ134" s="27">
        <f t="shared" ref="AJ134:AJ161" si="134">AVERAGE(F134,J134,N134,R134,V134,Z134,AD134,AH134)</f>
        <v>-3.6097397203632303E-3</v>
      </c>
      <c r="AK134" s="27">
        <f t="shared" ref="AK134:AK161" si="135">AVERAGE(G134,K134,O134,S134,W134,AA134,AE134,AI134)</f>
        <v>-3.6070542514501634E-3</v>
      </c>
      <c r="AL134" s="28">
        <f t="shared" ref="AL134:AL161" si="136">((AF134-D134)/D134)</f>
        <v>-6.0784935934259446E-2</v>
      </c>
      <c r="AM134" s="28">
        <f t="shared" ref="AM134:AM161" si="137">((AG134-E134)/E134)</f>
        <v>-6.0778803693295941E-2</v>
      </c>
      <c r="AN134" s="29">
        <f t="shared" ref="AN134:AN161" si="138">STDEV(F134,J134,N134,R134,V134,Z134,AD134,AH134)</f>
        <v>1.6143735724792337E-2</v>
      </c>
      <c r="AO134" s="87">
        <f t="shared" ref="AO134:AO161" si="139">STDEV(G134,K134,O134,S134,W134,AA134,AE134,AI134)</f>
        <v>1.6148336041388517E-2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209944521.37</v>
      </c>
      <c r="C135" s="71">
        <v>1.0641</v>
      </c>
      <c r="D135" s="80">
        <v>220874466.86000001</v>
      </c>
      <c r="E135" s="71">
        <v>1.1212</v>
      </c>
      <c r="F135" s="26">
        <f t="shared" si="119"/>
        <v>5.2061113186837572E-2</v>
      </c>
      <c r="G135" s="26">
        <f t="shared" si="120"/>
        <v>5.3660370265952377E-2</v>
      </c>
      <c r="H135" s="80">
        <v>213551676.5</v>
      </c>
      <c r="I135" s="71">
        <v>1.0841000000000001</v>
      </c>
      <c r="J135" s="26">
        <f t="shared" si="121"/>
        <v>-3.3153630041998117E-2</v>
      </c>
      <c r="K135" s="26">
        <f t="shared" si="122"/>
        <v>-3.3089546914020614E-2</v>
      </c>
      <c r="L135" s="80">
        <v>213177139.66</v>
      </c>
      <c r="M135" s="71">
        <v>1.0813999999999999</v>
      </c>
      <c r="N135" s="26">
        <f t="shared" si="123"/>
        <v>-1.7538464044790751E-3</v>
      </c>
      <c r="O135" s="26">
        <f t="shared" si="123"/>
        <v>-2.4905451526613287E-3</v>
      </c>
      <c r="P135" s="80">
        <v>211395852.72</v>
      </c>
      <c r="Q135" s="71">
        <v>1.0713999999999999</v>
      </c>
      <c r="R135" s="26">
        <f t="shared" si="124"/>
        <v>-8.3559003692469259E-3</v>
      </c>
      <c r="S135" s="26">
        <f t="shared" si="125"/>
        <v>-9.2472720547438596E-3</v>
      </c>
      <c r="T135" s="80">
        <v>207885136.47999999</v>
      </c>
      <c r="U135" s="71">
        <v>1.0723</v>
      </c>
      <c r="V135" s="26">
        <f t="shared" si="126"/>
        <v>-1.6607308964807631E-2</v>
      </c>
      <c r="W135" s="26">
        <f t="shared" si="127"/>
        <v>8.4002240059746411E-4</v>
      </c>
      <c r="X135" s="80">
        <v>205628303.81999999</v>
      </c>
      <c r="Y135" s="71">
        <v>1.0597000000000001</v>
      </c>
      <c r="Z135" s="26">
        <f t="shared" si="128"/>
        <v>-1.0856152095400624E-2</v>
      </c>
      <c r="AA135" s="26">
        <f t="shared" si="129"/>
        <v>-1.1750442973048536E-2</v>
      </c>
      <c r="AB135" s="80">
        <v>206162449.58000001</v>
      </c>
      <c r="AC135" s="71">
        <v>1.0624</v>
      </c>
      <c r="AD135" s="26">
        <f t="shared" si="130"/>
        <v>2.5976276129165239E-3</v>
      </c>
      <c r="AE135" s="26">
        <f t="shared" si="131"/>
        <v>2.5478909125223408E-3</v>
      </c>
      <c r="AF135" s="80">
        <v>206206494.66</v>
      </c>
      <c r="AG135" s="71">
        <v>1.0670999999999999</v>
      </c>
      <c r="AH135" s="26">
        <f t="shared" si="132"/>
        <v>2.1364259150836244E-4</v>
      </c>
      <c r="AI135" s="26">
        <f t="shared" si="133"/>
        <v>4.4239457831324611E-3</v>
      </c>
      <c r="AJ135" s="27">
        <f t="shared" si="134"/>
        <v>-1.981806810583739E-3</v>
      </c>
      <c r="AK135" s="27">
        <f t="shared" si="135"/>
        <v>6.1180278346628821E-4</v>
      </c>
      <c r="AL135" s="28">
        <f t="shared" si="136"/>
        <v>-6.6408636582232144E-2</v>
      </c>
      <c r="AM135" s="28">
        <f t="shared" si="137"/>
        <v>-4.8251872993221583E-2</v>
      </c>
      <c r="AN135" s="29">
        <f t="shared" si="138"/>
        <v>2.4644475866881736E-2</v>
      </c>
      <c r="AO135" s="87">
        <f t="shared" si="139"/>
        <v>2.4576165801703929E-2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4183245.18</v>
      </c>
      <c r="C136" s="71">
        <v>102.471</v>
      </c>
      <c r="D136" s="71">
        <v>4229692.6361484407</v>
      </c>
      <c r="E136" s="71">
        <v>103.666</v>
      </c>
      <c r="F136" s="26">
        <f t="shared" si="119"/>
        <v>1.1103211537899981E-2</v>
      </c>
      <c r="G136" s="26">
        <f t="shared" si="120"/>
        <v>1.166183603165767E-2</v>
      </c>
      <c r="H136" s="71">
        <v>4229692.6361484407</v>
      </c>
      <c r="I136" s="71">
        <v>103.666</v>
      </c>
      <c r="J136" s="26">
        <f t="shared" si="121"/>
        <v>0</v>
      </c>
      <c r="K136" s="26">
        <f t="shared" si="122"/>
        <v>0</v>
      </c>
      <c r="L136" s="71">
        <v>4229692.6399999997</v>
      </c>
      <c r="M136" s="71">
        <v>103.66</v>
      </c>
      <c r="N136" s="26">
        <f t="shared" si="123"/>
        <v>9.1060021246260379E-10</v>
      </c>
      <c r="O136" s="26">
        <f t="shared" si="123"/>
        <v>-5.7878185711807413E-5</v>
      </c>
      <c r="P136" s="71">
        <v>4176590.97</v>
      </c>
      <c r="Q136" s="71">
        <v>102.3</v>
      </c>
      <c r="R136" s="26">
        <f t="shared" si="124"/>
        <v>-1.2554498522615929E-2</v>
      </c>
      <c r="S136" s="26">
        <f t="shared" si="125"/>
        <v>-1.3119814779085467E-2</v>
      </c>
      <c r="T136" s="71">
        <v>4173801.06</v>
      </c>
      <c r="U136" s="71">
        <v>102.22799999999999</v>
      </c>
      <c r="V136" s="26">
        <f t="shared" si="126"/>
        <v>-6.6798736578223001E-4</v>
      </c>
      <c r="W136" s="26">
        <f t="shared" si="127"/>
        <v>-7.0381231671556919E-4</v>
      </c>
      <c r="X136" s="71">
        <v>4173801.06</v>
      </c>
      <c r="Y136" s="71">
        <v>102.22799999999999</v>
      </c>
      <c r="Z136" s="26">
        <f t="shared" si="128"/>
        <v>0</v>
      </c>
      <c r="AA136" s="26">
        <f t="shared" si="129"/>
        <v>0</v>
      </c>
      <c r="AB136" s="71">
        <v>4175236.564477223</v>
      </c>
      <c r="AC136" s="71">
        <v>102.39700000000001</v>
      </c>
      <c r="AD136" s="26">
        <f t="shared" si="130"/>
        <v>3.4393217515329196E-4</v>
      </c>
      <c r="AE136" s="26">
        <f t="shared" si="131"/>
        <v>1.6531674296671279E-3</v>
      </c>
      <c r="AF136" s="71">
        <v>4172674.5434811008</v>
      </c>
      <c r="AG136" s="71">
        <v>102.33073482832155</v>
      </c>
      <c r="AH136" s="26">
        <f t="shared" si="132"/>
        <v>-6.1362295442604295E-4</v>
      </c>
      <c r="AI136" s="26">
        <f t="shared" si="133"/>
        <v>-6.4713977634552142E-4</v>
      </c>
      <c r="AJ136" s="27">
        <f t="shared" si="134"/>
        <v>-2.9862052739633937E-4</v>
      </c>
      <c r="AK136" s="27">
        <f t="shared" si="135"/>
        <v>-1.5170519956669599E-4</v>
      </c>
      <c r="AL136" s="28">
        <f t="shared" si="136"/>
        <v>-1.3480434058031348E-2</v>
      </c>
      <c r="AM136" s="28">
        <f t="shared" si="137"/>
        <v>-1.2880454263485074E-2</v>
      </c>
      <c r="AN136" s="29">
        <f t="shared" si="138"/>
        <v>6.3372411240089415E-3</v>
      </c>
      <c r="AO136" s="87">
        <f t="shared" si="139"/>
        <v>6.6718416586679158E-3</v>
      </c>
    </row>
    <row r="137" spans="1:46">
      <c r="A137" s="234" t="s">
        <v>47</v>
      </c>
      <c r="B137" s="247">
        <f>SUM(B115:B136)</f>
        <v>31408962329.739998</v>
      </c>
      <c r="C137" s="100"/>
      <c r="D137" s="247">
        <f>SUM(D115:D136)</f>
        <v>32787759032.011131</v>
      </c>
      <c r="E137" s="100"/>
      <c r="F137" s="26">
        <f>((D137-B137)/B137)</f>
        <v>4.3898193381753374E-2</v>
      </c>
      <c r="G137" s="26"/>
      <c r="H137" s="247">
        <f>SUM(H115:H136)</f>
        <v>32284134552.048656</v>
      </c>
      <c r="I137" s="100"/>
      <c r="J137" s="26">
        <f>((H137-D137)/D137)</f>
        <v>-1.5360137283880226E-2</v>
      </c>
      <c r="K137" s="26"/>
      <c r="L137" s="247">
        <f>SUM(L115:L136)</f>
        <v>31876713315.170006</v>
      </c>
      <c r="M137" s="100"/>
      <c r="N137" s="26">
        <f>((L137-H137)/H137)</f>
        <v>-1.2619859337465093E-2</v>
      </c>
      <c r="O137" s="26"/>
      <c r="P137" s="247">
        <f>SUM(P115:P136)</f>
        <v>31454079522.75</v>
      </c>
      <c r="Q137" s="100"/>
      <c r="R137" s="26">
        <f>((P137-L137)/L137)</f>
        <v>-1.3258386717644319E-2</v>
      </c>
      <c r="S137" s="26"/>
      <c r="T137" s="247">
        <f>SUM(T115:T136)</f>
        <v>31434391641.343563</v>
      </c>
      <c r="U137" s="100"/>
      <c r="V137" s="26">
        <f>((T137-P137)/P137)</f>
        <v>-6.259245765623863E-4</v>
      </c>
      <c r="W137" s="26"/>
      <c r="X137" s="247">
        <f>SUM(X115:X136)</f>
        <v>31180488381.049999</v>
      </c>
      <c r="Y137" s="100"/>
      <c r="Z137" s="26">
        <f>((X137-T137)/T137)</f>
        <v>-8.0772442867837087E-3</v>
      </c>
      <c r="AA137" s="26"/>
      <c r="AB137" s="247">
        <f>SUM(AB115:AB136)</f>
        <v>31195242304.963715</v>
      </c>
      <c r="AC137" s="100"/>
      <c r="AD137" s="26">
        <f>((AB137-X137)/X137)</f>
        <v>4.7317808924000329E-4</v>
      </c>
      <c r="AE137" s="26"/>
      <c r="AF137" s="247">
        <f>SUM(AF115:AF136)</f>
        <v>30966196375.378197</v>
      </c>
      <c r="AG137" s="100"/>
      <c r="AH137" s="26">
        <f>((AF137-AB137)/AB137)</f>
        <v>-7.3423353262132745E-3</v>
      </c>
      <c r="AI137" s="26"/>
      <c r="AJ137" s="27">
        <f t="shared" si="134"/>
        <v>-1.6140645071944541E-3</v>
      </c>
      <c r="AK137" s="27"/>
      <c r="AL137" s="28">
        <f t="shared" si="136"/>
        <v>-5.555618042863248E-2</v>
      </c>
      <c r="AM137" s="28"/>
      <c r="AN137" s="29">
        <f t="shared" si="138"/>
        <v>1.9261199621952853E-2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612431490.19000006</v>
      </c>
      <c r="C140" s="74">
        <v>16.494700000000002</v>
      </c>
      <c r="D140" s="74">
        <v>639891058.09000003</v>
      </c>
      <c r="E140" s="74">
        <v>16.909400000000002</v>
      </c>
      <c r="F140" s="26">
        <f t="shared" ref="F140:G142" si="140">((D140-B140)/B140)</f>
        <v>4.4836962729465385E-2</v>
      </c>
      <c r="G140" s="26">
        <f t="shared" si="140"/>
        <v>2.5141409058667318E-2</v>
      </c>
      <c r="H140" s="74">
        <v>637979421.89999998</v>
      </c>
      <c r="I140" s="74">
        <v>16.9331</v>
      </c>
      <c r="J140" s="26">
        <f t="shared" ref="J140:J142" si="141">((H140-D140)/D140)</f>
        <v>-2.9874400741058448E-3</v>
      </c>
      <c r="K140" s="26">
        <f t="shared" ref="K140:K142" si="142">((I140-E140)/E140)</f>
        <v>1.4015872828129947E-3</v>
      </c>
      <c r="L140" s="74">
        <v>625278003.78999996</v>
      </c>
      <c r="M140" s="74">
        <v>16.655899999999999</v>
      </c>
      <c r="N140" s="26">
        <f t="shared" ref="N140:O142" si="143">((L140-H140)/H140)</f>
        <v>-1.9908820996409657E-2</v>
      </c>
      <c r="O140" s="26">
        <f t="shared" si="143"/>
        <v>-1.6370304315216976E-2</v>
      </c>
      <c r="P140" s="74">
        <v>613436865.99000001</v>
      </c>
      <c r="Q140" s="74">
        <v>16.433399999999999</v>
      </c>
      <c r="R140" s="26">
        <f t="shared" ref="R140:R142" si="144">((P140-L140)/L140)</f>
        <v>-1.8937397010973068E-2</v>
      </c>
      <c r="S140" s="26">
        <f t="shared" ref="S140:S142" si="145">((Q140-M140)/M140)</f>
        <v>-1.335862967476991E-2</v>
      </c>
      <c r="T140" s="74">
        <v>616567364.08000004</v>
      </c>
      <c r="U140" s="74">
        <v>16.442299999999999</v>
      </c>
      <c r="V140" s="26">
        <f t="shared" ref="V140:V142" si="146">((T140-P140)/P140)</f>
        <v>5.1032115341614719E-3</v>
      </c>
      <c r="W140" s="26">
        <f t="shared" ref="W140:W142" si="147">((U140-Q140)/Q140)</f>
        <v>5.4157995302253788E-4</v>
      </c>
      <c r="X140" s="74">
        <v>611333016.78999996</v>
      </c>
      <c r="Y140" s="74">
        <v>16.440799999999999</v>
      </c>
      <c r="Z140" s="26">
        <f t="shared" ref="Z140:Z142" si="148">((X140-T140)/T140)</f>
        <v>-8.4894978147447338E-3</v>
      </c>
      <c r="AA140" s="26">
        <f t="shared" ref="AA140:AA142" si="149">((Y140-U140)/U140)</f>
        <v>-9.1228112855260932E-5</v>
      </c>
      <c r="AB140" s="74">
        <v>611245224.02999997</v>
      </c>
      <c r="AC140" s="74">
        <v>16.342099999999999</v>
      </c>
      <c r="AD140" s="26">
        <f t="shared" ref="AD140:AD142" si="150">((AB140-X140)/X140)</f>
        <v>-1.4360873302897087E-4</v>
      </c>
      <c r="AE140" s="26">
        <f t="shared" ref="AE140:AE142" si="151">((AC140-Y140)/Y140)</f>
        <v>-6.0033575008515945E-3</v>
      </c>
      <c r="AF140" s="74">
        <v>611917538.34000003</v>
      </c>
      <c r="AG140" s="74">
        <v>16.421299999999999</v>
      </c>
      <c r="AH140" s="26">
        <f t="shared" ref="AH140:AH142" si="152">((AF140-AB140)/AB140)</f>
        <v>1.0999093057405464E-3</v>
      </c>
      <c r="AI140" s="26">
        <f t="shared" ref="AI140:AI142" si="153">((AG140-AC140)/AC140)</f>
        <v>4.8463783724246069E-3</v>
      </c>
      <c r="AJ140" s="27">
        <f t="shared" si="134"/>
        <v>7.1664867513140801E-5</v>
      </c>
      <c r="AK140" s="27">
        <f t="shared" si="135"/>
        <v>-4.8657061709578568E-4</v>
      </c>
      <c r="AL140" s="28">
        <f t="shared" si="136"/>
        <v>-4.371606603395535E-2</v>
      </c>
      <c r="AM140" s="28">
        <f t="shared" si="137"/>
        <v>-2.8865601381480289E-2</v>
      </c>
      <c r="AN140" s="29">
        <f t="shared" si="138"/>
        <v>2.0261038833366371E-2</v>
      </c>
      <c r="AO140" s="87">
        <f t="shared" si="139"/>
        <v>1.2752759112272227E-2</v>
      </c>
    </row>
    <row r="141" spans="1:46">
      <c r="A141" s="233" t="s">
        <v>30</v>
      </c>
      <c r="B141" s="72">
        <v>1832179395.54</v>
      </c>
      <c r="C141" s="74">
        <v>1.51</v>
      </c>
      <c r="D141" s="72">
        <v>1945064311.8199999</v>
      </c>
      <c r="E141" s="74">
        <v>1.6</v>
      </c>
      <c r="F141" s="26">
        <f t="shared" si="140"/>
        <v>6.1612370794470864E-2</v>
      </c>
      <c r="G141" s="26">
        <f t="shared" si="140"/>
        <v>5.9602649006622571E-2</v>
      </c>
      <c r="H141" s="72">
        <v>1925475715.95</v>
      </c>
      <c r="I141" s="74">
        <v>1.58</v>
      </c>
      <c r="J141" s="26">
        <f t="shared" si="141"/>
        <v>-1.0070924519544963E-2</v>
      </c>
      <c r="K141" s="26">
        <f t="shared" si="142"/>
        <v>-1.2500000000000011E-2</v>
      </c>
      <c r="L141" s="72">
        <v>1886344828.3099999</v>
      </c>
      <c r="M141" s="74">
        <v>1.52</v>
      </c>
      <c r="N141" s="26">
        <f t="shared" si="143"/>
        <v>-2.0322711585429438E-2</v>
      </c>
      <c r="O141" s="26">
        <f t="shared" si="143"/>
        <v>-3.7974683544303826E-2</v>
      </c>
      <c r="P141" s="72">
        <v>1848293824.3599999</v>
      </c>
      <c r="Q141" s="74">
        <v>1.51</v>
      </c>
      <c r="R141" s="26">
        <f t="shared" si="144"/>
        <v>-2.0171817675610465E-2</v>
      </c>
      <c r="S141" s="26">
        <f t="shared" si="145"/>
        <v>-6.5789473684210583E-3</v>
      </c>
      <c r="T141" s="72">
        <v>1857571210.6500001</v>
      </c>
      <c r="U141" s="74">
        <v>1.52</v>
      </c>
      <c r="V141" s="26">
        <f t="shared" si="146"/>
        <v>5.019432607373797E-3</v>
      </c>
      <c r="W141" s="26">
        <f t="shared" si="147"/>
        <v>6.6225165562913968E-3</v>
      </c>
      <c r="X141" s="72">
        <v>1821135134.25</v>
      </c>
      <c r="Y141" s="74">
        <v>1.49</v>
      </c>
      <c r="Z141" s="26">
        <f t="shared" si="148"/>
        <v>-1.9614901539764071E-2</v>
      </c>
      <c r="AA141" s="26">
        <f t="shared" si="149"/>
        <v>-1.9736842105263174E-2</v>
      </c>
      <c r="AB141" s="72">
        <v>1825055784.6900001</v>
      </c>
      <c r="AC141" s="74">
        <v>1.49</v>
      </c>
      <c r="AD141" s="26">
        <f t="shared" si="150"/>
        <v>2.1528607988855822E-3</v>
      </c>
      <c r="AE141" s="26">
        <f t="shared" si="151"/>
        <v>0</v>
      </c>
      <c r="AF141" s="72">
        <v>1830165975.1099999</v>
      </c>
      <c r="AG141" s="74">
        <v>1.5</v>
      </c>
      <c r="AH141" s="26">
        <f t="shared" si="152"/>
        <v>2.8000187516831676E-3</v>
      </c>
      <c r="AI141" s="26">
        <f t="shared" si="153"/>
        <v>6.7114093959731603E-3</v>
      </c>
      <c r="AJ141" s="27">
        <f t="shared" si="134"/>
        <v>1.7554095400805915E-4</v>
      </c>
      <c r="AK141" s="27">
        <f t="shared" si="135"/>
        <v>-4.8173725738761782E-4</v>
      </c>
      <c r="AL141" s="28">
        <f t="shared" si="136"/>
        <v>-5.9071741747443542E-2</v>
      </c>
      <c r="AM141" s="28">
        <f t="shared" si="137"/>
        <v>-6.2500000000000056E-2</v>
      </c>
      <c r="AN141" s="29">
        <f t="shared" si="138"/>
        <v>2.7096626183894044E-2</v>
      </c>
      <c r="AO141" s="87">
        <f t="shared" si="139"/>
        <v>2.8462185487310998E-2</v>
      </c>
    </row>
    <row r="142" spans="1:46">
      <c r="A142" s="233" t="s">
        <v>31</v>
      </c>
      <c r="B142" s="74">
        <v>492473375.00999999</v>
      </c>
      <c r="C142" s="74">
        <v>43.639400000000002</v>
      </c>
      <c r="D142" s="74">
        <v>504770492.58999997</v>
      </c>
      <c r="E142" s="74">
        <v>44.703000000000003</v>
      </c>
      <c r="F142" s="26">
        <f t="shared" si="140"/>
        <v>2.4970116566708368E-2</v>
      </c>
      <c r="G142" s="26">
        <f t="shared" si="140"/>
        <v>2.437247074891041E-2</v>
      </c>
      <c r="H142" s="74">
        <v>514575084.24000001</v>
      </c>
      <c r="I142" s="74">
        <v>45.581400000000002</v>
      </c>
      <c r="J142" s="26">
        <f t="shared" si="141"/>
        <v>1.9423860534502003E-2</v>
      </c>
      <c r="K142" s="26">
        <f t="shared" si="142"/>
        <v>1.9649687940406665E-2</v>
      </c>
      <c r="L142" s="74">
        <v>509498596.43000001</v>
      </c>
      <c r="M142" s="74">
        <v>45.14</v>
      </c>
      <c r="N142" s="26">
        <f t="shared" si="143"/>
        <v>-9.8653976173325702E-3</v>
      </c>
      <c r="O142" s="26">
        <f t="shared" si="143"/>
        <v>-9.6837745220638583E-3</v>
      </c>
      <c r="P142" s="74">
        <v>503011585.99000001</v>
      </c>
      <c r="Q142" s="74">
        <v>44.748699999999999</v>
      </c>
      <c r="R142" s="26">
        <f t="shared" si="144"/>
        <v>-1.2732145849770261E-2</v>
      </c>
      <c r="S142" s="26">
        <f t="shared" si="145"/>
        <v>-8.6685866194063151E-3</v>
      </c>
      <c r="T142" s="74">
        <v>503416339.92000002</v>
      </c>
      <c r="U142" s="74">
        <v>44.767099999999999</v>
      </c>
      <c r="V142" s="26">
        <f t="shared" si="146"/>
        <v>8.0466124692414891E-4</v>
      </c>
      <c r="W142" s="26">
        <f t="shared" si="147"/>
        <v>4.1118512940040158E-4</v>
      </c>
      <c r="X142" s="74">
        <v>504637734.22000003</v>
      </c>
      <c r="Y142" s="74">
        <v>44.738700000000001</v>
      </c>
      <c r="Z142" s="26">
        <f t="shared" si="148"/>
        <v>2.4262110764901052E-3</v>
      </c>
      <c r="AA142" s="26">
        <f t="shared" si="149"/>
        <v>-6.3439445485630652E-4</v>
      </c>
      <c r="AB142" s="74">
        <v>502701435.75</v>
      </c>
      <c r="AC142" s="74">
        <v>44.5837</v>
      </c>
      <c r="AD142" s="26">
        <f t="shared" si="150"/>
        <v>-3.8370069035620056E-3</v>
      </c>
      <c r="AE142" s="26">
        <f t="shared" si="151"/>
        <v>-3.4645620011310371E-3</v>
      </c>
      <c r="AF142" s="74">
        <v>510874272.56</v>
      </c>
      <c r="AG142" s="74">
        <v>45.289900000000003</v>
      </c>
      <c r="AH142" s="26">
        <f t="shared" si="152"/>
        <v>1.6257834628633248E-2</v>
      </c>
      <c r="AI142" s="26">
        <f t="shared" si="153"/>
        <v>1.5839869728174256E-2</v>
      </c>
      <c r="AJ142" s="27">
        <f t="shared" si="134"/>
        <v>4.6810167103241299E-3</v>
      </c>
      <c r="AK142" s="27">
        <f t="shared" si="135"/>
        <v>4.7277369936792775E-3</v>
      </c>
      <c r="AL142" s="28">
        <f t="shared" si="136"/>
        <v>1.2092188548267274E-2</v>
      </c>
      <c r="AM142" s="28">
        <f t="shared" si="137"/>
        <v>1.3128872782587297E-2</v>
      </c>
      <c r="AN142" s="29">
        <f t="shared" si="138"/>
        <v>1.399237106767197E-2</v>
      </c>
      <c r="AO142" s="87">
        <f t="shared" si="139"/>
        <v>1.3275711793040684E-2</v>
      </c>
    </row>
    <row r="143" spans="1:46">
      <c r="A143" s="234" t="s">
        <v>47</v>
      </c>
      <c r="B143" s="247">
        <f>SUM(B140:B142)</f>
        <v>2937084260.7399998</v>
      </c>
      <c r="C143" s="100"/>
      <c r="D143" s="247">
        <f>SUM(D140:D142)</f>
        <v>3089725862.5</v>
      </c>
      <c r="E143" s="100"/>
      <c r="F143" s="26">
        <f>((D143-B143)/B143)</f>
        <v>5.1970453759315062E-2</v>
      </c>
      <c r="G143" s="26"/>
      <c r="H143" s="247">
        <f>SUM(H140:H142)</f>
        <v>3078030222.0900002</v>
      </c>
      <c r="I143" s="100"/>
      <c r="J143" s="26">
        <f>((H143-D143)/D143)</f>
        <v>-3.7853327222164999E-3</v>
      </c>
      <c r="K143" s="26"/>
      <c r="L143" s="247">
        <f>SUM(L140:L142)</f>
        <v>3021121428.5299997</v>
      </c>
      <c r="M143" s="100"/>
      <c r="N143" s="26">
        <f>((L143-H143)/H143)</f>
        <v>-1.8488705260781689E-2</v>
      </c>
      <c r="O143" s="26"/>
      <c r="P143" s="247">
        <f>SUM(P140:P142)</f>
        <v>2964742276.3400002</v>
      </c>
      <c r="Q143" s="100"/>
      <c r="R143" s="26">
        <f>((P143-L143)/L143)</f>
        <v>-1.8661663731084199E-2</v>
      </c>
      <c r="S143" s="26"/>
      <c r="T143" s="247">
        <f>SUM(T140:T142)</f>
        <v>2977554914.6500001</v>
      </c>
      <c r="U143" s="100"/>
      <c r="V143" s="26">
        <f>((T143-P143)/P143)</f>
        <v>4.3216701877430153E-3</v>
      </c>
      <c r="W143" s="26"/>
      <c r="X143" s="247">
        <f>SUM(X140:X142)</f>
        <v>2937105885.2600002</v>
      </c>
      <c r="Y143" s="100"/>
      <c r="Z143" s="26">
        <f>((X143-T143)/T143)</f>
        <v>-1.3584645976127864E-2</v>
      </c>
      <c r="AA143" s="26"/>
      <c r="AB143" s="247">
        <f>SUM(AB140:AB142)</f>
        <v>2939002444.4700003</v>
      </c>
      <c r="AC143" s="100"/>
      <c r="AD143" s="26">
        <f>((AB143-X143)/X143)</f>
        <v>6.4572381251830487E-4</v>
      </c>
      <c r="AE143" s="26"/>
      <c r="AF143" s="247">
        <f>SUM(AF140:AF142)</f>
        <v>2952957786.0099998</v>
      </c>
      <c r="AG143" s="100"/>
      <c r="AH143" s="26">
        <f>((AF143-AB143)/AB143)</f>
        <v>4.7483259383665115E-3</v>
      </c>
      <c r="AI143" s="26"/>
      <c r="AJ143" s="27">
        <f t="shared" si="134"/>
        <v>8.9572825096658057E-4</v>
      </c>
      <c r="AK143" s="27"/>
      <c r="AL143" s="28">
        <f t="shared" si="136"/>
        <v>-4.4265440552495053E-2</v>
      </c>
      <c r="AM143" s="28"/>
      <c r="AN143" s="29">
        <f t="shared" si="138"/>
        <v>2.2756823430001454E-2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3119123182.9099998</v>
      </c>
      <c r="C147" s="114">
        <v>1.58</v>
      </c>
      <c r="D147" s="248">
        <v>3165043104.8699999</v>
      </c>
      <c r="E147" s="114">
        <v>1.6</v>
      </c>
      <c r="F147" s="26">
        <f>((D147-B147)/B147)</f>
        <v>1.4722061062416535E-2</v>
      </c>
      <c r="G147" s="26">
        <f>((E147-C147)/C147)</f>
        <v>1.2658227848101276E-2</v>
      </c>
      <c r="H147" s="248">
        <v>3140676063.8699999</v>
      </c>
      <c r="I147" s="114">
        <v>1.59</v>
      </c>
      <c r="J147" s="26">
        <f>((H147-D147)/D147)</f>
        <v>-7.698802257228925E-3</v>
      </c>
      <c r="K147" s="26">
        <f>((I147-E147)/E147)</f>
        <v>-6.2500000000000056E-3</v>
      </c>
      <c r="L147" s="248">
        <v>3119370068.6100001</v>
      </c>
      <c r="M147" s="114">
        <v>1.58</v>
      </c>
      <c r="N147" s="26">
        <f>((L147-H147)/H147)</f>
        <v>-6.7838881905401306E-3</v>
      </c>
      <c r="O147" s="26">
        <f>((M147-I147)/I147)</f>
        <v>-6.2893081761006345E-3</v>
      </c>
      <c r="P147" s="248">
        <v>3151782583.1999998</v>
      </c>
      <c r="Q147" s="114">
        <v>1.6</v>
      </c>
      <c r="R147" s="26">
        <f>((P147-L147)/L147)</f>
        <v>1.0390724369693904E-2</v>
      </c>
      <c r="S147" s="26">
        <f>((Q147-M147)/M147)</f>
        <v>1.2658227848101276E-2</v>
      </c>
      <c r="T147" s="248">
        <v>3178629397.4499998</v>
      </c>
      <c r="U147" s="114">
        <v>1.61</v>
      </c>
      <c r="V147" s="26">
        <f>((T147-P147)/P147)</f>
        <v>8.517977855801993E-3</v>
      </c>
      <c r="W147" s="26">
        <f>((U147-Q147)/Q147)</f>
        <v>6.2500000000000056E-3</v>
      </c>
      <c r="X147" s="248">
        <v>3164217514.73</v>
      </c>
      <c r="Y147" s="114">
        <v>1.6</v>
      </c>
      <c r="Z147" s="26">
        <f>((X147-T147)/T147)</f>
        <v>-4.5339927742320237E-3</v>
      </c>
      <c r="AA147" s="26">
        <f>((Y147-U147)/U147)</f>
        <v>-6.2111801242236073E-3</v>
      </c>
      <c r="AB147" s="248">
        <v>3259102162.21</v>
      </c>
      <c r="AC147" s="114">
        <v>1.61</v>
      </c>
      <c r="AD147" s="26">
        <f>((AB147-X147)/X147)</f>
        <v>2.9986765144398249E-2</v>
      </c>
      <c r="AE147" s="26">
        <f>((AC147-Y147)/Y147)</f>
        <v>6.2500000000000056E-3</v>
      </c>
      <c r="AF147" s="248">
        <v>3292645033.9499998</v>
      </c>
      <c r="AG147" s="114">
        <v>1.61</v>
      </c>
      <c r="AH147" s="26">
        <f>((AF147-AB147)/AB147)</f>
        <v>1.0292058999848695E-2</v>
      </c>
      <c r="AI147" s="26">
        <f>((AG147-AC147)/AC147)</f>
        <v>0</v>
      </c>
      <c r="AJ147" s="27">
        <f t="shared" si="134"/>
        <v>6.8616130262697875E-3</v>
      </c>
      <c r="AK147" s="27">
        <f t="shared" si="135"/>
        <v>2.3832459244847895E-3</v>
      </c>
      <c r="AL147" s="28">
        <f t="shared" si="136"/>
        <v>4.0316016196955087E-2</v>
      </c>
      <c r="AM147" s="28">
        <f t="shared" si="137"/>
        <v>6.2500000000000056E-3</v>
      </c>
      <c r="AN147" s="29">
        <f t="shared" si="138"/>
        <v>1.2826260244192764E-2</v>
      </c>
      <c r="AO147" s="87">
        <f t="shared" si="139"/>
        <v>8.1970746636121292E-3</v>
      </c>
    </row>
    <row r="148" spans="1:41">
      <c r="A148" s="232" t="s">
        <v>73</v>
      </c>
      <c r="B148" s="248">
        <v>317160303.83999997</v>
      </c>
      <c r="C148" s="114">
        <v>274.45999999999998</v>
      </c>
      <c r="D148" s="248">
        <v>351308490.45999998</v>
      </c>
      <c r="E148" s="114">
        <v>293.77999999999997</v>
      </c>
      <c r="F148" s="26">
        <f>((D148-B148)/B148)</f>
        <v>0.10766853924199472</v>
      </c>
      <c r="G148" s="26">
        <f>((E148-C148)/C148)</f>
        <v>7.0392771259928572E-2</v>
      </c>
      <c r="H148" s="248">
        <v>344356991.48000002</v>
      </c>
      <c r="I148" s="114">
        <v>289.94</v>
      </c>
      <c r="J148" s="26">
        <f>((H148-D148)/D148)</f>
        <v>-1.978744940350782E-2</v>
      </c>
      <c r="K148" s="26">
        <f>((I148-E148)/E148)</f>
        <v>-1.3071005514330367E-2</v>
      </c>
      <c r="L148" s="248">
        <v>357056426.89999998</v>
      </c>
      <c r="M148" s="114">
        <v>279.77</v>
      </c>
      <c r="N148" s="26">
        <f>((L148-H148)/H148)</f>
        <v>3.6878691980143895E-2</v>
      </c>
      <c r="O148" s="26">
        <f>((M148-I148)/I148)</f>
        <v>-3.5076222666758694E-2</v>
      </c>
      <c r="P148" s="248">
        <v>346063219.26999998</v>
      </c>
      <c r="Q148" s="114" t="s">
        <v>261</v>
      </c>
      <c r="R148" s="26">
        <f>((P148-L148)/L148)</f>
        <v>-3.078843230870856E-2</v>
      </c>
      <c r="S148" s="26" t="e">
        <f>((Q148-M148)/M148)</f>
        <v>#VALUE!</v>
      </c>
      <c r="T148" s="248">
        <v>349321472.39999998</v>
      </c>
      <c r="U148" s="114">
        <v>280.07</v>
      </c>
      <c r="V148" s="26">
        <f>((T148-P148)/P148)</f>
        <v>9.4151962663732037E-3</v>
      </c>
      <c r="W148" s="26" t="e">
        <f>((U148-Q148)/Q148)</f>
        <v>#VALUE!</v>
      </c>
      <c r="X148" s="248">
        <v>364824382.06999999</v>
      </c>
      <c r="Y148" s="114">
        <v>276.61</v>
      </c>
      <c r="Z148" s="26">
        <f>((X148-T148)/T148)</f>
        <v>4.4380065054369151E-2</v>
      </c>
      <c r="AA148" s="26">
        <f>((Y148-U148)/U148)</f>
        <v>-1.2354054343556894E-2</v>
      </c>
      <c r="AB148" s="248">
        <v>344853173.47000003</v>
      </c>
      <c r="AC148" s="114">
        <v>277.77999999999997</v>
      </c>
      <c r="AD148" s="26">
        <f>((AB148-X148)/X148)</f>
        <v>-5.4741978830154026E-2</v>
      </c>
      <c r="AE148" s="26">
        <f>((AC148-Y148)/Y148)</f>
        <v>4.2297820035427465E-3</v>
      </c>
      <c r="AF148" s="248">
        <v>343069244.25999999</v>
      </c>
      <c r="AG148" s="114">
        <v>279.64</v>
      </c>
      <c r="AH148" s="26">
        <f>((AF148-AB148)/AB148)</f>
        <v>-5.1730108557496816E-3</v>
      </c>
      <c r="AI148" s="26">
        <f>((AG148-AC148)/AC148)</f>
        <v>6.6959464324285907E-3</v>
      </c>
      <c r="AJ148" s="27">
        <f t="shared" si="134"/>
        <v>1.0981452643095109E-2</v>
      </c>
      <c r="AK148" s="27" t="e">
        <f t="shared" si="135"/>
        <v>#VALUE!</v>
      </c>
      <c r="AL148" s="28">
        <f t="shared" si="136"/>
        <v>-2.3453023265141124E-2</v>
      </c>
      <c r="AM148" s="28">
        <f t="shared" si="137"/>
        <v>-4.8131254680373027E-2</v>
      </c>
      <c r="AN148" s="29">
        <f t="shared" si="138"/>
        <v>5.128208396129668E-2</v>
      </c>
      <c r="AO148" s="87" t="e">
        <f t="shared" si="139"/>
        <v>#VALUE!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7095147744.2399998</v>
      </c>
      <c r="C151" s="81">
        <v>118.24</v>
      </c>
      <c r="D151" s="80">
        <v>7085868931.2799997</v>
      </c>
      <c r="E151" s="81">
        <v>118.32</v>
      </c>
      <c r="F151" s="26">
        <f t="shared" ref="F151:G155" si="154">((D151-B151)/B151)</f>
        <v>-1.3077688153192845E-3</v>
      </c>
      <c r="G151" s="26">
        <f t="shared" si="154"/>
        <v>6.765899864681859E-4</v>
      </c>
      <c r="H151" s="80">
        <v>7046877775.5500002</v>
      </c>
      <c r="I151" s="81">
        <v>118.37</v>
      </c>
      <c r="J151" s="26">
        <f t="shared" ref="J151:J155" si="155">((H151-D151)/D151)</f>
        <v>-5.5026639792723538E-3</v>
      </c>
      <c r="K151" s="26">
        <f t="shared" ref="K151:K155" si="156">((I151-E151)/E151)</f>
        <v>4.2258282623403796E-4</v>
      </c>
      <c r="L151" s="80">
        <v>7028888185.9799995</v>
      </c>
      <c r="M151" s="81">
        <v>118.45</v>
      </c>
      <c r="N151" s="26">
        <f t="shared" ref="N151:O155" si="157">((L151-H151)/H151)</f>
        <v>-2.5528454079929864E-3</v>
      </c>
      <c r="O151" s="26">
        <f t="shared" si="157"/>
        <v>6.7584692067245323E-4</v>
      </c>
      <c r="P151" s="80">
        <v>7011861066.9099998</v>
      </c>
      <c r="Q151" s="81">
        <v>118.53</v>
      </c>
      <c r="R151" s="26">
        <f t="shared" ref="R151:R155" si="158">((P151-L151)/L151)</f>
        <v>-2.4224484185084096E-3</v>
      </c>
      <c r="S151" s="26">
        <f t="shared" ref="S151:S155" si="159">((Q151-M151)/M151)</f>
        <v>6.7539046010973655E-4</v>
      </c>
      <c r="T151" s="80">
        <v>6998595982.1800003</v>
      </c>
      <c r="U151" s="81">
        <v>118.57</v>
      </c>
      <c r="V151" s="26">
        <f t="shared" ref="V151:V155" si="160">((T151-P151)/P151)</f>
        <v>-1.8918065551240628E-3</v>
      </c>
      <c r="W151" s="26">
        <f t="shared" ref="W151:W155" si="161">((U151-Q151)/Q151)</f>
        <v>3.3746730785448446E-4</v>
      </c>
      <c r="X151" s="80">
        <v>6983325999.1999998</v>
      </c>
      <c r="Y151" s="81">
        <v>118.64</v>
      </c>
      <c r="Z151" s="26">
        <f t="shared" ref="Z151:Z155" si="162">((X151-T151)/T151)</f>
        <v>-2.1818637650867843E-3</v>
      </c>
      <c r="AA151" s="26">
        <f t="shared" ref="AA151:AA155" si="163">((Y151-U151)/U151)</f>
        <v>5.903685586573956E-4</v>
      </c>
      <c r="AB151" s="80">
        <v>6930201257.46</v>
      </c>
      <c r="AC151" s="81">
        <v>118.73</v>
      </c>
      <c r="AD151" s="26">
        <f t="shared" ref="AD151:AD155" si="164">((AB151-X151)/X151)</f>
        <v>-7.6073695751975017E-3</v>
      </c>
      <c r="AE151" s="26">
        <f t="shared" ref="AE151:AE155" si="165">((AC151-Y151)/Y151)</f>
        <v>7.5859743762646161E-4</v>
      </c>
      <c r="AF151" s="80">
        <v>6848597245.5200005</v>
      </c>
      <c r="AG151" s="81">
        <v>118.81</v>
      </c>
      <c r="AH151" s="26">
        <f t="shared" ref="AH151:AH155" si="166">((AF151-AB151)/AB151)</f>
        <v>-1.1775128731240975E-2</v>
      </c>
      <c r="AI151" s="26">
        <f t="shared" ref="AI151:AI155" si="167">((AG151-AC151)/AC151)</f>
        <v>6.7379769224288971E-4</v>
      </c>
      <c r="AJ151" s="27">
        <f t="shared" si="134"/>
        <v>-4.4052369059677946E-3</v>
      </c>
      <c r="AK151" s="27">
        <f t="shared" si="135"/>
        <v>6.0133014873320562E-4</v>
      </c>
      <c r="AL151" s="28">
        <f t="shared" si="136"/>
        <v>-3.3485192579922336E-2</v>
      </c>
      <c r="AM151" s="28">
        <f t="shared" si="137"/>
        <v>4.1413116970927073E-3</v>
      </c>
      <c r="AN151" s="29">
        <f t="shared" si="138"/>
        <v>3.6643287945365647E-3</v>
      </c>
      <c r="AO151" s="87">
        <f t="shared" si="139"/>
        <v>1.4559269397372825E-4</v>
      </c>
    </row>
    <row r="152" spans="1:41">
      <c r="A152" s="232" t="s">
        <v>206</v>
      </c>
      <c r="B152" s="80">
        <v>5754261520.9899998</v>
      </c>
      <c r="C152" s="80">
        <v>119.28</v>
      </c>
      <c r="D152" s="80">
        <v>5758282820.4300003</v>
      </c>
      <c r="E152" s="80">
        <v>119.48</v>
      </c>
      <c r="F152" s="26">
        <f t="shared" si="154"/>
        <v>6.9883849132193845E-4</v>
      </c>
      <c r="G152" s="26">
        <f t="shared" si="154"/>
        <v>1.6767270288397286E-3</v>
      </c>
      <c r="H152" s="80">
        <v>5763865854.2700005</v>
      </c>
      <c r="I152" s="80">
        <v>119.68</v>
      </c>
      <c r="J152" s="26">
        <f t="shared" si="155"/>
        <v>9.695657566856431E-4</v>
      </c>
      <c r="K152" s="26">
        <f t="shared" si="156"/>
        <v>1.6739203213927253E-3</v>
      </c>
      <c r="L152" s="80">
        <v>5740152810.1999998</v>
      </c>
      <c r="M152" s="80">
        <v>119.88</v>
      </c>
      <c r="N152" s="26">
        <f t="shared" si="157"/>
        <v>-4.1140867378850424E-3</v>
      </c>
      <c r="O152" s="26">
        <f t="shared" si="157"/>
        <v>1.6711229946523114E-3</v>
      </c>
      <c r="P152" s="80">
        <v>5752233400.21</v>
      </c>
      <c r="Q152" s="80">
        <v>120.08</v>
      </c>
      <c r="R152" s="26">
        <f t="shared" si="158"/>
        <v>2.1045763779203842E-3</v>
      </c>
      <c r="S152" s="26">
        <f t="shared" si="159"/>
        <v>1.6683350016683588E-3</v>
      </c>
      <c r="T152" s="80">
        <v>5750113702.0600004</v>
      </c>
      <c r="U152" s="80">
        <v>120.28</v>
      </c>
      <c r="V152" s="26">
        <f t="shared" si="160"/>
        <v>-3.6850002468992888E-4</v>
      </c>
      <c r="W152" s="26">
        <f t="shared" si="161"/>
        <v>1.6655562958028218E-3</v>
      </c>
      <c r="X152" s="80">
        <v>5758118341.6599998</v>
      </c>
      <c r="Y152" s="80">
        <v>120.48</v>
      </c>
      <c r="Z152" s="26">
        <f t="shared" si="162"/>
        <v>1.3920837073416016E-3</v>
      </c>
      <c r="AA152" s="26">
        <f t="shared" si="163"/>
        <v>1.6627868307283243E-3</v>
      </c>
      <c r="AB152" s="80">
        <v>5569778183.3999996</v>
      </c>
      <c r="AC152" s="80">
        <v>120.71</v>
      </c>
      <c r="AD152" s="26">
        <f t="shared" si="164"/>
        <v>-3.2708629292551826E-2</v>
      </c>
      <c r="AE152" s="26">
        <f t="shared" si="165"/>
        <v>1.9090305444886269E-3</v>
      </c>
      <c r="AF152" s="80">
        <v>5533227833.0600004</v>
      </c>
      <c r="AG152" s="80">
        <v>120.93</v>
      </c>
      <c r="AH152" s="26">
        <f t="shared" si="166"/>
        <v>-6.5622631883138129E-3</v>
      </c>
      <c r="AI152" s="26">
        <f t="shared" si="167"/>
        <v>1.8225499130147716E-3</v>
      </c>
      <c r="AJ152" s="27">
        <f t="shared" si="134"/>
        <v>-4.8235518637713805E-3</v>
      </c>
      <c r="AK152" s="27">
        <f t="shared" si="135"/>
        <v>1.7187536163234586E-3</v>
      </c>
      <c r="AL152" s="28">
        <f t="shared" si="136"/>
        <v>-3.9083698107275994E-2</v>
      </c>
      <c r="AM152" s="28">
        <f t="shared" si="137"/>
        <v>1.2135922330097111E-2</v>
      </c>
      <c r="AN152" s="29">
        <f t="shared" si="138"/>
        <v>1.1659708287318918E-2</v>
      </c>
      <c r="AO152" s="87">
        <f t="shared" si="139"/>
        <v>9.3753619216710684E-5</v>
      </c>
    </row>
    <row r="153" spans="1:41">
      <c r="A153" s="232" t="s">
        <v>180</v>
      </c>
      <c r="B153" s="80">
        <v>1872656811.6700001</v>
      </c>
      <c r="C153" s="81">
        <v>1.1008</v>
      </c>
      <c r="D153" s="80">
        <v>1875117249.1300001</v>
      </c>
      <c r="E153" s="81">
        <v>1.1022000000000001</v>
      </c>
      <c r="F153" s="26">
        <f t="shared" si="154"/>
        <v>1.3138752624971717E-3</v>
      </c>
      <c r="G153" s="26">
        <f t="shared" si="154"/>
        <v>1.271802325581457E-3</v>
      </c>
      <c r="H153" s="80">
        <v>1870202064.02</v>
      </c>
      <c r="I153" s="81">
        <v>1.1035999999999999</v>
      </c>
      <c r="J153" s="26">
        <f t="shared" si="155"/>
        <v>-2.6212681432484482E-3</v>
      </c>
      <c r="K153" s="26">
        <f t="shared" si="156"/>
        <v>1.2701868989292739E-3</v>
      </c>
      <c r="L153" s="80">
        <v>1869328309.3699999</v>
      </c>
      <c r="M153" s="81">
        <v>1.105</v>
      </c>
      <c r="N153" s="26">
        <f t="shared" si="157"/>
        <v>-4.671979925644823E-4</v>
      </c>
      <c r="O153" s="26">
        <f t="shared" si="157"/>
        <v>1.2685755708590684E-3</v>
      </c>
      <c r="P153" s="80">
        <v>1804854778.9400001</v>
      </c>
      <c r="Q153" s="81">
        <v>1.1066</v>
      </c>
      <c r="R153" s="26">
        <f t="shared" si="158"/>
        <v>-3.4490212397055423E-2</v>
      </c>
      <c r="S153" s="26">
        <f t="shared" si="159"/>
        <v>1.447963800905019E-3</v>
      </c>
      <c r="T153" s="80">
        <v>1739298895.6099999</v>
      </c>
      <c r="U153" s="81">
        <v>1.0608</v>
      </c>
      <c r="V153" s="26">
        <f t="shared" si="160"/>
        <v>-3.6321971216155935E-2</v>
      </c>
      <c r="W153" s="26">
        <f t="shared" si="161"/>
        <v>-4.1388035423820767E-2</v>
      </c>
      <c r="X153" s="80">
        <v>1816325764.4000001</v>
      </c>
      <c r="Y153" s="81">
        <v>1.0621</v>
      </c>
      <c r="Z153" s="26">
        <f t="shared" si="162"/>
        <v>4.4286159776457314E-2</v>
      </c>
      <c r="AA153" s="26">
        <f t="shared" si="163"/>
        <v>1.2254901960785057E-3</v>
      </c>
      <c r="AB153" s="80">
        <v>2017239395.0699999</v>
      </c>
      <c r="AC153" s="81">
        <v>1.0634999999999999</v>
      </c>
      <c r="AD153" s="26">
        <f t="shared" si="164"/>
        <v>0.11061541635752167</v>
      </c>
      <c r="AE153" s="26">
        <f t="shared" si="165"/>
        <v>1.3181433010072928E-3</v>
      </c>
      <c r="AF153" s="80">
        <v>2119965422.3699999</v>
      </c>
      <c r="AG153" s="81">
        <v>1.0649999999999999</v>
      </c>
      <c r="AH153" s="26">
        <f t="shared" si="166"/>
        <v>5.092406362430537E-2</v>
      </c>
      <c r="AI153" s="26">
        <f t="shared" si="167"/>
        <v>1.4104372355430719E-3</v>
      </c>
      <c r="AJ153" s="27">
        <f t="shared" si="134"/>
        <v>1.6654858158969655E-2</v>
      </c>
      <c r="AK153" s="27">
        <f t="shared" si="135"/>
        <v>-4.0219295118646345E-3</v>
      </c>
      <c r="AL153" s="28">
        <f t="shared" si="136"/>
        <v>0.13057752700723232</v>
      </c>
      <c r="AM153" s="28">
        <f t="shared" si="137"/>
        <v>-3.3750680457267389E-2</v>
      </c>
      <c r="AN153" s="29">
        <f t="shared" si="138"/>
        <v>4.9409218443543533E-2</v>
      </c>
      <c r="AO153" s="87">
        <f t="shared" si="139"/>
        <v>1.5098379953281364E-2</v>
      </c>
    </row>
    <row r="154" spans="1:41" s="342" customFormat="1">
      <c r="A154" s="232" t="s">
        <v>193</v>
      </c>
      <c r="B154" s="80">
        <v>313134854.19</v>
      </c>
      <c r="C154" s="81">
        <v>101.32</v>
      </c>
      <c r="D154" s="80">
        <v>313646626.19999999</v>
      </c>
      <c r="E154" s="81">
        <v>101.49</v>
      </c>
      <c r="F154" s="26">
        <f t="shared" si="154"/>
        <v>1.6343501949784994E-3</v>
      </c>
      <c r="G154" s="26">
        <f t="shared" si="154"/>
        <v>1.6778523489933055E-3</v>
      </c>
      <c r="H154" s="80">
        <v>314284910.06999999</v>
      </c>
      <c r="I154" s="81">
        <v>101.72</v>
      </c>
      <c r="J154" s="26">
        <f t="shared" ref="J154" si="168">((H154-D154)/D154)</f>
        <v>2.035041402272239E-3</v>
      </c>
      <c r="K154" s="26">
        <f t="shared" ref="K154" si="169">((I154-E154)/E154)</f>
        <v>2.2662331264164349E-3</v>
      </c>
      <c r="L154" s="80">
        <v>316347617.25</v>
      </c>
      <c r="M154" s="81">
        <v>101.93</v>
      </c>
      <c r="N154" s="26">
        <f t="shared" ref="N154" si="170">((L154-H154)/H154)</f>
        <v>6.5631760033931785E-3</v>
      </c>
      <c r="O154" s="26">
        <f t="shared" ref="O154" si="171">((M154-I154)/I154)</f>
        <v>2.0644907589462049E-3</v>
      </c>
      <c r="P154" s="80">
        <v>316858166.69</v>
      </c>
      <c r="Q154" s="81">
        <v>102.09</v>
      </c>
      <c r="R154" s="26">
        <f t="shared" ref="R154" si="172">((P154-L154)/L154)</f>
        <v>1.6138874205476495E-3</v>
      </c>
      <c r="S154" s="26">
        <f t="shared" ref="S154" si="173">((Q154-M154)/M154)</f>
        <v>1.56970469930341E-3</v>
      </c>
      <c r="T154" s="80">
        <v>317412525.42000002</v>
      </c>
      <c r="U154" s="81">
        <v>102.25</v>
      </c>
      <c r="V154" s="26">
        <f t="shared" ref="V154" si="174">((T154-P154)/P154)</f>
        <v>1.7495484992260878E-3</v>
      </c>
      <c r="W154" s="26">
        <f t="shared" ref="W154" si="175">((U154-Q154)/Q154)</f>
        <v>1.5672445881084983E-3</v>
      </c>
      <c r="X154" s="80">
        <v>317963442.23000002</v>
      </c>
      <c r="Y154" s="81">
        <v>102.43</v>
      </c>
      <c r="Z154" s="26">
        <f t="shared" si="162"/>
        <v>1.7356492446888468E-3</v>
      </c>
      <c r="AA154" s="26">
        <f t="shared" si="163"/>
        <v>1.7603911980440764E-3</v>
      </c>
      <c r="AB154" s="80">
        <v>308205822.61000001</v>
      </c>
      <c r="AC154" s="81">
        <v>102.59</v>
      </c>
      <c r="AD154" s="26">
        <f t="shared" si="164"/>
        <v>-3.0687866352075138E-2</v>
      </c>
      <c r="AE154" s="26">
        <f t="shared" si="165"/>
        <v>1.5620423703992636E-3</v>
      </c>
      <c r="AF154" s="80">
        <v>309600925.48000002</v>
      </c>
      <c r="AG154" s="81">
        <v>102.93</v>
      </c>
      <c r="AH154" s="26">
        <f t="shared" si="166"/>
        <v>4.5265298954632388E-3</v>
      </c>
      <c r="AI154" s="26">
        <f t="shared" si="167"/>
        <v>3.3141631737986488E-3</v>
      </c>
      <c r="AJ154" s="27">
        <f t="shared" si="134"/>
        <v>-1.3537104614381747E-3</v>
      </c>
      <c r="AK154" s="27">
        <f t="shared" si="135"/>
        <v>1.9727652830012301E-3</v>
      </c>
      <c r="AL154" s="28">
        <f t="shared" si="136"/>
        <v>-1.2898913560830673E-2</v>
      </c>
      <c r="AM154" s="28">
        <f t="shared" si="137"/>
        <v>1.4188590008867987E-2</v>
      </c>
      <c r="AN154" s="29">
        <f t="shared" si="138"/>
        <v>1.1988924425773328E-2</v>
      </c>
      <c r="AO154" s="87">
        <f t="shared" si="139"/>
        <v>6.0018566284011205E-4</v>
      </c>
    </row>
    <row r="155" spans="1:41">
      <c r="A155" s="232" t="s">
        <v>268</v>
      </c>
      <c r="B155" s="80">
        <v>313134854.19</v>
      </c>
      <c r="C155" s="81">
        <v>101.32</v>
      </c>
      <c r="D155" s="80">
        <v>313646626.19999999</v>
      </c>
      <c r="E155" s="81">
        <v>101.49</v>
      </c>
      <c r="F155" s="26">
        <f t="shared" si="154"/>
        <v>1.6343501949784994E-3</v>
      </c>
      <c r="G155" s="26">
        <f t="shared" si="154"/>
        <v>1.6778523489933055E-3</v>
      </c>
      <c r="H155" s="80">
        <v>314284910.06999999</v>
      </c>
      <c r="I155" s="81">
        <v>101.72</v>
      </c>
      <c r="J155" s="26">
        <f t="shared" si="155"/>
        <v>2.035041402272239E-3</v>
      </c>
      <c r="K155" s="26">
        <f t="shared" si="156"/>
        <v>2.2662331264164349E-3</v>
      </c>
      <c r="L155" s="80">
        <v>316347617.25</v>
      </c>
      <c r="M155" s="81">
        <v>101.93</v>
      </c>
      <c r="N155" s="26">
        <f t="shared" si="157"/>
        <v>6.5631760033931785E-3</v>
      </c>
      <c r="O155" s="26">
        <f t="shared" si="157"/>
        <v>2.0644907589462049E-3</v>
      </c>
      <c r="P155" s="80">
        <v>316858166.69</v>
      </c>
      <c r="Q155" s="81">
        <v>102.09</v>
      </c>
      <c r="R155" s="26">
        <f t="shared" si="158"/>
        <v>1.6138874205476495E-3</v>
      </c>
      <c r="S155" s="26">
        <f t="shared" si="159"/>
        <v>1.56970469930341E-3</v>
      </c>
      <c r="T155" s="80">
        <v>468236515.32999998</v>
      </c>
      <c r="U155" s="80">
        <v>1012.03</v>
      </c>
      <c r="V155" s="26">
        <f t="shared" si="160"/>
        <v>0.47774797860300017</v>
      </c>
      <c r="W155" s="26">
        <f t="shared" si="161"/>
        <v>8.9131158781467317</v>
      </c>
      <c r="X155" s="80">
        <v>469178539.57999998</v>
      </c>
      <c r="Y155" s="80">
        <v>1014</v>
      </c>
      <c r="Z155" s="26">
        <f t="shared" si="162"/>
        <v>2.0118555882727082E-3</v>
      </c>
      <c r="AA155" s="26">
        <f t="shared" si="163"/>
        <v>1.9465826111874423E-3</v>
      </c>
      <c r="AB155" s="80">
        <v>469958427.26999998</v>
      </c>
      <c r="AC155" s="80">
        <v>1015.68</v>
      </c>
      <c r="AD155" s="26">
        <f t="shared" si="164"/>
        <v>1.6622407552957107E-3</v>
      </c>
      <c r="AE155" s="26">
        <f t="shared" si="165"/>
        <v>1.6568047337277613E-3</v>
      </c>
      <c r="AF155" s="80">
        <v>471046647.19</v>
      </c>
      <c r="AG155" s="80">
        <v>1018.04</v>
      </c>
      <c r="AH155" s="26">
        <f t="shared" si="166"/>
        <v>2.315566349818457E-3</v>
      </c>
      <c r="AI155" s="26">
        <f t="shared" si="167"/>
        <v>2.3235664776307635E-3</v>
      </c>
      <c r="AJ155" s="27">
        <f t="shared" si="134"/>
        <v>6.1948012039697326E-2</v>
      </c>
      <c r="AK155" s="27">
        <f t="shared" si="135"/>
        <v>1.1158276391128672</v>
      </c>
      <c r="AL155" s="28">
        <f t="shared" si="136"/>
        <v>0.50183871861459872</v>
      </c>
      <c r="AM155" s="28">
        <f t="shared" si="137"/>
        <v>9.0309390087693373</v>
      </c>
      <c r="AN155" s="29">
        <f t="shared" si="138"/>
        <v>0.1680167280594288</v>
      </c>
      <c r="AO155" s="87">
        <f t="shared" si="139"/>
        <v>3.1505802346744414</v>
      </c>
    </row>
    <row r="156" spans="1:41">
      <c r="A156" s="234" t="s">
        <v>47</v>
      </c>
      <c r="B156" s="84">
        <f>SUM(B147:B155)</f>
        <v>18784619272.029999</v>
      </c>
      <c r="C156" s="100"/>
      <c r="D156" s="84">
        <f>SUM(D147:D155)</f>
        <v>18862913848.570004</v>
      </c>
      <c r="E156" s="100"/>
      <c r="F156" s="26">
        <f>((D156-B156)/B156)</f>
        <v>4.168015087566034E-3</v>
      </c>
      <c r="G156" s="26"/>
      <c r="H156" s="84">
        <f>SUM(H147:H155)</f>
        <v>18794548569.329998</v>
      </c>
      <c r="I156" s="100"/>
      <c r="J156" s="26">
        <f>((H156-D156)/D156)</f>
        <v>-3.6243222965887775E-3</v>
      </c>
      <c r="K156" s="26"/>
      <c r="L156" s="84">
        <f>SUM(L147:L155)</f>
        <v>18747491035.559998</v>
      </c>
      <c r="M156" s="100"/>
      <c r="N156" s="26">
        <f>((L156-H156)/H156)</f>
        <v>-2.503786329126925E-3</v>
      </c>
      <c r="O156" s="26"/>
      <c r="P156" s="84">
        <f>SUM(P147:P155)</f>
        <v>18700511381.909996</v>
      </c>
      <c r="Q156" s="100"/>
      <c r="R156" s="26">
        <f>((P156-L156)/L156)</f>
        <v>-2.5059168483340588E-3</v>
      </c>
      <c r="S156" s="26"/>
      <c r="T156" s="84">
        <f>SUM(T147:T155)</f>
        <v>18801608490.450001</v>
      </c>
      <c r="U156" s="100"/>
      <c r="V156" s="26">
        <f>((T156-P156)/P156)</f>
        <v>5.4061146497737687E-3</v>
      </c>
      <c r="W156" s="26"/>
      <c r="X156" s="84">
        <f>SUM(X147:X155)</f>
        <v>18873953983.870003</v>
      </c>
      <c r="Y156" s="100"/>
      <c r="Z156" s="26">
        <f>((X156-T156)/T156)</f>
        <v>3.8478353305116853E-3</v>
      </c>
      <c r="AA156" s="26"/>
      <c r="AB156" s="84">
        <f>SUM(AB147:AB155)</f>
        <v>18899338421.490002</v>
      </c>
      <c r="AC156" s="100"/>
      <c r="AD156" s="26">
        <f>((AB156-X156)/X156)</f>
        <v>1.344945401567308E-3</v>
      </c>
      <c r="AE156" s="26"/>
      <c r="AF156" s="84">
        <f>SUM(AF147:AF155)</f>
        <v>18918152351.829998</v>
      </c>
      <c r="AG156" s="100"/>
      <c r="AH156" s="26">
        <f>((AF156-AB156)/AB156)</f>
        <v>9.9548089570180155E-4</v>
      </c>
      <c r="AI156" s="26"/>
      <c r="AJ156" s="27">
        <f t="shared" si="134"/>
        <v>8.9104573638385453E-4</v>
      </c>
      <c r="AK156" s="27"/>
      <c r="AL156" s="28">
        <f t="shared" si="136"/>
        <v>2.928418361205744E-3</v>
      </c>
      <c r="AM156" s="28"/>
      <c r="AN156" s="29">
        <f t="shared" si="138"/>
        <v>3.4545353163203153E-3</v>
      </c>
      <c r="AO156" s="87"/>
    </row>
    <row r="157" spans="1:41">
      <c r="A157" s="234" t="s">
        <v>33</v>
      </c>
      <c r="B157" s="14">
        <f>SUM(B20,B52,B84,B106,B113,B137,B143,B156)</f>
        <v>1416354545970.5381</v>
      </c>
      <c r="C157" s="100"/>
      <c r="D157" s="14">
        <f>SUM(D20,D52,D84,D106,D113,D137,D143,D156)</f>
        <v>1438460797173.0381</v>
      </c>
      <c r="E157" s="100"/>
      <c r="F157" s="26">
        <f>((D157-B157)/B157)</f>
        <v>1.5607851343006764E-2</v>
      </c>
      <c r="G157" s="26"/>
      <c r="H157" s="14">
        <f>SUM(H20,H52,H84,H106,H113,H137,H143,H156)</f>
        <v>1435809863650.9155</v>
      </c>
      <c r="I157" s="100"/>
      <c r="J157" s="26">
        <f>((H157-D157)/D157)</f>
        <v>-1.8428959116107684E-3</v>
      </c>
      <c r="K157" s="26"/>
      <c r="L157" s="14">
        <f>SUM(L20,L52,L84,L106,L113,L137,L143,L156)</f>
        <v>1434179563662.8245</v>
      </c>
      <c r="M157" s="100"/>
      <c r="N157" s="26">
        <f>((L157-H157)/H157)</f>
        <v>-1.1354567407314E-3</v>
      </c>
      <c r="O157" s="26"/>
      <c r="P157" s="14">
        <f>SUM(P20,P52,P84,P106,P113,P137,P143,P156)</f>
        <v>1434569219726.7607</v>
      </c>
      <c r="Q157" s="100"/>
      <c r="R157" s="26">
        <f>((P157-L157)/L157)</f>
        <v>2.716926623477445E-4</v>
      </c>
      <c r="S157" s="26"/>
      <c r="T157" s="14">
        <f>SUM(T20,T52,T84,T106,T113,T137,T143,T156)</f>
        <v>1408549280490.374</v>
      </c>
      <c r="U157" s="100"/>
      <c r="V157" s="26">
        <f>((T157-P157)/P157)</f>
        <v>-1.8137806721757684E-2</v>
      </c>
      <c r="W157" s="26"/>
      <c r="X157" s="14">
        <f>SUM(X20,X52,X84,X106,X113,X137,X143,X156)</f>
        <v>1409938562308.1338</v>
      </c>
      <c r="Y157" s="100"/>
      <c r="Z157" s="26">
        <f>((X157-T157)/T157)</f>
        <v>9.8632105883870763E-4</v>
      </c>
      <c r="AA157" s="26"/>
      <c r="AB157" s="14">
        <f>SUM(AB20,AB52,AB84,AB106,AB113,AB137,AB143,AB156)</f>
        <v>1399256134879.1531</v>
      </c>
      <c r="AC157" s="100"/>
      <c r="AD157" s="26">
        <f>((AB157-X157)/X157)</f>
        <v>-7.576519796361262E-3</v>
      </c>
      <c r="AE157" s="26"/>
      <c r="AF157" s="14">
        <f>SUM(AF20,AF52,AF84,AF106,AF113,AF137,AF143,AF156)</f>
        <v>1397998245586.9854</v>
      </c>
      <c r="AG157" s="100"/>
      <c r="AH157" s="26">
        <f>((AF157-AB157)/AB157)</f>
        <v>-8.9897000328418241E-4</v>
      </c>
      <c r="AI157" s="26"/>
      <c r="AJ157" s="27">
        <f t="shared" si="134"/>
        <v>-1.5907230136940102E-3</v>
      </c>
      <c r="AK157" s="27"/>
      <c r="AL157" s="28">
        <f t="shared" si="136"/>
        <v>-2.8129061053017587E-2</v>
      </c>
      <c r="AM157" s="28"/>
      <c r="AN157" s="29">
        <f t="shared" si="138"/>
        <v>9.3830076760928055E-3</v>
      </c>
      <c r="AO157" s="87"/>
    </row>
    <row r="158" spans="1:41" s="134" customFormat="1" ht="6" customHeight="1">
      <c r="A158" s="234"/>
      <c r="B158" s="100"/>
      <c r="C158" s="100"/>
      <c r="D158" s="100"/>
      <c r="E158" s="100"/>
      <c r="F158" s="26"/>
      <c r="G158" s="26"/>
      <c r="H158" s="100"/>
      <c r="I158" s="100"/>
      <c r="J158" s="26"/>
      <c r="K158" s="26"/>
      <c r="L158" s="100"/>
      <c r="M158" s="100"/>
      <c r="N158" s="26"/>
      <c r="O158" s="26"/>
      <c r="P158" s="100"/>
      <c r="Q158" s="100"/>
      <c r="R158" s="26"/>
      <c r="S158" s="26"/>
      <c r="T158" s="100"/>
      <c r="U158" s="100"/>
      <c r="V158" s="26"/>
      <c r="W158" s="26"/>
      <c r="X158" s="100"/>
      <c r="Y158" s="100"/>
      <c r="Z158" s="26"/>
      <c r="AA158" s="26"/>
      <c r="AB158" s="100"/>
      <c r="AC158" s="100"/>
      <c r="AD158" s="26"/>
      <c r="AE158" s="26"/>
      <c r="AF158" s="100"/>
      <c r="AG158" s="100"/>
      <c r="AH158" s="26"/>
      <c r="AI158" s="26"/>
      <c r="AJ158" s="27"/>
      <c r="AK158" s="27"/>
      <c r="AL158" s="28"/>
      <c r="AM158" s="28"/>
      <c r="AN158" s="29"/>
      <c r="AO158" s="87"/>
    </row>
    <row r="159" spans="1:41" s="134" customFormat="1">
      <c r="A159" s="238" t="s">
        <v>223</v>
      </c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9" t="s">
        <v>130</v>
      </c>
      <c r="B160" s="80">
        <v>78055229066</v>
      </c>
      <c r="C160" s="81">
        <v>107.55</v>
      </c>
      <c r="D160" s="80">
        <v>78055229066</v>
      </c>
      <c r="E160" s="81">
        <v>107.55</v>
      </c>
      <c r="F160" s="26">
        <f>((D160-B160)/B160)</f>
        <v>0</v>
      </c>
      <c r="G160" s="26">
        <f>((E160-C160)/C160)</f>
        <v>0</v>
      </c>
      <c r="H160" s="80">
        <v>78055229066</v>
      </c>
      <c r="I160" s="81">
        <v>107.55</v>
      </c>
      <c r="J160" s="26">
        <f>((H160-D160)/D160)</f>
        <v>0</v>
      </c>
      <c r="K160" s="26">
        <f>((I160-E160)/E160)</f>
        <v>0</v>
      </c>
      <c r="L160" s="80">
        <v>78055229066</v>
      </c>
      <c r="M160" s="81">
        <v>107.55</v>
      </c>
      <c r="N160" s="26">
        <f>((L160-H160)/H160)</f>
        <v>0</v>
      </c>
      <c r="O160" s="26">
        <f>((M160-I160)/I160)</f>
        <v>0</v>
      </c>
      <c r="P160" s="80">
        <v>78055229066</v>
      </c>
      <c r="Q160" s="81">
        <v>107.55</v>
      </c>
      <c r="R160" s="26">
        <f>((P160-L160)/L160)</f>
        <v>0</v>
      </c>
      <c r="S160" s="26">
        <f>((Q160-M160)/M160)</f>
        <v>0</v>
      </c>
      <c r="T160" s="80">
        <v>78055229066</v>
      </c>
      <c r="U160" s="81">
        <v>107.55</v>
      </c>
      <c r="V160" s="26">
        <f>((T160-P160)/P160)</f>
        <v>0</v>
      </c>
      <c r="W160" s="26">
        <f>((U160-Q160)/Q160)</f>
        <v>0</v>
      </c>
      <c r="X160" s="80">
        <v>78055229066</v>
      </c>
      <c r="Y160" s="81">
        <v>107.55</v>
      </c>
      <c r="Z160" s="26">
        <f>((X160-T160)/T160)</f>
        <v>0</v>
      </c>
      <c r="AA160" s="26">
        <f>((Y160-U160)/U160)</f>
        <v>0</v>
      </c>
      <c r="AB160" s="80">
        <v>78055229066</v>
      </c>
      <c r="AC160" s="81">
        <v>107.55</v>
      </c>
      <c r="AD160" s="26">
        <f>((AB160-X160)/X160)</f>
        <v>0</v>
      </c>
      <c r="AE160" s="26">
        <f>((AC160-Y160)/Y160)</f>
        <v>0</v>
      </c>
      <c r="AF160" s="80">
        <v>78055229066</v>
      </c>
      <c r="AG160" s="81">
        <v>107.55</v>
      </c>
      <c r="AH160" s="26">
        <f>((AF160-AB160)/AB160)</f>
        <v>0</v>
      </c>
      <c r="AI160" s="26">
        <f>((AG160-AC160)/AC160)</f>
        <v>0</v>
      </c>
      <c r="AJ160" s="27">
        <f t="shared" si="134"/>
        <v>0</v>
      </c>
      <c r="AK160" s="27">
        <f t="shared" si="135"/>
        <v>0</v>
      </c>
      <c r="AL160" s="28">
        <f t="shared" si="136"/>
        <v>0</v>
      </c>
      <c r="AM160" s="28">
        <f t="shared" si="137"/>
        <v>0</v>
      </c>
      <c r="AN160" s="29">
        <f t="shared" si="138"/>
        <v>0</v>
      </c>
      <c r="AO160" s="87">
        <f t="shared" si="139"/>
        <v>0</v>
      </c>
    </row>
    <row r="161" spans="1:41" s="134" customFormat="1">
      <c r="A161" s="239" t="s">
        <v>224</v>
      </c>
      <c r="B161" s="80">
        <v>6924067259.79</v>
      </c>
      <c r="C161" s="82">
        <v>102.46</v>
      </c>
      <c r="D161" s="80">
        <v>6939495010.9700003</v>
      </c>
      <c r="E161" s="82">
        <v>102.88</v>
      </c>
      <c r="F161" s="26">
        <f>((D161-B161)/B161)</f>
        <v>2.2281342166610052E-3</v>
      </c>
      <c r="G161" s="26">
        <f>((E161-C161)/C161)</f>
        <v>4.0991606480577959E-3</v>
      </c>
      <c r="H161" s="80">
        <v>6954917897.9499998</v>
      </c>
      <c r="I161" s="82">
        <v>103.11</v>
      </c>
      <c r="J161" s="26">
        <f>((H161-D161)/D161)</f>
        <v>2.2224797273604113E-3</v>
      </c>
      <c r="K161" s="26">
        <f>((I161-E161)/E161)</f>
        <v>2.2356143079316094E-3</v>
      </c>
      <c r="L161" s="80">
        <v>6970335922.2399998</v>
      </c>
      <c r="M161" s="82">
        <v>103.34</v>
      </c>
      <c r="N161" s="26">
        <f>((L161-H161)/H161)</f>
        <v>2.216852091747123E-3</v>
      </c>
      <c r="O161" s="26">
        <f>((M161-I161)/I161)</f>
        <v>2.2306274852100087E-3</v>
      </c>
      <c r="P161" s="80">
        <v>6985758961.5600004</v>
      </c>
      <c r="Q161" s="82">
        <v>103.57</v>
      </c>
      <c r="R161" s="26">
        <f>((P161-L161)/L161)</f>
        <v>2.2126680108473557E-3</v>
      </c>
      <c r="S161" s="26">
        <f>((Q161-M161)/M161)</f>
        <v>2.2256628604605164E-3</v>
      </c>
      <c r="T161" s="80">
        <v>7001468026.6599998</v>
      </c>
      <c r="U161" s="82">
        <v>103.8</v>
      </c>
      <c r="V161" s="26">
        <f>((T161-P161)/P161)</f>
        <v>2.2487270440392369E-3</v>
      </c>
      <c r="W161" s="26">
        <f>((U161-Q161)/Q161)</f>
        <v>2.2207202857970842E-3</v>
      </c>
      <c r="X161" s="80">
        <v>7017177643.5200005</v>
      </c>
      <c r="Y161" s="82">
        <v>104.04</v>
      </c>
      <c r="Z161" s="26">
        <f>((X161-T161)/T161)</f>
        <v>2.2437604228401757E-3</v>
      </c>
      <c r="AA161" s="26">
        <f>((Y161-U161)/U161)</f>
        <v>2.3121387283237872E-3</v>
      </c>
      <c r="AB161" s="80">
        <v>7032603085.8199997</v>
      </c>
      <c r="AC161" s="82">
        <v>104.26</v>
      </c>
      <c r="AD161" s="26">
        <f>((AB161-X161)/X161)</f>
        <v>2.1982402446721343E-3</v>
      </c>
      <c r="AE161" s="26">
        <f>((AC161-Y161)/Y161)</f>
        <v>2.1145713187235566E-3</v>
      </c>
      <c r="AF161" s="80">
        <v>7048023664.5699997</v>
      </c>
      <c r="AG161" s="82">
        <v>104.49</v>
      </c>
      <c r="AH161" s="26">
        <f>((AF161-AB161)/AB161)</f>
        <v>2.192727011864621E-3</v>
      </c>
      <c r="AI161" s="26">
        <f>((AG161-AC161)/AC161)</f>
        <v>2.2060234030307859E-3</v>
      </c>
      <c r="AJ161" s="27">
        <f t="shared" si="134"/>
        <v>2.2204485962540078E-3</v>
      </c>
      <c r="AK161" s="27">
        <f t="shared" si="135"/>
        <v>2.455564879691893E-3</v>
      </c>
      <c r="AL161" s="28">
        <f t="shared" si="136"/>
        <v>1.5639272516002476E-2</v>
      </c>
      <c r="AM161" s="28">
        <f t="shared" si="137"/>
        <v>1.564930015552099E-2</v>
      </c>
      <c r="AN161" s="29">
        <f t="shared" si="138"/>
        <v>1.9789880521972385E-5</v>
      </c>
      <c r="AO161" s="87">
        <f t="shared" si="139"/>
        <v>6.6628047237361993E-4</v>
      </c>
    </row>
    <row r="162" spans="1:41" s="134" customFormat="1">
      <c r="A162" s="234" t="s">
        <v>47</v>
      </c>
      <c r="B162" s="85">
        <f>SUM(B160:B161)</f>
        <v>84979296325.789993</v>
      </c>
      <c r="C162" s="100"/>
      <c r="D162" s="85">
        <f>SUM(D160:D161)</f>
        <v>84994724076.970001</v>
      </c>
      <c r="E162" s="100"/>
      <c r="F162" s="26"/>
      <c r="G162" s="26"/>
      <c r="H162" s="85">
        <f>SUM(H160:H161)</f>
        <v>85010146963.949997</v>
      </c>
      <c r="I162" s="100"/>
      <c r="J162" s="26"/>
      <c r="K162" s="26"/>
      <c r="L162" s="85">
        <f>SUM(L160:L161)</f>
        <v>85025564988.240005</v>
      </c>
      <c r="M162" s="100"/>
      <c r="N162" s="26"/>
      <c r="O162" s="26"/>
      <c r="P162" s="85">
        <f>SUM(P160:P161)</f>
        <v>85040988027.559998</v>
      </c>
      <c r="Q162" s="100"/>
      <c r="R162" s="26"/>
      <c r="S162" s="26"/>
      <c r="T162" s="85">
        <f>SUM(T160:T161)</f>
        <v>85056697092.660004</v>
      </c>
      <c r="U162" s="100"/>
      <c r="V162" s="26"/>
      <c r="W162" s="26"/>
      <c r="X162" s="85">
        <f>SUM(X160:X161)</f>
        <v>85072406709.520004</v>
      </c>
      <c r="Y162" s="100"/>
      <c r="Z162" s="26"/>
      <c r="AA162" s="26"/>
      <c r="AB162" s="85">
        <f>SUM(AB160:AB161)</f>
        <v>85087832151.820007</v>
      </c>
      <c r="AC162" s="100"/>
      <c r="AD162" s="26"/>
      <c r="AE162" s="26"/>
      <c r="AF162" s="85">
        <f>SUM(AF160:AF161)</f>
        <v>85103252730.570007</v>
      </c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ht="6" customHeight="1">
      <c r="A163" s="233"/>
      <c r="B163" s="100"/>
      <c r="C163" s="100"/>
      <c r="D163" s="100"/>
      <c r="E163" s="100"/>
      <c r="F163" s="26"/>
      <c r="G163" s="26"/>
      <c r="H163" s="100"/>
      <c r="I163" s="100"/>
      <c r="J163" s="26"/>
      <c r="K163" s="26"/>
      <c r="L163" s="100"/>
      <c r="M163" s="100"/>
      <c r="N163" s="26"/>
      <c r="O163" s="26"/>
      <c r="P163" s="100"/>
      <c r="Q163" s="100"/>
      <c r="R163" s="26"/>
      <c r="S163" s="26"/>
      <c r="T163" s="100"/>
      <c r="U163" s="100"/>
      <c r="V163" s="26"/>
      <c r="W163" s="26"/>
      <c r="X163" s="100"/>
      <c r="Y163" s="100"/>
      <c r="Z163" s="26"/>
      <c r="AA163" s="26"/>
      <c r="AB163" s="100"/>
      <c r="AC163" s="100"/>
      <c r="AD163" s="26"/>
      <c r="AE163" s="26"/>
      <c r="AF163" s="100"/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25.5">
      <c r="A164" s="229" t="s">
        <v>51</v>
      </c>
      <c r="B164" s="90" t="s">
        <v>81</v>
      </c>
      <c r="C164" s="91" t="s">
        <v>82</v>
      </c>
      <c r="D164" s="90" t="s">
        <v>81</v>
      </c>
      <c r="E164" s="91" t="s">
        <v>82</v>
      </c>
      <c r="F164" s="344" t="s">
        <v>80</v>
      </c>
      <c r="G164" s="344" t="s">
        <v>4</v>
      </c>
      <c r="H164" s="90" t="s">
        <v>81</v>
      </c>
      <c r="I164" s="91" t="s">
        <v>82</v>
      </c>
      <c r="J164" s="346" t="s">
        <v>80</v>
      </c>
      <c r="K164" s="346" t="s">
        <v>4</v>
      </c>
      <c r="L164" s="90" t="s">
        <v>81</v>
      </c>
      <c r="M164" s="91" t="s">
        <v>82</v>
      </c>
      <c r="N164" s="352" t="s">
        <v>80</v>
      </c>
      <c r="O164" s="352" t="s">
        <v>4</v>
      </c>
      <c r="P164" s="90" t="s">
        <v>81</v>
      </c>
      <c r="Q164" s="91" t="s">
        <v>82</v>
      </c>
      <c r="R164" s="352" t="s">
        <v>80</v>
      </c>
      <c r="S164" s="352" t="s">
        <v>4</v>
      </c>
      <c r="T164" s="90" t="s">
        <v>81</v>
      </c>
      <c r="U164" s="91" t="s">
        <v>82</v>
      </c>
      <c r="V164" s="353" t="s">
        <v>80</v>
      </c>
      <c r="W164" s="353" t="s">
        <v>4</v>
      </c>
      <c r="X164" s="90" t="s">
        <v>81</v>
      </c>
      <c r="Y164" s="91" t="s">
        <v>82</v>
      </c>
      <c r="Z164" s="356" t="s">
        <v>80</v>
      </c>
      <c r="AA164" s="356" t="s">
        <v>4</v>
      </c>
      <c r="AB164" s="90" t="s">
        <v>81</v>
      </c>
      <c r="AC164" s="91" t="s">
        <v>82</v>
      </c>
      <c r="AD164" s="357" t="s">
        <v>80</v>
      </c>
      <c r="AE164" s="357" t="s">
        <v>4</v>
      </c>
      <c r="AF164" s="90" t="s">
        <v>81</v>
      </c>
      <c r="AG164" s="91" t="s">
        <v>82</v>
      </c>
      <c r="AH164" s="373" t="s">
        <v>80</v>
      </c>
      <c r="AI164" s="373" t="s">
        <v>4</v>
      </c>
      <c r="AJ164" s="23" t="s">
        <v>86</v>
      </c>
      <c r="AK164" s="23" t="s">
        <v>86</v>
      </c>
      <c r="AL164" s="24" t="s">
        <v>86</v>
      </c>
      <c r="AM164" s="24" t="s">
        <v>86</v>
      </c>
      <c r="AN164" s="18" t="s">
        <v>86</v>
      </c>
      <c r="AO164" s="19" t="s">
        <v>86</v>
      </c>
    </row>
    <row r="165" spans="1:41">
      <c r="A165" s="233" t="s">
        <v>35</v>
      </c>
      <c r="B165" s="83">
        <v>3009547360.1399999</v>
      </c>
      <c r="C165" s="82">
        <v>19.93</v>
      </c>
      <c r="D165" s="83">
        <v>3085089000</v>
      </c>
      <c r="E165" s="82">
        <v>21.05</v>
      </c>
      <c r="F165" s="26">
        <f t="shared" ref="F165:F176" si="176">((D165-B165)/B165)</f>
        <v>2.5100664924072185E-2</v>
      </c>
      <c r="G165" s="26">
        <f t="shared" ref="G165:G176" si="177">((E165-C165)/C165)</f>
        <v>5.6196688409433065E-2</v>
      </c>
      <c r="H165" s="83">
        <v>2837492000</v>
      </c>
      <c r="I165" s="82">
        <v>20.74</v>
      </c>
      <c r="J165" s="26">
        <f t="shared" ref="J165:J176" si="178">((H165-D165)/D165)</f>
        <v>-8.0256031511570652E-2</v>
      </c>
      <c r="K165" s="26">
        <f t="shared" ref="K165:K176" si="179">((I165-E165)/E165)</f>
        <v>-1.4726840855106995E-2</v>
      </c>
      <c r="L165" s="83">
        <v>3036918138.79</v>
      </c>
      <c r="M165" s="82">
        <v>20.28</v>
      </c>
      <c r="N165" s="26">
        <f t="shared" ref="N165:O176" si="180">((L165-H165)/H165)</f>
        <v>7.0282537815084575E-2</v>
      </c>
      <c r="O165" s="26">
        <f t="shared" si="180"/>
        <v>-2.2179363548698039E-2</v>
      </c>
      <c r="P165" s="83">
        <v>2989069910.6599998</v>
      </c>
      <c r="Q165" s="82">
        <v>19.66</v>
      </c>
      <c r="R165" s="26">
        <f t="shared" ref="R165:R176" si="181">((P165-L165)/L165)</f>
        <v>-1.5755521203829451E-2</v>
      </c>
      <c r="S165" s="26">
        <f t="shared" ref="S165:S176" si="182">((Q165-M165)/M165)</f>
        <v>-3.0571992110453697E-2</v>
      </c>
      <c r="T165" s="83">
        <v>3012360568.8600001</v>
      </c>
      <c r="U165" s="82">
        <v>19.82</v>
      </c>
      <c r="V165" s="26">
        <f t="shared" ref="V165:V176" si="183">((T165-P165)/P165)</f>
        <v>7.7919416059618381E-3</v>
      </c>
      <c r="W165" s="26">
        <f t="shared" ref="W165:W176" si="184">((U165-Q165)/Q165)</f>
        <v>8.1383519837233027E-3</v>
      </c>
      <c r="X165" s="83">
        <v>2927322037.8499999</v>
      </c>
      <c r="Y165" s="82">
        <v>19.239999999999998</v>
      </c>
      <c r="Z165" s="26">
        <f t="shared" ref="Z165:Z176" si="185">((X165-T165)/T165)</f>
        <v>-2.8229864608200695E-2</v>
      </c>
      <c r="AA165" s="26">
        <f t="shared" ref="AA165:AA176" si="186">((Y165-U165)/U165)</f>
        <v>-2.9263370332997064E-2</v>
      </c>
      <c r="AB165" s="83">
        <v>2905847000</v>
      </c>
      <c r="AC165" s="82">
        <v>19.23</v>
      </c>
      <c r="AD165" s="26">
        <f t="shared" ref="AD165:AD176" si="187">((AB165-X165)/X165)</f>
        <v>-7.336069476582923E-3</v>
      </c>
      <c r="AE165" s="26">
        <f t="shared" ref="AE165:AE176" si="188">((AC165-Y165)/Y165)</f>
        <v>-5.1975051975041635E-4</v>
      </c>
      <c r="AF165" s="83">
        <v>2921037000</v>
      </c>
      <c r="AG165" s="82">
        <v>19.329999999999998</v>
      </c>
      <c r="AH165" s="26">
        <f t="shared" ref="AH165:AH176" si="189">((AF165-AB165)/AB165)</f>
        <v>5.2273915316257188E-3</v>
      </c>
      <c r="AI165" s="26">
        <f t="shared" ref="AI165:AI176" si="190">((AG165-AC165)/AC165)</f>
        <v>5.2002080083202217E-3</v>
      </c>
      <c r="AJ165" s="27">
        <f t="shared" ref="AJ165" si="191">AVERAGE(F165,J165,N165,R165,V165,Z165,AD165,AH165)</f>
        <v>-2.8968688654299251E-3</v>
      </c>
      <c r="AK165" s="27">
        <f t="shared" ref="AK165" si="192">AVERAGE(G165,K165,O165,S165,W165,AA165,AE165,AI165)</f>
        <v>-3.4657586206912031E-3</v>
      </c>
      <c r="AL165" s="28">
        <f t="shared" ref="AL165" si="193">((AF165-D165)/D165)</f>
        <v>-5.3175775480059084E-2</v>
      </c>
      <c r="AM165" s="28">
        <f t="shared" ref="AM165" si="194">((AG165-E165)/E165)</f>
        <v>-8.1710213776722204E-2</v>
      </c>
      <c r="AN165" s="29">
        <f t="shared" ref="AN165" si="195">STDEV(F165,J165,N165,R165,V165,Z165,AD165,AH165)</f>
        <v>4.3310496743762326E-2</v>
      </c>
      <c r="AO165" s="87">
        <f t="shared" ref="AO165" si="196">STDEV(G165,K165,O165,S165,W165,AA165,AE165,AI165)</f>
        <v>2.8423623365181991E-2</v>
      </c>
    </row>
    <row r="166" spans="1:41">
      <c r="A166" s="233" t="s">
        <v>67</v>
      </c>
      <c r="B166" s="83">
        <v>359885485.06</v>
      </c>
      <c r="C166" s="82">
        <v>4.3099999999999996</v>
      </c>
      <c r="D166" s="83">
        <v>371490281.48000002</v>
      </c>
      <c r="E166" s="82">
        <v>4.41</v>
      </c>
      <c r="F166" s="26">
        <f t="shared" si="176"/>
        <v>3.2245802906069605E-2</v>
      </c>
      <c r="G166" s="26">
        <f t="shared" si="177"/>
        <v>2.3201856148492007E-2</v>
      </c>
      <c r="H166" s="83">
        <v>371490281.48000002</v>
      </c>
      <c r="I166" s="82">
        <v>4.3600000000000003</v>
      </c>
      <c r="J166" s="26">
        <f t="shared" si="178"/>
        <v>0</v>
      </c>
      <c r="K166" s="26">
        <f t="shared" si="179"/>
        <v>-1.1337868480725584E-2</v>
      </c>
      <c r="L166" s="83">
        <v>357005568.67000002</v>
      </c>
      <c r="M166" s="82">
        <v>4.32</v>
      </c>
      <c r="N166" s="26">
        <f t="shared" si="180"/>
        <v>-3.8990825688073397E-2</v>
      </c>
      <c r="O166" s="26">
        <f t="shared" si="180"/>
        <v>-9.174311926605512E-3</v>
      </c>
      <c r="P166" s="83">
        <v>349326340.81999999</v>
      </c>
      <c r="Q166" s="82">
        <v>4.29</v>
      </c>
      <c r="R166" s="26">
        <f t="shared" si="181"/>
        <v>-2.1510106631133136E-2</v>
      </c>
      <c r="S166" s="26">
        <f t="shared" si="182"/>
        <v>-6.9444444444445013E-3</v>
      </c>
      <c r="T166" s="83">
        <v>342233341.63999999</v>
      </c>
      <c r="U166" s="82">
        <v>4.2</v>
      </c>
      <c r="V166" s="26">
        <f t="shared" si="183"/>
        <v>-2.0304793401350944E-2</v>
      </c>
      <c r="W166" s="26">
        <f t="shared" si="184"/>
        <v>-2.0979020979020945E-2</v>
      </c>
      <c r="X166" s="83">
        <v>325428836.43000001</v>
      </c>
      <c r="Y166" s="82">
        <v>3.99</v>
      </c>
      <c r="Z166" s="26">
        <f t="shared" si="185"/>
        <v>-4.9102478237426882E-2</v>
      </c>
      <c r="AA166" s="26">
        <f t="shared" si="186"/>
        <v>-4.9999999999999989E-2</v>
      </c>
      <c r="AB166" s="83">
        <v>335704520.42000002</v>
      </c>
      <c r="AC166" s="82">
        <v>4</v>
      </c>
      <c r="AD166" s="26">
        <f t="shared" si="187"/>
        <v>3.1575825002866077E-2</v>
      </c>
      <c r="AE166" s="26">
        <f t="shared" si="188"/>
        <v>2.5062656641603475E-3</v>
      </c>
      <c r="AF166" s="83">
        <v>335704520.42000002</v>
      </c>
      <c r="AG166" s="82">
        <v>4.04</v>
      </c>
      <c r="AH166" s="26">
        <f t="shared" si="189"/>
        <v>0</v>
      </c>
      <c r="AI166" s="26">
        <f t="shared" si="190"/>
        <v>1.0000000000000009E-2</v>
      </c>
      <c r="AJ166" s="27">
        <f t="shared" ref="AJ166:AJ178" si="197">AVERAGE(F166,J166,N166,R166,V166,Z166,AD166,AH166)</f>
        <v>-8.2608220061310862E-3</v>
      </c>
      <c r="AK166" s="27">
        <f t="shared" ref="AK166:AK178" si="198">AVERAGE(G166,K166,O166,S166,W166,AA166,AE166,AI166)</f>
        <v>-7.8409405022680217E-3</v>
      </c>
      <c r="AL166" s="28">
        <f t="shared" ref="AL166:AL178" si="199">((AF166-D166)/D166)</f>
        <v>-9.6330275229357804E-2</v>
      </c>
      <c r="AM166" s="28">
        <f t="shared" ref="AM166:AM178" si="200">((AG166-E166)/E166)</f>
        <v>-8.3900226757369634E-2</v>
      </c>
      <c r="AN166" s="29">
        <f t="shared" ref="AN166:AN178" si="201">STDEV(F166,J166,N166,R166,V166,Z166,AD166,AH166)</f>
        <v>2.9993337991679421E-2</v>
      </c>
      <c r="AO166" s="87">
        <f t="shared" ref="AO166:AO178" si="202">STDEV(G166,K166,O166,S166,W166,AA166,AE166,AI166)</f>
        <v>2.1888759683998515E-2</v>
      </c>
    </row>
    <row r="167" spans="1:41">
      <c r="A167" s="233" t="s">
        <v>56</v>
      </c>
      <c r="B167" s="83">
        <v>147642932.06999999</v>
      </c>
      <c r="C167" s="82">
        <v>6.58</v>
      </c>
      <c r="D167" s="83">
        <v>179511699.84</v>
      </c>
      <c r="E167" s="82">
        <v>7.04</v>
      </c>
      <c r="F167" s="26">
        <f t="shared" si="176"/>
        <v>0.21585027690245606</v>
      </c>
      <c r="G167" s="26">
        <f t="shared" si="177"/>
        <v>6.9908814589665649E-2</v>
      </c>
      <c r="H167" s="83">
        <v>179511699.84</v>
      </c>
      <c r="I167" s="82">
        <v>6.96</v>
      </c>
      <c r="J167" s="26">
        <f t="shared" si="178"/>
        <v>0</v>
      </c>
      <c r="K167" s="26">
        <f t="shared" si="179"/>
        <v>-1.1363636363636374E-2</v>
      </c>
      <c r="L167" s="83">
        <v>173348208</v>
      </c>
      <c r="M167" s="82">
        <v>6.69</v>
      </c>
      <c r="N167" s="26">
        <f t="shared" si="180"/>
        <v>-3.4334763948497875E-2</v>
      </c>
      <c r="O167" s="26">
        <f t="shared" si="180"/>
        <v>-3.8793103448275801E-2</v>
      </c>
      <c r="P167" s="83">
        <v>145508571.47999999</v>
      </c>
      <c r="Q167" s="82">
        <v>6.53</v>
      </c>
      <c r="R167" s="26">
        <f t="shared" si="181"/>
        <v>-0.16059950570703338</v>
      </c>
      <c r="S167" s="26">
        <f t="shared" si="182"/>
        <v>-2.3916292974588957E-2</v>
      </c>
      <c r="T167" s="83">
        <v>145289600.15000001</v>
      </c>
      <c r="U167" s="82">
        <v>6.52</v>
      </c>
      <c r="V167" s="26">
        <f t="shared" si="183"/>
        <v>-1.504868941896531E-3</v>
      </c>
      <c r="W167" s="26">
        <f t="shared" si="184"/>
        <v>-1.5313935681471171E-3</v>
      </c>
      <c r="X167" s="83">
        <v>143456290.24000001</v>
      </c>
      <c r="Y167" s="82">
        <v>6.44</v>
      </c>
      <c r="Z167" s="26">
        <f t="shared" si="185"/>
        <v>-1.261831478720603E-2</v>
      </c>
      <c r="AA167" s="26">
        <f t="shared" si="186"/>
        <v>-1.2269938650306624E-2</v>
      </c>
      <c r="AB167" s="83">
        <v>160764412.16</v>
      </c>
      <c r="AC167" s="82">
        <v>6.31</v>
      </c>
      <c r="AD167" s="26">
        <f t="shared" si="187"/>
        <v>0.12065083999484291</v>
      </c>
      <c r="AE167" s="26">
        <f t="shared" si="188"/>
        <v>-2.0186335403726829E-2</v>
      </c>
      <c r="AF167" s="83">
        <v>160764412.16</v>
      </c>
      <c r="AG167" s="82">
        <v>6.29</v>
      </c>
      <c r="AH167" s="26">
        <f t="shared" si="189"/>
        <v>0</v>
      </c>
      <c r="AI167" s="26">
        <f t="shared" si="190"/>
        <v>-3.1695721077653841E-3</v>
      </c>
      <c r="AJ167" s="27">
        <f t="shared" si="197"/>
        <v>1.5930457939083143E-2</v>
      </c>
      <c r="AK167" s="27">
        <f t="shared" si="198"/>
        <v>-5.1651822408476794E-3</v>
      </c>
      <c r="AL167" s="28">
        <f t="shared" si="199"/>
        <v>-0.10443490701001434</v>
      </c>
      <c r="AM167" s="28">
        <f t="shared" si="200"/>
        <v>-0.10653409090909091</v>
      </c>
      <c r="AN167" s="29">
        <f t="shared" si="201"/>
        <v>0.11100212035071401</v>
      </c>
      <c r="AO167" s="87">
        <f t="shared" si="202"/>
        <v>3.2623975754045395E-2</v>
      </c>
    </row>
    <row r="168" spans="1:41">
      <c r="A168" s="233" t="s">
        <v>57</v>
      </c>
      <c r="B168" s="83">
        <v>228026586.02000001</v>
      </c>
      <c r="C168" s="82">
        <v>22.66</v>
      </c>
      <c r="D168" s="83">
        <v>243057416.06999999</v>
      </c>
      <c r="E168" s="82">
        <v>23.18</v>
      </c>
      <c r="F168" s="26">
        <f t="shared" si="176"/>
        <v>6.5917006926032917E-2</v>
      </c>
      <c r="G168" s="26">
        <f t="shared" si="177"/>
        <v>2.29479258605472E-2</v>
      </c>
      <c r="H168" s="83">
        <v>241478437.62</v>
      </c>
      <c r="I168" s="82">
        <v>23.04</v>
      </c>
      <c r="J168" s="26">
        <f t="shared" si="178"/>
        <v>-6.4963187527067503E-3</v>
      </c>
      <c r="K168" s="26">
        <f t="shared" si="179"/>
        <v>-6.0396893874029578E-3</v>
      </c>
      <c r="L168" s="83">
        <v>238846806.87</v>
      </c>
      <c r="M168" s="82">
        <v>22.89</v>
      </c>
      <c r="N168" s="26">
        <f t="shared" si="180"/>
        <v>-1.0897994768962511E-2</v>
      </c>
      <c r="O168" s="26">
        <f t="shared" si="180"/>
        <v>-6.5104166666666054E-3</v>
      </c>
      <c r="P168" s="83">
        <v>228284834.94</v>
      </c>
      <c r="Q168" s="82">
        <v>22.04</v>
      </c>
      <c r="R168" s="26">
        <f t="shared" si="181"/>
        <v>-4.422069555130665E-2</v>
      </c>
      <c r="S168" s="26">
        <f t="shared" si="182"/>
        <v>-3.7134119702927106E-2</v>
      </c>
      <c r="T168" s="83">
        <v>228717891.66999999</v>
      </c>
      <c r="U168" s="82">
        <v>22.09</v>
      </c>
      <c r="V168" s="26">
        <f t="shared" si="183"/>
        <v>1.8970017439564454E-3</v>
      </c>
      <c r="W168" s="26">
        <f t="shared" si="184"/>
        <v>2.268602540834878E-3</v>
      </c>
      <c r="X168" s="83">
        <v>228235396.22</v>
      </c>
      <c r="Y168" s="82">
        <v>22.07</v>
      </c>
      <c r="Z168" s="26">
        <f t="shared" si="185"/>
        <v>-2.1095658344741338E-3</v>
      </c>
      <c r="AA168" s="26">
        <f t="shared" si="186"/>
        <v>-9.0538705296512329E-4</v>
      </c>
      <c r="AB168" s="83">
        <v>226951835.88</v>
      </c>
      <c r="AC168" s="82">
        <v>21.66</v>
      </c>
      <c r="AD168" s="26">
        <f t="shared" si="187"/>
        <v>-5.6238443346568285E-3</v>
      </c>
      <c r="AE168" s="26">
        <f t="shared" si="188"/>
        <v>-1.8577254191209792E-2</v>
      </c>
      <c r="AF168" s="83">
        <v>226951835.88</v>
      </c>
      <c r="AG168" s="82">
        <v>21.63</v>
      </c>
      <c r="AH168" s="26">
        <f t="shared" si="189"/>
        <v>0</v>
      </c>
      <c r="AI168" s="26">
        <f t="shared" si="190"/>
        <v>-1.3850415512465899E-3</v>
      </c>
      <c r="AJ168" s="27">
        <f t="shared" si="197"/>
        <v>-1.9180132151468935E-4</v>
      </c>
      <c r="AK168" s="27">
        <f t="shared" si="198"/>
        <v>-5.666922518879511E-3</v>
      </c>
      <c r="AL168" s="28">
        <f t="shared" si="199"/>
        <v>-6.6262451277609352E-2</v>
      </c>
      <c r="AM168" s="28">
        <f t="shared" si="200"/>
        <v>-6.6867989646246795E-2</v>
      </c>
      <c r="AN168" s="29">
        <f t="shared" si="201"/>
        <v>3.0474514812030475E-2</v>
      </c>
      <c r="AO168" s="87">
        <f t="shared" si="202"/>
        <v>1.7239905660953351E-2</v>
      </c>
    </row>
    <row r="169" spans="1:41">
      <c r="A169" s="233" t="s">
        <v>101</v>
      </c>
      <c r="B169" s="83">
        <v>589340587.96000004</v>
      </c>
      <c r="C169" s="82">
        <v>168.41</v>
      </c>
      <c r="D169" s="83">
        <v>690201585.53999996</v>
      </c>
      <c r="E169" s="82">
        <v>154.4</v>
      </c>
      <c r="F169" s="26">
        <f t="shared" si="176"/>
        <v>0.17114211992275952</v>
      </c>
      <c r="G169" s="26">
        <f t="shared" si="177"/>
        <v>-8.3189834332878049E-2</v>
      </c>
      <c r="H169" s="83">
        <v>690201585.53999996</v>
      </c>
      <c r="I169" s="82">
        <v>154.79</v>
      </c>
      <c r="J169" s="26">
        <f t="shared" si="178"/>
        <v>0</v>
      </c>
      <c r="K169" s="26">
        <f t="shared" si="179"/>
        <v>2.525906735751207E-3</v>
      </c>
      <c r="L169" s="83">
        <v>690201585.53999996</v>
      </c>
      <c r="M169" s="82">
        <v>153.80000000000001</v>
      </c>
      <c r="N169" s="26">
        <f t="shared" si="180"/>
        <v>0</v>
      </c>
      <c r="O169" s="26">
        <f t="shared" si="180"/>
        <v>-6.3957620001290827E-3</v>
      </c>
      <c r="P169" s="83">
        <v>540863994.96000004</v>
      </c>
      <c r="Q169" s="82">
        <v>152.63999999999999</v>
      </c>
      <c r="R169" s="26">
        <f t="shared" si="181"/>
        <v>-0.21636807812193182</v>
      </c>
      <c r="S169" s="26">
        <f t="shared" si="182"/>
        <v>-7.5422626788038032E-3</v>
      </c>
      <c r="T169" s="83">
        <v>541540276.19000006</v>
      </c>
      <c r="U169" s="82">
        <v>154.83000000000001</v>
      </c>
      <c r="V169" s="26">
        <f t="shared" si="183"/>
        <v>1.2503720645150986E-3</v>
      </c>
      <c r="W169" s="26">
        <f t="shared" si="184"/>
        <v>1.4347484276729732E-2</v>
      </c>
      <c r="X169" s="83">
        <v>542425766.34000003</v>
      </c>
      <c r="Y169" s="82">
        <v>155.08000000000001</v>
      </c>
      <c r="Z169" s="26">
        <f t="shared" si="185"/>
        <v>1.6351325818826094E-3</v>
      </c>
      <c r="AA169" s="26">
        <f t="shared" si="186"/>
        <v>1.6146741587547632E-3</v>
      </c>
      <c r="AB169" s="83">
        <v>690201585.53999996</v>
      </c>
      <c r="AC169" s="82">
        <v>156.21</v>
      </c>
      <c r="AD169" s="26">
        <f t="shared" si="187"/>
        <v>0.27243510240509478</v>
      </c>
      <c r="AE169" s="26">
        <f t="shared" si="188"/>
        <v>7.2865617745679354E-3</v>
      </c>
      <c r="AF169" s="83">
        <v>690201585.53999996</v>
      </c>
      <c r="AG169" s="82">
        <v>156.15</v>
      </c>
      <c r="AH169" s="26">
        <f t="shared" si="189"/>
        <v>0</v>
      </c>
      <c r="AI169" s="26">
        <f t="shared" si="190"/>
        <v>-3.8409832917228262E-4</v>
      </c>
      <c r="AJ169" s="27">
        <f t="shared" si="197"/>
        <v>2.8761831106540021E-2</v>
      </c>
      <c r="AK169" s="27">
        <f t="shared" si="198"/>
        <v>-8.9671662993974464E-3</v>
      </c>
      <c r="AL169" s="28">
        <f t="shared" si="199"/>
        <v>0</v>
      </c>
      <c r="AM169" s="28">
        <f t="shared" si="200"/>
        <v>1.133419689119171E-2</v>
      </c>
      <c r="AN169" s="29">
        <f t="shared" si="201"/>
        <v>0.14328390853943493</v>
      </c>
      <c r="AO169" s="87">
        <f t="shared" si="202"/>
        <v>3.0806165104802389E-2</v>
      </c>
    </row>
    <row r="170" spans="1:41">
      <c r="A170" s="233" t="s">
        <v>37</v>
      </c>
      <c r="B170" s="83">
        <v>500237500</v>
      </c>
      <c r="C170" s="82">
        <v>8750</v>
      </c>
      <c r="D170" s="83">
        <v>500180330</v>
      </c>
      <c r="E170" s="82">
        <v>8749</v>
      </c>
      <c r="F170" s="26">
        <f t="shared" si="176"/>
        <v>-1.1428571428571428E-4</v>
      </c>
      <c r="G170" s="26">
        <f t="shared" si="177"/>
        <v>-1.1428571428571428E-4</v>
      </c>
      <c r="H170" s="83">
        <v>500180330</v>
      </c>
      <c r="I170" s="82">
        <v>8749</v>
      </c>
      <c r="J170" s="26">
        <f t="shared" si="178"/>
        <v>0</v>
      </c>
      <c r="K170" s="26">
        <f t="shared" si="179"/>
        <v>0</v>
      </c>
      <c r="L170" s="83">
        <v>500237500</v>
      </c>
      <c r="M170" s="82">
        <v>8750</v>
      </c>
      <c r="N170" s="26">
        <f t="shared" si="180"/>
        <v>1.1429877700308607E-4</v>
      </c>
      <c r="O170" s="26">
        <f t="shared" si="180"/>
        <v>1.1429877700308607E-4</v>
      </c>
      <c r="P170" s="83">
        <v>499665800</v>
      </c>
      <c r="Q170" s="82">
        <v>8740</v>
      </c>
      <c r="R170" s="26">
        <f t="shared" si="181"/>
        <v>-1.1428571428571429E-3</v>
      </c>
      <c r="S170" s="26">
        <f t="shared" si="182"/>
        <v>-1.1428571428571429E-3</v>
      </c>
      <c r="T170" s="83">
        <v>440210143.39999998</v>
      </c>
      <c r="U170" s="82">
        <v>57170</v>
      </c>
      <c r="V170" s="26">
        <f t="shared" si="183"/>
        <v>-0.11899084668192224</v>
      </c>
      <c r="W170" s="26">
        <f t="shared" si="184"/>
        <v>5.5411899313501145</v>
      </c>
      <c r="X170" s="83">
        <v>501380900</v>
      </c>
      <c r="Y170" s="82">
        <v>8770</v>
      </c>
      <c r="Z170" s="26">
        <f t="shared" si="185"/>
        <v>0.13895808062836207</v>
      </c>
      <c r="AA170" s="26">
        <f t="shared" si="186"/>
        <v>-0.84659786601364351</v>
      </c>
      <c r="AB170" s="83">
        <v>543115000</v>
      </c>
      <c r="AC170" s="82">
        <v>9500</v>
      </c>
      <c r="AD170" s="26">
        <f t="shared" si="187"/>
        <v>8.3238312428734321E-2</v>
      </c>
      <c r="AE170" s="26">
        <f t="shared" si="188"/>
        <v>8.3238312428734321E-2</v>
      </c>
      <c r="AF170" s="83">
        <v>600285000</v>
      </c>
      <c r="AG170" s="82">
        <v>10500</v>
      </c>
      <c r="AH170" s="26">
        <f t="shared" si="189"/>
        <v>0.10526315789473684</v>
      </c>
      <c r="AI170" s="26">
        <f t="shared" si="190"/>
        <v>0.10526315789473684</v>
      </c>
      <c r="AJ170" s="27">
        <f t="shared" si="197"/>
        <v>2.5915732523721403E-2</v>
      </c>
      <c r="AK170" s="27">
        <f t="shared" si="198"/>
        <v>0.61024383644747537</v>
      </c>
      <c r="AL170" s="28">
        <f t="shared" si="199"/>
        <v>0.20013715853240371</v>
      </c>
      <c r="AM170" s="28">
        <f t="shared" si="200"/>
        <v>0.20013715853240371</v>
      </c>
      <c r="AN170" s="29">
        <f t="shared" si="201"/>
        <v>8.1157210349429035E-2</v>
      </c>
      <c r="AO170" s="87">
        <f t="shared" si="202"/>
        <v>2.0163738231917891</v>
      </c>
    </row>
    <row r="171" spans="1:41">
      <c r="A171" s="233" t="s">
        <v>52</v>
      </c>
      <c r="B171" s="83">
        <v>512951433.57999998</v>
      </c>
      <c r="C171" s="82">
        <v>15.36</v>
      </c>
      <c r="D171" s="83">
        <v>549003908.25999999</v>
      </c>
      <c r="E171" s="82">
        <v>16.440000000000001</v>
      </c>
      <c r="F171" s="26">
        <f t="shared" si="176"/>
        <v>7.0284382340803531E-2</v>
      </c>
      <c r="G171" s="26">
        <f t="shared" si="177"/>
        <v>7.0312500000000125E-2</v>
      </c>
      <c r="H171" s="83">
        <v>538952822.48000002</v>
      </c>
      <c r="I171" s="82">
        <v>16.14</v>
      </c>
      <c r="J171" s="26">
        <f t="shared" si="178"/>
        <v>-1.830785833903377E-2</v>
      </c>
      <c r="K171" s="26">
        <f t="shared" si="179"/>
        <v>-1.8248175182481792E-2</v>
      </c>
      <c r="L171" s="83">
        <v>526922518.08999997</v>
      </c>
      <c r="M171" s="82">
        <v>15.78</v>
      </c>
      <c r="N171" s="26">
        <f t="shared" si="180"/>
        <v>-2.2321627957420109E-2</v>
      </c>
      <c r="O171" s="26">
        <f t="shared" si="180"/>
        <v>-2.2304832713754722E-2</v>
      </c>
      <c r="P171" s="83">
        <v>509434420.22000003</v>
      </c>
      <c r="Q171" s="82">
        <v>15.25</v>
      </c>
      <c r="R171" s="26">
        <f t="shared" si="181"/>
        <v>-3.3189126047205531E-2</v>
      </c>
      <c r="S171" s="26">
        <f t="shared" si="182"/>
        <v>-3.3586818757921383E-2</v>
      </c>
      <c r="T171" s="83">
        <v>517428708.10000002</v>
      </c>
      <c r="U171" s="82">
        <v>15.47</v>
      </c>
      <c r="V171" s="26">
        <f t="shared" si="183"/>
        <v>1.5692476916945756E-2</v>
      </c>
      <c r="W171" s="26">
        <f t="shared" si="184"/>
        <v>1.4426229508196763E-2</v>
      </c>
      <c r="X171" s="83">
        <v>504079903.60000002</v>
      </c>
      <c r="Y171" s="82">
        <v>15.09</v>
      </c>
      <c r="Z171" s="26">
        <f t="shared" si="185"/>
        <v>-2.5798345339238821E-2</v>
      </c>
      <c r="AA171" s="26">
        <f t="shared" si="186"/>
        <v>-2.45636716224952E-2</v>
      </c>
      <c r="AB171" s="83">
        <v>506678318.61000001</v>
      </c>
      <c r="AC171" s="82">
        <v>15.17</v>
      </c>
      <c r="AD171" s="26">
        <f t="shared" si="187"/>
        <v>5.1547681060935486E-3</v>
      </c>
      <c r="AE171" s="26">
        <f t="shared" si="188"/>
        <v>5.3015241882041131E-3</v>
      </c>
      <c r="AF171" s="83">
        <v>516644998.00999999</v>
      </c>
      <c r="AG171" s="82">
        <v>15.47</v>
      </c>
      <c r="AH171" s="26">
        <f t="shared" si="189"/>
        <v>1.9670625392738623E-2</v>
      </c>
      <c r="AI171" s="26">
        <f t="shared" si="190"/>
        <v>1.9775873434410066E-2</v>
      </c>
      <c r="AJ171" s="27">
        <f t="shared" si="197"/>
        <v>1.3981618842104034E-3</v>
      </c>
      <c r="AK171" s="27">
        <f t="shared" si="198"/>
        <v>1.3890786067697462E-3</v>
      </c>
      <c r="AL171" s="28">
        <f t="shared" si="199"/>
        <v>-5.8941129130678803E-2</v>
      </c>
      <c r="AM171" s="28">
        <f t="shared" si="200"/>
        <v>-5.9002433090024363E-2</v>
      </c>
      <c r="AN171" s="29">
        <f t="shared" si="201"/>
        <v>3.4193817274894352E-2</v>
      </c>
      <c r="AO171" s="87">
        <f t="shared" si="202"/>
        <v>3.4053882903449982E-2</v>
      </c>
    </row>
    <row r="172" spans="1:41">
      <c r="A172" s="233" t="s">
        <v>45</v>
      </c>
      <c r="B172" s="83">
        <v>515521425.13</v>
      </c>
      <c r="C172" s="82">
        <v>55</v>
      </c>
      <c r="D172" s="83">
        <v>544115614.13</v>
      </c>
      <c r="E172" s="82">
        <v>60</v>
      </c>
      <c r="F172" s="26">
        <f t="shared" si="176"/>
        <v>5.546653854937135E-2</v>
      </c>
      <c r="G172" s="26">
        <f t="shared" si="177"/>
        <v>9.0909090909090912E-2</v>
      </c>
      <c r="H172" s="83">
        <v>535940863.25999999</v>
      </c>
      <c r="I172" s="82">
        <v>71</v>
      </c>
      <c r="J172" s="26">
        <f t="shared" si="178"/>
        <v>-1.5023922596065943E-2</v>
      </c>
      <c r="K172" s="26">
        <f t="shared" si="179"/>
        <v>0.18333333333333332</v>
      </c>
      <c r="L172" s="83">
        <v>523650629.91000003</v>
      </c>
      <c r="M172" s="82">
        <v>67.5</v>
      </c>
      <c r="N172" s="26">
        <f t="shared" si="180"/>
        <v>-2.2932069921374192E-2</v>
      </c>
      <c r="O172" s="26">
        <f t="shared" si="180"/>
        <v>-4.9295774647887321E-2</v>
      </c>
      <c r="P172" s="83">
        <v>514704080.31999999</v>
      </c>
      <c r="Q172" s="82">
        <v>60.8</v>
      </c>
      <c r="R172" s="26">
        <f t="shared" si="181"/>
        <v>-1.7084959091021583E-2</v>
      </c>
      <c r="S172" s="26">
        <f t="shared" si="182"/>
        <v>-9.9259259259259297E-2</v>
      </c>
      <c r="T172" s="83">
        <v>518510910.69</v>
      </c>
      <c r="U172" s="82">
        <v>66</v>
      </c>
      <c r="V172" s="26">
        <f t="shared" si="183"/>
        <v>7.3961534706179829E-3</v>
      </c>
      <c r="W172" s="26">
        <f t="shared" si="184"/>
        <v>8.5526315789473728E-2</v>
      </c>
      <c r="X172" s="83">
        <v>503149895.88999999</v>
      </c>
      <c r="Y172" s="82">
        <v>66</v>
      </c>
      <c r="Z172" s="26">
        <f t="shared" si="185"/>
        <v>-2.9625248925926342E-2</v>
      </c>
      <c r="AA172" s="26">
        <f t="shared" si="186"/>
        <v>0</v>
      </c>
      <c r="AB172" s="83">
        <v>503225603.19</v>
      </c>
      <c r="AC172" s="82">
        <v>66</v>
      </c>
      <c r="AD172" s="26">
        <f t="shared" si="187"/>
        <v>1.5046669117579079E-4</v>
      </c>
      <c r="AE172" s="26">
        <f t="shared" si="188"/>
        <v>0</v>
      </c>
      <c r="AF172" s="83">
        <v>505316799.81999999</v>
      </c>
      <c r="AG172" s="82">
        <v>66</v>
      </c>
      <c r="AH172" s="26">
        <f t="shared" si="189"/>
        <v>4.1555847253074568E-3</v>
      </c>
      <c r="AI172" s="26">
        <f t="shared" si="190"/>
        <v>0</v>
      </c>
      <c r="AJ172" s="27">
        <f t="shared" si="197"/>
        <v>-2.1871821372394344E-3</v>
      </c>
      <c r="AK172" s="27">
        <f t="shared" si="198"/>
        <v>2.6401713265593919E-2</v>
      </c>
      <c r="AL172" s="28">
        <f t="shared" si="199"/>
        <v>-7.1306195415906951E-2</v>
      </c>
      <c r="AM172" s="28">
        <f t="shared" si="200"/>
        <v>0.1</v>
      </c>
      <c r="AN172" s="29">
        <f t="shared" si="201"/>
        <v>2.680994129569125E-2</v>
      </c>
      <c r="AO172" s="87">
        <f t="shared" si="202"/>
        <v>8.9359942170904913E-2</v>
      </c>
    </row>
    <row r="173" spans="1:41">
      <c r="A173" s="233" t="s">
        <v>103</v>
      </c>
      <c r="B173" s="83">
        <v>813123924.38999999</v>
      </c>
      <c r="C173" s="82">
        <v>53.9</v>
      </c>
      <c r="D173" s="83">
        <v>853716930.71000004</v>
      </c>
      <c r="E173" s="82">
        <v>53.9</v>
      </c>
      <c r="F173" s="26">
        <f t="shared" si="176"/>
        <v>4.9922287491974422E-2</v>
      </c>
      <c r="G173" s="26">
        <f t="shared" si="177"/>
        <v>0</v>
      </c>
      <c r="H173" s="83">
        <v>845032466.73000002</v>
      </c>
      <c r="I173" s="82">
        <v>53.9</v>
      </c>
      <c r="J173" s="26">
        <f t="shared" si="178"/>
        <v>-1.0172533386186356E-2</v>
      </c>
      <c r="K173" s="26">
        <f t="shared" si="179"/>
        <v>0</v>
      </c>
      <c r="L173" s="83">
        <v>823232557.5</v>
      </c>
      <c r="M173" s="82">
        <v>53.9</v>
      </c>
      <c r="N173" s="26">
        <f t="shared" si="180"/>
        <v>-2.5797717943736004E-2</v>
      </c>
      <c r="O173" s="26">
        <f t="shared" si="180"/>
        <v>0</v>
      </c>
      <c r="P173" s="83">
        <v>808360350.67999995</v>
      </c>
      <c r="Q173" s="82">
        <v>54</v>
      </c>
      <c r="R173" s="26">
        <f t="shared" si="181"/>
        <v>-1.8065620321387803E-2</v>
      </c>
      <c r="S173" s="26">
        <f t="shared" si="182"/>
        <v>1.8552875695733103E-3</v>
      </c>
      <c r="T173" s="83">
        <v>811090035.64999998</v>
      </c>
      <c r="U173" s="82">
        <v>54</v>
      </c>
      <c r="V173" s="26">
        <f t="shared" si="183"/>
        <v>3.376816994677922E-3</v>
      </c>
      <c r="W173" s="26">
        <f t="shared" si="184"/>
        <v>0</v>
      </c>
      <c r="X173" s="83">
        <v>791584922.23000002</v>
      </c>
      <c r="Y173" s="82">
        <v>54</v>
      </c>
      <c r="Z173" s="26">
        <f t="shared" si="185"/>
        <v>-2.4048024957388042E-2</v>
      </c>
      <c r="AA173" s="26">
        <f t="shared" si="186"/>
        <v>0</v>
      </c>
      <c r="AB173" s="83">
        <v>672388634.79999995</v>
      </c>
      <c r="AC173" s="82">
        <v>54</v>
      </c>
      <c r="AD173" s="26">
        <f t="shared" si="187"/>
        <v>-0.15057927972428817</v>
      </c>
      <c r="AE173" s="26">
        <f t="shared" si="188"/>
        <v>0</v>
      </c>
      <c r="AF173" s="83">
        <v>674674365.77999997</v>
      </c>
      <c r="AG173" s="82">
        <v>54</v>
      </c>
      <c r="AH173" s="26">
        <f t="shared" si="189"/>
        <v>3.3994194156477722E-3</v>
      </c>
      <c r="AI173" s="26">
        <f t="shared" si="190"/>
        <v>0</v>
      </c>
      <c r="AJ173" s="27">
        <f t="shared" si="197"/>
        <v>-2.1495581553835783E-2</v>
      </c>
      <c r="AK173" s="27">
        <f t="shared" si="198"/>
        <v>2.3191094619666379E-4</v>
      </c>
      <c r="AL173" s="28">
        <f t="shared" si="199"/>
        <v>-0.20972123017532052</v>
      </c>
      <c r="AM173" s="28">
        <f t="shared" si="200"/>
        <v>1.8552875695733103E-3</v>
      </c>
      <c r="AN173" s="29">
        <f t="shared" si="201"/>
        <v>5.7528266138035244E-2</v>
      </c>
      <c r="AO173" s="87">
        <f t="shared" si="202"/>
        <v>6.5594321074819817E-4</v>
      </c>
    </row>
    <row r="174" spans="1:41">
      <c r="A174" s="233" t="s">
        <v>155</v>
      </c>
      <c r="B174" s="83">
        <v>618078759.57000005</v>
      </c>
      <c r="C174" s="82">
        <v>139.1</v>
      </c>
      <c r="D174" s="83">
        <v>648101442.69480205</v>
      </c>
      <c r="E174" s="82">
        <v>146.92923916282211</v>
      </c>
      <c r="F174" s="26">
        <f t="shared" si="176"/>
        <v>4.8574202979712322E-2</v>
      </c>
      <c r="G174" s="26">
        <f t="shared" si="177"/>
        <v>5.6284968819713302E-2</v>
      </c>
      <c r="H174" s="83">
        <v>643543597.44000006</v>
      </c>
      <c r="I174" s="82">
        <v>140.60341806233828</v>
      </c>
      <c r="J174" s="26">
        <f t="shared" si="178"/>
        <v>-7.0326108762395192E-3</v>
      </c>
      <c r="K174" s="26">
        <f t="shared" si="179"/>
        <v>-4.3053521113478106E-2</v>
      </c>
      <c r="L174" s="83">
        <v>629328143.91999996</v>
      </c>
      <c r="M174" s="82">
        <v>137.36000000000001</v>
      </c>
      <c r="N174" s="26">
        <f t="shared" si="180"/>
        <v>-2.208934029729891E-2</v>
      </c>
      <c r="O174" s="26">
        <f t="shared" si="180"/>
        <v>-2.3067846479381138E-2</v>
      </c>
      <c r="P174" s="83">
        <v>610947122.63999999</v>
      </c>
      <c r="Q174" s="82">
        <v>133.03</v>
      </c>
      <c r="R174" s="26">
        <f t="shared" si="181"/>
        <v>-2.9207372111959073E-2</v>
      </c>
      <c r="S174" s="26">
        <f t="shared" si="182"/>
        <v>-3.1523005241700729E-2</v>
      </c>
      <c r="T174" s="83">
        <v>590241033.34893179</v>
      </c>
      <c r="U174" s="82">
        <v>138.16094699223586</v>
      </c>
      <c r="V174" s="26">
        <f t="shared" si="183"/>
        <v>-3.3891786250819678E-2</v>
      </c>
      <c r="W174" s="26">
        <f t="shared" si="184"/>
        <v>3.8569848847897943E-2</v>
      </c>
      <c r="X174" s="83">
        <v>595837810.24000001</v>
      </c>
      <c r="Y174" s="82">
        <v>127.6</v>
      </c>
      <c r="Z174" s="26">
        <f t="shared" si="185"/>
        <v>9.4821887582315599E-3</v>
      </c>
      <c r="AA174" s="26">
        <f t="shared" si="186"/>
        <v>-7.6439451394534494E-2</v>
      </c>
      <c r="AB174" s="83">
        <v>582877889.86000001</v>
      </c>
      <c r="AC174" s="82">
        <v>130.04704056406126</v>
      </c>
      <c r="AD174" s="26">
        <f t="shared" si="187"/>
        <v>-2.1750751894680558E-2</v>
      </c>
      <c r="AE174" s="26">
        <f t="shared" si="188"/>
        <v>1.9177433887627496E-2</v>
      </c>
      <c r="AF174" s="83">
        <v>561095828.7632339</v>
      </c>
      <c r="AG174" s="82">
        <v>130.70468969034189</v>
      </c>
      <c r="AH174" s="26">
        <f t="shared" si="189"/>
        <v>-3.7369853061329693E-2</v>
      </c>
      <c r="AI174" s="26">
        <f t="shared" si="190"/>
        <v>5.057009551529725E-3</v>
      </c>
      <c r="AJ174" s="27">
        <f t="shared" si="197"/>
        <v>-1.1660665344297943E-2</v>
      </c>
      <c r="AK174" s="27">
        <f t="shared" si="198"/>
        <v>-6.8743203902907491E-3</v>
      </c>
      <c r="AL174" s="28">
        <f t="shared" si="199"/>
        <v>-0.13424690673392009</v>
      </c>
      <c r="AM174" s="28">
        <f t="shared" si="200"/>
        <v>-0.11042423934762714</v>
      </c>
      <c r="AN174" s="29">
        <f t="shared" si="201"/>
        <v>2.8711166632665593E-2</v>
      </c>
      <c r="AO174" s="87">
        <f t="shared" si="202"/>
        <v>4.4550691569280515E-2</v>
      </c>
    </row>
    <row r="175" spans="1:41">
      <c r="A175" s="233" t="s">
        <v>203</v>
      </c>
      <c r="B175" s="83">
        <v>245816374.77000001</v>
      </c>
      <c r="C175" s="82">
        <v>22.85</v>
      </c>
      <c r="D175" s="83">
        <v>250329264.53</v>
      </c>
      <c r="E175" s="82">
        <v>23.72</v>
      </c>
      <c r="F175" s="26">
        <f t="shared" si="176"/>
        <v>1.8358784129912056E-2</v>
      </c>
      <c r="G175" s="26">
        <f t="shared" si="177"/>
        <v>3.8074398249452843E-2</v>
      </c>
      <c r="H175" s="83">
        <v>242063255.91999999</v>
      </c>
      <c r="I175" s="82">
        <v>23.23</v>
      </c>
      <c r="J175" s="26">
        <f t="shared" si="178"/>
        <v>-3.3020544463787202E-2</v>
      </c>
      <c r="K175" s="26">
        <f t="shared" si="179"/>
        <v>-2.0657672849915619E-2</v>
      </c>
      <c r="L175" s="83">
        <v>238987105.06</v>
      </c>
      <c r="M175" s="82">
        <v>22.85</v>
      </c>
      <c r="N175" s="26">
        <f t="shared" si="180"/>
        <v>-1.2708045458236042E-2</v>
      </c>
      <c r="O175" s="26">
        <f t="shared" si="180"/>
        <v>-1.6358157554885882E-2</v>
      </c>
      <c r="P175" s="83">
        <v>232385025.81</v>
      </c>
      <c r="Q175" s="82">
        <v>22.18</v>
      </c>
      <c r="R175" s="26">
        <f t="shared" si="181"/>
        <v>-2.7625253037574914E-2</v>
      </c>
      <c r="S175" s="26">
        <f t="shared" si="182"/>
        <v>-2.9321663019693727E-2</v>
      </c>
      <c r="T175" s="83">
        <v>225001682.28</v>
      </c>
      <c r="U175" s="82">
        <v>22.31</v>
      </c>
      <c r="V175" s="26">
        <f t="shared" si="183"/>
        <v>-3.1772027927637156E-2</v>
      </c>
      <c r="W175" s="26">
        <f t="shared" si="184"/>
        <v>5.861136158701488E-3</v>
      </c>
      <c r="X175" s="83">
        <v>222008427.34</v>
      </c>
      <c r="Y175" s="82">
        <v>22.02</v>
      </c>
      <c r="Z175" s="26">
        <f t="shared" si="185"/>
        <v>-1.330325582310574E-2</v>
      </c>
      <c r="AA175" s="26">
        <f t="shared" si="186"/>
        <v>-1.2998655311519461E-2</v>
      </c>
      <c r="AB175" s="83">
        <v>218658008.49000001</v>
      </c>
      <c r="AC175" s="82">
        <v>21.71</v>
      </c>
      <c r="AD175" s="26">
        <f t="shared" si="187"/>
        <v>-1.5091403917153634E-2</v>
      </c>
      <c r="AE175" s="26">
        <f t="shared" si="188"/>
        <v>-1.4078110808355982E-2</v>
      </c>
      <c r="AF175" s="83">
        <v>217044132.53999999</v>
      </c>
      <c r="AG175" s="82">
        <v>21.66</v>
      </c>
      <c r="AH175" s="26">
        <f t="shared" si="189"/>
        <v>-7.3808225051762788E-3</v>
      </c>
      <c r="AI175" s="26">
        <f t="shared" si="190"/>
        <v>-2.3030861354214976E-3</v>
      </c>
      <c r="AJ175" s="27">
        <f t="shared" si="197"/>
        <v>-1.5317821125344864E-2</v>
      </c>
      <c r="AK175" s="27">
        <f t="shared" si="198"/>
        <v>-6.4727264089547301E-3</v>
      </c>
      <c r="AL175" s="28">
        <f t="shared" si="199"/>
        <v>-0.13296540479393709</v>
      </c>
      <c r="AM175" s="28">
        <f t="shared" si="200"/>
        <v>-8.6846543001686288E-2</v>
      </c>
      <c r="AN175" s="29">
        <f t="shared" si="201"/>
        <v>1.6663178273070716E-2</v>
      </c>
      <c r="AO175" s="87">
        <f t="shared" si="202"/>
        <v>2.0960487861687471E-2</v>
      </c>
    </row>
    <row r="176" spans="1:41">
      <c r="A176" s="233" t="s">
        <v>204</v>
      </c>
      <c r="B176" s="83">
        <v>199477479.66999999</v>
      </c>
      <c r="C176" s="82">
        <v>23.73</v>
      </c>
      <c r="D176" s="83">
        <v>208916471.24000001</v>
      </c>
      <c r="E176" s="82">
        <v>24.69</v>
      </c>
      <c r="F176" s="26">
        <f t="shared" si="176"/>
        <v>4.7318582456601893E-2</v>
      </c>
      <c r="G176" s="26">
        <f t="shared" si="177"/>
        <v>4.0455120101137838E-2</v>
      </c>
      <c r="H176" s="83">
        <v>209492310.41</v>
      </c>
      <c r="I176" s="82">
        <v>25.02</v>
      </c>
      <c r="J176" s="26">
        <f t="shared" si="178"/>
        <v>2.7563129253627481E-3</v>
      </c>
      <c r="K176" s="26">
        <f t="shared" si="179"/>
        <v>1.3365735115431279E-2</v>
      </c>
      <c r="L176" s="83">
        <v>203521921.61000001</v>
      </c>
      <c r="M176" s="82">
        <v>24.36</v>
      </c>
      <c r="N176" s="26">
        <f t="shared" si="180"/>
        <v>-2.8499321947976327E-2</v>
      </c>
      <c r="O176" s="26">
        <f t="shared" si="180"/>
        <v>-2.6378896882494011E-2</v>
      </c>
      <c r="P176" s="83">
        <v>196809119.91999999</v>
      </c>
      <c r="Q176" s="82">
        <v>23.81</v>
      </c>
      <c r="R176" s="26">
        <f t="shared" si="181"/>
        <v>-3.2983187446821924E-2</v>
      </c>
      <c r="S176" s="26">
        <f t="shared" si="182"/>
        <v>-2.2577996715927782E-2</v>
      </c>
      <c r="T176" s="83">
        <v>191130066.33000001</v>
      </c>
      <c r="U176" s="82">
        <v>23.8</v>
      </c>
      <c r="V176" s="26">
        <f t="shared" si="183"/>
        <v>-2.8855642423015894E-2</v>
      </c>
      <c r="W176" s="26">
        <f t="shared" si="184"/>
        <v>-4.1999160016791313E-4</v>
      </c>
      <c r="X176" s="83">
        <v>191858334.46000001</v>
      </c>
      <c r="Y176" s="82">
        <v>23.05</v>
      </c>
      <c r="Z176" s="26">
        <f t="shared" si="185"/>
        <v>3.8103274067963076E-3</v>
      </c>
      <c r="AA176" s="26">
        <f t="shared" si="186"/>
        <v>-3.1512605042016806E-2</v>
      </c>
      <c r="AB176" s="83">
        <v>190747403.86000001</v>
      </c>
      <c r="AC176" s="82">
        <v>23.47</v>
      </c>
      <c r="AD176" s="26">
        <f t="shared" si="187"/>
        <v>-5.7903692488876926E-3</v>
      </c>
      <c r="AE176" s="26">
        <f t="shared" si="188"/>
        <v>1.8221258134490159E-2</v>
      </c>
      <c r="AF176" s="83">
        <v>192921839.08000001</v>
      </c>
      <c r="AG176" s="82">
        <v>23.66</v>
      </c>
      <c r="AH176" s="26">
        <f t="shared" si="189"/>
        <v>1.1399553419851188E-2</v>
      </c>
      <c r="AI176" s="26">
        <f t="shared" si="190"/>
        <v>8.0954409884960079E-3</v>
      </c>
      <c r="AJ176" s="27">
        <f t="shared" si="197"/>
        <v>-3.8554681072612128E-3</v>
      </c>
      <c r="AK176" s="27">
        <f t="shared" si="198"/>
        <v>-9.3991987631403392E-5</v>
      </c>
      <c r="AL176" s="28">
        <f t="shared" si="199"/>
        <v>-7.6559938357496041E-2</v>
      </c>
      <c r="AM176" s="28">
        <f t="shared" si="200"/>
        <v>-4.1717294451194861E-2</v>
      </c>
      <c r="AN176" s="29">
        <f t="shared" si="201"/>
        <v>2.6828756763924912E-2</v>
      </c>
      <c r="AO176" s="87">
        <f t="shared" si="202"/>
        <v>2.5104274423592962E-2</v>
      </c>
    </row>
    <row r="177" spans="1:41">
      <c r="A177" s="234" t="s">
        <v>38</v>
      </c>
      <c r="B177" s="85">
        <f>SUM(B165:B176)</f>
        <v>7739649848.3600006</v>
      </c>
      <c r="C177" s="100"/>
      <c r="D177" s="85">
        <f>SUM(D165:D176)</f>
        <v>8123713944.4948025</v>
      </c>
      <c r="E177" s="100"/>
      <c r="F177" s="26">
        <f>((D177-B177)/B177)</f>
        <v>4.9622929158246537E-2</v>
      </c>
      <c r="G177" s="26"/>
      <c r="H177" s="85">
        <f>SUM(H165:H176)</f>
        <v>7835379650.7199993</v>
      </c>
      <c r="I177" s="100"/>
      <c r="J177" s="26">
        <f>((H177-D177)/D177)</f>
        <v>-3.5492915647306694E-2</v>
      </c>
      <c r="K177" s="26"/>
      <c r="L177" s="85">
        <f>SUM(L165:L176)</f>
        <v>7942200683.96</v>
      </c>
      <c r="M177" s="100"/>
      <c r="N177" s="26">
        <f>((L177-H177)/H177)</f>
        <v>1.3633166228286699E-2</v>
      </c>
      <c r="O177" s="26"/>
      <c r="P177" s="85">
        <f>SUM(P165:P176)</f>
        <v>7625359572.4500017</v>
      </c>
      <c r="Q177" s="100"/>
      <c r="R177" s="26">
        <f>((P177-L177)/L177)</f>
        <v>-3.989336509084792E-2</v>
      </c>
      <c r="S177" s="26"/>
      <c r="T177" s="85">
        <f>SUM(T165:T176)</f>
        <v>7563754258.3089304</v>
      </c>
      <c r="U177" s="100"/>
      <c r="V177" s="26">
        <f>((T177-P177)/P177)</f>
        <v>-8.0790044791655309E-3</v>
      </c>
      <c r="W177" s="26"/>
      <c r="X177" s="85">
        <f>SUM(X165:X176)</f>
        <v>7476768520.8400011</v>
      </c>
      <c r="Y177" s="100"/>
      <c r="Z177" s="26">
        <f>((X177-T177)/T177)</f>
        <v>-1.1500338918781473E-2</v>
      </c>
      <c r="AA177" s="26"/>
      <c r="AB177" s="85">
        <f>SUM(AB165:AB176)</f>
        <v>7537160212.8099985</v>
      </c>
      <c r="AC177" s="100"/>
      <c r="AD177" s="26">
        <f>((AB177-X177)/X177)</f>
        <v>8.0772451095239353E-3</v>
      </c>
      <c r="AE177" s="26"/>
      <c r="AF177" s="85">
        <f>SUM(AF165:AF176)</f>
        <v>7602642317.9932337</v>
      </c>
      <c r="AG177" s="100"/>
      <c r="AH177" s="26">
        <f>((AF177-AB177)/AB177)</f>
        <v>8.6879014555035147E-3</v>
      </c>
      <c r="AI177" s="26"/>
      <c r="AJ177" s="27">
        <f t="shared" si="197"/>
        <v>-1.8680477730676163E-3</v>
      </c>
      <c r="AK177" s="27"/>
      <c r="AL177" s="28">
        <f t="shared" si="199"/>
        <v>-6.4142045136225331E-2</v>
      </c>
      <c r="AM177" s="28"/>
      <c r="AN177" s="29">
        <f t="shared" si="201"/>
        <v>2.8809370420284999E-2</v>
      </c>
      <c r="AO177" s="87"/>
    </row>
    <row r="178" spans="1:41" ht="15.75" thickBot="1">
      <c r="A178" s="66" t="s">
        <v>48</v>
      </c>
      <c r="B178" s="260">
        <f>SUM(B157,B162,B177)</f>
        <v>1509073492144.6882</v>
      </c>
      <c r="C178" s="100"/>
      <c r="D178" s="260">
        <f>SUM(D157,D162,D177)</f>
        <v>1531579235194.5029</v>
      </c>
      <c r="E178" s="100"/>
      <c r="F178" s="240">
        <f>((D178-B178)/B178)</f>
        <v>1.4913616312900467E-2</v>
      </c>
      <c r="G178" s="240"/>
      <c r="H178" s="260">
        <f>SUM(H157,H162,H177)</f>
        <v>1528655390265.5854</v>
      </c>
      <c r="I178" s="100"/>
      <c r="J178" s="240">
        <f>((H178-D178)/D178)</f>
        <v>-1.909039285549054E-3</v>
      </c>
      <c r="K178" s="240"/>
      <c r="L178" s="260">
        <f>SUM(L157,L162,L177)</f>
        <v>1527147329335.0244</v>
      </c>
      <c r="M178" s="100"/>
      <c r="N178" s="240">
        <f>((L178-H178)/H178)</f>
        <v>-9.8652772898607816E-4</v>
      </c>
      <c r="O178" s="240"/>
      <c r="P178" s="260">
        <f>SUM(P157,P162,P177)</f>
        <v>1527235567326.7708</v>
      </c>
      <c r="Q178" s="100"/>
      <c r="R178" s="240">
        <f>((P178-L178)/L178)</f>
        <v>5.7779619589656704E-5</v>
      </c>
      <c r="S178" s="240"/>
      <c r="T178" s="260">
        <f>SUM(T157,T162,T177)</f>
        <v>1501169731841.3428</v>
      </c>
      <c r="U178" s="100"/>
      <c r="V178" s="240">
        <f>((T178-P178)/P178)</f>
        <v>-1.7067331355471813E-2</v>
      </c>
      <c r="W178" s="240"/>
      <c r="X178" s="260">
        <f>SUM(X157,X162,X177)</f>
        <v>1502487737538.4939</v>
      </c>
      <c r="Y178" s="100"/>
      <c r="Z178" s="240">
        <f>((X178-T178)/T178)</f>
        <v>8.7798579280868542E-4</v>
      </c>
      <c r="AA178" s="240"/>
      <c r="AB178" s="260">
        <f>SUM(AB157,AB162,AB177)</f>
        <v>1491881127243.7832</v>
      </c>
      <c r="AC178" s="100"/>
      <c r="AD178" s="240">
        <f>((AB178-X178)/X178)</f>
        <v>-7.0593656305557376E-3</v>
      </c>
      <c r="AE178" s="240"/>
      <c r="AF178" s="260">
        <f>SUM(AF157,AF162,AF177)</f>
        <v>1490704140635.5486</v>
      </c>
      <c r="AG178" s="100"/>
      <c r="AH178" s="240">
        <f>((AF178-AB178)/AB178)</f>
        <v>-7.88927875513162E-4</v>
      </c>
      <c r="AI178" s="240"/>
      <c r="AJ178" s="27">
        <f t="shared" si="197"/>
        <v>-1.4952262688471293E-3</v>
      </c>
      <c r="AK178" s="27"/>
      <c r="AL178" s="28">
        <f t="shared" si="199"/>
        <v>-2.6688201053968595E-2</v>
      </c>
      <c r="AM178" s="28"/>
      <c r="AN178" s="29">
        <f t="shared" si="201"/>
        <v>8.8775242217536045E-3</v>
      </c>
      <c r="AO178" s="87"/>
    </row>
  </sheetData>
  <protectedRanges>
    <protectedRange password="CADF" sqref="B18" name="Fund Name_1_1_1_3_1_8"/>
    <protectedRange password="CADF" sqref="C18" name="Fund Name_1_1_1_1_1_9"/>
    <protectedRange password="CADF" sqref="B45" name="Yield_2_1_2_3_9"/>
    <protectedRange password="CADF" sqref="B50" name="Yield_2_1_2_4_5"/>
    <protectedRange password="CADF" sqref="B76" name="Yield_2_1_2_1_9"/>
    <protectedRange password="CADF" sqref="C75" name="BidOffer Prices_2_1_1_1_1_1_1_1_3_9"/>
    <protectedRange password="CADF" sqref="C76" name="Fund Name_2_2_1_8"/>
    <protectedRange password="CADF" sqref="B136" name="Fund Name_1_1_1_9"/>
    <protectedRange password="CADF" sqref="C136" name="Fund Name_1_1_1_1_11"/>
    <protectedRange password="CADF" sqref="D18" name="Fund Name_1_1_1_3_1_1"/>
    <protectedRange password="CADF" sqref="E18" name="Fund Name_1_1_1_1_1"/>
    <protectedRange password="CADF" sqref="D45" name="Yield_2_1_2_3_2"/>
    <protectedRange password="CADF" sqref="D50" name="Yield_2_1_2_4_6"/>
    <protectedRange password="CADF" sqref="D136" name="Fund Name_1_1_1_2"/>
    <protectedRange password="CADF" sqref="E136" name="Fund Name_1_1_1_1_3"/>
    <protectedRange password="CADF" sqref="D76" name="Yield_2_1_2_1_4"/>
    <protectedRange password="CADF" sqref="E76" name="Fund Name_2_2_1"/>
    <protectedRange password="CADF" sqref="E75" name="BidOffer Prices_2_1_1_1_1_1_1_1_1"/>
    <protectedRange password="CADF" sqref="H18" name="Fund Name_1_1_1_3_1_2"/>
    <protectedRange password="CADF" sqref="I18" name="Fund Name_1_1_1_1_1_1"/>
    <protectedRange password="CADF" sqref="H45" name="Yield_2_1_2_3_4"/>
    <protectedRange password="CADF" sqref="H50" name="Yield_2_1_2_4_7"/>
    <protectedRange password="CADF" sqref="H76" name="Yield_2_1_2_1_10"/>
    <protectedRange password="CADF" sqref="I76" name="Fund Name_2_2_1_9"/>
    <protectedRange password="CADF" sqref="I75" name="BidOffer Prices_2_1_1_1_1_1_1_1_1_1"/>
    <protectedRange password="CADF" sqref="H136" name="Fund Name_1_1_1_7"/>
    <protectedRange password="CADF" sqref="I136" name="Fund Name_1_1_1_1_5"/>
    <protectedRange password="CADF" sqref="L18" name="Fund Name_1_1_1_3_1_3"/>
    <protectedRange password="CADF" sqref="M18" name="Fund Name_1_1_1_1_1_2"/>
    <protectedRange password="CADF" sqref="L45" name="Yield_2_1_2_3"/>
    <protectedRange password="CADF" sqref="L50" name="Yield_2_1_2_4_8"/>
    <protectedRange password="CADF" sqref="L76" name="Yield_2_1_2_1"/>
    <protectedRange password="CADF" sqref="M76" name="Fund Name_2_2_1_1"/>
    <protectedRange password="CADF" sqref="M75" name="BidOffer Prices_2_1_1_1_1_1_1_1_1_2"/>
    <protectedRange password="CADF" sqref="L136" name="Fund Name_1_1_1_3"/>
    <protectedRange password="CADF" sqref="M136" name="Fund Name_1_1_1_1_2"/>
    <protectedRange password="CADF" sqref="P18" name="Fund Name_1_1_1_3_1_9"/>
    <protectedRange password="CADF" sqref="Q18" name="Fund Name_1_1_1_1_1_10"/>
    <protectedRange password="CADF" sqref="P45" name="Yield_2_1_2_3_10"/>
    <protectedRange password="CADF" sqref="P50" name="Yield_2_1_2_4_9"/>
    <protectedRange password="CADF" sqref="P76" name="Yield_2_1_2_1_11"/>
    <protectedRange password="CADF" sqref="Q76" name="Fund Name_2_2_1_11"/>
    <protectedRange password="CADF" sqref="Q75" name="BidOffer Prices_2_1_1_1_1_1_1_1_1_4"/>
    <protectedRange password="CADF" sqref="P136" name="Fund Name_1_1_1_10"/>
    <protectedRange password="CADF" sqref="Q136" name="Fund Name_1_1_1_1_12"/>
    <protectedRange password="CADF" sqref="T18" name="Fund Name_1_1_1_3_1"/>
    <protectedRange password="CADF" sqref="U18" name="Fund Name_1_1_1_1_1_3"/>
    <protectedRange password="CADF" sqref="T45" name="Yield_2_1_2_3_1"/>
    <protectedRange password="CADF" sqref="T50" name="Yield_2_1_2_4"/>
    <protectedRange password="CADF" sqref="T76" name="Yield_2_1_2_1_1"/>
    <protectedRange password="CADF" sqref="U76" name="Fund Name_2_2_1_2"/>
    <protectedRange password="CADF" sqref="U75" name="BidOffer Prices_2_1_1_1_1_1_1_1_1_3"/>
    <protectedRange password="CADF" sqref="T136" name="Fund Name_1_1_1_1"/>
    <protectedRange password="CADF" sqref="U136" name="Fund Name_1_1_1_1_4"/>
    <protectedRange password="CADF" sqref="X18" name="Fund Name_1_1_1_3_1_4"/>
    <protectedRange password="CADF" sqref="Y18" name="Fund Name_1_1_1_1_1_4"/>
    <protectedRange password="CADF" sqref="X45" name="Yield_2_1_2_3_3"/>
    <protectedRange password="CADF" sqref="X50" name="Yield_2_1_2_4_1"/>
    <protectedRange password="CADF" sqref="X76" name="Yield_2_1_2_1_3"/>
    <protectedRange password="CADF" sqref="Y76" name="Fund Name_2_2_1_3"/>
    <protectedRange password="CADF" sqref="Y75" name="BidOffer Prices_2_1_1_1_1_1_1_1_1_5"/>
    <protectedRange password="CADF" sqref="X136" name="Fund Name_1_1_1_4"/>
    <protectedRange password="CADF" sqref="Y136" name="Fund Name_1_1_1_1_6"/>
    <protectedRange password="CADF" sqref="AB18" name="Fund Name_1_1_1_3_1_5"/>
    <protectedRange password="CADF" sqref="AC18" name="Fund Name_1_1_1_1_1_5"/>
    <protectedRange password="CADF" sqref="AB45" name="Yield_2_1_2_3_5"/>
    <protectedRange password="CADF" sqref="AB50" name="Yield_2_1_2_4_2"/>
    <protectedRange password="CADF" sqref="AB76" name="Yield_2_1_2_1_2"/>
    <protectedRange password="CADF" sqref="AC76" name="Fund Name_2_2_1_4"/>
    <protectedRange password="CADF" sqref="AC75" name="BidOffer Prices_2_1_1_1_1_1_1_1_1_6"/>
    <protectedRange password="CADF" sqref="AB136" name="Fund Name_1_1_1"/>
    <protectedRange password="CADF" sqref="AC136" name="Fund Name_1_1_1_1_7"/>
    <protectedRange password="CADF" sqref="AF18" name="Fund Name_1_1_1_3_1_6"/>
    <protectedRange password="CADF" sqref="AG18" name="Fund Name_1_1_1_1_1_6"/>
    <protectedRange password="CADF" sqref="AF45" name="Yield_2_1_2_3_6"/>
    <protectedRange password="CADF" sqref="AF50" name="Yield_2_1_2_4_3"/>
    <protectedRange password="CADF" sqref="AF76" name="Yield_2_1_2_1_5"/>
    <protectedRange password="CADF" sqref="AG76" name="Fund Name_2_2_1_5"/>
    <protectedRange password="CADF" sqref="AG75" name="BidOffer Prices_2_1_1_1_1_1_1_1_1_7"/>
    <protectedRange password="CADF" sqref="AF136" name="Fund Name_1_1_1_5"/>
    <protectedRange password="CADF" sqref="AG136" name="Fund Name_1_1_1_1_8"/>
  </protectedRanges>
  <mergeCells count="23">
    <mergeCell ref="AQ2:AR2"/>
    <mergeCell ref="AQ121:AR121"/>
    <mergeCell ref="B2:C2"/>
    <mergeCell ref="P2:Q2"/>
    <mergeCell ref="N2:O2"/>
    <mergeCell ref="R2:S2"/>
    <mergeCell ref="L2:M2"/>
    <mergeCell ref="Z2:AA2"/>
    <mergeCell ref="X2:Y2"/>
    <mergeCell ref="AH2:AI2"/>
    <mergeCell ref="AF2:AG2"/>
    <mergeCell ref="A1:AO1"/>
    <mergeCell ref="AN2:AO2"/>
    <mergeCell ref="AL2:AM2"/>
    <mergeCell ref="AJ2:AK2"/>
    <mergeCell ref="F2:G2"/>
    <mergeCell ref="D2:E2"/>
    <mergeCell ref="J2:K2"/>
    <mergeCell ref="H2:I2"/>
    <mergeCell ref="T2:U2"/>
    <mergeCell ref="V2:W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2022-07-07T10:52:10Z</dcterms:modified>
</cp:coreProperties>
</file>